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drawings/drawing5.xml" ContentType="application/vnd.openxmlformats-officedocument.drawing+xml"/>
  <Override PartName="/xl/slicers/slicer4.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drawings/drawing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drawings/drawing8.xml" ContentType="application/vnd.openxmlformats-officedocument.drawing+xml"/>
  <Override PartName="/xl/slicers/slicer6.xml" ContentType="application/vnd.ms-excel.slicer+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9.xml" ContentType="application/vnd.openxmlformats-officedocument.drawing+xml"/>
  <Override PartName="/xl/activeX/activeX1.xml" ContentType="application/vnd.ms-office.activeX+xml"/>
  <Override PartName="/xl/activeX/activeX1.bin" ContentType="application/vnd.ms-office.activeX"/>
  <Override PartName="/xl/slicers/slicer7.xml" ContentType="application/vnd.ms-excel.slicer+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hidePivotFieldList="1"/>
  <mc:AlternateContent xmlns:mc="http://schemas.openxmlformats.org/markup-compatibility/2006">
    <mc:Choice Requires="x15">
      <x15ac:absPath xmlns:x15ac="http://schemas.microsoft.com/office/spreadsheetml/2010/11/ac" url="F:\directory\Stalker GAMMA projekt\GH\STALKER GAMMA Dashboard\Report\"/>
    </mc:Choice>
  </mc:AlternateContent>
  <xr:revisionPtr revIDLastSave="0" documentId="13_ncr:1_{3F036FEA-2E5A-4DDF-8BB3-AEDF3065E1BE}" xr6:coauthVersionLast="47" xr6:coauthVersionMax="47" xr10:uidLastSave="{00000000-0000-0000-0000-000000000000}"/>
  <bookViews>
    <workbookView xWindow="-110" yWindow="-110" windowWidth="38620" windowHeight="21100" firstSheet="1" activeTab="1" xr2:uid="{00000000-000D-0000-FFFF-FFFF00000000}"/>
  </bookViews>
  <sheets>
    <sheet name="strt_Backend" sheetId="13" state="veryHidden" r:id="rId1"/>
    <sheet name="strt_Page" sheetId="4" r:id="rId2"/>
    <sheet name="cwpn_Backend" sheetId="2" state="veryHidden" r:id="rId3"/>
    <sheet name="cwpn_Page" sheetId="3" state="veryHidden" r:id="rId4"/>
    <sheet name="twpn_Backend" sheetId="11" state="veryHidden" r:id="rId5"/>
    <sheet name="twpn_Page" sheetId="10" state="veryHidden" r:id="rId6"/>
    <sheet name="arm_Backend" sheetId="7" state="veryHidden" r:id="rId7"/>
    <sheet name="arm_Page" sheetId="6" state="veryHidden" r:id="rId8"/>
    <sheet name="lwpn2_Backend" sheetId="18" state="veryHidden" r:id="rId9"/>
    <sheet name="lwpn2_Page" sheetId="19" state="veryHidden" r:id="rId10"/>
    <sheet name="Tbl_Armors" sheetId="24" state="veryHidden" r:id="rId11"/>
    <sheet name="Tbl_Weapons" sheetId="23" state="veryHidden" r:id="rId12"/>
    <sheet name="Tbl_LootTable" sheetId="20" state="veryHidden" r:id="rId13"/>
  </sheets>
  <functionGroups builtInGroupCount="19"/>
  <definedNames>
    <definedName name="arm_Average_Cost_Title" localSheetId="7">arm_Backend!$B$14</definedName>
    <definedName name="arm_Average_Cost_Value" localSheetId="7">arm_Backend!$C$14</definedName>
    <definedName name="arm_Chart1_Title" localSheetId="7">arm_Backend!$I$9</definedName>
    <definedName name="arm_Chart2_Title" localSheetId="7">arm_Backend!$I$10</definedName>
    <definedName name="arm_Chart3_Title" localSheetId="7">arm_Backend!$I$11</definedName>
    <definedName name="arm_Chart4_Title" localSheetId="7">arm_Backend!$I$12</definedName>
    <definedName name="arm_Count_of_Lowest_BR_Title" localSheetId="7">arm_Backend!$B$13</definedName>
    <definedName name="arm_Count_of_Lowest_BR_Value" localSheetId="7">arm_Backend!$C$13</definedName>
    <definedName name="arm_Current_Filter1" localSheetId="7">arm_Backend!$B$4</definedName>
    <definedName name="arm_Current_Filter2" localSheetId="7">arm_Backend!$B$5</definedName>
    <definedName name="arm_Current_To_All_TItle" localSheetId="7">arm_Backend!$B$10</definedName>
    <definedName name="arm_Current_To_All_Value" localSheetId="7">arm_Backend!$C$10</definedName>
    <definedName name="arm_Lowest_BR_Title" localSheetId="7">arm_Backend!$B$12</definedName>
    <definedName name="arm_Lowest_BR_Value" localSheetId="7">arm_Backend!$C$12</definedName>
    <definedName name="arm_Top_BR_TItle" localSheetId="7">arm_Backend!$B$11</definedName>
    <definedName name="arm_Top_BR_Value" localSheetId="7">arm_Backend!$C$11</definedName>
    <definedName name="arm_Total_Outfits_Title" localSheetId="7">arm_Backend!$B$9</definedName>
    <definedName name="arm_Total_Outfits_Value" localSheetId="7">arm_Backend!$C$9</definedName>
    <definedName name="arm_Total_Res_More_1_Title" localSheetId="7">arm_Backend!$B$15</definedName>
    <definedName name="arm_Total_Res_More_1_Value" localSheetId="7">arm_Backend!$C$15</definedName>
    <definedName name="cpwn_Current_Weapons_To_All_Title" localSheetId="3">cwpn_Backend!$B$13</definedName>
    <definedName name="cpwn_Current_Weapons_To_All_Value" localSheetId="3">cwpn_Backend!$C$13</definedName>
    <definedName name="cwpn_All_Alternate_Caliber_Title" localSheetId="3">cwpn_Backend!$B$10</definedName>
    <definedName name="cwpn_All_Alternate_Caliber_Value" localSheetId="3">cwpn_Backend!$C$10</definedName>
    <definedName name="cwpn_All_Uniq_Weapons_BAS_Title" localSheetId="3">cwpn_Backend!$B$9</definedName>
    <definedName name="cwpn_All_Uniq_Weapons_BAS_Value" localSheetId="3">cwpn_Backend!$C$9</definedName>
    <definedName name="cwpn_All_Uniq_Weapons_Title" localSheetId="3">cwpn_Backend!$B$8</definedName>
    <definedName name="cwpn_All_Uniq_Weapons_Value" localSheetId="3">cwpn_Backend!$C$8</definedName>
    <definedName name="cwpn_Bas_Weapons_To_All_Title" localSheetId="3">cwpn_Backend!$B$14</definedName>
    <definedName name="cwpn_Bas_Weapons_To_All_Value" localSheetId="3">cwpn_Backend!$C$14</definedName>
    <definedName name="cwpn_Chart1_Title" localSheetId="3">cwpn_Backend!$I$8</definedName>
    <definedName name="cwpn_Chart2_Title" localSheetId="3">cwpn_Backend!$I$9</definedName>
    <definedName name="cwpn_Chart4_Title" localSheetId="3">cwpn_Backend!$I$10</definedName>
    <definedName name="cwpn_Chart5_Title" localSheetId="3">cwpn_Backend!$I$11</definedName>
    <definedName name="cwpn_Chart6_Title" localSheetId="3">cwpn_Backend!$I$12</definedName>
    <definedName name="cwpn_Count_BR6_Pen_TItle" localSheetId="3">cwpn_Backend!$B$11</definedName>
    <definedName name="cwpn_Count_BR6_Pen_Value" localSheetId="3">cwpn_Backend!$C$11</definedName>
    <definedName name="cwpn_Current_Filter1_Text" localSheetId="3">cwpn_Backend!$B$3</definedName>
    <definedName name="cwpn_Highest_Damage_Weapon_Title" localSheetId="3">cwpn_Backend!$B$12</definedName>
    <definedName name="cwpn_Highest_Damage_Weapon_Value" localSheetId="3">cwpn_Backend!$C$12</definedName>
    <definedName name="ExternalData_1" localSheetId="11" hidden="1">Tbl_Weapons!$A$1:$AH$354</definedName>
    <definedName name="ExternalData_2" localSheetId="10" hidden="1">Tbl_Armors!$A$1:$W$164</definedName>
    <definedName name="lwpn_LootTable" localSheetId="12" hidden="1">Tbl_LootTable!$A$1:$H$2595</definedName>
    <definedName name="lwpn2_Chart_Title1" localSheetId="9">lwpn2_Backend!$E$13</definedName>
    <definedName name="lwpn2_Chart_Title2" localSheetId="9">lwpn2_Backend!$E$14</definedName>
    <definedName name="lwpn2_count_wpn_sel_Title" localSheetId="9">lwpn2_Backend!$I$13</definedName>
    <definedName name="lwpn2_count_wpn_sel_Value" localSheetId="9">lwpn2_Backend!$J$13</definedName>
    <definedName name="lwpn2_curr_wpn_ammo_Title" localSheetId="9">lwpn2_Backend!$I$16</definedName>
    <definedName name="lwpn2_curr_wpn_ammo_Value" localSheetId="9">lwpn2_Backend!$J$16</definedName>
    <definedName name="lwpn2_curr_wpn_name_Title" localSheetId="9">lwpn2_Backend!$I$15</definedName>
    <definedName name="lwpn2_curr_wpn_name_Value" localSheetId="9">lwpn2_Backend!$J$15</definedName>
    <definedName name="lwpn2_curr_wpn_reg_Title" localSheetId="9">lwpn2_Backend!$I$18</definedName>
    <definedName name="lwpn2_curr_wpn_reg_Value" localSheetId="9">lwpn2_Backend!$J$18</definedName>
    <definedName name="lwpn2_curr_wpn_repair_Title" localSheetId="9">lwpn2_Backend!$I$17</definedName>
    <definedName name="lwpn2_curr_wpn_repair_Value" localSheetId="9">lwpn2_Backend!$J$17</definedName>
    <definedName name="lwpn2_scr_curr">lwpn2_Backend!$B$15</definedName>
    <definedName name="lwpn2_scr_max">lwpn2_Backend!$B$13</definedName>
    <definedName name="lwpn2_scr_max_rows">lwpn2_Backend!$B$16</definedName>
    <definedName name="lwpn2_scr_min">lwpn2_Backend!$B$14</definedName>
    <definedName name="lwpn2_total_loot_opp_Title" localSheetId="9">lwpn2_Backend!$I$14</definedName>
    <definedName name="lwpn2_total_loot_opp_Value" localSheetId="9">lwpn2_Backend!$J$14</definedName>
    <definedName name="lwpn2_unique_factions_count_Title" localSheetId="9">lwpn2_Backend!$I$19</definedName>
    <definedName name="lwpn2_unique_factions_count_Value" localSheetId="9">lwpn2_Backend!$J$19</definedName>
    <definedName name="lwpn2_WeaponName" comment="Used in VBA DO NOT TOUCH!">lwpn2_Page!$G$7</definedName>
    <definedName name="_xlnm.Print_Area" localSheetId="1">strt_Page!$A$1:$AI$40</definedName>
    <definedName name="Slicer_Caliber">#N/A</definedName>
    <definedName name="Slicer_Caliber2">#N/A</definedName>
    <definedName name="Slicer_Faction">#N/A</definedName>
    <definedName name="Slicer_Origin_Country">#N/A</definedName>
    <definedName name="Slicer_Region_Name">#N/A</definedName>
    <definedName name="Slicer_Region_Name2">#N/A</definedName>
    <definedName name="Slicer_Repair_Kit_Type1">#N/A</definedName>
    <definedName name="Slicer_Type">#N/A</definedName>
    <definedName name="Slicer_Type1">#N/A</definedName>
    <definedName name="Slicer_Type3">#N/A</definedName>
    <definedName name="Slicer_Weapon_Name1">#N/A</definedName>
    <definedName name="strt_Total_Armor_Types_Title" localSheetId="1">strt_Backend!$B$11</definedName>
    <definedName name="strt_Total_Armor_Types_Value" localSheetId="1">strt_Backend!$C$11</definedName>
    <definedName name="strt_Total_Armors_Title" localSheetId="1">strt_Backend!$B$9</definedName>
    <definedName name="strt_Total_Armors_Value" localSheetId="1">strt_Backend!$C$9</definedName>
    <definedName name="strt_Total_Factions_Title" localSheetId="1">strt_Backend!$B$13</definedName>
    <definedName name="strt_Total_Factions_Value" localSheetId="1">strt_Backend!$C$13</definedName>
    <definedName name="strt_Total_Loot_Wpn_Title" localSheetId="1">strt_Backend!$B$10</definedName>
    <definedName name="strt_Total_Loot_Wpn_Value" localSheetId="1">strt_Backend!$C$10</definedName>
    <definedName name="strt_Total_Region_Title" localSheetId="1">strt_Backend!$B$14</definedName>
    <definedName name="strt_Total_Region_Value" localSheetId="1">strt_Backend!$C$14</definedName>
    <definedName name="strt_Total_Weapons_Title" localSheetId="1">strt_Backend!$B$8</definedName>
    <definedName name="strt_Total_Weapons_Types_Title" localSheetId="1">strt_Backend!$B$12</definedName>
    <definedName name="strt_Total_Weapons_Types_Value" localSheetId="1">strt_Backend!$C$12</definedName>
    <definedName name="strt_Total_Weapons_Value" localSheetId="1">strt_Backend!$C$8</definedName>
    <definedName name="Total_Outfits_Types_Value" localSheetId="1">strt_Backend!$C$11</definedName>
    <definedName name="tpwn_Current_Weapons_To_All_Title" localSheetId="5">twpn_Backend!$B$11</definedName>
    <definedName name="tpwn_Current_Weapons_To_All_Value" localSheetId="5">twpn_Backend!$C$11</definedName>
    <definedName name="twpn_All_Alternate_Caliber" localSheetId="5">twpn_Backend!$C$8</definedName>
    <definedName name="twpn_All_Alternate_Caliber_Title" localSheetId="5">twpn_Backend!$B$8</definedName>
    <definedName name="twpn_All_Uniq_Weapons_BAS_Title" localSheetId="5">twpn_Backend!$B$7</definedName>
    <definedName name="twpn_All_Uniq_Weapons_BAS_Value" localSheetId="5">twpn_Backend!$C$7</definedName>
    <definedName name="twpn_All_Uniq_Weapons_Title" localSheetId="5">twpn_Backend!$B$6</definedName>
    <definedName name="twpn_All_Uniq_Weapons_Value" localSheetId="5">twpn_Backend!$C$6</definedName>
    <definedName name="twpn_Bas_Weapons_To_All_Title" localSheetId="5">twpn_Backend!$B$12</definedName>
    <definedName name="twpn_Bas_Weapons_To_All_Value" localSheetId="5">twpn_Backend!$C$12</definedName>
    <definedName name="twpn_Chart1_Title" localSheetId="5">twpn_Backend!$F$7</definedName>
    <definedName name="twpn_Chart2_Title" localSheetId="5">twpn_Backend!$F$8</definedName>
    <definedName name="twpn_Chart3_Title" localSheetId="5">twpn_Backend!$F$9</definedName>
    <definedName name="twpn_Chart4_Title" localSheetId="5">twpn_Backend!$F$10</definedName>
    <definedName name="twpn_Chart5_Title" localSheetId="5">twpn_Backend!$F$11</definedName>
    <definedName name="twpn_Count_BR6_Pen_Title" localSheetId="5">twpn_Backend!$B$9</definedName>
    <definedName name="twpn_Count_BR6_Pen_Value" localSheetId="5">twpn_Backend!$C$9</definedName>
    <definedName name="twpn_Current_Filter1_Text" localSheetId="5">twpn_Backend!$B$3</definedName>
    <definedName name="twpn_Highest_Damage_Weapon_Title" localSheetId="5">twpn_Backend!$B$10</definedName>
    <definedName name="twpn_Highest_Damage_Weapon_Value" localSheetId="5">twpn_Backend!$C$10</definedName>
  </definedNames>
  <calcPr calcId="191029"/>
  <pivotCaches>
    <pivotCache cacheId="0" r:id="rId14"/>
    <pivotCache cacheId="1" r:id="rId15"/>
    <pivotCache cacheId="2" r:id="rId16"/>
  </pivotCaches>
  <extLst>
    <ext xmlns:x14="http://schemas.microsoft.com/office/spreadsheetml/2009/9/main" uri="{BBE1A952-AA13-448e-AADC-164F8A28A991}">
      <x14:slicerCaches>
        <x14:slicerCache r:id="rId17"/>
        <x14:slicerCache r:id="rId18"/>
        <x14:slicerCache r:id="rId19"/>
        <x14:slicerCache r:id="rId20"/>
        <x14:slicerCache r:id="rId21"/>
        <x14:slicerCache r:id="rId22"/>
        <x14:slicerCache r:id="rId23"/>
        <x14:slicerCache r:id="rId24"/>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lwpn_LootTable_5fbe4229-9ac6-489f-b53d-96a6042f7158" name="lwpn_LootTable" connection="Query - lwpn_LootTable"/>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56" i="13" l="1" a="1"/>
  <c r="Z56" i="13" s="1"/>
  <c r="Z26" i="4" s="1"/>
  <c r="O56" i="13" a="1"/>
  <c r="O56" i="13" s="1"/>
  <c r="O26" i="4" s="1"/>
  <c r="AA19" i="13"/>
  <c r="P19" i="13"/>
  <c r="A56" i="13" a="1"/>
  <c r="A56" i="13" s="1"/>
  <c r="D26" i="4" s="1"/>
  <c r="B19" i="13"/>
  <c r="AF5" i="4"/>
  <c r="AB5" i="4"/>
  <c r="X5" i="4"/>
  <c r="T5" i="4"/>
  <c r="P5" i="4"/>
  <c r="L5" i="4"/>
  <c r="H5" i="4"/>
  <c r="C14" i="13"/>
  <c r="AF1" i="4" s="1"/>
  <c r="C13" i="13"/>
  <c r="AB1" i="4" s="1"/>
  <c r="C12" i="13"/>
  <c r="X1" i="4" s="1"/>
  <c r="C11" i="13"/>
  <c r="P1" i="4" s="1"/>
  <c r="C10" i="13"/>
  <c r="T1" i="4" s="1"/>
  <c r="C9" i="13"/>
  <c r="L1" i="4" s="1"/>
  <c r="C8" i="13"/>
  <c r="H1" i="4" s="1"/>
  <c r="AP25" i="13" a="1"/>
  <c r="AP25" i="13" s="1"/>
  <c r="AF5" i="19"/>
  <c r="AB5" i="19"/>
  <c r="X5" i="19"/>
  <c r="T5" i="19"/>
  <c r="P5" i="19"/>
  <c r="L5" i="19"/>
  <c r="H5" i="19"/>
  <c r="J19" i="18"/>
  <c r="AF1" i="19" s="1"/>
  <c r="J14" i="18"/>
  <c r="AB1" i="19" s="1"/>
  <c r="J18" i="18"/>
  <c r="X1" i="19" s="1"/>
  <c r="J17" i="18"/>
  <c r="T1" i="19" s="1"/>
  <c r="J16" i="18"/>
  <c r="P1" i="19" s="1"/>
  <c r="J15" i="18"/>
  <c r="L1" i="19" s="1"/>
  <c r="J13" i="18"/>
  <c r="H1" i="19" s="1"/>
  <c r="B13" i="18"/>
  <c r="O1" i="19"/>
  <c r="K1" i="19"/>
  <c r="R31" i="18" a="1"/>
  <c r="R31" i="18" s="1"/>
  <c r="L10" i="19" s="1"/>
  <c r="L7" i="19"/>
  <c r="T7" i="19"/>
  <c r="P7" i="19"/>
  <c r="L5" i="13" a="1"/>
  <c r="L5" i="13" l="1"/>
  <c r="Z38" i="4"/>
  <c r="Z36" i="4"/>
  <c r="Z34" i="4"/>
  <c r="Z32" i="4"/>
  <c r="Z30" i="4"/>
  <c r="Z28" i="4"/>
  <c r="O38" i="4"/>
  <c r="O36" i="4"/>
  <c r="O34" i="4"/>
  <c r="O32" i="4"/>
  <c r="O30" i="4"/>
  <c r="O28" i="4"/>
  <c r="D38" i="4"/>
  <c r="D36" i="4"/>
  <c r="D34" i="4"/>
  <c r="D32" i="4"/>
  <c r="D30" i="4"/>
  <c r="D28" i="4"/>
  <c r="T37" i="19"/>
  <c r="T34" i="19"/>
  <c r="T31" i="19"/>
  <c r="T28" i="19"/>
  <c r="T25" i="19"/>
  <c r="T22" i="19"/>
  <c r="T19" i="19"/>
  <c r="T16" i="19"/>
  <c r="T13" i="19"/>
  <c r="T10" i="19"/>
  <c r="P10" i="19"/>
  <c r="P37" i="19"/>
  <c r="P34" i="19"/>
  <c r="P31" i="19"/>
  <c r="P28" i="19"/>
  <c r="P25" i="19"/>
  <c r="P22" i="19"/>
  <c r="P19" i="19"/>
  <c r="P16" i="19"/>
  <c r="P13" i="19"/>
  <c r="L37" i="19"/>
  <c r="L34" i="19"/>
  <c r="L31" i="19"/>
  <c r="L28" i="19"/>
  <c r="L25" i="19"/>
  <c r="L22" i="19"/>
  <c r="L19" i="19"/>
  <c r="L16" i="19"/>
  <c r="L13" i="19"/>
  <c r="P5" i="6"/>
  <c r="C11" i="7"/>
  <c r="X1" i="6" s="1"/>
  <c r="T5" i="6"/>
  <c r="AA1" i="10"/>
  <c r="AF5" i="6"/>
  <c r="AB5" i="6"/>
  <c r="X5" i="6"/>
  <c r="B2" i="7"/>
  <c r="B5" i="7" s="1"/>
  <c r="L5" i="6"/>
  <c r="H5" i="6"/>
  <c r="B1" i="7"/>
  <c r="B4" i="7" s="1"/>
  <c r="K1" i="6"/>
  <c r="W1" i="6"/>
  <c r="S1" i="6"/>
  <c r="O1" i="6"/>
  <c r="K1" i="10"/>
  <c r="W1" i="10"/>
  <c r="S1" i="10"/>
  <c r="O1" i="10"/>
  <c r="C14" i="7"/>
  <c r="C9" i="7"/>
  <c r="C13" i="7"/>
  <c r="C12" i="7" a="1"/>
  <c r="AF1" i="6" l="1"/>
  <c r="C12" i="7"/>
  <c r="T1" i="6"/>
  <c r="H1" i="6"/>
  <c r="AF5" i="10"/>
  <c r="AB5" i="10"/>
  <c r="X5" i="10"/>
  <c r="T5" i="10"/>
  <c r="P5" i="10"/>
  <c r="L5" i="10"/>
  <c r="H5" i="10"/>
  <c r="C10" i="11"/>
  <c r="L1" i="10" s="1"/>
  <c r="B2" i="11"/>
  <c r="B1" i="11"/>
  <c r="B3" i="11" s="1"/>
  <c r="P5" i="3"/>
  <c r="X5" i="3"/>
  <c r="L5" i="3"/>
  <c r="C12" i="2"/>
  <c r="L1" i="3" s="1"/>
  <c r="AF5" i="3"/>
  <c r="AB5" i="3"/>
  <c r="T5" i="3"/>
  <c r="AA1" i="3"/>
  <c r="W1" i="3"/>
  <c r="S1" i="3"/>
  <c r="O1" i="3"/>
  <c r="K1" i="3"/>
  <c r="B1" i="2"/>
  <c r="B3" i="2" s="1"/>
  <c r="H5" i="3"/>
  <c r="B2" i="2"/>
  <c r="C11" i="2"/>
  <c r="C8" i="2"/>
  <c r="C10" i="2"/>
  <c r="C9" i="2"/>
  <c r="C8" i="11"/>
  <c r="C7" i="11"/>
  <c r="C9" i="11"/>
  <c r="C6" i="11"/>
  <c r="C15" i="7"/>
  <c r="C10" i="7"/>
  <c r="AB1" i="6" l="1"/>
  <c r="L1" i="6"/>
  <c r="P1" i="6"/>
  <c r="H1" i="10"/>
  <c r="T1" i="10"/>
  <c r="C12" i="11"/>
  <c r="X1" i="10" s="1"/>
  <c r="AB1" i="10"/>
  <c r="AF1" i="10"/>
  <c r="C14" i="2"/>
  <c r="X1" i="3" s="1"/>
  <c r="AF1" i="3"/>
  <c r="T1" i="3"/>
  <c r="AB1" i="3"/>
  <c r="H1" i="3"/>
  <c r="C13" i="2"/>
  <c r="C11" i="11"/>
  <c r="P1" i="3" l="1"/>
  <c r="P1"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C5948B0-9C1A-406D-B521-B36C05BA181C}" keepAlive="1" name="ModelConnection_lwpn_LootTable" description="Data Model" type="5" refreshedVersion="8" minRefreshableVersion="5" saveData="1">
    <dbPr connection="Data Model Connection" command="lwpn_LootTable" commandType="3"/>
    <extLst>
      <ext xmlns:x15="http://schemas.microsoft.com/office/spreadsheetml/2010/11/main" uri="{DE250136-89BD-433C-8126-D09CA5730AF9}">
        <x15:connection id="" model="1"/>
      </ext>
    </extLst>
  </connection>
  <connection id="2" xr16:uid="{74D0C416-5A71-4ACB-A2AE-D5B7B20A1321}" keepAlive="1" name="Query - arm_Additional" description="Connection to the 'arm_Additional' query in the workbook." type="5" refreshedVersion="0" background="1">
    <dbPr connection="Provider=Microsoft.Mashup.OleDb.1;Data Source=$Workbook$;Location=arm_Additional;Extended Properties=&quot;&quot;" command="SELECT * FROM [arm_Additional]"/>
  </connection>
  <connection id="3" xr16:uid="{7D797BD7-97F3-46F0-8BE7-166BF42D6D51}" keepAlive="1" name="Query - arm_All" description="Connection to the 'arm_All' query in the workbook." type="5" refreshedVersion="8" background="1" saveData="1">
    <dbPr connection="Provider=Microsoft.Mashup.OleDb.1;Data Source=$Workbook$;Location=arm_All;Extended Properties=&quot;&quot;" command="SELECT * FROM [arm_All]"/>
  </connection>
  <connection id="4" xr16:uid="{B1DBE2F8-919E-479F-81C0-5BCEA3B71D35}" keepAlive="1" name="Query - arm_Discord" description="Connection to the 'arm_Discord' query in the workbook." type="5" refreshedVersion="8" background="1" saveData="1">
    <dbPr connection="Provider=Microsoft.Mashup.OleDb.1;Data Source=$Workbook$;Location=arm_Discord;Extended Properties=&quot;&quot;" command="SELECT * FROM [arm_Discord]"/>
  </connection>
  <connection id="5" xr16:uid="{E17265CF-8883-498B-B6C6-58E2A17CD67C}" name="Query - lwpn_LootTable" description="Connection to the 'lwpn_LootTable' query in the workbook." type="100" refreshedVersion="8" minRefreshableVersion="5">
    <extLst>
      <ext xmlns:x15="http://schemas.microsoft.com/office/spreadsheetml/2010/11/main" uri="{DE250136-89BD-433C-8126-D09CA5730AF9}">
        <x15:connection id="7759323c-a778-4f88-b5c0-863e3324d2dd"/>
      </ext>
    </extLst>
  </connection>
  <connection id="6" xr16:uid="{9DC8B8BA-A01A-4979-87EB-B931AB10FE29}" keepAlive="1" name="Query - util_Path" description="Connection to the 'util_Path' query in the workbook." type="5" refreshedVersion="0" background="1">
    <dbPr connection="Provider=Microsoft.Mashup.OleDb.1;Data Source=$Workbook$;Location=util_Path;Extended Properties=&quot;&quot;" command="SELECT * FROM [util_Path]"/>
  </connection>
  <connection id="7" xr16:uid="{1326246C-774C-49BB-AAFD-E1B3EC1CF07B}" keepAlive="1" name="Query - wpn_Additional" description="Connection to the 'wpn_Additional' query in the workbook." type="5" refreshedVersion="0" background="1" saveData="1">
    <dbPr connection="Provider=Microsoft.Mashup.OleDb.1;Data Source=$Workbook$;Location=wpn_Additional;Extended Properties=&quot;&quot;" command="SELECT * FROM [wpn_Additional]"/>
  </connection>
  <connection id="8" xr16:uid="{EA88BC77-4AE7-4C26-AEF8-F3E13614D752}" keepAlive="1" name="Query - wpn_All" description="Connection to the 'wpn_All' query in the workbook." type="5" refreshedVersion="8" background="1" saveData="1">
    <dbPr connection="Provider=Microsoft.Mashup.OleDb.1;Data Source=$Workbook$;Location=wpn_All;Extended Properties=&quot;&quot;" command="SELECT * FROM [wpn_All]"/>
  </connection>
  <connection id="9" xr16:uid="{34F63A7B-B929-4319-BD77-699C3DB90BB6}" keepAlive="1" name="Query - wpn_Discord" description="Connection to the 'wpn_Discord' query in the workbook." type="5" refreshedVersion="0" background="1">
    <dbPr connection="Provider=Microsoft.Mashup.OleDb.1;Data Source=$Workbook$;Location=wpn_Discord;Extended Properties=&quot;&quot;" command="SELECT * FROM [wpn_Discord]"/>
  </connection>
  <connection id="10" xr16:uid="{C57FAD9D-89E3-45BB-A05F-0DE72858138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<sst xmlns="http://schemas.openxmlformats.org/spreadsheetml/2006/main" count="27099" uniqueCount="1329">
  <si>
    <t>Origin Country</t>
  </si>
  <si>
    <t>Region Name</t>
  </si>
  <si>
    <t>Type</t>
  </si>
  <si>
    <t>Caliber</t>
  </si>
  <si>
    <t>Alt. caliber</t>
  </si>
  <si>
    <t>BR6</t>
  </si>
  <si>
    <t>D</t>
  </si>
  <si>
    <t>Sniper</t>
  </si>
  <si>
    <t>Assault Rifle</t>
  </si>
  <si>
    <t>B</t>
  </si>
  <si>
    <t>Pistol</t>
  </si>
  <si>
    <t>C</t>
  </si>
  <si>
    <t>A</t>
  </si>
  <si>
    <t>Other</t>
  </si>
  <si>
    <t>Shotgun</t>
  </si>
  <si>
    <t>SMG</t>
  </si>
  <si>
    <t>MG</t>
  </si>
  <si>
    <t>TOZ-34 "Chimera Hunter" (GS)</t>
  </si>
  <si>
    <t>Row Labels</t>
  </si>
  <si>
    <t>Grand Total</t>
  </si>
  <si>
    <t>Column Labels</t>
  </si>
  <si>
    <t>Count of Weapons Names</t>
  </si>
  <si>
    <t>Average of Cost</t>
  </si>
  <si>
    <t>Average of Weight</t>
  </si>
  <si>
    <t>Average of Mag. Size</t>
  </si>
  <si>
    <t>Average of Damage</t>
  </si>
  <si>
    <t>Average of Fire rate rpm</t>
  </si>
  <si>
    <t>Average of Recoil Control</t>
  </si>
  <si>
    <t>Post-Soviet</t>
  </si>
  <si>
    <t>Anglosaxons</t>
  </si>
  <si>
    <t>(All)</t>
  </si>
  <si>
    <t>CURRENT REGION FILTER</t>
  </si>
  <si>
    <t>CURRENT ORIGIN FILTER</t>
  </si>
  <si>
    <t>(Multiple Items)</t>
  </si>
  <si>
    <t>CARDS:</t>
  </si>
  <si>
    <t>Manager Name</t>
  </si>
  <si>
    <t>Title</t>
  </si>
  <si>
    <t>Value</t>
  </si>
  <si>
    <t>cwpn_All_Uniq_Weapons</t>
  </si>
  <si>
    <t>Count unique weapons</t>
  </si>
  <si>
    <t>cwpn_All_Uniq_Weapons_BAS</t>
  </si>
  <si>
    <t>Count unique BAS weapons</t>
  </si>
  <si>
    <t>Is it BaS weapon</t>
  </si>
  <si>
    <t>Count of Is it BaS weapon</t>
  </si>
  <si>
    <t>TRUE</t>
  </si>
  <si>
    <t>cwpn_All_Alternate_Caliber</t>
  </si>
  <si>
    <t>// Unused</t>
  </si>
  <si>
    <t>Count alt caliber weapon</t>
  </si>
  <si>
    <t>Chart Titles:</t>
  </si>
  <si>
    <t>Chart Name</t>
  </si>
  <si>
    <t>Chart_Title</t>
  </si>
  <si>
    <t>cwpn_Chart1</t>
  </si>
  <si>
    <t>cwpn_Chart4</t>
  </si>
  <si>
    <t>cwpn_Chart5</t>
  </si>
  <si>
    <t>cwpn_Chart6</t>
  </si>
  <si>
    <t>Connected to Pivot</t>
  </si>
  <si>
    <t>cwpn_Chart2</t>
  </si>
  <si>
    <t>cwpn_Pivot1</t>
  </si>
  <si>
    <t>cwpn_Pivot2</t>
  </si>
  <si>
    <t>cwpn_Pivot4</t>
  </si>
  <si>
    <t>cwpn_Pivot5</t>
  </si>
  <si>
    <t>cwpn_Pivot6</t>
  </si>
  <si>
    <t>Count of weapons by types and caliber group</t>
  </si>
  <si>
    <t>Average damage, recoil and RPM for each weapon category</t>
  </si>
  <si>
    <t>Count of weapons by demanded repair kit</t>
  </si>
  <si>
    <t>Category of weapons by average cost and weight</t>
  </si>
  <si>
    <t>Structure of all weapons by their type</t>
  </si>
  <si>
    <t>cwpn_Count_BR6_Pen</t>
  </si>
  <si>
    <t>Count weapons can hurt BR6</t>
  </si>
  <si>
    <t>cwpn_Highest_Damage_Weapon</t>
  </si>
  <si>
    <t>Highest damage per bullet</t>
  </si>
  <si>
    <t>Sum of Damage</t>
  </si>
  <si>
    <t>cwpn_*</t>
  </si>
  <si>
    <t>Sheet related to Country Weapons</t>
  </si>
  <si>
    <t>Selected weapons to all (%)</t>
  </si>
  <si>
    <t>cpwn_Current_Weapons_To_All</t>
  </si>
  <si>
    <t>cwpn_Bas_Weapons_To_All</t>
  </si>
  <si>
    <t>Bas weapons to all (%)</t>
  </si>
  <si>
    <t>Private Sub ClearFilters_click()</t>
  </si>
  <si>
    <t xml:space="preserve">    </t>
  </si>
  <si>
    <t xml:space="preserve">    Call ClearAllFilters</t>
  </si>
  <si>
    <t>End Sub</t>
  </si>
  <si>
    <t>CURRENT TYPE FILTER</t>
  </si>
  <si>
    <t>CURRENT CALIBER FILTER</t>
  </si>
  <si>
    <t>Cards:</t>
  </si>
  <si>
    <t>twpn_All_Uniq_Weapons</t>
  </si>
  <si>
    <t>twpn_All_Uniq_Weapons_BAS</t>
  </si>
  <si>
    <t>twpn_All_Alternate_Caliber</t>
  </si>
  <si>
    <t>twpn_Count_BR6_Pen</t>
  </si>
  <si>
    <t>twpn_Highest_Damage_Weapon</t>
  </si>
  <si>
    <t>twpn_Bas_Weapons_To_All</t>
  </si>
  <si>
    <t>tpwn_Current_Weapons_To_All</t>
  </si>
  <si>
    <t>twpn_*</t>
  </si>
  <si>
    <t>related to Type x Weapons</t>
  </si>
  <si>
    <t>twpn_Pivot1</t>
  </si>
  <si>
    <t>twpn_Chart1</t>
  </si>
  <si>
    <t>twpn_Chart2</t>
  </si>
  <si>
    <t>twpn_Chart4</t>
  </si>
  <si>
    <t>twpn_Chart5</t>
  </si>
  <si>
    <t>twpn_Pivot2</t>
  </si>
  <si>
    <t>twpn_Pivot4</t>
  </si>
  <si>
    <t>twpn_Pivot5</t>
  </si>
  <si>
    <t>twpn_Pivot3</t>
  </si>
  <si>
    <t>twpn_Chart3</t>
  </si>
  <si>
    <t>Count of weapons by region and demanded repair kit</t>
  </si>
  <si>
    <t>Average weight and cost of weapons by region name</t>
  </si>
  <si>
    <t>Average damage, fire rate and recoil for weapons by region name</t>
  </si>
  <si>
    <t>Faction</t>
  </si>
  <si>
    <t>Loner</t>
  </si>
  <si>
    <t>Medium</t>
  </si>
  <si>
    <t>"Nomad" Stalker Suit</t>
  </si>
  <si>
    <t>Light</t>
  </si>
  <si>
    <t>Heavy</t>
  </si>
  <si>
    <t>Bandit</t>
  </si>
  <si>
    <t>Mercenary</t>
  </si>
  <si>
    <t>"Voyager" Stalker Suit</t>
  </si>
  <si>
    <t>Armored Leather Jacket</t>
  </si>
  <si>
    <t>Military</t>
  </si>
  <si>
    <t>Black Leather Jacket</t>
  </si>
  <si>
    <t>Freedom</t>
  </si>
  <si>
    <t>Champion of Freedom</t>
  </si>
  <si>
    <t>Clear Sky</t>
  </si>
  <si>
    <t>Clear Sky Leather Jacket</t>
  </si>
  <si>
    <t>CS-3b Body Armor</t>
  </si>
  <si>
    <t>CS-4a Pathfinder</t>
  </si>
  <si>
    <t>CS-4b Armored Suit</t>
  </si>
  <si>
    <t>CS-5 Exoskeleton</t>
  </si>
  <si>
    <t>Duty</t>
  </si>
  <si>
    <t>Duty Leather Jacket</t>
  </si>
  <si>
    <t>Exoskeleton</t>
  </si>
  <si>
    <t>Unknown</t>
  </si>
  <si>
    <t>Firearm Enthusiast's Jacket</t>
  </si>
  <si>
    <t>Freedom Leather Jacket</t>
  </si>
  <si>
    <t>Heisted Exoskeleton</t>
  </si>
  <si>
    <t>Hero of Freedom</t>
  </si>
  <si>
    <t>IBAz Universal Protection</t>
  </si>
  <si>
    <t>Sin</t>
  </si>
  <si>
    <t>Ecologist</t>
  </si>
  <si>
    <t>Leather Jacket</t>
  </si>
  <si>
    <t>Liberated Skat-9 Armored Suit</t>
  </si>
  <si>
    <t>Looted Exosuit</t>
  </si>
  <si>
    <t>Looted Skat-9 Armored Suit</t>
  </si>
  <si>
    <t>Mercenary ACE Scientific Suit</t>
  </si>
  <si>
    <t>Mercenary Exoskeleton</t>
  </si>
  <si>
    <t>Mercenary Exosuit</t>
  </si>
  <si>
    <t>Mercenary Grassland Exosuit</t>
  </si>
  <si>
    <t>Mercenary Nosorog</t>
  </si>
  <si>
    <t>Mercenary Pathfinder</t>
  </si>
  <si>
    <t>Mercenary Skat-9 Armored Suit</t>
  </si>
  <si>
    <t>Mercenary Urban Exosuit</t>
  </si>
  <si>
    <t>Mercenary Woodland Exosuit</t>
  </si>
  <si>
    <t>Military Stalker Exoskeleton</t>
  </si>
  <si>
    <t>Military Stalker Exosuit</t>
  </si>
  <si>
    <t>Military Stalker Nosorog</t>
  </si>
  <si>
    <t>Monolith</t>
  </si>
  <si>
    <t>Monolith Exoskeleton</t>
  </si>
  <si>
    <t>Monolith Exosuit</t>
  </si>
  <si>
    <t>Monolith Nosorog</t>
  </si>
  <si>
    <t>Monolith Skat-9 Armored Suit</t>
  </si>
  <si>
    <t>Paragon of Freedom</t>
  </si>
  <si>
    <t>PS5-9Md Light Pathfinder</t>
  </si>
  <si>
    <t>PS5-B2 Veteran Battlesuit</t>
  </si>
  <si>
    <t>PS6-V Warrior Suit</t>
  </si>
  <si>
    <t>PSZ-10d Duty Battlesuit</t>
  </si>
  <si>
    <t>PSZ-10d Exoskeleton</t>
  </si>
  <si>
    <t>PSZ-10d Nosorog</t>
  </si>
  <si>
    <t>PSZ-10d Venator Battlesuit</t>
  </si>
  <si>
    <t>PSZ-10g Urban Battlesuit</t>
  </si>
  <si>
    <t>PSZ-10l Forest Battlesuit</t>
  </si>
  <si>
    <t>PSZ-7p Shell Armor</t>
  </si>
  <si>
    <t>PSZ-9d Body Armor</t>
  </si>
  <si>
    <t>PSZ-9d Proto-Exoskeleton</t>
  </si>
  <si>
    <t>PSZ-9kl Command Armor</t>
  </si>
  <si>
    <t>Redline Leather Jacket</t>
  </si>
  <si>
    <t>Renegade</t>
  </si>
  <si>
    <t>Renegade Exoskeleton</t>
  </si>
  <si>
    <t>Scientific Exoskeleton</t>
  </si>
  <si>
    <t>Skat-9 Armored Suit</t>
  </si>
  <si>
    <t>Skat-9 Proto-Exoskeleton</t>
  </si>
  <si>
    <t>SSP-99 Bodysuit</t>
  </si>
  <si>
    <t>SSP-99M Bodysuit</t>
  </si>
  <si>
    <t>SSP-99M Diamond</t>
  </si>
  <si>
    <t>SSP-99M Proto-Exoskeleton</t>
  </si>
  <si>
    <t>SSP-99M Ruby</t>
  </si>
  <si>
    <t>SSP-99M Sapphire</t>
  </si>
  <si>
    <t>SSP-99M Topaz</t>
  </si>
  <si>
    <t>Tourist's Jacket</t>
  </si>
  <si>
    <t>UNISG</t>
  </si>
  <si>
    <t>UNISG Exoskeleton</t>
  </si>
  <si>
    <t>UNISG Exosuit</t>
  </si>
  <si>
    <t>UNISG IBAz Suit</t>
  </si>
  <si>
    <t>UNISG Nosorog</t>
  </si>
  <si>
    <t>Vyraj Power Armor</t>
  </si>
  <si>
    <t>Warrior of Freedom</t>
  </si>
  <si>
    <t>Woodland Exosuit</t>
  </si>
  <si>
    <t>Count of Armor Name</t>
  </si>
  <si>
    <t>Exo</t>
  </si>
  <si>
    <t>Average of BR Class</t>
  </si>
  <si>
    <t>Average of Movespeed Mult.</t>
  </si>
  <si>
    <t>Average of Weight Carried kg</t>
  </si>
  <si>
    <t>Average of Weight kg</t>
  </si>
  <si>
    <t>Average of Ballistic Res.</t>
  </si>
  <si>
    <t>Average of Rupture Res.</t>
  </si>
  <si>
    <t>Average of Impact Res.</t>
  </si>
  <si>
    <t>Average of Explosive Res.</t>
  </si>
  <si>
    <t>Average of Ext. Radiation Res.</t>
  </si>
  <si>
    <t>Average of Psychic Res.</t>
  </si>
  <si>
    <t>arm_Chart1</t>
  </si>
  <si>
    <t>arm_Pivot1</t>
  </si>
  <si>
    <t>arm_Chart2</t>
  </si>
  <si>
    <t>arm_Pivot2</t>
  </si>
  <si>
    <t>arm_Chart3</t>
  </si>
  <si>
    <t>arm_Pivot3</t>
  </si>
  <si>
    <t>arm_Chart4</t>
  </si>
  <si>
    <t>arm_Pivot4</t>
  </si>
  <si>
    <t>Count of outfits by type and factions</t>
  </si>
  <si>
    <t>Average Movement Speed, Weight Carried and Weight overall by factions</t>
  </si>
  <si>
    <t>Chosen average parameters of outfits by type</t>
  </si>
  <si>
    <t>CURRENT FACTION FILTER</t>
  </si>
  <si>
    <t>Count Unique Outfits</t>
  </si>
  <si>
    <t>Max of BR Class</t>
  </si>
  <si>
    <t>Current outfits to all (%)</t>
  </si>
  <si>
    <t>Average BR level by factions and type</t>
  </si>
  <si>
    <t>arm_Total_Outfits</t>
  </si>
  <si>
    <t>arm_Current_To_All</t>
  </si>
  <si>
    <t>arm_Top_BR</t>
  </si>
  <si>
    <t>arm_Lowest_BR</t>
  </si>
  <si>
    <t>Top BR value outfit</t>
  </si>
  <si>
    <t>arm_Count_of_Lowest_BR</t>
  </si>
  <si>
    <t>Count Ammount of lowest BR</t>
  </si>
  <si>
    <t>// DO NOT PLACE ANYTHNG IN YELLOW!!!</t>
  </si>
  <si>
    <t>Average of Accuracy</t>
  </si>
  <si>
    <t>Average of Handling</t>
  </si>
  <si>
    <t>Average of Reliability</t>
  </si>
  <si>
    <t>Average handling, reliability and accuracy of wepons by region</t>
  </si>
  <si>
    <t>twpn_Current_Filter1_Text</t>
  </si>
  <si>
    <t>cwpn_Current_Filter1_Text</t>
  </si>
  <si>
    <t>arm_Current_Filter1</t>
  </si>
  <si>
    <t>amr_Current_Filter2</t>
  </si>
  <si>
    <t>// FILTERPROOF!</t>
  </si>
  <si>
    <t>// FILTER PROOF</t>
  </si>
  <si>
    <t xml:space="preserve"> // FILTERPROOF!</t>
  </si>
  <si>
    <t>arm_Average_Cost</t>
  </si>
  <si>
    <t>Average of Base Cost</t>
  </si>
  <si>
    <t>Average Outfit Cost</t>
  </si>
  <si>
    <t>Bottom BR Value</t>
  </si>
  <si>
    <t>arm_Total_Res_More_1</t>
  </si>
  <si>
    <t>Sum of Total Resist</t>
  </si>
  <si>
    <t>Count Total Res &gt; 1.25 to all (%)</t>
  </si>
  <si>
    <t>Root Path</t>
  </si>
  <si>
    <t>Weapon Name</t>
  </si>
  <si>
    <t>Faction Name</t>
  </si>
  <si>
    <t>Rank Name</t>
  </si>
  <si>
    <t>Type Code Name</t>
  </si>
  <si>
    <t>PP-19 Vityaz-SN</t>
  </si>
  <si>
    <t>Master</t>
  </si>
  <si>
    <t>Primary</t>
  </si>
  <si>
    <t>9A-91</t>
  </si>
  <si>
    <t>AKMSN (alternate)</t>
  </si>
  <si>
    <t>AKM (BaS)</t>
  </si>
  <si>
    <t>AK-74 (BaS)</t>
  </si>
  <si>
    <t>AEK-971</t>
  </si>
  <si>
    <t>AKS-74U (BaS)</t>
  </si>
  <si>
    <t>OC-14-4A</t>
  </si>
  <si>
    <t>VSS Vintorez (BaS)</t>
  </si>
  <si>
    <t>AS Val</t>
  </si>
  <si>
    <t>Armsel Protecta</t>
  </si>
  <si>
    <t>Armsel Protecta (modern)</t>
  </si>
  <si>
    <t>ASh-12.7</t>
  </si>
  <si>
    <t>AK-104 Alpha (BaS)</t>
  </si>
  <si>
    <t>AK-105 (BaS)</t>
  </si>
  <si>
    <t>AK-74M (BaS)</t>
  </si>
  <si>
    <t>AK-12 2016 (BaS)</t>
  </si>
  <si>
    <t>AKS-74U Tactical (BaS)</t>
  </si>
  <si>
    <t>Saiga-12 "Nerd" (BaS)</t>
  </si>
  <si>
    <t>AK-74M Beard (BaS)</t>
  </si>
  <si>
    <t>DVL-10 Urbana (BaS)</t>
  </si>
  <si>
    <t>SKS Tactical (BaS)</t>
  </si>
  <si>
    <t>RPK-16 Light Machine Gun (BaS)</t>
  </si>
  <si>
    <t>RPK</t>
  </si>
  <si>
    <t>SR-2M "Veresk" (BaS)</t>
  </si>
  <si>
    <t>SR-2M Veresk Modernized (BaS)</t>
  </si>
  <si>
    <t>SV98</t>
  </si>
  <si>
    <t>AN-94 Abakan (BaS)</t>
  </si>
  <si>
    <t>SVD (BaS)</t>
  </si>
  <si>
    <t>OTs-03 SVU</t>
  </si>
  <si>
    <t>RPD</t>
  </si>
  <si>
    <t>SR-3M Vikhr</t>
  </si>
  <si>
    <t>KS-23 (BaS)</t>
  </si>
  <si>
    <t>CAA AK-Alfa (BaS)</t>
  </si>
  <si>
    <t>SVDS (BaS)</t>
  </si>
  <si>
    <t>SVDS PMC (BaS)</t>
  </si>
  <si>
    <t>Ithaca M37 "Trenchgun"</t>
  </si>
  <si>
    <t>Karabiner 98 Kurz</t>
  </si>
  <si>
    <t>KS-23M Drozd (BaS)</t>
  </si>
  <si>
    <t>MP-153 (BaS)</t>
  </si>
  <si>
    <t>Mosin-Nagant</t>
  </si>
  <si>
    <t>VSSK Vykhlop</t>
  </si>
  <si>
    <t>SKS Molot (BaS)</t>
  </si>
  <si>
    <t>SPAS-12</t>
  </si>
  <si>
    <t>DS ARMS SA-58 OSW (BaS)</t>
  </si>
  <si>
    <t>L96 AWSM</t>
  </si>
  <si>
    <t>M700 "Deer Hunter" (BaS)</t>
  </si>
  <si>
    <t>DVL-10 Saboteur (BaS)</t>
  </si>
  <si>
    <t>SR-25</t>
  </si>
  <si>
    <t>DS ARMS SA-58 AUS (BaS)</t>
  </si>
  <si>
    <t>Mauser 98k Forester (BaS)</t>
  </si>
  <si>
    <t>UMP45 (custom)</t>
  </si>
  <si>
    <t>MP5A3 "Frasier"</t>
  </si>
  <si>
    <t>Howa Type 20 (BaS)</t>
  </si>
  <si>
    <t>Ruger SR-556 (BaS)</t>
  </si>
  <si>
    <t>M4 Butcher (BaS)</t>
  </si>
  <si>
    <t>M249 SAW</t>
  </si>
  <si>
    <t>MP7</t>
  </si>
  <si>
    <t>SIG SG550 Arrow (GS)</t>
  </si>
  <si>
    <t>SIG SG550 (custom) (GS)</t>
  </si>
  <si>
    <t>AK 5C (BaS)</t>
  </si>
  <si>
    <t>AK-101</t>
  </si>
  <si>
    <t>Steyr AUG A1</t>
  </si>
  <si>
    <t>Thales F90</t>
  </si>
  <si>
    <t>L85A2 Modernized (BaS)</t>
  </si>
  <si>
    <t>M4A1 RAS (BaS)</t>
  </si>
  <si>
    <t>SIG SG550 (GS)</t>
  </si>
  <si>
    <t>SIG SG552 Commando</t>
  </si>
  <si>
    <t>Ithaca M37 "Defense"</t>
  </si>
  <si>
    <t>RAPTR Shotgun</t>
  </si>
  <si>
    <t>Rifle Dynamics RD-74U ISG Tactical (BaS)</t>
  </si>
  <si>
    <t>Rifle Dynamics RD-74M ISG (BaS)</t>
  </si>
  <si>
    <t>Rifle Dynamics RD-47 ISG (BaS)</t>
  </si>
  <si>
    <t>Saiga-12 ISG</t>
  </si>
  <si>
    <t>PP-19 Bizon</t>
  </si>
  <si>
    <t>Dushman's Saiga (BaS)</t>
  </si>
  <si>
    <t>OC-14-4A "Dolg"</t>
  </si>
  <si>
    <t>AK-103</t>
  </si>
  <si>
    <t>AK-74 PMC (BaS)</t>
  </si>
  <si>
    <t>Ecolog</t>
  </si>
  <si>
    <t>FN F2000 EOTech</t>
  </si>
  <si>
    <t>FN SCAR-H Expert Operator (BaS)</t>
  </si>
  <si>
    <t>FN SCAR-H Tactical (BaS)</t>
  </si>
  <si>
    <t>FN SCAR-H (BaS)</t>
  </si>
  <si>
    <t>Remington 700 (BaS)</t>
  </si>
  <si>
    <t>AK 5C ISG (BaS)</t>
  </si>
  <si>
    <t>M4 Tactical (BaS)</t>
  </si>
  <si>
    <t>Carabineer (BaS)</t>
  </si>
  <si>
    <t>Gauss rifle (BaS)</t>
  </si>
  <si>
    <t>Rifle Dynamics RD-9x39 ISG (BaS)</t>
  </si>
  <si>
    <t>AK-74N (alternate)</t>
  </si>
  <si>
    <t>AK-74N (custom)</t>
  </si>
  <si>
    <t>MP5A3</t>
  </si>
  <si>
    <t>MP5SD6</t>
  </si>
  <si>
    <t>KS-23 Short Barrel (BaS)</t>
  </si>
  <si>
    <t>MP-133 (BaS)</t>
  </si>
  <si>
    <t>Mossberg 590A1</t>
  </si>
  <si>
    <t>Remington 870</t>
  </si>
  <si>
    <t>SKS (BaS)</t>
  </si>
  <si>
    <t>Ithaca M37 "Stakeout"</t>
  </si>
  <si>
    <t>9x21 Serdyukov SR1MP Gyurza (BaS)</t>
  </si>
  <si>
    <t>Mp-443 Grach</t>
  </si>
  <si>
    <t>APS</t>
  </si>
  <si>
    <t>OTs-33 Pernach</t>
  </si>
  <si>
    <t>Gsh-18</t>
  </si>
  <si>
    <t>Gsh-18 (custom)</t>
  </si>
  <si>
    <t>PB</t>
  </si>
  <si>
    <t>PB (modern)</t>
  </si>
  <si>
    <t>PM</t>
  </si>
  <si>
    <t>Walther PPK</t>
  </si>
  <si>
    <t>PMM</t>
  </si>
  <si>
    <t>TT-33</t>
  </si>
  <si>
    <t>TT-33 (modern)</t>
  </si>
  <si>
    <t>Russian Contract Colt M1911</t>
  </si>
  <si>
    <t>MP-412 Rex</t>
  </si>
  <si>
    <t>Sig Sauer P226R (BaS)</t>
  </si>
  <si>
    <t>Sig Sauer P220 (BaS)</t>
  </si>
  <si>
    <t>Glock 17</t>
  </si>
  <si>
    <t>Springfield Armory XD9</t>
  </si>
  <si>
    <t>Browning P-35</t>
  </si>
  <si>
    <t>Walther P99</t>
  </si>
  <si>
    <t>Walther P99 (custom)</t>
  </si>
  <si>
    <t>Desert Eagle</t>
  </si>
  <si>
    <t>Strayer Voigt Infinity</t>
  </si>
  <si>
    <t>Beretta M9</t>
  </si>
  <si>
    <t>Korth 4" Barrel (BaS)</t>
  </si>
  <si>
    <t>Korth 6" Barrel (BaS)</t>
  </si>
  <si>
    <t>Fort-12</t>
  </si>
  <si>
    <t>USP45 Tactical</t>
  </si>
  <si>
    <t>FNP-45</t>
  </si>
  <si>
    <t>FNX-45 Tactical</t>
  </si>
  <si>
    <t>FNX-45 Tactical (alternate)</t>
  </si>
  <si>
    <t>FNX-45 Tactical (custom)</t>
  </si>
  <si>
    <t>FN Five-seveN (BaS)</t>
  </si>
  <si>
    <t>Colt M1911 "Classic"</t>
  </si>
  <si>
    <t>Coonan .357 Magnum Compact</t>
  </si>
  <si>
    <t>Colt M1911A1</t>
  </si>
  <si>
    <t>Glock 19</t>
  </si>
  <si>
    <t>Veteran</t>
  </si>
  <si>
    <t>OTs-02 Kiparis</t>
  </si>
  <si>
    <t>Skorpion vz.61 (alternate)</t>
  </si>
  <si>
    <t>PPSh-41</t>
  </si>
  <si>
    <t>TOZ-66</t>
  </si>
  <si>
    <t>TOZ-34</t>
  </si>
  <si>
    <t>TOZ-34 (decorated)</t>
  </si>
  <si>
    <t>Steyr AUG A3 9mm XS</t>
  </si>
  <si>
    <t>Steyr AUG A3 Commando (BaS)</t>
  </si>
  <si>
    <t>PP-2000</t>
  </si>
  <si>
    <t>MP5A3 (custom)</t>
  </si>
  <si>
    <t>MP5SD6 (custom)</t>
  </si>
  <si>
    <t>Armsel Protecta (customized)</t>
  </si>
  <si>
    <t>AK-12 Monolith (BaS)</t>
  </si>
  <si>
    <t>Skorpion vz.61</t>
  </si>
  <si>
    <t>TOZ-66 (sawn-off)</t>
  </si>
  <si>
    <t>TOZ-34 (sawn-off)</t>
  </si>
  <si>
    <t>TOZ-106 (BaS)</t>
  </si>
  <si>
    <t>TOZ-106 (Folding Stock) (BaS)</t>
  </si>
  <si>
    <t>Rifle Dynamics RD-74U ISG (BaS)</t>
  </si>
  <si>
    <t>Hello!</t>
  </si>
  <si>
    <t>Count of Faction Name</t>
  </si>
  <si>
    <t>Repair Kit Type</t>
  </si>
  <si>
    <t>Fort-17</t>
  </si>
  <si>
    <t>Thompson M1A1</t>
  </si>
  <si>
    <t>Thompson Model 1921</t>
  </si>
  <si>
    <t>Rank</t>
  </si>
  <si>
    <t>lwpn2_scr_max</t>
  </si>
  <si>
    <t>lwpn2_scr_min</t>
  </si>
  <si>
    <t>lwpn2_scr_curr</t>
  </si>
  <si>
    <t>lwpn2_scr_max_rows</t>
  </si>
  <si>
    <t>lwpn2_Chart_Title1</t>
  </si>
  <si>
    <t>lwpn2_Chart_Title2</t>
  </si>
  <si>
    <t>Count of loot opportunities by faction</t>
  </si>
  <si>
    <t>Count of loot opportunities by squad exp</t>
  </si>
  <si>
    <t>lwpn2_Pivot2</t>
  </si>
  <si>
    <t>lwpn2_Pivot3</t>
  </si>
  <si>
    <t>Scrollbar Name</t>
  </si>
  <si>
    <t>Scrollbar Value</t>
  </si>
  <si>
    <t>SCROLLBAR:</t>
  </si>
  <si>
    <t>CHARTS</t>
  </si>
  <si>
    <t>Count of Weapons To Select:</t>
  </si>
  <si>
    <t>Current Weapon Name</t>
  </si>
  <si>
    <t>Current Weapon Ammo</t>
  </si>
  <si>
    <t>// TABLE TO COPY IN THE PAGE</t>
  </si>
  <si>
    <t>Name</t>
  </si>
  <si>
    <t>lwpn2_count_wpn_sel</t>
  </si>
  <si>
    <t>lwpn2_curr_wpn_name</t>
  </si>
  <si>
    <t>lwpn2_curr_wpn_ammo</t>
  </si>
  <si>
    <t>lwpn2_curr_wpn_repair</t>
  </si>
  <si>
    <t>lwpn2_curr_wpn_reg</t>
  </si>
  <si>
    <t>Choose weapon name</t>
  </si>
  <si>
    <t>lwpn2_total_loot_opp</t>
  </si>
  <si>
    <t>lwpn2_unique_factions_count</t>
  </si>
  <si>
    <t>Count All Loot Opportunities</t>
  </si>
  <si>
    <t>Count Unique Factions</t>
  </si>
  <si>
    <t>Current Weapon Region</t>
  </si>
  <si>
    <t>Current weapon repair kit</t>
  </si>
  <si>
    <t>AKS-74UNB (customized)</t>
  </si>
  <si>
    <t>Saiga-12S</t>
  </si>
  <si>
    <t>SV98 (custom)</t>
  </si>
  <si>
    <t>SVD</t>
  </si>
  <si>
    <t>SVD (customised)</t>
  </si>
  <si>
    <t>OTs-03 SVU (alternate)</t>
  </si>
  <si>
    <t>AS Val (modern)</t>
  </si>
  <si>
    <t>Legend</t>
  </si>
  <si>
    <t>L96A1</t>
  </si>
  <si>
    <t>FN P90</t>
  </si>
  <si>
    <t>Sako TRG-42</t>
  </si>
  <si>
    <t>SIG P229 LEGION</t>
  </si>
  <si>
    <t>SPAS-12 (custom)</t>
  </si>
  <si>
    <t>KRISS Vector</t>
  </si>
  <si>
    <t>UMP45</t>
  </si>
  <si>
    <t>SIG P220</t>
  </si>
  <si>
    <t>USP45</t>
  </si>
  <si>
    <t>SIG SG550-1 Sniper</t>
  </si>
  <si>
    <t>G36</t>
  </si>
  <si>
    <t>G36K</t>
  </si>
  <si>
    <t>G36C</t>
  </si>
  <si>
    <t>M4A1 RAS</t>
  </si>
  <si>
    <t>Professional</t>
  </si>
  <si>
    <t>12.7x55</t>
  </si>
  <si>
    <t>5.45x39</t>
  </si>
  <si>
    <t>Zombified</t>
  </si>
  <si>
    <t>UNSIG</t>
  </si>
  <si>
    <t>9x39</t>
  </si>
  <si>
    <t>5.56x45</t>
  </si>
  <si>
    <t>7.62x39</t>
  </si>
  <si>
    <t>Secondary</t>
  </si>
  <si>
    <t>9x18</t>
  </si>
  <si>
    <t>9x19</t>
  </si>
  <si>
    <t>.357</t>
  </si>
  <si>
    <t>9x21</t>
  </si>
  <si>
    <t>7.62x25</t>
  </si>
  <si>
    <t>7.62x51</t>
  </si>
  <si>
    <t>.338 Federal</t>
  </si>
  <si>
    <t>Batteries</t>
  </si>
  <si>
    <t>7.62x54</t>
  </si>
  <si>
    <t>23x75</t>
  </si>
  <si>
    <t>12x76</t>
  </si>
  <si>
    <t>Experienced</t>
  </si>
  <si>
    <t>20x70</t>
  </si>
  <si>
    <t>Novice</t>
  </si>
  <si>
    <t>Expert</t>
  </si>
  <si>
    <t>Trainee</t>
  </si>
  <si>
    <t>5.7x28</t>
  </si>
  <si>
    <t>7.92x57</t>
  </si>
  <si>
    <t>.338 Lapua</t>
  </si>
  <si>
    <t>.45</t>
  </si>
  <si>
    <t>Code Name</t>
  </si>
  <si>
    <t>Weapons Names</t>
  </si>
  <si>
    <t>Repair Kit Needed</t>
  </si>
  <si>
    <t>Cost</t>
  </si>
  <si>
    <t>Accuracy</t>
  </si>
  <si>
    <t>Handling</t>
  </si>
  <si>
    <t>Damage</t>
  </si>
  <si>
    <t>Fire rate rpm</t>
  </si>
  <si>
    <t>Mag. Size</t>
  </si>
  <si>
    <t>Max Range m</t>
  </si>
  <si>
    <t>Muzzle vel. m/s</t>
  </si>
  <si>
    <t>Reliability</t>
  </si>
  <si>
    <t>Recoil Control</t>
  </si>
  <si>
    <t>Weight</t>
  </si>
  <si>
    <t>Bought</t>
  </si>
  <si>
    <t>Looted</t>
  </si>
  <si>
    <t>Caliber Group (mm)</t>
  </si>
  <si>
    <t>BR1</t>
  </si>
  <si>
    <t>BR2</t>
  </si>
  <si>
    <t>BR3</t>
  </si>
  <si>
    <t>BR4</t>
  </si>
  <si>
    <t>BR5</t>
  </si>
  <si>
    <t>Poopity Scoop</t>
  </si>
  <si>
    <t>Stop Pwr Alt</t>
  </si>
  <si>
    <t>Stop Pwr Alt 2</t>
  </si>
  <si>
    <t>Max BR Dmg</t>
  </si>
  <si>
    <t>Max Stop Pwr</t>
  </si>
  <si>
    <t>wpn_gauss_quest</t>
  </si>
  <si>
    <t>"Item №62"</t>
  </si>
  <si>
    <t>Ukraine</t>
  </si>
  <si>
    <t>-</t>
  </si>
  <si>
    <t>300</t>
  </si>
  <si>
    <t>wpn_9a91</t>
  </si>
  <si>
    <t>Soviet Union</t>
  </si>
  <si>
    <t>34</t>
  </si>
  <si>
    <t>55</t>
  </si>
  <si>
    <t>43</t>
  </si>
  <si>
    <t>wpn_sr1m</t>
  </si>
  <si>
    <t>Russia</t>
  </si>
  <si>
    <t>36</t>
  </si>
  <si>
    <t>24</t>
  </si>
  <si>
    <t>wpn_sr1m_gurza_up</t>
  </si>
  <si>
    <t>wpn_sr1m_sr1upgr1</t>
  </si>
  <si>
    <t>wpn_aek</t>
  </si>
  <si>
    <t>15</t>
  </si>
  <si>
    <t>25</t>
  </si>
  <si>
    <t>47</t>
  </si>
  <si>
    <t>36;53</t>
  </si>
  <si>
    <t>wpn_ak5c_bas</t>
  </si>
  <si>
    <t>Sweden</t>
  </si>
  <si>
    <t>27</t>
  </si>
  <si>
    <t>52</t>
  </si>
  <si>
    <t>35;46</t>
  </si>
  <si>
    <t>wpn_ak5c_isg</t>
  </si>
  <si>
    <t>United States</t>
  </si>
  <si>
    <t>wpn_ak5c_bas_5c_tik</t>
  </si>
  <si>
    <t>AK 5C ISG Special (BaS)</t>
  </si>
  <si>
    <t>wpn_ak101</t>
  </si>
  <si>
    <t>wpn_ak101_camo</t>
  </si>
  <si>
    <t>AK-101 (camouflaged)</t>
  </si>
  <si>
    <t>wpn_ak102</t>
  </si>
  <si>
    <t>AK-102</t>
  </si>
  <si>
    <t>27;25</t>
  </si>
  <si>
    <t>52;49</t>
  </si>
  <si>
    <t>wpn_ak103</t>
  </si>
  <si>
    <t>30</t>
  </si>
  <si>
    <t>40</t>
  </si>
  <si>
    <t>wpn_ak103_camo</t>
  </si>
  <si>
    <t>AK-103 (camouflaged)</t>
  </si>
  <si>
    <t>wpn_ak104</t>
  </si>
  <si>
    <t>AK-104</t>
  </si>
  <si>
    <t>wpn_ak104_alfa</t>
  </si>
  <si>
    <t>wpn_ak105</t>
  </si>
  <si>
    <t>wpn_ak105_shakal</t>
  </si>
  <si>
    <t>AK-105 Shakal (BaS)</t>
  </si>
  <si>
    <t>wpn_ak105_sp</t>
  </si>
  <si>
    <t>AK-105 Specialist (BaS)</t>
  </si>
  <si>
    <t>wpn_ak105_swamp</t>
  </si>
  <si>
    <t>AK-105 Swamp Thing (BaS)</t>
  </si>
  <si>
    <t>wpn_ak12</t>
  </si>
  <si>
    <t>AK-12 2012 (BaS)</t>
  </si>
  <si>
    <t>25;27</t>
  </si>
  <si>
    <t>47;52</t>
  </si>
  <si>
    <t>wpn_ak12_m1</t>
  </si>
  <si>
    <t>wpn_ak12_custom</t>
  </si>
  <si>
    <t>wpn_ak12_custom_mono_kit</t>
  </si>
  <si>
    <t>AK12 Monolith Upgraded (BaS)</t>
  </si>
  <si>
    <t>wpn_ak</t>
  </si>
  <si>
    <t>AK-47</t>
  </si>
  <si>
    <t>wpn_ak74_old</t>
  </si>
  <si>
    <t>AK-74</t>
  </si>
  <si>
    <t>wpn_ak74_n</t>
  </si>
  <si>
    <t>wpn_ak74_pmc</t>
  </si>
  <si>
    <t>wpn_ak74m</t>
  </si>
  <si>
    <t>AK-74M</t>
  </si>
  <si>
    <t>wpn_ak74m_alt</t>
  </si>
  <si>
    <t>AK-74M (alternate)</t>
  </si>
  <si>
    <t>wpn_ak74m_n</t>
  </si>
  <si>
    <t>wpn_ak74m_camo</t>
  </si>
  <si>
    <t>AK-74M (camouflaged)</t>
  </si>
  <si>
    <t>wpn_ak74m_custom</t>
  </si>
  <si>
    <t>AK-74M (custom)</t>
  </si>
  <si>
    <t>wpn_ak74m_duty</t>
  </si>
  <si>
    <t>AK-74M (Duty camouflage)</t>
  </si>
  <si>
    <t>wpn_ak74m_beard</t>
  </si>
  <si>
    <t>wpn_ak74m_pka</t>
  </si>
  <si>
    <t>AK-74M PK-A</t>
  </si>
  <si>
    <t>wpn_ak74</t>
  </si>
  <si>
    <t>AK-74N</t>
  </si>
  <si>
    <t>wpn_ak74_rpk</t>
  </si>
  <si>
    <t>AK-74N "EOTech"</t>
  </si>
  <si>
    <t>wpn_ak74_alt</t>
  </si>
  <si>
    <t>wpn_ak74_custom</t>
  </si>
  <si>
    <t>wpn_ak74_modern</t>
  </si>
  <si>
    <t>AK-74N (modern)</t>
  </si>
  <si>
    <t>wpn_akm_bas</t>
  </si>
  <si>
    <t>wpn_akm</t>
  </si>
  <si>
    <t>AKMN</t>
  </si>
  <si>
    <t>wpn_akms_bas</t>
  </si>
  <si>
    <t>AKMS (BaS)</t>
  </si>
  <si>
    <t>wpn_akms</t>
  </si>
  <si>
    <t>AKMSN</t>
  </si>
  <si>
    <t>wpn_akms_alt</t>
  </si>
  <si>
    <t>wpn_aks</t>
  </si>
  <si>
    <t>AKS-47</t>
  </si>
  <si>
    <t>wpn_aks74</t>
  </si>
  <si>
    <t>AKS-74N</t>
  </si>
  <si>
    <t>wpn_aks74_new</t>
  </si>
  <si>
    <t>AKS-74N (new)</t>
  </si>
  <si>
    <t>wpn_ak74u_old</t>
  </si>
  <si>
    <t>AKS-74U</t>
  </si>
  <si>
    <t>wpn_ak74u_n1</t>
  </si>
  <si>
    <t>wpn_ak74u_tac</t>
  </si>
  <si>
    <t>wpn_ak74u</t>
  </si>
  <si>
    <t xml:space="preserve">AKS-74UN </t>
  </si>
  <si>
    <t>wpn_ak74u_camo</t>
  </si>
  <si>
    <t>AKS-74UN (camouflaged)</t>
  </si>
  <si>
    <t>wpn_ak74u_custom</t>
  </si>
  <si>
    <t>AKS-74UN (custom)</t>
  </si>
  <si>
    <t>wpn_ak74u_snag</t>
  </si>
  <si>
    <t>wpn_abakan</t>
  </si>
  <si>
    <t>AN-94</t>
  </si>
  <si>
    <t>wpn_abakan_camo</t>
  </si>
  <si>
    <t>AN-94 (camouflaged)</t>
  </si>
  <si>
    <t>wpn_abakan_n</t>
  </si>
  <si>
    <t>wpn_aps</t>
  </si>
  <si>
    <t>15;17</t>
  </si>
  <si>
    <t>38</t>
  </si>
  <si>
    <t>18;33</t>
  </si>
  <si>
    <t>21;40</t>
  </si>
  <si>
    <t>wpn_aps_bas</t>
  </si>
  <si>
    <t>APS (BaS)</t>
  </si>
  <si>
    <t>wpn_aps_bas_apsabigo</t>
  </si>
  <si>
    <t>APS Upgraded (BaS)</t>
  </si>
  <si>
    <t>wpn_ar15_freedom</t>
  </si>
  <si>
    <t>AR-15 HERA (BaS)</t>
  </si>
  <si>
    <t>wpn_protecta</t>
  </si>
  <si>
    <t>South Africa</t>
  </si>
  <si>
    <t>23</t>
  </si>
  <si>
    <t>42</t>
  </si>
  <si>
    <t>74;132</t>
  </si>
  <si>
    <t>wpn_protecta_camo</t>
  </si>
  <si>
    <t>Armsel Protecta (camouflaged)</t>
  </si>
  <si>
    <t>wpn_protecta_nimble</t>
  </si>
  <si>
    <t>Armsel Protecta (custom)</t>
  </si>
  <si>
    <t>wpn_protecta_custom</t>
  </si>
  <si>
    <t>wpn_protecta_aim</t>
  </si>
  <si>
    <t>wpn_val</t>
  </si>
  <si>
    <t>wpn_val_modern</t>
  </si>
  <si>
    <t>wpn_val_tac</t>
  </si>
  <si>
    <t>AS Val Tactic (BaS)</t>
  </si>
  <si>
    <t>wpn_ash12</t>
  </si>
  <si>
    <t>75</t>
  </si>
  <si>
    <t>80</t>
  </si>
  <si>
    <t>wpn_m82</t>
  </si>
  <si>
    <t>Barrett M82</t>
  </si>
  <si>
    <t>wpn_m98b</t>
  </si>
  <si>
    <t>Barrett M98B "Bravo"</t>
  </si>
  <si>
    <t>140</t>
  </si>
  <si>
    <t>130</t>
  </si>
  <si>
    <t>wpn_beretta</t>
  </si>
  <si>
    <t>Beretta 92F</t>
  </si>
  <si>
    <t>Italy</t>
  </si>
  <si>
    <t>17;15</t>
  </si>
  <si>
    <t>wpn_beretta_alt</t>
  </si>
  <si>
    <t>Beretta 92F (alternate)</t>
  </si>
  <si>
    <t>wpn_beretta_modern</t>
  </si>
  <si>
    <t>17</t>
  </si>
  <si>
    <t>wpn_beretta_px4</t>
  </si>
  <si>
    <t>Beretta Px4 Storm</t>
  </si>
  <si>
    <t>17;10</t>
  </si>
  <si>
    <t>19</t>
  </si>
  <si>
    <t>25;82</t>
  </si>
  <si>
    <t>wpn_hpsa_alt</t>
  </si>
  <si>
    <t>Browning Hi-Power Mark III</t>
  </si>
  <si>
    <t>Belgium</t>
  </si>
  <si>
    <t>wpn_hpsa</t>
  </si>
  <si>
    <t>wpn_akm_alfa</t>
  </si>
  <si>
    <t>wpn_mp153_m1</t>
  </si>
  <si>
    <t>wpn_pm_actor</t>
  </si>
  <si>
    <t>Ceremonial Makarov PM</t>
  </si>
  <si>
    <t>wpn_colt1911_n</t>
  </si>
  <si>
    <t>Colt M1911</t>
  </si>
  <si>
    <t>10</t>
  </si>
  <si>
    <t>25;69</t>
  </si>
  <si>
    <t>wpn_colt1911</t>
  </si>
  <si>
    <t>wpn_colt1911_new</t>
  </si>
  <si>
    <t>wpn_colt1911_modern</t>
  </si>
  <si>
    <t>Colt M45</t>
  </si>
  <si>
    <t>wpn_colt1911_merc</t>
  </si>
  <si>
    <t>Colt M45A1</t>
  </si>
  <si>
    <t>wpn_colt1911_camo</t>
  </si>
  <si>
    <t>103</t>
  </si>
  <si>
    <t>wpn_cz52</t>
  </si>
  <si>
    <t>CZ 52</t>
  </si>
  <si>
    <t>Czechoslovak Socialist Republic</t>
  </si>
  <si>
    <t>21;30</t>
  </si>
  <si>
    <t>wpn_cz75</t>
  </si>
  <si>
    <t>CZ-75</t>
  </si>
  <si>
    <t>wpn_cz75_auto</t>
  </si>
  <si>
    <t>CZ-75 Automatic</t>
  </si>
  <si>
    <t>wpn_desert_eagle</t>
  </si>
  <si>
    <t>wpn_desert_eagle_nimble</t>
  </si>
  <si>
    <t>Desert Eagle "Dhampyr"</t>
  </si>
  <si>
    <t>wpn_desert_eagle_modern</t>
  </si>
  <si>
    <t>Desert Eagle (Black)</t>
  </si>
  <si>
    <t>wpn_desert_eagle_custom</t>
  </si>
  <si>
    <t>Desert Eagle (Gold)</t>
  </si>
  <si>
    <t>wpn_fal_aus</t>
  </si>
  <si>
    <t>62</t>
  </si>
  <si>
    <t>70</t>
  </si>
  <si>
    <t>wpn_fal_sa58_osw</t>
  </si>
  <si>
    <t>wpn_saiga12s_m2</t>
  </si>
  <si>
    <t>wpn_dvl10_m1</t>
  </si>
  <si>
    <t>56</t>
  </si>
  <si>
    <t>wpn_dvl10</t>
  </si>
  <si>
    <t>wpn_famas3</t>
  </si>
  <si>
    <t>FAMAS F3</t>
  </si>
  <si>
    <t>France</t>
  </si>
  <si>
    <t>wpn_fn2000</t>
  </si>
  <si>
    <t>FN F2000</t>
  </si>
  <si>
    <t>wpn_fn2000_camo</t>
  </si>
  <si>
    <t>FN F2000 (camouflaged)</t>
  </si>
  <si>
    <t>wpn_fn2000_custom</t>
  </si>
  <si>
    <t>FN F2000 (customized)</t>
  </si>
  <si>
    <t>wpn_fn2000_nimble</t>
  </si>
  <si>
    <t>wpn_fal</t>
  </si>
  <si>
    <t>FN FAL</t>
  </si>
  <si>
    <t>wpn_fn57</t>
  </si>
  <si>
    <t>21</t>
  </si>
  <si>
    <t>wpn_fnc</t>
  </si>
  <si>
    <t>FN FNC</t>
  </si>
  <si>
    <t>wpn_p90</t>
  </si>
  <si>
    <t>wpn_scar</t>
  </si>
  <si>
    <t>FN SCAR-H</t>
  </si>
  <si>
    <t>wpn_scar_siber</t>
  </si>
  <si>
    <t>wpn_scar_siber_black</t>
  </si>
  <si>
    <t>FN SCAR-H (black) (BaS)</t>
  </si>
  <si>
    <t>wpn_scar_custom</t>
  </si>
  <si>
    <t>FN SCAR-H (camouflaged)</t>
  </si>
  <si>
    <t>wpn_scar_new</t>
  </si>
  <si>
    <t>FN SCAR-H (new)</t>
  </si>
  <si>
    <t>wpn_scar_siber_m2</t>
  </si>
  <si>
    <t>wpn_scar_siber_m2_custom</t>
  </si>
  <si>
    <t>FN SCAR-H Specialist Operator (BaS)</t>
  </si>
  <si>
    <t>wpn_scar_siber_m1</t>
  </si>
  <si>
    <t>wpn_scar_siber_m1_black</t>
  </si>
  <si>
    <t>FN SCAR-H Tactical Black (BaS)</t>
  </si>
  <si>
    <t>wpn_fnp45</t>
  </si>
  <si>
    <t>wpn_fnp45_custom</t>
  </si>
  <si>
    <t>FNP-45 (custom)</t>
  </si>
  <si>
    <t>wpn_fnx45</t>
  </si>
  <si>
    <t>wpn_fnx45_alt</t>
  </si>
  <si>
    <t>wpn_fnx45_custom</t>
  </si>
  <si>
    <t>wpn_fort</t>
  </si>
  <si>
    <t>wpn_fort17</t>
  </si>
  <si>
    <t>wpn_fort500</t>
  </si>
  <si>
    <t>Fort-500</t>
  </si>
  <si>
    <t>wpn_g36</t>
  </si>
  <si>
    <t>Germany</t>
  </si>
  <si>
    <t>wpn_g36k</t>
  </si>
  <si>
    <t>wpn_g36_camo</t>
  </si>
  <si>
    <t>wpn_g36_nimble</t>
  </si>
  <si>
    <t>G36L "F34R"</t>
  </si>
  <si>
    <t>wpn_g3</t>
  </si>
  <si>
    <t>G3A3</t>
  </si>
  <si>
    <t>wpn_g3sg1</t>
  </si>
  <si>
    <t>G3SG1</t>
  </si>
  <si>
    <t>wpn_ace21</t>
  </si>
  <si>
    <t>Galil ACE-21</t>
  </si>
  <si>
    <t>Israel</t>
  </si>
  <si>
    <t>wpn_galil</t>
  </si>
  <si>
    <t>Galil AR</t>
  </si>
  <si>
    <t>34;30</t>
  </si>
  <si>
    <t>62;55</t>
  </si>
  <si>
    <t>wpn_galil_custom</t>
  </si>
  <si>
    <t>Galil AR (custom)</t>
  </si>
  <si>
    <t>wpn_galil_modern</t>
  </si>
  <si>
    <t>Galil AR (modern)</t>
  </si>
  <si>
    <t>wpn_gauss</t>
  </si>
  <si>
    <t>wpn_glock17</t>
  </si>
  <si>
    <t>Austria</t>
  </si>
  <si>
    <t>wpn_glock</t>
  </si>
  <si>
    <t>wpn_glock17_m1</t>
  </si>
  <si>
    <t>Glock 17 Tactical (BaS)</t>
  </si>
  <si>
    <t>wpn_glock_custom</t>
  </si>
  <si>
    <t>wpn_gsh18</t>
  </si>
  <si>
    <t>wpn_gsh18_custom</t>
  </si>
  <si>
    <t>wpn_usp_nimble</t>
  </si>
  <si>
    <t>HK MK 23</t>
  </si>
  <si>
    <t>wpn_usp_tac</t>
  </si>
  <si>
    <t>HK USP Match Tactical (BaS)</t>
  </si>
  <si>
    <t>wpn_hk416</t>
  </si>
  <si>
    <t>HK416</t>
  </si>
  <si>
    <t>wpn_howa20</t>
  </si>
  <si>
    <t>Japan</t>
  </si>
  <si>
    <t>wpn_ithacam37_mag</t>
  </si>
  <si>
    <t>wpn_ithacam37</t>
  </si>
  <si>
    <t>Ithaca M37 "Riot"</t>
  </si>
  <si>
    <t>wpn_ithacam37_sawnoff</t>
  </si>
  <si>
    <t>Ithaca M37 "Sawn Off"</t>
  </si>
  <si>
    <t>wpn_ithacam37_stakeout</t>
  </si>
  <si>
    <t>wpn_ithacam37_trench</t>
  </si>
  <si>
    <t>wpn_g43</t>
  </si>
  <si>
    <t>Karabiner 43</t>
  </si>
  <si>
    <t>Nazi Germany</t>
  </si>
  <si>
    <t>39</t>
  </si>
  <si>
    <t>78</t>
  </si>
  <si>
    <t>wpn_k98</t>
  </si>
  <si>
    <t>30;34</t>
  </si>
  <si>
    <t>55;62</t>
  </si>
  <si>
    <t>wpn_korth</t>
  </si>
  <si>
    <t>wpn_korth_custom</t>
  </si>
  <si>
    <t>wpn_kriss_vector</t>
  </si>
  <si>
    <t>10;17</t>
  </si>
  <si>
    <t>wpn_ks23</t>
  </si>
  <si>
    <t>133;285</t>
  </si>
  <si>
    <t>wpn_ks23_kaban_kab_up</t>
  </si>
  <si>
    <t>KS-23 Boar (BaS)</t>
  </si>
  <si>
    <t>wpn_ks23_23_up</t>
  </si>
  <si>
    <t>wpn_ks23_kaban</t>
  </si>
  <si>
    <t>wpn_l85</t>
  </si>
  <si>
    <t>L85A1</t>
  </si>
  <si>
    <t>United Kingdom</t>
  </si>
  <si>
    <t>wpn_l85_alt</t>
  </si>
  <si>
    <t>L85A1 (alternate)</t>
  </si>
  <si>
    <t>wpn_l85_custom</t>
  </si>
  <si>
    <t>L85A1 (custom)</t>
  </si>
  <si>
    <t>wpn_l85_modern</t>
  </si>
  <si>
    <t>L85A1 (modern)</t>
  </si>
  <si>
    <t>wpn_l85_m1</t>
  </si>
  <si>
    <t>L85A2</t>
  </si>
  <si>
    <t>wpn_l85a2_alt</t>
  </si>
  <si>
    <t>L85A2 (alternate)</t>
  </si>
  <si>
    <t>wpn_l85a2</t>
  </si>
  <si>
    <t>L85A2 (BaS)</t>
  </si>
  <si>
    <t>wpn_l85a2_custom</t>
  </si>
  <si>
    <t>L85A2 (custom)</t>
  </si>
  <si>
    <t>wpn_l85a2_modern</t>
  </si>
  <si>
    <t>L85A2 (modern)</t>
  </si>
  <si>
    <t>wpn_l85_m2</t>
  </si>
  <si>
    <t>wpn_l85_m3</t>
  </si>
  <si>
    <t>L85A2 Tactical (BaS)</t>
  </si>
  <si>
    <t>wpn_l96a1m</t>
  </si>
  <si>
    <t>wpn_l96a1</t>
  </si>
  <si>
    <t>34;31</t>
  </si>
  <si>
    <t>45</t>
  </si>
  <si>
    <t>62;80</t>
  </si>
  <si>
    <t>74</t>
  </si>
  <si>
    <t>wpn_pl15</t>
  </si>
  <si>
    <t>Lebedev PL-15 Pistol (BaS)</t>
  </si>
  <si>
    <t>wpn_pl15_pl15_scolaz</t>
  </si>
  <si>
    <t>Lebedev PL-15 Tactical (BaS)</t>
  </si>
  <si>
    <t>wpn_lr300</t>
  </si>
  <si>
    <t>LR-300ML</t>
  </si>
  <si>
    <t>wpn_lr300_camo</t>
  </si>
  <si>
    <t>LR-300ML (camouflaged)</t>
  </si>
  <si>
    <t>wpn_lr300_custom</t>
  </si>
  <si>
    <t>LR-300ML (custom)</t>
  </si>
  <si>
    <t>wpn_m16a2</t>
  </si>
  <si>
    <t>M16A2</t>
  </si>
  <si>
    <t>wpn_m16</t>
  </si>
  <si>
    <t>M16A4</t>
  </si>
  <si>
    <t>wpn_m24</t>
  </si>
  <si>
    <t>M24 SWS "Green Dragon"</t>
  </si>
  <si>
    <t>wpn_m249</t>
  </si>
  <si>
    <t>wpn_m4_butcher</t>
  </si>
  <si>
    <t>wpn_m4_tac</t>
  </si>
  <si>
    <t>wpn_m4a1</t>
  </si>
  <si>
    <t>M4A1</t>
  </si>
  <si>
    <t>wpn_m4a1_camo</t>
  </si>
  <si>
    <t>M4A1 (camouflaged)</t>
  </si>
  <si>
    <t>wpn_m4a1_custom</t>
  </si>
  <si>
    <t>M4A1 (custom)</t>
  </si>
  <si>
    <t>wpn_m4a1_freedom</t>
  </si>
  <si>
    <t>M4A1 (Freedom camouflage)</t>
  </si>
  <si>
    <t>wpn_m4</t>
  </si>
  <si>
    <t>wpn_m4a1_siber</t>
  </si>
  <si>
    <t>wpn_remington700_lapua700</t>
  </si>
  <si>
    <t>wpn_k98_mod</t>
  </si>
  <si>
    <t>wpn_k98_mod_silen98</t>
  </si>
  <si>
    <t>Mauser 98k Forester (with Supressor adapter) (BaS)</t>
  </si>
  <si>
    <t>wpn_mk14</t>
  </si>
  <si>
    <t>Mk 14 EBR</t>
  </si>
  <si>
    <t>wpn_mosin</t>
  </si>
  <si>
    <t>33;30</t>
  </si>
  <si>
    <t>80;55</t>
  </si>
  <si>
    <t>wpn_mossberg590</t>
  </si>
  <si>
    <t>wpn_mp133</t>
  </si>
  <si>
    <t>wpn_mp153</t>
  </si>
  <si>
    <t>wpn_mp412</t>
  </si>
  <si>
    <t>wpn_mp443</t>
  </si>
  <si>
    <t>wpn_mp5</t>
  </si>
  <si>
    <t>West Germany</t>
  </si>
  <si>
    <t>wpn_mp5_nimble</t>
  </si>
  <si>
    <t>wpn_mp5_alt</t>
  </si>
  <si>
    <t>MP5A3 (alternate)</t>
  </si>
  <si>
    <t>wpn_mp5_custom</t>
  </si>
  <si>
    <t>wpn_mp5sd</t>
  </si>
  <si>
    <t>wpn_mp5sd_custom</t>
  </si>
  <si>
    <t>wpn_mp5sd_new</t>
  </si>
  <si>
    <t>MP5SD6 (new)</t>
  </si>
  <si>
    <t>wpn_mp7</t>
  </si>
  <si>
    <t>wpn_groza</t>
  </si>
  <si>
    <t>wpn_groza_nimble</t>
  </si>
  <si>
    <t>wpn_kiparis</t>
  </si>
  <si>
    <t>wpn_svu</t>
  </si>
  <si>
    <t>33</t>
  </si>
  <si>
    <t>wpn_svu_alt</t>
  </si>
  <si>
    <t>wpn_svu_nimble</t>
  </si>
  <si>
    <t>OTs-03A SVU-A</t>
  </si>
  <si>
    <t>wpn_oc33</t>
  </si>
  <si>
    <t>wpn_pb</t>
  </si>
  <si>
    <t>wpn_pb_bas</t>
  </si>
  <si>
    <t>PB (BaS)</t>
  </si>
  <si>
    <t>wpn_pb_custom</t>
  </si>
  <si>
    <t>wpn_pb_bas_custom</t>
  </si>
  <si>
    <t>PB (modern) (BaS)</t>
  </si>
  <si>
    <t>wpn_pkm</t>
  </si>
  <si>
    <t>PKM</t>
  </si>
  <si>
    <t>7.62x54 AP</t>
  </si>
  <si>
    <t>wpn_pkp</t>
  </si>
  <si>
    <t>PKP Pecheneg</t>
  </si>
  <si>
    <t>wpn_pm</t>
  </si>
  <si>
    <t>wpn_pm_bas_custom</t>
  </si>
  <si>
    <t>PM Custom (BaS)</t>
  </si>
  <si>
    <t>wpn_pmm</t>
  </si>
  <si>
    <t>wpn_pmm_bas</t>
  </si>
  <si>
    <t>PMM (BaS)</t>
  </si>
  <si>
    <t>wpn_bizon</t>
  </si>
  <si>
    <t>wpn_vityaz</t>
  </si>
  <si>
    <t>wpn_pp2000</t>
  </si>
  <si>
    <t>wpn_ppsh41</t>
  </si>
  <si>
    <t>wpn_ppsh41_rednew</t>
  </si>
  <si>
    <t>PPSh-41 (camo)</t>
  </si>
  <si>
    <t>wpn_ppsh41_woodnew</t>
  </si>
  <si>
    <t>PPSh-41 (modern)</t>
  </si>
  <si>
    <t>wpn_raptr</t>
  </si>
  <si>
    <t>wpn_remington700</t>
  </si>
  <si>
    <t>wpn_remington700_archangel</t>
  </si>
  <si>
    <t>Remington 700 Archangel (BaS)</t>
  </si>
  <si>
    <t>wpn_remington700_magpul_pro</t>
  </si>
  <si>
    <t>Remington 700 Magpul PRO (BaS)</t>
  </si>
  <si>
    <t>wpn_remington700_mod_x_gen3</t>
  </si>
  <si>
    <t>Remington 700 Modular Rifle System (BaS)</t>
  </si>
  <si>
    <t>wpn_remington870</t>
  </si>
  <si>
    <t>wpn_akm_isg</t>
  </si>
  <si>
    <t>wpn_ak74_isg</t>
  </si>
  <si>
    <t>wpn_ak74u_isg</t>
  </si>
  <si>
    <t>wpn_ak74u_m1_isg</t>
  </si>
  <si>
    <t>wpn_vintorez_isg</t>
  </si>
  <si>
    <t>wpn_rpd</t>
  </si>
  <si>
    <t>wpn_rpk</t>
  </si>
  <si>
    <t>wpn_rpk74_16</t>
  </si>
  <si>
    <t>wpn_rpk74</t>
  </si>
  <si>
    <t>RPK-74N</t>
  </si>
  <si>
    <t>wpn_m4_ru556</t>
  </si>
  <si>
    <t>wpn_colt1911_duty</t>
  </si>
  <si>
    <t>19;24</t>
  </si>
  <si>
    <t>wpn_saiga12s_m1</t>
  </si>
  <si>
    <t>wpn_saiga12s_isg</t>
  </si>
  <si>
    <t>wpn_saiga12s</t>
  </si>
  <si>
    <t>wpn_trg</t>
  </si>
  <si>
    <t>Finland</t>
  </si>
  <si>
    <t>wpn_sig220</t>
  </si>
  <si>
    <t>Switzerland</t>
  </si>
  <si>
    <t>wpn_sig220_custom</t>
  </si>
  <si>
    <t>wpn_sig220_n</t>
  </si>
  <si>
    <t>wpn_sig220_n_upg220</t>
  </si>
  <si>
    <t>Sig Sauer P220 Custom (BaS)</t>
  </si>
  <si>
    <t>wpn_sig220_n_u2p2g0r</t>
  </si>
  <si>
    <t>Sig Sauer P220 Custom Nine (BaS)</t>
  </si>
  <si>
    <t>wpn_sig226</t>
  </si>
  <si>
    <t>wpn_sig226_226sig_kit</t>
  </si>
  <si>
    <t>Sig Sauer P226R Custom (BaS)</t>
  </si>
  <si>
    <t>wpn_sig220_nimble</t>
  </si>
  <si>
    <t>SIG Sauer P320 RXP</t>
  </si>
  <si>
    <t>wpn_sig550_custom</t>
  </si>
  <si>
    <t>wpn_sig550</t>
  </si>
  <si>
    <t>wpn_sig550_camo</t>
  </si>
  <si>
    <t>SIG SG550 (modified) (GS)</t>
  </si>
  <si>
    <t>wpn_sig550_luckygun</t>
  </si>
  <si>
    <t>wpn_sig550_sniper</t>
  </si>
  <si>
    <t>wpn_sig552</t>
  </si>
  <si>
    <t>wpn_vz61</t>
  </si>
  <si>
    <t>wpn_vz61_alt</t>
  </si>
  <si>
    <t>wpn_vz61_camo</t>
  </si>
  <si>
    <t>Skorpion vz.61 (camouflaged)</t>
  </si>
  <si>
    <t>wpn_vz61_freedom</t>
  </si>
  <si>
    <t>Skorpion vz.61 (Freedom camouflage)</t>
  </si>
  <si>
    <t>wpn_sks</t>
  </si>
  <si>
    <t>SKS</t>
  </si>
  <si>
    <t>30;31</t>
  </si>
  <si>
    <t>55;80</t>
  </si>
  <si>
    <t>wpn_sks_b</t>
  </si>
  <si>
    <t>wpn_sks_modern</t>
  </si>
  <si>
    <t>SKS (modern)</t>
  </si>
  <si>
    <t>wpn_sks_molot</t>
  </si>
  <si>
    <t>wpn_sks_tac</t>
  </si>
  <si>
    <t>wpn_colt1911_alt</t>
  </si>
  <si>
    <t>Smith &amp; Wesson 645</t>
  </si>
  <si>
    <t>wpn_spas12</t>
  </si>
  <si>
    <t>wpn_spas12_custom</t>
  </si>
  <si>
    <t>wpn_spas12_nimble</t>
  </si>
  <si>
    <t>SPAS-12 (modern)</t>
  </si>
  <si>
    <t>wpn_glock_modern</t>
  </si>
  <si>
    <t>wpn_sr25</t>
  </si>
  <si>
    <t>wpn_sr2_veresk</t>
  </si>
  <si>
    <t>24;39</t>
  </si>
  <si>
    <t>wpn_sr2_m1</t>
  </si>
  <si>
    <t>wpn_sr2_veresk_sr2_upkit</t>
  </si>
  <si>
    <t>SR-2M Veresk Upgraded (BaS)</t>
  </si>
  <si>
    <t>wpn_vihr</t>
  </si>
  <si>
    <t>wpn_fort_snag</t>
  </si>
  <si>
    <t>st_wpn_fort21</t>
  </si>
  <si>
    <t>wpn_aug</t>
  </si>
  <si>
    <t>wpn_aug_a1_bas</t>
  </si>
  <si>
    <t>Steyr AUG A1 (BaS)</t>
  </si>
  <si>
    <t>wpn_aug_a1_custom_bas</t>
  </si>
  <si>
    <t>Steyr AUG A1 CQB (BaS)</t>
  </si>
  <si>
    <t>wpn_aug_custom</t>
  </si>
  <si>
    <t>Steyr AUG A2</t>
  </si>
  <si>
    <t>wpn_aug_modern</t>
  </si>
  <si>
    <t>Steyr AUG A3</t>
  </si>
  <si>
    <t>wpn_aug_a3_bas</t>
  </si>
  <si>
    <t>Steyr AUG A3 (BaS)</t>
  </si>
  <si>
    <t>wpn_aug_freedom</t>
  </si>
  <si>
    <t>wpn_aug_a3_custom_bas</t>
  </si>
  <si>
    <t>wpn_colt1911_custom</t>
  </si>
  <si>
    <t>wpn_sv98</t>
  </si>
  <si>
    <t>wpn_sv98_custom</t>
  </si>
  <si>
    <t>wpn_svd</t>
  </si>
  <si>
    <t>wpn_svd_nimble</t>
  </si>
  <si>
    <t>SVD "Lynx"</t>
  </si>
  <si>
    <t>wpn_svd_m1</t>
  </si>
  <si>
    <t>wpn_svd_custom</t>
  </si>
  <si>
    <t>wpn_svds</t>
  </si>
  <si>
    <t>wpn_svds_pmc</t>
  </si>
  <si>
    <t>wpn_svt40</t>
  </si>
  <si>
    <t>SVT-40</t>
  </si>
  <si>
    <t>wpn_svt40_modern</t>
  </si>
  <si>
    <t>SVT-40 (modern)</t>
  </si>
  <si>
    <t>wpn_aug_merc</t>
  </si>
  <si>
    <t>Australia</t>
  </si>
  <si>
    <t>wpn_thompson_m1a1</t>
  </si>
  <si>
    <t>wpn_thompson_1921</t>
  </si>
  <si>
    <t>wpn_toz106_m1</t>
  </si>
  <si>
    <t>143</t>
  </si>
  <si>
    <t>wpn_toz106</t>
  </si>
  <si>
    <t>wpn_toz194</t>
  </si>
  <si>
    <t>TOZ-194</t>
  </si>
  <si>
    <t>wpn_toz34</t>
  </si>
  <si>
    <t>wpn_toz34_mark4</t>
  </si>
  <si>
    <t>TOZ-34 "Bizon"</t>
  </si>
  <si>
    <t>wpn_toz34_mark4_23</t>
  </si>
  <si>
    <t>133;282</t>
  </si>
  <si>
    <t>wpn_toz34_obrez_custom</t>
  </si>
  <si>
    <t>TOZ-34 (custom sawn-off)</t>
  </si>
  <si>
    <t>wpn_toz34_custom</t>
  </si>
  <si>
    <t>TOZ-34 (custom)</t>
  </si>
  <si>
    <t>wpn_toz34_obrez_decor</t>
  </si>
  <si>
    <t>TOZ-34 (decorated sawn-off)</t>
  </si>
  <si>
    <t>wpn_toz34_decor</t>
  </si>
  <si>
    <t>wpn_toz34_obrez</t>
  </si>
  <si>
    <t>wpn_bm16_full</t>
  </si>
  <si>
    <t>wpn_bm16_alt</t>
  </si>
  <si>
    <t>TOZ-66 (alternate sawn-off)</t>
  </si>
  <si>
    <t>wpn_bm16_full_alt</t>
  </si>
  <si>
    <t>TOZ-66 (alternate)</t>
  </si>
  <si>
    <t>wpn_bm16</t>
  </si>
  <si>
    <t>wpn_tt33</t>
  </si>
  <si>
    <t>wpn_tt33_modern</t>
  </si>
  <si>
    <t>wpn_type63</t>
  </si>
  <si>
    <t>Type 63</t>
  </si>
  <si>
    <t>wpn_ump45</t>
  </si>
  <si>
    <t>wpn_ump45_custom</t>
  </si>
  <si>
    <t>wpn_pm_bas_actor</t>
  </si>
  <si>
    <t>Uniue Makarov PM (BaS)</t>
  </si>
  <si>
    <t>wpn_usas12</t>
  </si>
  <si>
    <t>USAS-12</t>
  </si>
  <si>
    <t>South Korea</t>
  </si>
  <si>
    <t>wpn_usp</t>
  </si>
  <si>
    <t>wpn_usp_custom</t>
  </si>
  <si>
    <t>USP45 Compact</t>
  </si>
  <si>
    <t>wpn_usp_match</t>
  </si>
  <si>
    <t>wpn_vepr</t>
  </si>
  <si>
    <t>Vepr-12 "Hammer"</t>
  </si>
  <si>
    <t>wpn_vsk94</t>
  </si>
  <si>
    <t>VSK-94</t>
  </si>
  <si>
    <t>wpn_vintorez_m2</t>
  </si>
  <si>
    <t>VSS "Merc" (BaS)</t>
  </si>
  <si>
    <t>wpn_vintorez_m1</t>
  </si>
  <si>
    <t>VSS "Savant" (BaS)</t>
  </si>
  <si>
    <t>wpn_vintorez</t>
  </si>
  <si>
    <t>VSS Vintorez</t>
  </si>
  <si>
    <t>wpn_vintorez_nimble</t>
  </si>
  <si>
    <t>VSS Vintorez "Tide"</t>
  </si>
  <si>
    <t>wpn_vintorez_alt</t>
  </si>
  <si>
    <t>VSS Vintorez (alternate)</t>
  </si>
  <si>
    <t>wpn_vintorez_n1</t>
  </si>
  <si>
    <t>wpn_vintorez_1pn93</t>
  </si>
  <si>
    <t>VSS Vintorez w/ attached scope</t>
  </si>
  <si>
    <t>wpn_vssk</t>
  </si>
  <si>
    <t>wpn_walther</t>
  </si>
  <si>
    <t>wpn_walther_p99</t>
  </si>
  <si>
    <t>Walther P99 (BaS)</t>
  </si>
  <si>
    <t>wpn_walther_custom</t>
  </si>
  <si>
    <t>wpn_walther_p99_mod9</t>
  </si>
  <si>
    <t>Walther P99 Custom (BaS)</t>
  </si>
  <si>
    <t>wpn_pm_custom</t>
  </si>
  <si>
    <t>wpn_wa2000</t>
  </si>
  <si>
    <t>Walther WA 2000</t>
  </si>
  <si>
    <t>wpn_xm8</t>
  </si>
  <si>
    <t>XM8</t>
  </si>
  <si>
    <t>wpn_pkm_zulus</t>
  </si>
  <si>
    <t>Zulu's PKM</t>
  </si>
  <si>
    <t>Armor Name</t>
  </si>
  <si>
    <t>Base Cost</t>
  </si>
  <si>
    <t>Powered</t>
  </si>
  <si>
    <t>Ballistic Res.</t>
  </si>
  <si>
    <t>BR Class</t>
  </si>
  <si>
    <t>Burn Res.</t>
  </si>
  <si>
    <t>Electrical Res.</t>
  </si>
  <si>
    <t>Chemical Res.</t>
  </si>
  <si>
    <t>Ext. Radiation Res.</t>
  </si>
  <si>
    <t>Psychic Res.</t>
  </si>
  <si>
    <t>Rupture Res.</t>
  </si>
  <si>
    <t>Impact Res.</t>
  </si>
  <si>
    <t>Explosive Res.</t>
  </si>
  <si>
    <t>Incl. Belt Slots</t>
  </si>
  <si>
    <t>Max Belt Slots</t>
  </si>
  <si>
    <t>Weight Carried kg</t>
  </si>
  <si>
    <t>Movespeed Mult.</t>
  </si>
  <si>
    <t>Weight kg</t>
  </si>
  <si>
    <t>Total Resist</t>
  </si>
  <si>
    <t>CS-2b Proto-Exoskeleton</t>
  </si>
  <si>
    <t>"Autumn" Stalker Suit</t>
  </si>
  <si>
    <t>"Bear" Stalker Suit</t>
  </si>
  <si>
    <t>"Drought" Stalker Suit</t>
  </si>
  <si>
    <t>"Graphite" Stalker Suit</t>
  </si>
  <si>
    <t>"Predator" Stalker Suit</t>
  </si>
  <si>
    <t>"Salamander" Stalker Suit</t>
  </si>
  <si>
    <t>"Sunrise" Proto-Exoskeleton</t>
  </si>
  <si>
    <t>"Sunrise" Stalker Suit</t>
  </si>
  <si>
    <t>"Sunset" Tactical Suit</t>
  </si>
  <si>
    <t>"Tigerstripe" Stalker Suit</t>
  </si>
  <si>
    <t>"Twilight" Tactical Suit</t>
  </si>
  <si>
    <t>PS5-M Proto-Exoskeleton</t>
  </si>
  <si>
    <t>"Wastelander" Stalker Suit</t>
  </si>
  <si>
    <t>Berill-5M Armored Suit</t>
  </si>
  <si>
    <t>X-18 Proto-Exoskeleton</t>
  </si>
  <si>
    <t>Wind of Freedom Proto-Exoskeleton</t>
  </si>
  <si>
    <t>CS-1 Body Armor</t>
  </si>
  <si>
    <t>CS-2a Body Armor</t>
  </si>
  <si>
    <t>UNISG Tactical Proto-Exoskeleton</t>
  </si>
  <si>
    <t>CS-2b Body Armor</t>
  </si>
  <si>
    <t>CS-2t Suit</t>
  </si>
  <si>
    <t>CS-3a Body Armor</t>
  </si>
  <si>
    <t>Mercenary IBAz Suit</t>
  </si>
  <si>
    <t>CS-4a SEVA Suit</t>
  </si>
  <si>
    <t>Military Stalker IBAz Suit</t>
  </si>
  <si>
    <t>CS-5 Exosuit</t>
  </si>
  <si>
    <t>Defender of Freedom</t>
  </si>
  <si>
    <t>Deserter's B-5M Armored Suit</t>
  </si>
  <si>
    <t>Mercenary STS-N Body Armor</t>
  </si>
  <si>
    <t>Exosuit</t>
  </si>
  <si>
    <t>Fenced LC Suit</t>
  </si>
  <si>
    <t>Fenced PS5-M Universal Protection</t>
  </si>
  <si>
    <t>Ghillie Suit</t>
  </si>
  <si>
    <t>Guardian of Freedom</t>
  </si>
  <si>
    <t>Heavy Brown Overcoat</t>
  </si>
  <si>
    <t>Heavy Duty Overcoat</t>
  </si>
  <si>
    <t>Heavy Freedom Overcoat</t>
  </si>
  <si>
    <t>Heavy Green Overcoat</t>
  </si>
  <si>
    <t>Hybrid Armored Suit</t>
  </si>
  <si>
    <t>Monolith IBAz Assault Suit</t>
  </si>
  <si>
    <t>Interceptor Body Armor</t>
  </si>
  <si>
    <t>Irij Flak Armor</t>
  </si>
  <si>
    <t>ISRIT Guard Jumpsuit</t>
  </si>
  <si>
    <t>Keeper of Freedom</t>
  </si>
  <si>
    <t>Load-bearing 'Sunset' Tactical Suit</t>
  </si>
  <si>
    <t>Load-bearing 'Twilight' Tactical Suit</t>
  </si>
  <si>
    <t>Looted SEVA Suit</t>
  </si>
  <si>
    <t>Mercenary B-5M Armored Suit</t>
  </si>
  <si>
    <t>Military Service Outfit</t>
  </si>
  <si>
    <t>Mercenary LC Suit</t>
  </si>
  <si>
    <t>Mercenary LC-F Suit</t>
  </si>
  <si>
    <t>Mercenary LC-S Suit</t>
  </si>
  <si>
    <t>Mercenary LCz Suit</t>
  </si>
  <si>
    <t>Mercenary LTS-J Body Suit</t>
  </si>
  <si>
    <t>Mercenary MTS-C Body Suit</t>
  </si>
  <si>
    <t>Overcoat</t>
  </si>
  <si>
    <t>Mercenary SEVA Body Armor</t>
  </si>
  <si>
    <t>Mercenary SEVA Suit</t>
  </si>
  <si>
    <t>Mercenary STS-W Body Armor</t>
  </si>
  <si>
    <t>Vyiry Flak Armor</t>
  </si>
  <si>
    <t>Sentinel of Freedom</t>
  </si>
  <si>
    <t>SEVA Bodysuit</t>
  </si>
  <si>
    <t>Sin Heavy Overcoat</t>
  </si>
  <si>
    <t>Wind of Freedom</t>
  </si>
  <si>
    <t>Watchman of Freedom</t>
  </si>
  <si>
    <t>Monolith Overcoat</t>
  </si>
  <si>
    <t>Monolith Patchwork Science Suit</t>
  </si>
  <si>
    <t>Monolith Scientific Suit</t>
  </si>
  <si>
    <t>Renegade SEVA Suit</t>
  </si>
  <si>
    <t>Monolith X-18 Suit</t>
  </si>
  <si>
    <t>Renegade LC Suit</t>
  </si>
  <si>
    <t>UNISG Mk 1 Tactical Body Armor</t>
  </si>
  <si>
    <t>Patchwork Anomaly Suit</t>
  </si>
  <si>
    <t>Tactical Stalker Suit</t>
  </si>
  <si>
    <t>PS5-9Md Light Scientific Suit</t>
  </si>
  <si>
    <t>UNISG Mk 2 Tactical Body Armor</t>
  </si>
  <si>
    <t>PS5-9Md Universal Scientific Suit</t>
  </si>
  <si>
    <t>PS5-B Battle Armor</t>
  </si>
  <si>
    <t>UNISG LC-UC Suit</t>
  </si>
  <si>
    <t>UNISG LC-C Suit</t>
  </si>
  <si>
    <t>PS5-M Hunter Suit</t>
  </si>
  <si>
    <t>UNISG LC Suit</t>
  </si>
  <si>
    <t>PS5-M Universal Protection</t>
  </si>
  <si>
    <t>Tactical Monolith Suit</t>
  </si>
  <si>
    <t>PS5-Mt Suit</t>
  </si>
  <si>
    <t>PS5-R Scout Vest</t>
  </si>
  <si>
    <t>Volos Flak Armor</t>
  </si>
  <si>
    <t>UNISG SEVA Suit</t>
  </si>
  <si>
    <t>STALKER FRANCHISE</t>
  </si>
  <si>
    <t>STALKER GAMMA</t>
  </si>
  <si>
    <t>TextBox1</t>
  </si>
  <si>
    <t>STALKER is a first person shooter survival horror franchise developed by</t>
  </si>
  <si>
    <t>logical processes in the area were altered, spawning numerus nature-defying ano -</t>
  </si>
  <si>
    <t>Chernobyl distaster took place. As a result, the psychical, chemical and bio-</t>
  </si>
  <si>
    <t>The series is loosely based on the novel Roadside Picnic by Arkady and Boris</t>
  </si>
  <si>
    <t>Strugarsky, and influenced by the movie "Stalker" by Andrei Tarksovsky</t>
  </si>
  <si>
    <t>malies, artifacts and mutans. The player takes a role of the "STALKER" -</t>
  </si>
  <si>
    <t>tresspassers and adventourers who have come to explore the exclusion Zone.</t>
  </si>
  <si>
    <t>The acronym "S.T.A.L.K.E.R" meains "Scavengers", "Tresspassers", "Loners",</t>
  </si>
  <si>
    <t>"Killers", "Explorers" and "Robbers".</t>
  </si>
  <si>
    <t>Ukrainian game developer GSC Game World. The series is set in alternate version</t>
  </si>
  <si>
    <t>of present day Chernobyl Exclusion Zone in Ukraine, where mysterious second</t>
  </si>
  <si>
    <t>TextBox 2</t>
  </si>
  <si>
    <t>Total Weapons Available</t>
  </si>
  <si>
    <t>Stalker GAMMA (Gigantic Automated Modular Modpack for Anomaly) is a</t>
  </si>
  <si>
    <t>progression to tool system and removing ability of vendors to sell amors and</t>
  </si>
  <si>
    <t>weapons. Also what distinguish GAMMA from other mods is the fact that it</t>
  </si>
  <si>
    <t>splits in-game items vendors into 2 camps - NATO and Warsaw Pact.</t>
  </si>
  <si>
    <t>very popular large modding stalker project developed by Grok and community</t>
  </si>
  <si>
    <t xml:space="preserve"> that aims at providing a balanced survival, scavenging, cooking and repairing</t>
  </si>
  <si>
    <t>focused experience with a long progression and smooth gameplay. You can</t>
  </si>
  <si>
    <t>of years-long hard work and dedication of STALKER community towards</t>
  </si>
  <si>
    <t>preserving the longevity of the series. GAMMA is based on the another</t>
  </si>
  <si>
    <t>big modification of the original games - STALKER Anomaly.</t>
  </si>
  <si>
    <t>GAMMA introduces some game changing mechanisms, like binding player</t>
  </si>
  <si>
    <t>Textbox 3</t>
  </si>
  <si>
    <t xml:space="preserve">find a direct url to his github repo in left at the bottom. GAMMA consitsts </t>
  </si>
  <si>
    <t>ASSUMPTIONS &amp; SOURCES &amp; OTHERS</t>
  </si>
  <si>
    <t xml:space="preserve">The main objective of this project is to ATTEMPT to create the data </t>
  </si>
  <si>
    <t>analyssis of weapons, armors and loot table present in GAMMA modpack.</t>
  </si>
  <si>
    <t>There are 2 main data sources for this project:</t>
  </si>
  <si>
    <t>"~/Gamma Items/Discord_file.xlsx",</t>
  </si>
  <si>
    <t xml:space="preserve">2) GAMMA loadouts files - they are extracted from gamefiles - you can </t>
  </si>
  <si>
    <t>find them in "~/Loadouts".</t>
  </si>
  <si>
    <t>1) GAMMA's discord all items table - you can find a copy of it in path</t>
  </si>
  <si>
    <t>In each page at the bottom left you can find button for source name.</t>
  </si>
  <si>
    <t>The discord files contain also additional information - about weapon</t>
  </si>
  <si>
    <t>origin country, region and demanded repair kit.</t>
  </si>
  <si>
    <t>-----------------------------------------------------------------------------------------</t>
  </si>
  <si>
    <t>Additonal assumptions:</t>
  </si>
  <si>
    <t>1) There are only 6 types of weapons: Shotguns; Submachine Guns;</t>
  </si>
  <si>
    <t xml:space="preserve">2) If weapons has more than one country origin then it is considered to </t>
  </si>
  <si>
    <t>have only one origin country (for instance; SCAR or AK-ALFA),</t>
  </si>
  <si>
    <t>3) Weapons in loot table are based on discord GAMMA weapon file,</t>
  </si>
  <si>
    <t>so if there is a weapon that is in loot table but is not in discord file,</t>
  </si>
  <si>
    <t>you won't find it in loot table analyssis (ex. wpn_p90_gamma) ,</t>
  </si>
  <si>
    <t>4) There are four regions based on country origin parameter (point 2).</t>
  </si>
  <si>
    <t>5) You can move in worksheet by using control panel (left side).</t>
  </si>
  <si>
    <t>Assault Rifles; Machine Guns; Snipers; Pistols.</t>
  </si>
  <si>
    <t>Total Factions Count</t>
  </si>
  <si>
    <t>strt_Total_Weapons_Types</t>
  </si>
  <si>
    <t>strt_Total_Armor_Types</t>
  </si>
  <si>
    <t>strt_Total_Loot_Wpn</t>
  </si>
  <si>
    <t>strt_Total_Armors</t>
  </si>
  <si>
    <t>strt_Total_Weapons</t>
  </si>
  <si>
    <t>strt_Total_Factions</t>
  </si>
  <si>
    <t>strt_Total_Region</t>
  </si>
  <si>
    <t>Names</t>
  </si>
  <si>
    <t>Total Lootable Weapons</t>
  </si>
  <si>
    <t>Total Outfits Types</t>
  </si>
  <si>
    <t>Total Outfits Available</t>
  </si>
  <si>
    <t>Total Weapon Types</t>
  </si>
  <si>
    <t>Total Region Names</t>
  </si>
  <si>
    <t>SCROLLBAR 1</t>
  </si>
  <si>
    <t>strt_sc1_min</t>
  </si>
  <si>
    <t>strt_sc1_curr</t>
  </si>
  <si>
    <t>strt_sc1_max</t>
  </si>
  <si>
    <t>TEXT TO DISPLAY:</t>
  </si>
  <si>
    <t>strt_sc1_display</t>
  </si>
  <si>
    <t>SCROLLBAR 2</t>
  </si>
  <si>
    <t>strt_sc2_min</t>
  </si>
  <si>
    <t>strt_sc2_max</t>
  </si>
  <si>
    <t>strt_sc2_display</t>
  </si>
  <si>
    <t>strt_sc3_min</t>
  </si>
  <si>
    <t>strt_sc3_max</t>
  </si>
  <si>
    <t>strt_sc3_display</t>
  </si>
  <si>
    <t>SCROLLBAR 3</t>
  </si>
  <si>
    <t>strt_sc3_curr</t>
  </si>
  <si>
    <t>European</t>
  </si>
  <si>
    <t>Those are: Post-Soviet, Anglosaxons, Other and European.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</si>
</sst>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 [$₽-419]"/>
    <numFmt numFmtId="165" formatCode="#,##0\ [$₽-419]"/>
  </numFmts>
  <fonts count="25" x14ac:knownFonts="1">
    <font>
      <sz val="11"/>
      <color theme="1"/>
      <name val="Calibri"/>
      <family val="2"/>
      <scheme val="minor"/>
    </font>
    <font>
      <sz val="11"/>
      <color theme="1"/>
      <name val="Times New Roman"/>
      <family val="1"/>
      <charset val="238"/>
    </font>
    <font>
      <b/>
      <sz val="12"/>
      <color theme="1"/>
      <name val="Times New Roman"/>
      <family val="1"/>
      <charset val="238"/>
    </font>
    <font>
      <b/>
      <sz val="48"/>
      <color theme="1"/>
      <name val="Times New Roman"/>
      <family val="1"/>
      <charset val="238"/>
    </font>
    <font>
      <sz val="12"/>
      <color theme="1"/>
      <name val="Times New Roman"/>
      <family val="1"/>
      <charset val="238"/>
    </font>
    <font>
      <b/>
      <sz val="36"/>
      <color theme="1"/>
      <name val="Times New Roman"/>
      <family val="1"/>
      <charset val="238"/>
    </font>
    <font>
      <b/>
      <sz val="16"/>
      <color theme="1"/>
      <name val="Times New Roman"/>
      <family val="1"/>
      <charset val="238"/>
    </font>
    <font>
      <b/>
      <sz val="11"/>
      <color theme="1"/>
      <name val="Calibri"/>
      <family val="2"/>
      <charset val="238"/>
      <scheme val="minor"/>
    </font>
    <font>
      <b/>
      <sz val="22"/>
      <color theme="1"/>
      <name val="Times New Roman"/>
      <family val="1"/>
      <charset val="238"/>
    </font>
    <font>
      <b/>
      <sz val="11"/>
      <color theme="1"/>
      <name val="Times New Roman"/>
      <family val="1"/>
      <charset val="238"/>
    </font>
    <font>
      <b/>
      <sz val="10"/>
      <color theme="1"/>
      <name val="Times New Roman"/>
      <family val="1"/>
      <charset val="238"/>
    </font>
    <font>
      <b/>
      <sz val="24"/>
      <color theme="1"/>
      <name val="Times New Roman"/>
      <family val="1"/>
      <charset val="238"/>
    </font>
    <font>
      <sz val="16"/>
      <color theme="0"/>
      <name val="Times New Roman"/>
      <family val="1"/>
      <charset val="238"/>
    </font>
    <font>
      <b/>
      <sz val="16"/>
      <color theme="0"/>
      <name val="Times New Roman"/>
      <family val="1"/>
      <charset val="238"/>
    </font>
    <font>
      <b/>
      <i/>
      <sz val="16"/>
      <color theme="0"/>
      <name val="Times New Roman"/>
      <family val="1"/>
      <charset val="238"/>
    </font>
    <font>
      <b/>
      <sz val="16"/>
      <name val="Times New Roman"/>
      <family val="1"/>
      <charset val="238"/>
    </font>
    <font>
      <sz val="11"/>
      <color rgb="FFFFFFFF"/>
      <name val="Times New Roman"/>
      <family val="1"/>
      <charset val="238"/>
    </font>
    <font>
      <b/>
      <i/>
      <sz val="18"/>
      <color theme="1"/>
      <name val="Times New Roman"/>
      <family val="1"/>
      <charset val="238"/>
    </font>
    <font>
      <b/>
      <sz val="20"/>
      <color theme="1"/>
      <name val="Times New Roman"/>
      <family val="1"/>
      <charset val="238"/>
    </font>
    <font>
      <b/>
      <sz val="26"/>
      <color theme="1"/>
      <name val="Times New Roman"/>
      <family val="1"/>
      <charset val="238"/>
    </font>
    <font>
      <sz val="11"/>
      <color theme="2"/>
      <name val="Times New Roman"/>
      <family val="1"/>
      <charset val="238"/>
    </font>
    <font>
      <b/>
      <sz val="12"/>
      <color theme="2"/>
      <name val="Times New Roman"/>
      <family val="1"/>
      <charset val="238"/>
    </font>
    <font>
      <b/>
      <i/>
      <sz val="18"/>
      <color theme="2"/>
      <name val="Times New Roman"/>
      <family val="1"/>
      <charset val="238"/>
    </font>
    <font>
      <b/>
      <sz val="28"/>
      <color theme="1"/>
      <name val="Times New Roman"/>
      <family val="1"/>
      <charset val="238"/>
    </font>
    <font>
      <b/>
      <i/>
      <sz val="14"/>
      <color theme="2"/>
      <name val="Times New Roman"/>
      <family val="1"/>
      <charset val="238"/>
    </font>
  </fonts>
  <fills count="6">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theme="4" tint="0.59999389629810485"/>
        <bgColor indexed="64"/>
      </patternFill>
    </fill>
    <fill>
      <patternFill patternType="solid">
        <fgColor theme="0"/>
        <bgColor indexed="64"/>
      </patternFill>
    </fill>
  </fills>
  <borders count="54">
    <border>
      <left/>
      <right/>
      <top/>
      <bottom/>
      <diagonal/>
    </border>
    <border>
      <left style="double">
        <color theme="0"/>
      </left>
      <right/>
      <top style="double">
        <color theme="0"/>
      </top>
      <bottom/>
      <diagonal/>
    </border>
    <border>
      <left/>
      <right/>
      <top style="double">
        <color theme="0"/>
      </top>
      <bottom/>
      <diagonal/>
    </border>
    <border>
      <left style="double">
        <color theme="0"/>
      </left>
      <right/>
      <top/>
      <bottom/>
      <diagonal/>
    </border>
    <border>
      <left/>
      <right style="double">
        <color theme="0"/>
      </right>
      <top/>
      <bottom/>
      <diagonal/>
    </border>
    <border>
      <left style="double">
        <color theme="0"/>
      </left>
      <right/>
      <top/>
      <bottom style="double">
        <color theme="0"/>
      </bottom>
      <diagonal/>
    </border>
    <border>
      <left/>
      <right/>
      <top/>
      <bottom style="double">
        <color theme="0"/>
      </bottom>
      <diagonal/>
    </border>
    <border>
      <left/>
      <right style="double">
        <color theme="0"/>
      </right>
      <top/>
      <bottom style="double">
        <color theme="0"/>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style="thin">
        <color rgb="FFFF0000"/>
      </right>
      <top style="thin">
        <color rgb="FFFF0000"/>
      </top>
      <bottom style="thin">
        <color rgb="FFFF0000"/>
      </bottom>
      <diagonal/>
    </border>
    <border>
      <left style="thin">
        <color auto="1"/>
      </left>
      <right style="thin">
        <color auto="1"/>
      </right>
      <top style="thin">
        <color auto="1"/>
      </top>
      <bottom style="thin">
        <color auto="1"/>
      </bottom>
      <diagonal/>
    </border>
    <border>
      <left/>
      <right style="thin">
        <color theme="1"/>
      </right>
      <top style="thin">
        <color rgb="FFFF0000"/>
      </top>
      <bottom/>
      <diagonal/>
    </border>
    <border>
      <left/>
      <right style="thin">
        <color theme="1"/>
      </right>
      <top/>
      <bottom/>
      <diagonal/>
    </border>
    <border>
      <left style="thin">
        <color rgb="FF999999"/>
      </left>
      <right/>
      <top style="thin">
        <color rgb="FF999999"/>
      </top>
      <bottom/>
      <diagonal/>
    </border>
    <border>
      <left style="thin">
        <color rgb="FF999999"/>
      </left>
      <right/>
      <top style="thin">
        <color indexed="65"/>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thin">
        <color rgb="FFFF0000"/>
      </right>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style="thin">
        <color rgb="FFFF0000"/>
      </left>
      <right/>
      <top/>
      <bottom/>
      <diagonal/>
    </border>
    <border>
      <left style="thin">
        <color rgb="FFFF0000"/>
      </left>
      <right/>
      <top/>
      <bottom style="thin">
        <color rgb="FFFF0000"/>
      </bottom>
      <diagonal/>
    </border>
    <border>
      <left/>
      <right/>
      <top/>
      <bottom style="thin">
        <color rgb="FFFF0000"/>
      </bottom>
      <diagonal/>
    </border>
    <border>
      <left/>
      <right style="thin">
        <color rgb="FFFF0000"/>
      </right>
      <top/>
      <bottom style="thin">
        <color rgb="FFFF000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top style="thin">
        <color theme="0"/>
      </top>
      <bottom style="thin">
        <color theme="1"/>
      </bottom>
      <diagonal/>
    </border>
    <border>
      <left/>
      <right/>
      <top style="thin">
        <color theme="0"/>
      </top>
      <bottom style="thin">
        <color theme="1"/>
      </bottom>
      <diagonal/>
    </border>
    <border>
      <left/>
      <right style="thin">
        <color theme="0"/>
      </right>
      <top style="thin">
        <color theme="0"/>
      </top>
      <bottom style="thin">
        <color theme="1"/>
      </bottom>
      <diagonal/>
    </border>
    <border>
      <left style="thin">
        <color theme="0"/>
      </left>
      <right/>
      <top style="thin">
        <color theme="1"/>
      </top>
      <bottom style="thin">
        <color theme="1"/>
      </bottom>
      <diagonal/>
    </border>
    <border>
      <left/>
      <right/>
      <top style="thin">
        <color theme="1"/>
      </top>
      <bottom style="thin">
        <color theme="1"/>
      </bottom>
      <diagonal/>
    </border>
    <border>
      <left/>
      <right style="thin">
        <color theme="0"/>
      </right>
      <top style="thin">
        <color theme="1"/>
      </top>
      <bottom style="thin">
        <color theme="1"/>
      </bottom>
      <diagonal/>
    </border>
    <border>
      <left style="thin">
        <color theme="1"/>
      </left>
      <right/>
      <top/>
      <bottom style="double">
        <color theme="0"/>
      </bottom>
      <diagonal/>
    </border>
    <border>
      <left style="thin">
        <color theme="0"/>
      </left>
      <right/>
      <top style="thin">
        <color theme="1"/>
      </top>
      <bottom style="thin">
        <color theme="0"/>
      </bottom>
      <diagonal/>
    </border>
    <border>
      <left/>
      <right/>
      <top style="thin">
        <color theme="1"/>
      </top>
      <bottom style="thin">
        <color theme="0"/>
      </bottom>
      <diagonal/>
    </border>
    <border>
      <left/>
      <right style="thin">
        <color theme="0"/>
      </right>
      <top style="thin">
        <color theme="1"/>
      </top>
      <bottom style="thin">
        <color theme="0"/>
      </bottom>
      <diagonal/>
    </border>
    <border>
      <left/>
      <right style="thick">
        <color auto="1"/>
      </right>
      <top/>
      <bottom/>
      <diagonal/>
    </border>
  </borders>
  <cellStyleXfs count="1">
    <xf numFmtId="0" fontId="0" fillId="0" borderId="0"/>
  </cellStyleXfs>
  <cellXfs count="159">
    <xf numFmtId="0" fontId="0" fillId="0" borderId="0" xfId="0"/>
    <xf numFmtId="0" fontId="0" fillId="0" borderId="0" xfId="0" applyAlignment="1">
      <alignment horizontal="center" vertical="center"/>
    </xf>
    <xf numFmtId="0" fontId="1" fillId="2" borderId="1" xfId="0" applyFont="1" applyFill="1" applyBorder="1"/>
    <xf numFmtId="0" fontId="1" fillId="2" borderId="2" xfId="0" applyFont="1" applyFill="1" applyBorder="1"/>
    <xf numFmtId="0" fontId="1" fillId="0" borderId="0" xfId="0" applyFont="1"/>
    <xf numFmtId="0" fontId="1" fillId="2" borderId="3" xfId="0" applyFont="1" applyFill="1" applyBorder="1"/>
    <xf numFmtId="0" fontId="1" fillId="2" borderId="0" xfId="0" applyFont="1" applyFill="1"/>
    <xf numFmtId="0" fontId="1" fillId="2" borderId="4" xfId="0" applyFont="1" applyFill="1" applyBorder="1"/>
    <xf numFmtId="0" fontId="1" fillId="2" borderId="5" xfId="0" applyFont="1" applyFill="1" applyBorder="1"/>
    <xf numFmtId="0" fontId="1" fillId="2" borderId="6" xfId="0" applyFont="1" applyFill="1" applyBorder="1"/>
    <xf numFmtId="0" fontId="1" fillId="2" borderId="7" xfId="0" applyFont="1" applyFill="1" applyBorder="1"/>
    <xf numFmtId="0" fontId="2" fillId="0" borderId="0" xfId="0" applyFont="1"/>
    <xf numFmtId="0" fontId="4" fillId="0" borderId="0" xfId="0" applyFont="1"/>
    <xf numFmtId="0" fontId="4" fillId="0" borderId="0" xfId="0" applyFont="1" applyAlignment="1">
      <alignment horizontal="center" vertical="center"/>
    </xf>
    <xf numFmtId="0" fontId="4" fillId="0" borderId="0" xfId="0" applyFont="1" applyAlignment="1">
      <alignment wrapText="1"/>
    </xf>
    <xf numFmtId="0" fontId="4" fillId="0" borderId="0" xfId="0" pivotButton="1" applyFont="1" applyAlignment="1">
      <alignment horizontal="center" vertical="center"/>
    </xf>
    <xf numFmtId="0" fontId="4" fillId="0" borderId="0" xfId="0" pivotButton="1" applyFont="1"/>
    <xf numFmtId="2" fontId="4" fillId="0" borderId="0" xfId="0" applyNumberFormat="1" applyFont="1" applyAlignment="1">
      <alignment horizontal="center" vertical="center"/>
    </xf>
    <xf numFmtId="0" fontId="4" fillId="0" borderId="0" xfId="0" applyFont="1" applyAlignment="1">
      <alignment horizontal="left"/>
    </xf>
    <xf numFmtId="0" fontId="4" fillId="0" borderId="0" xfId="0" pivotButton="1" applyFont="1" applyAlignment="1">
      <alignment horizontal="center"/>
    </xf>
    <xf numFmtId="0" fontId="4" fillId="0" borderId="0" xfId="0" applyFont="1" applyAlignment="1">
      <alignment horizontal="center"/>
    </xf>
    <xf numFmtId="165" fontId="4" fillId="0" borderId="0" xfId="0" applyNumberFormat="1" applyFont="1"/>
    <xf numFmtId="2" fontId="4" fillId="0" borderId="0" xfId="0" applyNumberFormat="1" applyFont="1"/>
    <xf numFmtId="164" fontId="4" fillId="0" borderId="0" xfId="0" applyNumberFormat="1" applyFont="1"/>
    <xf numFmtId="0" fontId="4" fillId="0" borderId="11" xfId="0" applyFont="1" applyBorder="1" applyAlignment="1">
      <alignment horizontal="center" vertical="center" wrapText="1"/>
    </xf>
    <xf numFmtId="0" fontId="0" fillId="0" borderId="0" xfId="0" pivotButton="1"/>
    <xf numFmtId="0" fontId="0" fillId="0" borderId="0" xfId="0" applyAlignment="1">
      <alignment horizontal="left"/>
    </xf>
    <xf numFmtId="0" fontId="2" fillId="0" borderId="11" xfId="0" applyFont="1" applyBorder="1" applyAlignment="1">
      <alignment horizontal="center" vertical="center" wrapText="1"/>
    </xf>
    <xf numFmtId="10" fontId="4" fillId="0" borderId="11" xfId="0" applyNumberFormat="1" applyFont="1" applyBorder="1" applyAlignment="1">
      <alignment horizontal="center" vertical="center" wrapText="1"/>
    </xf>
    <xf numFmtId="0" fontId="0" fillId="0" borderId="0" xfId="0" pivotButton="1" applyAlignment="1">
      <alignment horizontal="center"/>
    </xf>
    <xf numFmtId="0" fontId="0" fillId="0" borderId="0" xfId="0" applyAlignment="1">
      <alignment horizontal="center"/>
    </xf>
    <xf numFmtId="2" fontId="0" fillId="0" borderId="0" xfId="0" applyNumberFormat="1"/>
    <xf numFmtId="2" fontId="0" fillId="0" borderId="0" xfId="0" applyNumberFormat="1" applyAlignment="1">
      <alignment horizontal="center"/>
    </xf>
    <xf numFmtId="165" fontId="0" fillId="0" borderId="0" xfId="0" applyNumberFormat="1" applyAlignment="1">
      <alignment horizontal="center"/>
    </xf>
    <xf numFmtId="0" fontId="2" fillId="0" borderId="0" xfId="0" applyFont="1" applyAlignment="1">
      <alignment wrapText="1"/>
    </xf>
    <xf numFmtId="0" fontId="7" fillId="0" borderId="0" xfId="0" applyFont="1"/>
    <xf numFmtId="0" fontId="2" fillId="0" borderId="11" xfId="0" applyFont="1" applyBorder="1" applyAlignment="1">
      <alignment horizontal="center" vertical="center"/>
    </xf>
    <xf numFmtId="10" fontId="0" fillId="0" borderId="0" xfId="0" applyNumberFormat="1"/>
    <xf numFmtId="0" fontId="1" fillId="2" borderId="12" xfId="0" applyFont="1" applyFill="1" applyBorder="1"/>
    <xf numFmtId="0" fontId="1" fillId="2" borderId="13" xfId="0" applyFont="1" applyFill="1" applyBorder="1"/>
    <xf numFmtId="0" fontId="0" fillId="3" borderId="0" xfId="0" applyFill="1" applyAlignment="1">
      <alignment horizontal="left"/>
    </xf>
    <xf numFmtId="0" fontId="0" fillId="3" borderId="0" xfId="0" applyFill="1"/>
    <xf numFmtId="10" fontId="0" fillId="0" borderId="0" xfId="0" applyNumberFormat="1" applyAlignment="1">
      <alignment horizontal="center" vertical="center"/>
    </xf>
    <xf numFmtId="164" fontId="0" fillId="0" borderId="0" xfId="0" applyNumberFormat="1"/>
    <xf numFmtId="0" fontId="0" fillId="0" borderId="14" xfId="0" applyBorder="1"/>
    <xf numFmtId="0" fontId="0" fillId="0" borderId="15" xfId="0" applyBorder="1"/>
    <xf numFmtId="164" fontId="4" fillId="0" borderId="11" xfId="0" applyNumberFormat="1" applyFont="1" applyBorder="1" applyAlignment="1">
      <alignment horizontal="center" vertical="center" wrapText="1"/>
    </xf>
    <xf numFmtId="2" fontId="4" fillId="0" borderId="11" xfId="0" applyNumberFormat="1" applyFont="1" applyBorder="1" applyAlignment="1">
      <alignment horizontal="center" vertical="center" wrapText="1"/>
    </xf>
    <xf numFmtId="0" fontId="16" fillId="0" borderId="0" xfId="0" applyFont="1"/>
    <xf numFmtId="0" fontId="2" fillId="0" borderId="8" xfId="0" applyFont="1" applyBorder="1" applyAlignment="1">
      <alignment horizontal="center" vertical="center"/>
    </xf>
    <xf numFmtId="0" fontId="20" fillId="2" borderId="0" xfId="0" applyFont="1" applyFill="1"/>
    <xf numFmtId="0" fontId="1" fillId="2" borderId="49" xfId="0" applyFont="1" applyFill="1" applyBorder="1"/>
    <xf numFmtId="0" fontId="0" fillId="0" borderId="0" xfId="0" quotePrefix="1"/>
    <xf numFmtId="0" fontId="2" fillId="0" borderId="8" xfId="0" applyFont="1" applyBorder="1" applyAlignment="1">
      <alignment vertical="center"/>
    </xf>
    <xf numFmtId="0" fontId="2" fillId="0" borderId="9" xfId="0" applyFont="1" applyBorder="1" applyAlignment="1">
      <alignment vertical="center"/>
    </xf>
    <xf numFmtId="0" fontId="2" fillId="0" borderId="10" xfId="0" applyFont="1" applyBorder="1" applyAlignment="1">
      <alignment vertical="center"/>
    </xf>
    <xf numFmtId="0" fontId="3" fillId="0" borderId="0" xfId="0" applyFont="1" applyAlignment="1">
      <alignment vertical="center"/>
    </xf>
    <xf numFmtId="0" fontId="3" fillId="0" borderId="8" xfId="0" applyFont="1" applyBorder="1" applyAlignment="1">
      <alignment vertical="center"/>
    </xf>
    <xf numFmtId="0" fontId="20" fillId="2" borderId="53" xfId="0" applyFont="1" applyFill="1" applyBorder="1"/>
    <xf numFmtId="0" fontId="9" fillId="0" borderId="0" xfId="0" applyFont="1"/>
    <xf numFmtId="0" fontId="3" fillId="0" borderId="8" xfId="0" applyFont="1" applyBorder="1" applyAlignment="1">
      <alignment horizontal="center" vertical="center"/>
    </xf>
    <xf numFmtId="0" fontId="3" fillId="0" borderId="9" xfId="0" applyFont="1" applyBorder="1" applyAlignment="1">
      <alignment horizontal="center" vertical="center"/>
    </xf>
    <xf numFmtId="0" fontId="3" fillId="0" borderId="10" xfId="0" applyFont="1" applyBorder="1" applyAlignment="1">
      <alignment horizontal="center" vertical="center"/>
    </xf>
    <xf numFmtId="0" fontId="21" fillId="2" borderId="46" xfId="0" applyFont="1" applyFill="1" applyBorder="1" applyAlignment="1">
      <alignment horizontal="left" vertical="top"/>
    </xf>
    <xf numFmtId="0" fontId="21" fillId="2" borderId="47" xfId="0" applyFont="1" applyFill="1" applyBorder="1" applyAlignment="1">
      <alignment horizontal="left" vertical="top"/>
    </xf>
    <xf numFmtId="0" fontId="21" fillId="2" borderId="48" xfId="0" applyFont="1" applyFill="1" applyBorder="1" applyAlignment="1">
      <alignment horizontal="left" vertical="top"/>
    </xf>
    <xf numFmtId="0" fontId="21" fillId="2" borderId="50" xfId="0" applyFont="1" applyFill="1" applyBorder="1" applyAlignment="1">
      <alignment horizontal="left" vertical="top"/>
    </xf>
    <xf numFmtId="0" fontId="21" fillId="2" borderId="51" xfId="0" applyFont="1" applyFill="1" applyBorder="1" applyAlignment="1">
      <alignment horizontal="left" vertical="top"/>
    </xf>
    <xf numFmtId="0" fontId="21" fillId="2" borderId="52" xfId="0" applyFont="1" applyFill="1" applyBorder="1" applyAlignment="1">
      <alignment horizontal="left" vertical="top"/>
    </xf>
    <xf numFmtId="0" fontId="21" fillId="2" borderId="43" xfId="0" applyFont="1" applyFill="1" applyBorder="1" applyAlignment="1">
      <alignment horizontal="left" vertical="top"/>
    </xf>
    <xf numFmtId="0" fontId="21" fillId="2" borderId="44" xfId="0" applyFont="1" applyFill="1" applyBorder="1" applyAlignment="1">
      <alignment horizontal="left" vertical="top"/>
    </xf>
    <xf numFmtId="0" fontId="21" fillId="2" borderId="45" xfId="0" applyFont="1" applyFill="1" applyBorder="1" applyAlignment="1">
      <alignment horizontal="left" vertical="top"/>
    </xf>
    <xf numFmtId="0" fontId="22" fillId="2" borderId="35" xfId="0" applyFont="1" applyFill="1" applyBorder="1" applyAlignment="1">
      <alignment horizontal="center" vertical="center"/>
    </xf>
    <xf numFmtId="0" fontId="22" fillId="2" borderId="36" xfId="0" applyFont="1" applyFill="1" applyBorder="1" applyAlignment="1">
      <alignment horizontal="center" vertical="center"/>
    </xf>
    <xf numFmtId="0" fontId="22" fillId="2" borderId="37" xfId="0" applyFont="1" applyFill="1" applyBorder="1" applyAlignment="1">
      <alignment horizontal="center" vertical="center"/>
    </xf>
    <xf numFmtId="0" fontId="22" fillId="2" borderId="40" xfId="0" applyFont="1" applyFill="1" applyBorder="1" applyAlignment="1">
      <alignment horizontal="center" vertical="center"/>
    </xf>
    <xf numFmtId="0" fontId="22" fillId="2" borderId="41" xfId="0" applyFont="1" applyFill="1" applyBorder="1" applyAlignment="1">
      <alignment horizontal="center" vertical="center"/>
    </xf>
    <xf numFmtId="0" fontId="22" fillId="2" borderId="42" xfId="0" applyFont="1" applyFill="1" applyBorder="1" applyAlignment="1">
      <alignment horizontal="center" vertical="center"/>
    </xf>
    <xf numFmtId="0" fontId="2" fillId="0" borderId="8" xfId="0" applyFont="1"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0" fontId="20" fillId="2" borderId="0" xfId="0" applyFont="1" applyFill="1" applyAlignment="1">
      <alignment horizontal="center"/>
    </xf>
    <xf numFmtId="0" fontId="21" fillId="2" borderId="38" xfId="0" applyFont="1" applyFill="1" applyBorder="1" applyAlignment="1">
      <alignment horizontal="left" vertical="top"/>
    </xf>
    <xf numFmtId="0" fontId="21" fillId="2" borderId="0" xfId="0" applyFont="1" applyFill="1" applyAlignment="1">
      <alignment horizontal="left" vertical="top"/>
    </xf>
    <xf numFmtId="0" fontId="21" fillId="2" borderId="39" xfId="0" applyFont="1" applyFill="1" applyBorder="1" applyAlignment="1">
      <alignment horizontal="left" vertical="top"/>
    </xf>
    <xf numFmtId="0" fontId="21" fillId="2" borderId="40" xfId="0" applyFont="1" applyFill="1" applyBorder="1" applyAlignment="1">
      <alignment horizontal="left" vertical="top"/>
    </xf>
    <xf numFmtId="0" fontId="21" fillId="2" borderId="41" xfId="0" applyFont="1" applyFill="1" applyBorder="1" applyAlignment="1">
      <alignment horizontal="left" vertical="top"/>
    </xf>
    <xf numFmtId="0" fontId="21" fillId="2" borderId="42" xfId="0" applyFont="1" applyFill="1" applyBorder="1" applyAlignment="1">
      <alignment horizontal="left" vertical="top"/>
    </xf>
    <xf numFmtId="0" fontId="21" fillId="2" borderId="35" xfId="0" applyFont="1" applyFill="1" applyBorder="1" applyAlignment="1">
      <alignment horizontal="left" vertical="top"/>
    </xf>
    <xf numFmtId="0" fontId="21" fillId="2" borderId="36" xfId="0" applyFont="1" applyFill="1" applyBorder="1" applyAlignment="1">
      <alignment horizontal="left" vertical="top"/>
    </xf>
    <xf numFmtId="0" fontId="21" fillId="2" borderId="37" xfId="0" applyFont="1" applyFill="1" applyBorder="1" applyAlignment="1">
      <alignment horizontal="left" vertical="top"/>
    </xf>
    <xf numFmtId="10" fontId="5" fillId="0" borderId="8" xfId="0" applyNumberFormat="1" applyFont="1" applyBorder="1" applyAlignment="1">
      <alignment horizontal="center" vertical="center"/>
    </xf>
    <xf numFmtId="10" fontId="5" fillId="0" borderId="9" xfId="0" applyNumberFormat="1" applyFont="1" applyBorder="1" applyAlignment="1">
      <alignment horizontal="center" vertical="center"/>
    </xf>
    <xf numFmtId="10" fontId="5" fillId="0" borderId="10" xfId="0" applyNumberFormat="1" applyFont="1" applyBorder="1" applyAlignment="1">
      <alignment horizontal="center" vertical="center"/>
    </xf>
    <xf numFmtId="0" fontId="6" fillId="0" borderId="8" xfId="0" applyFont="1" applyBorder="1" applyAlignment="1">
      <alignment horizontal="center" vertical="center" wrapText="1"/>
    </xf>
    <xf numFmtId="0" fontId="6" fillId="0" borderId="9" xfId="0" applyFont="1" applyBorder="1" applyAlignment="1">
      <alignment horizontal="center" vertical="center" wrapText="1"/>
    </xf>
    <xf numFmtId="0" fontId="6" fillId="0" borderId="10" xfId="0" applyFont="1" applyBorder="1" applyAlignment="1">
      <alignment horizontal="center" vertical="center" wrapText="1"/>
    </xf>
    <xf numFmtId="0" fontId="10" fillId="0" borderId="8" xfId="0" applyFont="1" applyBorder="1" applyAlignment="1">
      <alignment horizontal="center" vertical="center"/>
    </xf>
    <xf numFmtId="0" fontId="10" fillId="0" borderId="9" xfId="0" applyFont="1" applyBorder="1" applyAlignment="1">
      <alignment horizontal="center" vertical="center"/>
    </xf>
    <xf numFmtId="0" fontId="10" fillId="0" borderId="10" xfId="0" applyFont="1" applyBorder="1" applyAlignment="1">
      <alignment horizontal="center" vertical="center"/>
    </xf>
    <xf numFmtId="10" fontId="5" fillId="0" borderId="8" xfId="0" applyNumberFormat="1" applyFont="1" applyBorder="1" applyAlignment="1">
      <alignment horizontal="center" vertical="center" wrapText="1"/>
    </xf>
    <xf numFmtId="10" fontId="5" fillId="0" borderId="9" xfId="0" applyNumberFormat="1" applyFont="1" applyBorder="1" applyAlignment="1">
      <alignment horizontal="center" vertical="center" wrapText="1"/>
    </xf>
    <xf numFmtId="10" fontId="5" fillId="0" borderId="10" xfId="0" applyNumberFormat="1" applyFont="1" applyBorder="1" applyAlignment="1">
      <alignment horizontal="center" vertical="center" wrapText="1"/>
    </xf>
    <xf numFmtId="164" fontId="11" fillId="0" borderId="8" xfId="0" applyNumberFormat="1" applyFont="1" applyBorder="1" applyAlignment="1">
      <alignment horizontal="center" vertical="center" wrapText="1"/>
    </xf>
    <xf numFmtId="164" fontId="11" fillId="0" borderId="9" xfId="0" applyNumberFormat="1" applyFont="1" applyBorder="1" applyAlignment="1">
      <alignment horizontal="center" vertical="center" wrapText="1"/>
    </xf>
    <xf numFmtId="164" fontId="11" fillId="0" borderId="10" xfId="0" applyNumberFormat="1" applyFont="1" applyBorder="1" applyAlignment="1">
      <alignment horizontal="center" vertical="center" wrapText="1"/>
    </xf>
    <xf numFmtId="10" fontId="8" fillId="0" borderId="8" xfId="0" applyNumberFormat="1" applyFont="1" applyBorder="1" applyAlignment="1">
      <alignment horizontal="center" vertical="center" wrapText="1"/>
    </xf>
    <xf numFmtId="10" fontId="8" fillId="0" borderId="9" xfId="0" applyNumberFormat="1" applyFont="1" applyBorder="1" applyAlignment="1">
      <alignment horizontal="center" vertical="center" wrapText="1"/>
    </xf>
    <xf numFmtId="10" fontId="8" fillId="0" borderId="10" xfId="0" applyNumberFormat="1" applyFont="1" applyBorder="1" applyAlignment="1">
      <alignment horizontal="center" vertical="center" wrapText="1"/>
    </xf>
    <xf numFmtId="0" fontId="3" fillId="0" borderId="8" xfId="0" applyFont="1" applyBorder="1" applyAlignment="1">
      <alignment horizontal="center" vertical="center" wrapText="1"/>
    </xf>
    <xf numFmtId="0" fontId="3" fillId="0" borderId="9" xfId="0" applyFont="1" applyBorder="1" applyAlignment="1">
      <alignment horizontal="center" vertical="center" wrapText="1"/>
    </xf>
    <xf numFmtId="0" fontId="3" fillId="0" borderId="10" xfId="0" applyFont="1" applyBorder="1" applyAlignment="1">
      <alignment horizontal="center" vertical="center" wrapText="1"/>
    </xf>
    <xf numFmtId="0" fontId="9" fillId="0" borderId="8" xfId="0" applyFont="1" applyBorder="1" applyAlignment="1">
      <alignment horizontal="center" vertical="center"/>
    </xf>
    <xf numFmtId="0" fontId="9" fillId="0" borderId="9" xfId="0" applyFont="1" applyBorder="1" applyAlignment="1">
      <alignment horizontal="center" vertical="center"/>
    </xf>
    <xf numFmtId="0" fontId="9" fillId="0" borderId="10" xfId="0" applyFont="1" applyBorder="1" applyAlignment="1">
      <alignment horizontal="center" vertical="center"/>
    </xf>
    <xf numFmtId="0" fontId="1" fillId="2" borderId="0" xfId="0" applyFont="1" applyFill="1" applyAlignment="1">
      <alignment horizontal="center"/>
    </xf>
    <xf numFmtId="0" fontId="1" fillId="2" borderId="19" xfId="0" applyFont="1" applyFill="1" applyBorder="1" applyAlignment="1">
      <alignment horizontal="center"/>
    </xf>
    <xf numFmtId="0" fontId="14" fillId="2" borderId="28" xfId="0" applyFont="1" applyFill="1" applyBorder="1" applyAlignment="1">
      <alignment horizontal="center" vertical="center"/>
    </xf>
    <xf numFmtId="0" fontId="14" fillId="2" borderId="29" xfId="0" applyFont="1" applyFill="1" applyBorder="1" applyAlignment="1">
      <alignment horizontal="center" vertical="center"/>
    </xf>
    <xf numFmtId="0" fontId="14" fillId="2" borderId="30" xfId="0" applyFont="1" applyFill="1" applyBorder="1" applyAlignment="1">
      <alignment horizontal="center" vertical="center"/>
    </xf>
    <xf numFmtId="0" fontId="14" fillId="2" borderId="31" xfId="0" applyFont="1" applyFill="1" applyBorder="1" applyAlignment="1">
      <alignment horizontal="center" vertical="center"/>
    </xf>
    <xf numFmtId="0" fontId="14" fillId="2" borderId="0" xfId="0" applyFont="1" applyFill="1" applyAlignment="1">
      <alignment horizontal="center" vertical="center"/>
    </xf>
    <xf numFmtId="0" fontId="14" fillId="2" borderId="19" xfId="0" applyFont="1" applyFill="1" applyBorder="1" applyAlignment="1">
      <alignment horizontal="center" vertical="center"/>
    </xf>
    <xf numFmtId="0" fontId="14" fillId="2" borderId="32" xfId="0" applyFont="1" applyFill="1" applyBorder="1" applyAlignment="1">
      <alignment horizontal="center" vertical="center"/>
    </xf>
    <xf numFmtId="0" fontId="14" fillId="2" borderId="33" xfId="0" applyFont="1" applyFill="1" applyBorder="1" applyAlignment="1">
      <alignment horizontal="center" vertical="center"/>
    </xf>
    <xf numFmtId="0" fontId="14" fillId="2" borderId="34" xfId="0" applyFont="1" applyFill="1" applyBorder="1" applyAlignment="1">
      <alignment horizontal="center" vertical="center"/>
    </xf>
    <xf numFmtId="0" fontId="13" fillId="2" borderId="16" xfId="0" applyFont="1" applyFill="1" applyBorder="1" applyAlignment="1">
      <alignment horizontal="center" vertical="center"/>
    </xf>
    <xf numFmtId="0" fontId="13" fillId="2" borderId="17" xfId="0" applyFont="1" applyFill="1" applyBorder="1" applyAlignment="1">
      <alignment horizontal="center" vertical="center"/>
    </xf>
    <xf numFmtId="0" fontId="13" fillId="2" borderId="18" xfId="0" applyFont="1" applyFill="1" applyBorder="1" applyAlignment="1">
      <alignment horizontal="center" vertical="center"/>
    </xf>
    <xf numFmtId="0" fontId="12" fillId="2" borderId="16" xfId="0" applyFont="1" applyFill="1" applyBorder="1" applyAlignment="1">
      <alignment horizontal="center" vertical="center"/>
    </xf>
    <xf numFmtId="0" fontId="12" fillId="2" borderId="17" xfId="0" applyFont="1" applyFill="1" applyBorder="1" applyAlignment="1">
      <alignment horizontal="center" vertical="center"/>
    </xf>
    <xf numFmtId="0" fontId="12" fillId="2" borderId="18" xfId="0" applyFont="1" applyFill="1" applyBorder="1" applyAlignment="1">
      <alignment horizontal="center" vertical="center"/>
    </xf>
    <xf numFmtId="10" fontId="19" fillId="0" borderId="8" xfId="0" applyNumberFormat="1" applyFont="1" applyBorder="1" applyAlignment="1">
      <alignment horizontal="center" vertical="center" wrapText="1"/>
    </xf>
    <xf numFmtId="10" fontId="19" fillId="0" borderId="9" xfId="0" applyNumberFormat="1" applyFont="1" applyBorder="1" applyAlignment="1">
      <alignment horizontal="center" vertical="center" wrapText="1"/>
    </xf>
    <xf numFmtId="10" fontId="19" fillId="0" borderId="10" xfId="0" applyNumberFormat="1" applyFont="1" applyBorder="1" applyAlignment="1">
      <alignment horizontal="center" vertical="center" wrapText="1"/>
    </xf>
    <xf numFmtId="0" fontId="17" fillId="5" borderId="0" xfId="0" applyFont="1" applyFill="1" applyAlignment="1">
      <alignment horizontal="center" vertical="center" wrapText="1"/>
    </xf>
    <xf numFmtId="0" fontId="24" fillId="2" borderId="20" xfId="0" applyFont="1" applyFill="1" applyBorder="1" applyAlignment="1">
      <alignment horizontal="center" vertical="center" wrapText="1"/>
    </xf>
    <xf numFmtId="0" fontId="24" fillId="2" borderId="21" xfId="0" applyFont="1" applyFill="1" applyBorder="1" applyAlignment="1">
      <alignment horizontal="center" vertical="center" wrapText="1"/>
    </xf>
    <xf numFmtId="0" fontId="24" fillId="2" borderId="22" xfId="0" applyFont="1" applyFill="1" applyBorder="1" applyAlignment="1">
      <alignment horizontal="center" vertical="center" wrapText="1"/>
    </xf>
    <xf numFmtId="0" fontId="24" fillId="2" borderId="23" xfId="0" applyFont="1" applyFill="1" applyBorder="1" applyAlignment="1">
      <alignment horizontal="center" vertical="center" wrapText="1"/>
    </xf>
    <xf numFmtId="0" fontId="24" fillId="2" borderId="0" xfId="0" applyFont="1" applyFill="1" applyAlignment="1">
      <alignment horizontal="center" vertical="center" wrapText="1"/>
    </xf>
    <xf numFmtId="0" fontId="24" fillId="2" borderId="24" xfId="0" applyFont="1" applyFill="1" applyBorder="1" applyAlignment="1">
      <alignment horizontal="center" vertical="center" wrapText="1"/>
    </xf>
    <xf numFmtId="0" fontId="24" fillId="2" borderId="25" xfId="0" applyFont="1" applyFill="1" applyBorder="1" applyAlignment="1">
      <alignment horizontal="center" vertical="center" wrapText="1"/>
    </xf>
    <xf numFmtId="0" fontId="24" fillId="2" borderId="26" xfId="0" applyFont="1" applyFill="1" applyBorder="1" applyAlignment="1">
      <alignment horizontal="center" vertical="center" wrapText="1"/>
    </xf>
    <xf numFmtId="0" fontId="24" fillId="2" borderId="27" xfId="0" applyFont="1" applyFill="1" applyBorder="1" applyAlignment="1">
      <alignment horizontal="center" vertical="center" wrapText="1"/>
    </xf>
    <xf numFmtId="0" fontId="15" fillId="4" borderId="16" xfId="0" applyFont="1" applyFill="1" applyBorder="1" applyAlignment="1">
      <alignment horizontal="center" vertical="center"/>
    </xf>
    <xf numFmtId="0" fontId="15" fillId="4" borderId="17" xfId="0" applyFont="1" applyFill="1" applyBorder="1" applyAlignment="1">
      <alignment horizontal="center" vertical="center"/>
    </xf>
    <xf numFmtId="0" fontId="15" fillId="4" borderId="18" xfId="0" applyFont="1" applyFill="1" applyBorder="1" applyAlignment="1">
      <alignment horizontal="center" vertical="center"/>
    </xf>
    <xf numFmtId="10" fontId="18" fillId="0" borderId="8" xfId="0" applyNumberFormat="1" applyFont="1" applyBorder="1" applyAlignment="1">
      <alignment horizontal="center" vertical="center" wrapText="1"/>
    </xf>
    <xf numFmtId="10" fontId="18" fillId="0" borderId="9" xfId="0" applyNumberFormat="1" applyFont="1" applyBorder="1" applyAlignment="1">
      <alignment horizontal="center" vertical="center" wrapText="1"/>
    </xf>
    <xf numFmtId="10" fontId="18" fillId="0" borderId="10" xfId="0" applyNumberFormat="1" applyFont="1" applyBorder="1" applyAlignment="1">
      <alignment horizontal="center" vertical="center" wrapText="1"/>
    </xf>
    <xf numFmtId="10" fontId="23" fillId="0" borderId="8" xfId="0" applyNumberFormat="1" applyFont="1" applyBorder="1" applyAlignment="1">
      <alignment horizontal="center" vertical="center"/>
    </xf>
    <xf numFmtId="10" fontId="23" fillId="0" borderId="9" xfId="0" applyNumberFormat="1" applyFont="1" applyBorder="1" applyAlignment="1">
      <alignment horizontal="center" vertical="center"/>
    </xf>
    <xf numFmtId="10" fontId="23" fillId="0" borderId="10" xfId="0" applyNumberFormat="1" applyFont="1" applyBorder="1" applyAlignment="1">
      <alignment horizontal="center" vertical="center"/>
    </xf>
    <xf numFmtId="164" fontId="5" fillId="0" borderId="8" xfId="0" applyNumberFormat="1" applyFont="1" applyBorder="1" applyAlignment="1">
      <alignment horizontal="center" vertical="center" wrapText="1"/>
    </xf>
    <xf numFmtId="164" fontId="5" fillId="0" borderId="9" xfId="0" applyNumberFormat="1" applyFont="1" applyBorder="1" applyAlignment="1">
      <alignment horizontal="center" vertical="center" wrapText="1"/>
    </xf>
    <xf numFmtId="164" fontId="5" fillId="0" borderId="10" xfId="0" applyNumberFormat="1" applyFont="1" applyBorder="1" applyAlignment="1">
      <alignment horizontal="center" vertical="center" wrapText="1"/>
    </xf>
    <xf numFmtId="0" fontId="0" fillId="0" borderId="0" xfId="0" applyNumberFormat="1"/>
    <xf numFmtId="0" fontId="0" fillId="3" borderId="0" xfId="0" applyNumberFormat="1" applyFill="1"/>
  </cellXfs>
  <cellStyles count="1">
    <cellStyle name="Normal" xfId="0" builtinId="0"/>
  </cellStyles>
  <dxfs count="19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0\ [$₽-419]"/>
    </dxf>
    <dxf>
      <numFmt numFmtId="2" formatCode="0.00"/>
    </dxf>
    <dxf>
      <numFmt numFmtId="14" formatCode="0.00%"/>
    </dxf>
    <dxf>
      <numFmt numFmtId="2" formatCode="0.00"/>
    </dxf>
    <dxf>
      <fill>
        <patternFill patternType="solid">
          <bgColor rgb="FFFFFF00"/>
        </patternFill>
      </fill>
    </dxf>
    <dxf>
      <fill>
        <patternFill patternType="solid">
          <bgColor rgb="FFFFFF00"/>
        </patternFill>
      </fill>
    </dxf>
    <dxf>
      <fill>
        <patternFill patternType="solid">
          <bgColor rgb="FFFFFF00"/>
        </patternFill>
      </fill>
    </dxf>
    <dxf>
      <numFmt numFmtId="165" formatCode="#,##0\ [$₽-419]"/>
    </dxf>
    <dxf>
      <alignment horizontal="center"/>
    </dxf>
    <dxf>
      <alignment horizontal="center"/>
    </dxf>
    <dxf>
      <alignment horizontal="center"/>
    </dxf>
    <dxf>
      <alignment horizontal="center"/>
    </dxf>
    <dxf>
      <alignment horizontal="center"/>
    </dxf>
    <dxf>
      <alignment horizontal="center"/>
    </dxf>
    <dxf>
      <numFmt numFmtId="2" formatCode="0.00"/>
    </dxf>
    <dxf>
      <alignment vertical="center"/>
    </dxf>
    <dxf>
      <alignment vertical="center"/>
    </dxf>
    <dxf>
      <alignment vertical="center"/>
    </dxf>
    <dxf>
      <alignment horizontal="center"/>
    </dxf>
    <dxf>
      <alignment horizontal="center"/>
    </dxf>
    <dxf>
      <alignment horizontal="center"/>
    </dxf>
    <dxf>
      <numFmt numFmtId="14" formatCode="0.00%"/>
    </dxf>
    <dxf>
      <numFmt numFmtId="2" formatCode="0.00"/>
    </dxf>
    <dxf>
      <font>
        <sz val="12"/>
      </font>
    </dxf>
    <dxf>
      <font>
        <sz val="12"/>
      </font>
    </dxf>
    <dxf>
      <font>
        <sz val="12"/>
      </font>
    </dxf>
    <dxf>
      <font>
        <sz val="12"/>
      </font>
    </dxf>
    <dxf>
      <font>
        <sz val="12"/>
      </font>
    </dxf>
    <dxf>
      <font>
        <sz val="12"/>
      </font>
    </dxf>
    <dxf>
      <font>
        <name val="Times New Roman"/>
        <family val="1"/>
        <charset val="238"/>
        <scheme val="none"/>
      </font>
    </dxf>
    <dxf>
      <font>
        <name val="Times New Roman"/>
        <family val="1"/>
        <charset val="238"/>
        <scheme val="none"/>
      </font>
    </dxf>
    <dxf>
      <font>
        <name val="Times New Roman"/>
        <family val="1"/>
        <charset val="238"/>
        <scheme val="none"/>
      </font>
    </dxf>
    <dxf>
      <font>
        <name val="Times New Roman"/>
        <family val="1"/>
        <charset val="238"/>
        <scheme val="none"/>
      </font>
    </dxf>
    <dxf>
      <font>
        <name val="Times New Roman"/>
        <family val="1"/>
        <charset val="238"/>
        <scheme val="none"/>
      </font>
    </dxf>
    <dxf>
      <font>
        <name val="Times New Roman"/>
        <family val="1"/>
        <charset val="238"/>
        <scheme val="none"/>
      </font>
    </dxf>
    <dxf>
      <numFmt numFmtId="2"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font>
        <sz val="12"/>
      </font>
    </dxf>
    <dxf>
      <font>
        <sz val="12"/>
      </font>
    </dxf>
    <dxf>
      <font>
        <sz val="12"/>
      </font>
    </dxf>
    <dxf>
      <font>
        <sz val="12"/>
      </font>
    </dxf>
    <dxf>
      <font>
        <sz val="12"/>
      </font>
    </dxf>
    <dxf>
      <font>
        <sz val="12"/>
      </font>
    </dxf>
    <dxf>
      <font>
        <name val="Times New Roman"/>
        <family val="1"/>
        <charset val="238"/>
        <scheme val="none"/>
      </font>
    </dxf>
    <dxf>
      <font>
        <name val="Times New Roman"/>
        <family val="1"/>
        <charset val="238"/>
        <scheme val="none"/>
      </font>
    </dxf>
    <dxf>
      <font>
        <name val="Times New Roman"/>
        <family val="1"/>
        <charset val="238"/>
        <scheme val="none"/>
      </font>
    </dxf>
    <dxf>
      <font>
        <name val="Times New Roman"/>
        <family val="1"/>
        <charset val="238"/>
        <scheme val="none"/>
      </font>
    </dxf>
    <dxf>
      <font>
        <name val="Times New Roman"/>
        <family val="1"/>
        <charset val="238"/>
        <scheme val="none"/>
      </font>
    </dxf>
    <dxf>
      <font>
        <name val="Times New Roman"/>
        <family val="1"/>
        <charset val="238"/>
        <scheme val="none"/>
      </font>
    </dxf>
    <dxf>
      <font>
        <sz val="12"/>
      </font>
    </dxf>
    <dxf>
      <font>
        <sz val="12"/>
      </font>
    </dxf>
    <dxf>
      <font>
        <sz val="12"/>
      </font>
    </dxf>
    <dxf>
      <font>
        <name val="Times New Roman"/>
        <family val="1"/>
        <charset val="238"/>
        <scheme val="none"/>
      </font>
    </dxf>
    <dxf>
      <font>
        <name val="Times New Roman"/>
        <family val="1"/>
        <charset val="238"/>
        <scheme val="none"/>
      </font>
    </dxf>
    <dxf>
      <font>
        <name val="Times New Roman"/>
        <family val="1"/>
        <charset val="238"/>
        <scheme val="none"/>
      </font>
    </dxf>
    <dxf>
      <font>
        <sz val="12"/>
      </font>
    </dxf>
    <dxf>
      <font>
        <sz val="12"/>
      </font>
    </dxf>
    <dxf>
      <font>
        <sz val="12"/>
      </font>
    </dxf>
    <dxf>
      <font>
        <sz val="12"/>
      </font>
    </dxf>
    <dxf>
      <font>
        <sz val="12"/>
      </font>
    </dxf>
    <dxf>
      <font>
        <sz val="12"/>
      </font>
    </dxf>
    <dxf>
      <font>
        <name val="Times New Roman"/>
        <family val="1"/>
        <charset val="238"/>
        <scheme val="none"/>
      </font>
    </dxf>
    <dxf>
      <font>
        <name val="Times New Roman"/>
        <family val="1"/>
        <charset val="238"/>
        <scheme val="none"/>
      </font>
    </dxf>
    <dxf>
      <font>
        <name val="Times New Roman"/>
        <family val="1"/>
        <charset val="238"/>
        <scheme val="none"/>
      </font>
    </dxf>
    <dxf>
      <font>
        <name val="Times New Roman"/>
        <family val="1"/>
        <charset val="238"/>
        <scheme val="none"/>
      </font>
    </dxf>
    <dxf>
      <font>
        <name val="Times New Roman"/>
        <family val="1"/>
        <charset val="238"/>
        <scheme val="none"/>
      </font>
    </dxf>
    <dxf>
      <font>
        <name val="Times New Roman"/>
        <family val="1"/>
        <charset val="238"/>
        <scheme val="none"/>
      </font>
    </dxf>
    <dxf>
      <numFmt numFmtId="2" formatCode="0.00"/>
    </dxf>
    <dxf>
      <numFmt numFmtId="13" formatCode="0%"/>
    </dxf>
    <dxf>
      <numFmt numFmtId="13" formatCode="0%"/>
    </dxf>
    <dxf>
      <alignment horizontal="center"/>
    </dxf>
    <dxf>
      <alignment horizontal="center"/>
    </dxf>
    <dxf>
      <alignment horizontal="center"/>
    </dxf>
    <dxf>
      <alignment horizontal="center"/>
    </dxf>
    <dxf>
      <alignment horizontal="center"/>
    </dxf>
    <dxf>
      <alignment vertical="center"/>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name val="Times New Roman"/>
        <family val="1"/>
        <charset val="238"/>
        <scheme val="none"/>
      </font>
    </dxf>
    <dxf>
      <font>
        <name val="Times New Roman"/>
        <family val="1"/>
        <charset val="238"/>
        <scheme val="none"/>
      </font>
    </dxf>
    <dxf>
      <font>
        <name val="Times New Roman"/>
        <family val="1"/>
        <charset val="238"/>
        <scheme val="none"/>
      </font>
    </dxf>
    <dxf>
      <font>
        <name val="Times New Roman"/>
        <family val="1"/>
        <charset val="238"/>
        <scheme val="none"/>
      </font>
    </dxf>
    <dxf>
      <font>
        <name val="Times New Roman"/>
        <family val="1"/>
        <charset val="238"/>
        <scheme val="none"/>
      </font>
    </dxf>
    <dxf>
      <font>
        <name val="Times New Roman"/>
        <family val="1"/>
        <charset val="238"/>
        <scheme val="none"/>
      </font>
    </dxf>
    <dxf>
      <font>
        <name val="Times New Roman"/>
        <family val="1"/>
        <charset val="238"/>
        <scheme val="none"/>
      </font>
    </dxf>
    <dxf>
      <font>
        <name val="Times New Roman"/>
        <family val="1"/>
        <charset val="238"/>
        <scheme val="none"/>
      </font>
    </dxf>
    <dxf>
      <font>
        <name val="Times New Roman"/>
        <family val="1"/>
        <charset val="238"/>
        <scheme val="none"/>
      </font>
    </dxf>
    <dxf>
      <font>
        <name val="Times New Roman"/>
        <family val="1"/>
        <charset val="238"/>
        <scheme val="none"/>
      </font>
    </dxf>
    <dxf>
      <numFmt numFmtId="0" formatCode="General"/>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charset val="238"/>
        <scheme val="none"/>
      </font>
    </dxf>
    <dxf>
      <font>
        <name val="Times New Roman"/>
        <family val="1"/>
        <charset val="238"/>
        <scheme val="none"/>
      </font>
    </dxf>
    <dxf>
      <font>
        <name val="Times New Roman"/>
        <family val="1"/>
        <charset val="238"/>
        <scheme val="none"/>
      </font>
    </dxf>
    <dxf>
      <font>
        <name val="Times New Roman"/>
        <family val="1"/>
        <charset val="238"/>
        <scheme val="none"/>
      </font>
    </dxf>
    <dxf>
      <font>
        <name val="Times New Roman"/>
        <family val="1"/>
        <charset val="238"/>
        <scheme val="none"/>
      </font>
    </dxf>
    <dxf>
      <font>
        <name val="Times New Roman"/>
        <family val="1"/>
        <charset val="238"/>
        <scheme val="none"/>
      </font>
    </dxf>
    <dxf>
      <numFmt numFmtId="165" formatCode="#,##0\ [$₽-419]"/>
    </dxf>
    <dxf>
      <numFmt numFmtId="164" formatCode="#,##0.00\ [$₽-419]"/>
    </dxf>
    <dxf>
      <numFmt numFmtId="2" formatCode="0.00"/>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name val="Times New Roman"/>
        <family val="1"/>
        <charset val="238"/>
        <scheme val="none"/>
      </font>
    </dxf>
    <dxf>
      <font>
        <name val="Times New Roman"/>
        <family val="1"/>
        <charset val="238"/>
        <scheme val="none"/>
      </font>
    </dxf>
    <dxf>
      <font>
        <name val="Times New Roman"/>
        <family val="1"/>
        <charset val="238"/>
        <scheme val="none"/>
      </font>
    </dxf>
    <dxf>
      <font>
        <name val="Times New Roman"/>
        <family val="1"/>
        <charset val="238"/>
        <scheme val="none"/>
      </font>
    </dxf>
    <dxf>
      <font>
        <name val="Times New Roman"/>
        <family val="1"/>
        <charset val="238"/>
        <scheme val="none"/>
      </font>
    </dxf>
    <dxf>
      <font>
        <name val="Times New Roman"/>
        <family val="1"/>
        <charset val="238"/>
        <scheme val="none"/>
      </font>
    </dxf>
    <dxf>
      <font>
        <name val="Times New Roman"/>
        <family val="1"/>
        <charset val="238"/>
        <scheme val="none"/>
      </font>
    </dxf>
    <dxf>
      <font>
        <name val="Times New Roman"/>
        <family val="1"/>
        <charset val="238"/>
        <scheme val="none"/>
      </font>
    </dxf>
    <dxf>
      <font>
        <name val="Times New Roman"/>
        <family val="1"/>
        <charset val="238"/>
        <scheme val="none"/>
      </font>
    </dxf>
    <dxf>
      <font>
        <name val="Times New Roman"/>
        <family val="1"/>
        <charset val="238"/>
        <scheme val="none"/>
      </font>
    </dxf>
    <dxf>
      <font>
        <sz val="12"/>
      </font>
    </dxf>
    <dxf>
      <font>
        <sz val="12"/>
      </font>
    </dxf>
    <dxf>
      <font>
        <sz val="12"/>
      </font>
    </dxf>
    <dxf>
      <font>
        <name val="Times New Roman"/>
        <family val="1"/>
        <charset val="238"/>
        <scheme val="none"/>
      </font>
    </dxf>
    <dxf>
      <font>
        <name val="Times New Roman"/>
        <family val="1"/>
        <charset val="238"/>
        <scheme val="none"/>
      </font>
    </dxf>
    <dxf>
      <font>
        <name val="Times New Roman"/>
        <family val="1"/>
        <charset val="238"/>
        <scheme val="none"/>
      </font>
    </dxf>
    <dxf>
      <alignment horizontal="center"/>
    </dxf>
    <dxf>
      <alignment horizontal="center"/>
    </dxf>
    <dxf>
      <alignment horizont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microsoft.com/office/2007/relationships/slicerCache" Target="slicerCaches/slicerCache2.xml"/><Relationship Id="rId26" Type="http://schemas.microsoft.com/office/2007/relationships/slicerCache" Target="slicerCaches/slicerCache10.xml"/><Relationship Id="rId3" Type="http://schemas.openxmlformats.org/officeDocument/2006/relationships/worksheet" Target="worksheets/sheet3.xml"/><Relationship Id="rId21" Type="http://schemas.microsoft.com/office/2007/relationships/slicerCache" Target="slicerCaches/slicerCache5.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microsoft.com/office/2007/relationships/slicerCache" Target="slicerCaches/slicerCache9.xml"/><Relationship Id="rId33"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microsoft.com/office/2007/relationships/slicerCache" Target="slicerCaches/slicerCache4.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8.xml"/><Relationship Id="rId32"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microsoft.com/office/2007/relationships/slicerCache" Target="slicerCaches/slicerCache7.xml"/><Relationship Id="rId28" Type="http://schemas.openxmlformats.org/officeDocument/2006/relationships/theme" Target="theme/theme1.xml"/><Relationship Id="rId36"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3.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microsoft.com/office/2007/relationships/slicerCache" Target="slicerCaches/slicerCache6.xml"/><Relationship Id="rId27" Type="http://schemas.microsoft.com/office/2007/relationships/slicerCache" Target="slicerCaches/slicerCache11.xml"/><Relationship Id="rId30" Type="http://schemas.openxmlformats.org/officeDocument/2006/relationships/styles" Target="styles.xml"/><Relationship Id="rId35" Type="http://schemas.openxmlformats.org/officeDocument/2006/relationships/customXml" Target="../customXml/item1.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[_Gamma Report.xlsm]cwpn_Backend!cwpn_Pivot4</c:name>
    <c:fmtId val="7"/>
  </c:pivotSource>
  <c:chart>
    <c:title>
      <c:tx>
        <c:strRef>
          <c:f>cwpn_Page!$AA$1</c:f>
          <c:strCache>
            <c:ptCount val="1"/>
            <c:pt idx="0">
              <c:v>Count of weapons by demanded repair kit</c:v>
            </c:pt>
          </c:strCache>
        </c:strRef>
      </c:tx>
      <c:layout>
        <c:manualLayout>
          <c:xMode val="edge"/>
          <c:yMode val="edge"/>
          <c:x val="0.17665540955642028"/>
          <c:y val="3.0431504481146805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153342909572667"/>
          <c:y val="0.20717001084765682"/>
          <c:w val="0.7368859393149394"/>
          <c:h val="0.60315904647366103"/>
        </c:manualLayout>
      </c:layout>
      <c:barChart>
        <c:barDir val="bar"/>
        <c:grouping val="clustered"/>
        <c:varyColors val="0"/>
        <c:ser>
          <c:idx val="0"/>
          <c:order val="0"/>
          <c:tx>
            <c:strRef>
              <c:f>cwpn_Page!$AA$1</c:f>
              <c:strCache>
                <c:ptCount val="1"/>
                <c:pt idx="0">
                  <c:v>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cwpn_Page!$AA$1</c:f>
              <c:strCache>
                <c:ptCount val="6"/>
                <c:pt idx="0">
                  <c:v>MG</c:v>
                </c:pt>
                <c:pt idx="1">
                  <c:v>SMG</c:v>
                </c:pt>
                <c:pt idx="2">
                  <c:v>Sniper</c:v>
                </c:pt>
                <c:pt idx="3">
                  <c:v>Shotgun</c:v>
                </c:pt>
                <c:pt idx="4">
                  <c:v>Pistol</c:v>
                </c:pt>
                <c:pt idx="5">
                  <c:v>Assault Rifle</c:v>
                </c:pt>
              </c:strCache>
            </c:strRef>
          </c:cat>
          <c:val>
            <c:numRef>
              <c:f>cwpn_Page!$AA$1</c:f>
              <c:numCache>
                <c:formatCode>General</c:formatCode>
                <c:ptCount val="6"/>
                <c:pt idx="2">
                  <c:v>8</c:v>
                </c:pt>
                <c:pt idx="3">
                  <c:v>37</c:v>
                </c:pt>
              </c:numCache>
            </c:numRef>
          </c:val>
          <c:extLst>
            <c:ext xmlns:c16="http://schemas.microsoft.com/office/drawing/2014/chart" uri="{C3380CC4-5D6E-409C-BE32-E72D297353CC}">
              <c16:uniqueId val="{00000000-2E33-463B-A28D-7F490B5CC369}"/>
            </c:ext>
          </c:extLst>
        </c:ser>
        <c:ser>
          <c:idx val="1"/>
          <c:order val="1"/>
          <c:tx>
            <c:strRef>
              <c:f>cwpn_Page!$AA$1</c:f>
              <c:strCache>
                <c:ptCount val="1"/>
                <c:pt idx="0">
                  <c:v>B</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cwpn_Page!$AA$1</c:f>
              <c:strCache>
                <c:ptCount val="6"/>
                <c:pt idx="0">
                  <c:v>MG</c:v>
                </c:pt>
                <c:pt idx="1">
                  <c:v>SMG</c:v>
                </c:pt>
                <c:pt idx="2">
                  <c:v>Sniper</c:v>
                </c:pt>
                <c:pt idx="3">
                  <c:v>Shotgun</c:v>
                </c:pt>
                <c:pt idx="4">
                  <c:v>Pistol</c:v>
                </c:pt>
                <c:pt idx="5">
                  <c:v>Assault Rifle</c:v>
                </c:pt>
              </c:strCache>
            </c:strRef>
          </c:cat>
          <c:val>
            <c:numRef>
              <c:f>cwpn_Page!$AA$1</c:f>
              <c:numCache>
                <c:formatCode>General</c:formatCode>
                <c:ptCount val="6"/>
                <c:pt idx="1">
                  <c:v>21</c:v>
                </c:pt>
                <c:pt idx="4">
                  <c:v>79</c:v>
                </c:pt>
              </c:numCache>
            </c:numRef>
          </c:val>
          <c:extLst>
            <c:ext xmlns:c16="http://schemas.microsoft.com/office/drawing/2014/chart" uri="{C3380CC4-5D6E-409C-BE32-E72D297353CC}">
              <c16:uniqueId val="{0000000B-D189-4D5C-9218-F5705870C664}"/>
            </c:ext>
          </c:extLst>
        </c:ser>
        <c:ser>
          <c:idx val="2"/>
          <c:order val="2"/>
          <c:tx>
            <c:strRef>
              <c:f>cwpn_Page!$AA$1</c:f>
              <c:strCache>
                <c:ptCount val="1"/>
                <c:pt idx="0">
                  <c:v>C</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cwpn_Page!$AA$1</c:f>
              <c:strCache>
                <c:ptCount val="6"/>
                <c:pt idx="0">
                  <c:v>MG</c:v>
                </c:pt>
                <c:pt idx="1">
                  <c:v>SMG</c:v>
                </c:pt>
                <c:pt idx="2">
                  <c:v>Sniper</c:v>
                </c:pt>
                <c:pt idx="3">
                  <c:v>Shotgun</c:v>
                </c:pt>
                <c:pt idx="4">
                  <c:v>Pistol</c:v>
                </c:pt>
                <c:pt idx="5">
                  <c:v>Assault Rifle</c:v>
                </c:pt>
              </c:strCache>
            </c:strRef>
          </c:cat>
          <c:val>
            <c:numRef>
              <c:f>cwpn_Page!$AA$1</c:f>
              <c:numCache>
                <c:formatCode>General</c:formatCode>
                <c:ptCount val="6"/>
                <c:pt idx="0">
                  <c:v>2</c:v>
                </c:pt>
                <c:pt idx="1">
                  <c:v>7</c:v>
                </c:pt>
                <c:pt idx="2">
                  <c:v>8</c:v>
                </c:pt>
                <c:pt idx="3">
                  <c:v>5</c:v>
                </c:pt>
                <c:pt idx="5">
                  <c:v>99</c:v>
                </c:pt>
              </c:numCache>
            </c:numRef>
          </c:val>
          <c:extLst>
            <c:ext xmlns:c16="http://schemas.microsoft.com/office/drawing/2014/chart" uri="{C3380CC4-5D6E-409C-BE32-E72D297353CC}">
              <c16:uniqueId val="{0000000C-D189-4D5C-9218-F5705870C664}"/>
            </c:ext>
          </c:extLst>
        </c:ser>
        <c:ser>
          <c:idx val="3"/>
          <c:order val="3"/>
          <c:tx>
            <c:strRef>
              <c:f>cwpn_Page!$AA$1</c:f>
              <c:strCache>
                <c:ptCount val="1"/>
                <c:pt idx="0">
                  <c:v>D</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cwpn_Page!$AA$1</c:f>
              <c:strCache>
                <c:ptCount val="6"/>
                <c:pt idx="0">
                  <c:v>MG</c:v>
                </c:pt>
                <c:pt idx="1">
                  <c:v>SMG</c:v>
                </c:pt>
                <c:pt idx="2">
                  <c:v>Sniper</c:v>
                </c:pt>
                <c:pt idx="3">
                  <c:v>Shotgun</c:v>
                </c:pt>
                <c:pt idx="4">
                  <c:v>Pistol</c:v>
                </c:pt>
                <c:pt idx="5">
                  <c:v>Assault Rifle</c:v>
                </c:pt>
              </c:strCache>
            </c:strRef>
          </c:cat>
          <c:val>
            <c:numRef>
              <c:f>cwpn_Page!$AA$1</c:f>
              <c:numCache>
                <c:formatCode>General</c:formatCode>
                <c:ptCount val="6"/>
                <c:pt idx="0">
                  <c:v>6</c:v>
                </c:pt>
                <c:pt idx="1">
                  <c:v>1</c:v>
                </c:pt>
                <c:pt idx="2">
                  <c:v>27</c:v>
                </c:pt>
                <c:pt idx="3">
                  <c:v>3</c:v>
                </c:pt>
                <c:pt idx="4">
                  <c:v>2</c:v>
                </c:pt>
                <c:pt idx="5">
                  <c:v>48</c:v>
                </c:pt>
              </c:numCache>
            </c:numRef>
          </c:val>
          <c:extLst>
            <c:ext xmlns:c16="http://schemas.microsoft.com/office/drawing/2014/chart" uri="{C3380CC4-5D6E-409C-BE32-E72D297353CC}">
              <c16:uniqueId val="{00000010-D189-4D5C-9218-F5705870C664}"/>
            </c:ext>
          </c:extLst>
        </c:ser>
        <c:dLbls>
          <c:dLblPos val="outEnd"/>
          <c:showLegendKey val="0"/>
          <c:showVal val="1"/>
          <c:showCatName val="0"/>
          <c:showSerName val="0"/>
          <c:showPercent val="0"/>
          <c:showBubbleSize val="0"/>
        </c:dLbls>
        <c:gapWidth val="219"/>
        <c:axId val="1197404143"/>
        <c:axId val="1161440415"/>
      </c:barChart>
      <c:catAx>
        <c:axId val="11974041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161440415"/>
        <c:crosses val="autoZero"/>
        <c:auto val="1"/>
        <c:lblAlgn val="ctr"/>
        <c:lblOffset val="100"/>
        <c:noMultiLvlLbl val="0"/>
      </c:catAx>
      <c:valAx>
        <c:axId val="116144041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197404143"/>
        <c:crosses val="autoZero"/>
        <c:crossBetween val="between"/>
      </c:valAx>
      <c:spPr>
        <a:noFill/>
        <a:ln>
          <a:noFill/>
        </a:ln>
        <a:effectLst/>
      </c:spPr>
    </c:plotArea>
    <c:legend>
      <c:legendPos val="b"/>
      <c:layout>
        <c:manualLayout>
          <c:xMode val="edge"/>
          <c:yMode val="edge"/>
          <c:x val="0.43221386981498072"/>
          <c:y val="0.11778432136747929"/>
          <c:w val="0.15720994859924781"/>
          <c:h val="6.793286781913604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FF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[_Gamma Report.xlsm]cwpn_Backend!cwpn_Pivot2</c:name>
    <c:fmtId val="27"/>
  </c:pivotSource>
  <c:chart>
    <c:title>
      <c:tx>
        <c:strRef>
          <c:f>cwpn_Page!$W$1</c:f>
          <c:strCache>
            <c:ptCount val="1"/>
            <c:pt idx="0">
              <c:v>Average damage, recoil and RPM for each weapon category</c:v>
            </c:pt>
          </c:strCache>
        </c:strRef>
      </c:tx>
      <c:layout>
        <c:manualLayout>
          <c:xMode val="edge"/>
          <c:yMode val="edge"/>
          <c:x val="0.10261868809047034"/>
          <c:y val="2.285714971343073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solidFill>
              <a:schemeClr val="bg2"/>
            </a:solid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solidFill>
              <a:schemeClr val="bg1"/>
            </a:solidFill>
            <a:ln>
              <a:noFill/>
            </a:ln>
            <a:effectLst/>
          </c:spPr>
          <c:txPr>
            <a:bodyPr rot="0" spcFirstLastPara="1" vertOverflow="ellipsis" vert="horz" wrap="square" lIns="38100" tIns="19050" rIns="38100" bIns="19050" anchor="ctr" anchorCtr="0">
              <a:spAutoFit/>
            </a:bodyPr>
            <a:lstStyle/>
            <a:p>
              <a:pPr algn="ctr">
                <a:defRPr lang="en-US" sz="11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solidFill>
              <a:schemeClr val="accent3"/>
            </a:solidFill>
            <a:ln>
              <a:noFill/>
            </a:ln>
            <a:effectLst/>
          </c:spPr>
          <c:txPr>
            <a:bodyPr rot="0" spcFirstLastPara="1" vertOverflow="ellipsis" vert="horz" wrap="square" lIns="38100" tIns="19050" rIns="38100" bIns="19050" anchor="ctr" anchorCtr="0">
              <a:spAutoFit/>
            </a:bodyPr>
            <a:lstStyle/>
            <a:p>
              <a:pPr algn="ctr">
                <a:defRPr lang="en-US" sz="11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4211157263253918E-2"/>
          <c:y val="0.14812410072424553"/>
          <c:w val="0.82283943074682131"/>
          <c:h val="0.64019290181598987"/>
        </c:manualLayout>
      </c:layout>
      <c:barChart>
        <c:barDir val="col"/>
        <c:grouping val="clustered"/>
        <c:varyColors val="0"/>
        <c:ser>
          <c:idx val="0"/>
          <c:order val="0"/>
          <c:tx>
            <c:strRef>
              <c:f>cwpn_Page!$W$1</c:f>
              <c:strCache>
                <c:ptCount val="1"/>
                <c:pt idx="0">
                  <c:v>Average of Damage</c:v>
                </c:pt>
              </c:strCache>
            </c:strRef>
          </c:tx>
          <c:spPr>
            <a:solidFill>
              <a:schemeClr val="accent1"/>
            </a:solidFill>
            <a:ln>
              <a:noFill/>
            </a:ln>
            <a:effectLst/>
          </c:spPr>
          <c:invertIfNegative val="0"/>
          <c:dLbls>
            <c:spPr>
              <a:solidFill>
                <a:schemeClr val="bg2"/>
              </a:solid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cwpn_Page!$W$1</c:f>
              <c:strCache>
                <c:ptCount val="6"/>
                <c:pt idx="0">
                  <c:v>Sniper</c:v>
                </c:pt>
                <c:pt idx="1">
                  <c:v>Pistol</c:v>
                </c:pt>
                <c:pt idx="2">
                  <c:v>Shotgun</c:v>
                </c:pt>
                <c:pt idx="3">
                  <c:v>MG</c:v>
                </c:pt>
                <c:pt idx="4">
                  <c:v>Assault Rifle</c:v>
                </c:pt>
                <c:pt idx="5">
                  <c:v>SMG</c:v>
                </c:pt>
              </c:strCache>
            </c:strRef>
          </c:cat>
          <c:val>
            <c:numRef>
              <c:f>cwpn_Page!$W$1</c:f>
              <c:numCache>
                <c:formatCode>0.00</c:formatCode>
                <c:ptCount val="6"/>
                <c:pt idx="0">
                  <c:v>87.95348837209302</c:v>
                </c:pt>
                <c:pt idx="1">
                  <c:v>27</c:v>
                </c:pt>
                <c:pt idx="2">
                  <c:v>197.6</c:v>
                </c:pt>
                <c:pt idx="3">
                  <c:v>52.5</c:v>
                </c:pt>
                <c:pt idx="4">
                  <c:v>39.244897959183675</c:v>
                </c:pt>
                <c:pt idx="5">
                  <c:v>21.793103448275861</c:v>
                </c:pt>
              </c:numCache>
            </c:numRef>
          </c:val>
          <c:extLst>
            <c:ext xmlns:c16="http://schemas.microsoft.com/office/drawing/2014/chart" uri="{C3380CC4-5D6E-409C-BE32-E72D297353CC}">
              <c16:uniqueId val="{00000005-52C4-49C4-B4D5-47B18333C7E2}"/>
            </c:ext>
          </c:extLst>
        </c:ser>
        <c:ser>
          <c:idx val="2"/>
          <c:order val="2"/>
          <c:tx>
            <c:strRef>
              <c:f>cwpn_Page!$W$1</c:f>
              <c:strCache>
                <c:ptCount val="1"/>
                <c:pt idx="0">
                  <c:v>Average of Recoil Control</c:v>
                </c:pt>
              </c:strCache>
            </c:strRef>
          </c:tx>
          <c:spPr>
            <a:solidFill>
              <a:schemeClr val="accent3"/>
            </a:solidFill>
            <a:ln>
              <a:noFill/>
            </a:ln>
            <a:effectLst/>
          </c:spPr>
          <c:invertIfNegative val="0"/>
          <c:dLbls>
            <c:spPr>
              <a:solidFill>
                <a:schemeClr val="accent3"/>
              </a:solidFill>
              <a:ln>
                <a:noFill/>
              </a:ln>
              <a:effectLst/>
            </c:spPr>
            <c:txPr>
              <a:bodyPr rot="0" spcFirstLastPara="1" vertOverflow="ellipsis" vert="horz" wrap="square" lIns="38100" tIns="19050" rIns="38100" bIns="19050" anchor="ctr" anchorCtr="0">
                <a:spAutoFit/>
              </a:bodyPr>
              <a:lstStyle/>
              <a:p>
                <a:pPr algn="ctr">
                  <a:defRPr lang="en-US" sz="11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cwpn_Page!$W$1</c:f>
              <c:strCache>
                <c:ptCount val="6"/>
                <c:pt idx="0">
                  <c:v>Sniper</c:v>
                </c:pt>
                <c:pt idx="1">
                  <c:v>Pistol</c:v>
                </c:pt>
                <c:pt idx="2">
                  <c:v>Shotgun</c:v>
                </c:pt>
                <c:pt idx="3">
                  <c:v>MG</c:v>
                </c:pt>
                <c:pt idx="4">
                  <c:v>Assault Rifle</c:v>
                </c:pt>
                <c:pt idx="5">
                  <c:v>SMG</c:v>
                </c:pt>
              </c:strCache>
            </c:strRef>
          </c:cat>
          <c:val>
            <c:numRef>
              <c:f>cwpn_Page!$W$1</c:f>
              <c:numCache>
                <c:formatCode>0.00</c:formatCode>
                <c:ptCount val="6"/>
                <c:pt idx="0">
                  <c:v>41.209302325581397</c:v>
                </c:pt>
                <c:pt idx="1">
                  <c:v>35.76543209876543</c:v>
                </c:pt>
                <c:pt idx="2">
                  <c:v>26.274999999999999</c:v>
                </c:pt>
                <c:pt idx="3">
                  <c:v>55.875</c:v>
                </c:pt>
                <c:pt idx="4">
                  <c:v>62.911564625850339</c:v>
                </c:pt>
                <c:pt idx="5">
                  <c:v>86.310344827586206</c:v>
                </c:pt>
              </c:numCache>
            </c:numRef>
          </c:val>
          <c:extLst>
            <c:ext xmlns:c16="http://schemas.microsoft.com/office/drawing/2014/chart" uri="{C3380CC4-5D6E-409C-BE32-E72D297353CC}">
              <c16:uniqueId val="{00000007-52C4-49C4-B4D5-47B18333C7E2}"/>
            </c:ext>
          </c:extLst>
        </c:ser>
        <c:dLbls>
          <c:showLegendKey val="0"/>
          <c:showVal val="0"/>
          <c:showCatName val="0"/>
          <c:showSerName val="0"/>
          <c:showPercent val="0"/>
          <c:showBubbleSize val="0"/>
        </c:dLbls>
        <c:gapWidth val="219"/>
        <c:axId val="265128623"/>
        <c:axId val="201428271"/>
      </c:barChart>
      <c:lineChart>
        <c:grouping val="standard"/>
        <c:varyColors val="0"/>
        <c:ser>
          <c:idx val="1"/>
          <c:order val="1"/>
          <c:tx>
            <c:strRef>
              <c:f>cwpn_Page!$W$1</c:f>
              <c:strCache>
                <c:ptCount val="1"/>
                <c:pt idx="0">
                  <c:v>Average of Fire rate rpm</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solidFill>
                <a:schemeClr val="bg1"/>
              </a:solidFill>
              <a:ln>
                <a:noFill/>
              </a:ln>
              <a:effectLst/>
            </c:spPr>
            <c:txPr>
              <a:bodyPr rot="0" spcFirstLastPara="1" vertOverflow="ellipsis" vert="horz" wrap="square" lIns="38100" tIns="19050" rIns="38100" bIns="19050" anchor="ctr" anchorCtr="0">
                <a:spAutoFit/>
              </a:bodyPr>
              <a:lstStyle/>
              <a:p>
                <a:pPr algn="ctr">
                  <a:defRPr lang="en-US" sz="11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cwpn_Page!$W$1</c:f>
              <c:strCache>
                <c:ptCount val="6"/>
                <c:pt idx="0">
                  <c:v>Sniper</c:v>
                </c:pt>
                <c:pt idx="1">
                  <c:v>Pistol</c:v>
                </c:pt>
                <c:pt idx="2">
                  <c:v>Shotgun</c:v>
                </c:pt>
                <c:pt idx="3">
                  <c:v>MG</c:v>
                </c:pt>
                <c:pt idx="4">
                  <c:v>Assault Rifle</c:v>
                </c:pt>
                <c:pt idx="5">
                  <c:v>SMG</c:v>
                </c:pt>
              </c:strCache>
            </c:strRef>
          </c:cat>
          <c:val>
            <c:numRef>
              <c:f>cwpn_Page!$W$1</c:f>
              <c:numCache>
                <c:formatCode>0.00</c:formatCode>
                <c:ptCount val="6"/>
                <c:pt idx="0">
                  <c:v>133.32558139534885</c:v>
                </c:pt>
                <c:pt idx="1">
                  <c:v>328.32098765432102</c:v>
                </c:pt>
                <c:pt idx="2">
                  <c:v>362.53333333333336</c:v>
                </c:pt>
                <c:pt idx="3">
                  <c:v>681.25</c:v>
                </c:pt>
                <c:pt idx="4">
                  <c:v>714.89115646258506</c:v>
                </c:pt>
                <c:pt idx="5">
                  <c:v>827.44827586206895</c:v>
                </c:pt>
              </c:numCache>
            </c:numRef>
          </c:val>
          <c:smooth val="0"/>
          <c:extLst>
            <c:ext xmlns:c16="http://schemas.microsoft.com/office/drawing/2014/chart" uri="{C3380CC4-5D6E-409C-BE32-E72D297353CC}">
              <c16:uniqueId val="{00000006-52C4-49C4-B4D5-47B18333C7E2}"/>
            </c:ext>
          </c:extLst>
        </c:ser>
        <c:dLbls>
          <c:showLegendKey val="0"/>
          <c:showVal val="0"/>
          <c:showCatName val="0"/>
          <c:showSerName val="0"/>
          <c:showPercent val="0"/>
          <c:showBubbleSize val="0"/>
        </c:dLbls>
        <c:marker val="1"/>
        <c:smooth val="0"/>
        <c:axId val="386670576"/>
        <c:axId val="1120174560"/>
      </c:lineChart>
      <c:catAx>
        <c:axId val="2651286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201428271"/>
        <c:crosses val="autoZero"/>
        <c:auto val="1"/>
        <c:lblAlgn val="ctr"/>
        <c:lblOffset val="100"/>
        <c:noMultiLvlLbl val="0"/>
      </c:catAx>
      <c:valAx>
        <c:axId val="20142827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265128623"/>
        <c:crosses val="autoZero"/>
        <c:crossBetween val="between"/>
      </c:valAx>
      <c:valAx>
        <c:axId val="1120174560"/>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386670576"/>
        <c:crosses val="max"/>
        <c:crossBetween val="between"/>
      </c:valAx>
      <c:catAx>
        <c:axId val="386670576"/>
        <c:scaling>
          <c:orientation val="minMax"/>
        </c:scaling>
        <c:delete val="1"/>
        <c:axPos val="b"/>
        <c:numFmt formatCode="General" sourceLinked="1"/>
        <c:majorTickMark val="out"/>
        <c:minorTickMark val="none"/>
        <c:tickLblPos val="nextTo"/>
        <c:crossAx val="112017456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FF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[_Gamma Report.xlsm]cwpn_Backend!cwpn_Pivot1</c:name>
    <c:fmtId val="4"/>
  </c:pivotSource>
  <c:chart>
    <c:title>
      <c:tx>
        <c:strRef>
          <c:f>cwpn_Page!$O$1</c:f>
          <c:strCache>
            <c:ptCount val="1"/>
            <c:pt idx="0">
              <c:v>Structure of all weapons by their type</c:v>
            </c:pt>
          </c:strCache>
        </c:strRef>
      </c:tx>
      <c:layout>
        <c:manualLayout>
          <c:xMode val="edge"/>
          <c:yMode val="edge"/>
          <c:x val="0.13580395501150541"/>
          <c:y val="4.835890572966916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100" b="1"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s>
    <c:plotArea>
      <c:layout>
        <c:manualLayout>
          <c:layoutTarget val="inner"/>
          <c:xMode val="edge"/>
          <c:yMode val="edge"/>
          <c:x val="0.2439652430159639"/>
          <c:y val="0.25019140394012013"/>
          <c:w val="0.53767241175699054"/>
          <c:h val="0.6659805172574772"/>
        </c:manualLayout>
      </c:layout>
      <c:pieChart>
        <c:varyColors val="1"/>
        <c:ser>
          <c:idx val="0"/>
          <c:order val="0"/>
          <c:tx>
            <c:strRef>
              <c:f>cwpn_Page!$O$1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E75-46C8-8337-9B00E60A750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E75-46C8-8337-9B00E60A750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E75-46C8-8337-9B00E60A750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E75-46C8-8337-9B00E60A750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E75-46C8-8337-9B00E60A750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E75-46C8-8337-9B00E60A750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100" b="1"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cwpn_Page!$O$1</c:f>
              <c:strCache>
                <c:ptCount val="6"/>
                <c:pt idx="0">
                  <c:v>Assault Rifle</c:v>
                </c:pt>
                <c:pt idx="1">
                  <c:v>MG</c:v>
                </c:pt>
                <c:pt idx="2">
                  <c:v>Pistol</c:v>
                </c:pt>
                <c:pt idx="3">
                  <c:v>Shotgun</c:v>
                </c:pt>
                <c:pt idx="4">
                  <c:v>SMG</c:v>
                </c:pt>
                <c:pt idx="5">
                  <c:v>Sniper</c:v>
                </c:pt>
              </c:strCache>
            </c:strRef>
          </c:cat>
          <c:val>
            <c:numRef>
              <c:f>cwpn_Page!$O$1</c:f>
              <c:numCache>
                <c:formatCode>General</c:formatCode>
                <c:ptCount val="6"/>
                <c:pt idx="0">
                  <c:v>147</c:v>
                </c:pt>
                <c:pt idx="1">
                  <c:v>8</c:v>
                </c:pt>
                <c:pt idx="2">
                  <c:v>81</c:v>
                </c:pt>
                <c:pt idx="3">
                  <c:v>45</c:v>
                </c:pt>
                <c:pt idx="4">
                  <c:v>29</c:v>
                </c:pt>
                <c:pt idx="5">
                  <c:v>43</c:v>
                </c:pt>
              </c:numCache>
            </c:numRef>
          </c:val>
          <c:extLst>
            <c:ext xmlns:c16="http://schemas.microsoft.com/office/drawing/2014/chart" uri="{C3380CC4-5D6E-409C-BE32-E72D297353CC}">
              <c16:uniqueId val="{0000000C-EE75-46C8-8337-9B00E60A7508}"/>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FF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[_Gamma Report.xlsm]cwpn_Backend!cwpn_Pivot5</c:name>
    <c:fmtId val="6"/>
  </c:pivotSource>
  <c:chart>
    <c:title>
      <c:tx>
        <c:strRef>
          <c:f>cwpn_Page!$S$1</c:f>
          <c:strCache>
            <c:ptCount val="1"/>
            <c:pt idx="0">
              <c:v>Category of weapons by average cost and weight</c:v>
            </c:pt>
          </c:strCache>
        </c:strRef>
      </c:tx>
      <c:layout>
        <c:manualLayout>
          <c:xMode val="edge"/>
          <c:yMode val="edge"/>
          <c:x val="0.13093603404762111"/>
          <c:y val="4.8295205702837442E-2"/>
        </c:manualLayout>
      </c:layout>
      <c:overlay val="0"/>
      <c:spPr>
        <a:noFill/>
        <a:ln>
          <a:noFill/>
        </a:ln>
        <a:effectLst/>
      </c:spPr>
      <c:txPr>
        <a:bodyPr rot="0" spcFirstLastPara="1" vertOverflow="ellipsis" vert="horz" wrap="square" anchor="ctr" anchorCtr="1"/>
        <a:lstStyle/>
        <a:p>
          <a:pPr>
            <a:defRPr lang="en-US" sz="140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solidFill>
              <a:schemeClr val="bg2"/>
            </a:solidFill>
            <a:ln>
              <a:noFill/>
            </a:ln>
            <a:effectLst/>
          </c:spPr>
          <c:txPr>
            <a:bodyPr rot="0" spcFirstLastPara="1" vertOverflow="ellipsis" vert="horz" wrap="square" anchor="ctr" anchorCtr="1"/>
            <a:lstStyle/>
            <a:p>
              <a:pPr>
                <a:defRPr lang="en-US" sz="10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solidFill>
              <a:schemeClr val="accent5">
                <a:lumMod val="20000"/>
                <a:lumOff val="80000"/>
              </a:schemeClr>
            </a:solidFill>
            <a:ln>
              <a:noFill/>
            </a:ln>
            <a:effectLst/>
          </c:spPr>
          <c:txPr>
            <a:bodyPr rot="0" spcFirstLastPara="1" vertOverflow="ellipsis" vert="horz" wrap="square" anchor="ctr" anchorCtr="1"/>
            <a:lstStyle/>
            <a:p>
              <a:pPr>
                <a:defRPr lang="en-US" sz="1000" b="1" i="1"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chemeClr val="accent5">
                <a:lumMod val="20000"/>
                <a:lumOff val="80000"/>
              </a:schemeClr>
            </a:solidFill>
            <a:ln>
              <a:noFill/>
            </a:ln>
            <a:effectLst/>
          </c:spPr>
          <c:txPr>
            <a:bodyPr rot="0" spcFirstLastPara="1" vertOverflow="ellipsis" vert="horz" wrap="square" anchor="ctr" anchorCtr="1"/>
            <a:lstStyle/>
            <a:p>
              <a:pPr>
                <a:defRPr lang="en-US" sz="1000" b="1" i="1"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solidFill>
              <a:schemeClr val="bg2"/>
            </a:solidFill>
            <a:ln>
              <a:noFill/>
            </a:ln>
            <a:effectLst/>
          </c:spPr>
          <c:txPr>
            <a:bodyPr rot="0" spcFirstLastPara="1" vertOverflow="ellipsis" vert="horz" wrap="square" anchor="ctr" anchorCtr="1"/>
            <a:lstStyle/>
            <a:p>
              <a:pPr>
                <a:defRPr lang="en-US" sz="10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solidFill>
              <a:schemeClr val="accent5">
                <a:lumMod val="20000"/>
                <a:lumOff val="80000"/>
              </a:schemeClr>
            </a:solidFill>
            <a:ln>
              <a:noFill/>
            </a:ln>
            <a:effectLst/>
          </c:spPr>
          <c:txPr>
            <a:bodyPr rot="0" spcFirstLastPara="1" vertOverflow="ellipsis" vert="horz" wrap="square" anchor="ctr" anchorCtr="1"/>
            <a:lstStyle/>
            <a:p>
              <a:pPr>
                <a:defRPr lang="en-US" sz="1000" b="1" i="1"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numFmt formatCode="#,##0.00\ [$₽-419]" sourceLinked="0"/>
          <c:spPr>
            <a:solidFill>
              <a:schemeClr val="bg2"/>
            </a:solidFill>
            <a:ln>
              <a:noFill/>
            </a:ln>
            <a:effectLst/>
          </c:spPr>
          <c:txPr>
            <a:bodyPr rot="0" spcFirstLastPara="1" vertOverflow="ellipsis" vert="horz" wrap="square" anchor="ctr" anchorCtr="1"/>
            <a:lstStyle/>
            <a:p>
              <a:pPr>
                <a:defRPr lang="en-US" sz="10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020588547926836"/>
          <c:y val="0.23307854062101888"/>
          <c:w val="0.7510041523194303"/>
          <c:h val="0.5614859681001414"/>
        </c:manualLayout>
      </c:layout>
      <c:barChart>
        <c:barDir val="col"/>
        <c:grouping val="clustered"/>
        <c:varyColors val="0"/>
        <c:ser>
          <c:idx val="1"/>
          <c:order val="1"/>
          <c:tx>
            <c:strRef>
              <c:f>cwpn_Page!$S$1</c:f>
              <c:strCache>
                <c:ptCount val="1"/>
                <c:pt idx="0">
                  <c:v>Average of Weight</c:v>
                </c:pt>
              </c:strCache>
            </c:strRef>
          </c:tx>
          <c:spPr>
            <a:solidFill>
              <a:schemeClr val="accent1"/>
            </a:solidFill>
            <a:ln>
              <a:noFill/>
            </a:ln>
            <a:effectLst/>
          </c:spPr>
          <c:invertIfNegative val="0"/>
          <c:dLbls>
            <c:spPr>
              <a:solidFill>
                <a:schemeClr val="accent5">
                  <a:lumMod val="20000"/>
                  <a:lumOff val="80000"/>
                </a:schemeClr>
              </a:solidFill>
              <a:ln>
                <a:noFill/>
              </a:ln>
              <a:effectLst/>
            </c:spPr>
            <c:txPr>
              <a:bodyPr rot="0" spcFirstLastPara="1" vertOverflow="ellipsis" vert="horz" wrap="square" anchor="ctr" anchorCtr="1"/>
              <a:lstStyle/>
              <a:p>
                <a:pPr>
                  <a:defRPr lang="en-US" sz="1000" b="1" i="1"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cwpn_Page!$S$1</c:f>
              <c:strCache>
                <c:ptCount val="6"/>
                <c:pt idx="0">
                  <c:v>Pistol</c:v>
                </c:pt>
                <c:pt idx="1">
                  <c:v>Shotgun</c:v>
                </c:pt>
                <c:pt idx="2">
                  <c:v>SMG</c:v>
                </c:pt>
                <c:pt idx="3">
                  <c:v>Assault Rifle</c:v>
                </c:pt>
                <c:pt idx="4">
                  <c:v>MG</c:v>
                </c:pt>
                <c:pt idx="5">
                  <c:v>Sniper</c:v>
                </c:pt>
              </c:strCache>
            </c:strRef>
          </c:cat>
          <c:val>
            <c:numRef>
              <c:f>cwpn_Page!$S$1</c:f>
              <c:numCache>
                <c:formatCode>0.00</c:formatCode>
                <c:ptCount val="6"/>
                <c:pt idx="0">
                  <c:v>0.98802469135802418</c:v>
                </c:pt>
                <c:pt idx="1">
                  <c:v>3.4602222222222219</c:v>
                </c:pt>
                <c:pt idx="2">
                  <c:v>2.7141379310344824</c:v>
                </c:pt>
                <c:pt idx="3">
                  <c:v>3.4106802721088427</c:v>
                </c:pt>
                <c:pt idx="4">
                  <c:v>6.4812499999999993</c:v>
                </c:pt>
                <c:pt idx="5">
                  <c:v>5.0665116279069764</c:v>
                </c:pt>
              </c:numCache>
            </c:numRef>
          </c:val>
          <c:extLst>
            <c:ext xmlns:c16="http://schemas.microsoft.com/office/drawing/2014/chart" uri="{C3380CC4-5D6E-409C-BE32-E72D297353CC}">
              <c16:uniqueId val="{00000000-BAC6-43C9-9469-745F49B4BC56}"/>
            </c:ext>
          </c:extLst>
        </c:ser>
        <c:dLbls>
          <c:showLegendKey val="0"/>
          <c:showVal val="1"/>
          <c:showCatName val="0"/>
          <c:showSerName val="0"/>
          <c:showPercent val="0"/>
          <c:showBubbleSize val="0"/>
        </c:dLbls>
        <c:gapWidth val="219"/>
        <c:axId val="499275855"/>
        <c:axId val="499623007"/>
      </c:barChart>
      <c:lineChart>
        <c:grouping val="standard"/>
        <c:varyColors val="0"/>
        <c:ser>
          <c:idx val="0"/>
          <c:order val="0"/>
          <c:tx>
            <c:strRef>
              <c:f>cwpn_Page!$S$1</c:f>
              <c:strCache>
                <c:ptCount val="1"/>
                <c:pt idx="0">
                  <c:v>Average of Cost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numFmt formatCode="#,##0.00\ [$₽-419]" sourceLinked="0"/>
            <c:spPr>
              <a:solidFill>
                <a:schemeClr val="bg2"/>
              </a:solidFill>
              <a:ln>
                <a:noFill/>
              </a:ln>
              <a:effectLst/>
            </c:spPr>
            <c:txPr>
              <a:bodyPr rot="0" spcFirstLastPara="1" vertOverflow="ellipsis" vert="horz" wrap="square" anchor="ctr" anchorCtr="1"/>
              <a:lstStyle/>
              <a:p>
                <a:pPr>
                  <a:defRPr lang="en-US" sz="10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cwpn_Page!$S$1</c:f>
              <c:strCache>
                <c:ptCount val="6"/>
                <c:pt idx="0">
                  <c:v>Pistol</c:v>
                </c:pt>
                <c:pt idx="1">
                  <c:v>Shotgun</c:v>
                </c:pt>
                <c:pt idx="2">
                  <c:v>SMG</c:v>
                </c:pt>
                <c:pt idx="3">
                  <c:v>Assault Rifle</c:v>
                </c:pt>
                <c:pt idx="4">
                  <c:v>MG</c:v>
                </c:pt>
                <c:pt idx="5">
                  <c:v>Sniper</c:v>
                </c:pt>
              </c:strCache>
            </c:strRef>
          </c:cat>
          <c:val>
            <c:numRef>
              <c:f>cwpn_Page!$S$1</c:f>
              <c:numCache>
                <c:formatCode>#.##0\ [$₽-419]</c:formatCode>
                <c:ptCount val="6"/>
                <c:pt idx="0">
                  <c:v>14371.740740740741</c:v>
                </c:pt>
                <c:pt idx="1">
                  <c:v>30060.666666666668</c:v>
                </c:pt>
                <c:pt idx="2">
                  <c:v>31198.620689655174</c:v>
                </c:pt>
                <c:pt idx="3">
                  <c:v>47132.659863945577</c:v>
                </c:pt>
                <c:pt idx="4">
                  <c:v>49568.75</c:v>
                </c:pt>
                <c:pt idx="5">
                  <c:v>56732.186046511626</c:v>
                </c:pt>
              </c:numCache>
            </c:numRef>
          </c:val>
          <c:smooth val="0"/>
          <c:extLst>
            <c:ext xmlns:c16="http://schemas.microsoft.com/office/drawing/2014/chart" uri="{C3380CC4-5D6E-409C-BE32-E72D297353CC}">
              <c16:uniqueId val="{00000001-BAC6-43C9-9469-745F49B4BC56}"/>
            </c:ext>
          </c:extLst>
        </c:ser>
        <c:dLbls>
          <c:showLegendKey val="0"/>
          <c:showVal val="1"/>
          <c:showCatName val="0"/>
          <c:showSerName val="0"/>
          <c:showPercent val="0"/>
          <c:showBubbleSize val="0"/>
        </c:dLbls>
        <c:marker val="1"/>
        <c:smooth val="0"/>
        <c:axId val="499278255"/>
        <c:axId val="499627471"/>
      </c:lineChart>
      <c:catAx>
        <c:axId val="499278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1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99627471"/>
        <c:crosses val="autoZero"/>
        <c:auto val="1"/>
        <c:lblAlgn val="ctr"/>
        <c:lblOffset val="100"/>
        <c:noMultiLvlLbl val="0"/>
      </c:catAx>
      <c:valAx>
        <c:axId val="499627471"/>
        <c:scaling>
          <c:orientation val="minMax"/>
        </c:scaling>
        <c:delete val="0"/>
        <c:axPos val="l"/>
        <c:majorGridlines>
          <c:spPr>
            <a:ln w="9525" cap="flat" cmpd="sng" algn="ctr">
              <a:solidFill>
                <a:schemeClr val="tx1">
                  <a:lumMod val="15000"/>
                  <a:lumOff val="85000"/>
                </a:schemeClr>
              </a:solidFill>
              <a:round/>
            </a:ln>
            <a:effectLst/>
          </c:spPr>
        </c:majorGridlines>
        <c:numFmt formatCode="#.##0\ [$₽-419]" sourceLinked="1"/>
        <c:majorTickMark val="none"/>
        <c:minorTickMark val="none"/>
        <c:tickLblPos val="nextTo"/>
        <c:spPr>
          <a:noFill/>
          <a:ln>
            <a:noFill/>
          </a:ln>
          <a:effectLst/>
        </c:spPr>
        <c:txPr>
          <a:bodyPr rot="-60000000" spcFirstLastPara="1" vertOverflow="ellipsis" vert="horz" wrap="square" anchor="ctr" anchorCtr="1"/>
          <a:lstStyle/>
          <a:p>
            <a:pPr>
              <a:defRPr lang="en-US"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99278255"/>
        <c:crosses val="autoZero"/>
        <c:crossBetween val="between"/>
      </c:valAx>
      <c:valAx>
        <c:axId val="499623007"/>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lang="en-US"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99275855"/>
        <c:crosses val="max"/>
        <c:crossBetween val="between"/>
      </c:valAx>
      <c:catAx>
        <c:axId val="499275855"/>
        <c:scaling>
          <c:orientation val="minMax"/>
        </c:scaling>
        <c:delete val="1"/>
        <c:axPos val="b"/>
        <c:numFmt formatCode="General" sourceLinked="1"/>
        <c:majorTickMark val="out"/>
        <c:minorTickMark val="none"/>
        <c:tickLblPos val="nextTo"/>
        <c:crossAx val="499623007"/>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FF0000"/>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[_Gamma Report.xlsm]cwpn_Backend!cwpn_Pivot6</c:name>
    <c:fmtId val="21"/>
  </c:pivotSource>
  <c:chart>
    <c:title>
      <c:tx>
        <c:strRef>
          <c:f>cwpn_Page!$K$1</c:f>
          <c:strCache>
            <c:ptCount val="1"/>
            <c:pt idx="0">
              <c:v>Count of weapons by types and caliber group</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solidFill>
              <a:schemeClr val="accent1"/>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Times New Roman" panose="02020603050405020304" pitchFamily="18" charset="0"/>
                  <a:ea typeface="Tahoma" panose="020B0604030504040204" pitchFamily="34" charset="0"/>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solidFill>
              <a:schemeClr val="accent1">
                <a:lumMod val="50000"/>
              </a:schemeClr>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9956506947573938E-2"/>
          <c:y val="0.17186665099698359"/>
          <c:w val="0.7971108765840712"/>
          <c:h val="0.67766772437027456"/>
        </c:manualLayout>
      </c:layout>
      <c:barChart>
        <c:barDir val="col"/>
        <c:grouping val="clustered"/>
        <c:varyColors val="0"/>
        <c:ser>
          <c:idx val="0"/>
          <c:order val="0"/>
          <c:tx>
            <c:strRef>
              <c:f>cwpn_Page!$K$1</c:f>
              <c:strCache>
                <c:ptCount val="1"/>
                <c:pt idx="0">
                  <c:v>5</c:v>
                </c:pt>
              </c:strCache>
            </c:strRef>
          </c:tx>
          <c:spPr>
            <a:solidFill>
              <a:schemeClr val="accent1"/>
            </a:solidFill>
            <a:ln>
              <a:noFill/>
            </a:ln>
            <a:effectLst/>
          </c:spPr>
          <c:invertIfNegative val="0"/>
          <c:dLbls>
            <c:spPr>
              <a:solidFill>
                <a:schemeClr val="accent1"/>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Times New Roman" panose="02020603050405020304" pitchFamily="18" charset="0"/>
                    <a:ea typeface="Tahoma" panose="020B0604030504040204" pitchFamily="34" charset="0"/>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cwpn_Page!$K$1</c:f>
              <c:strCache>
                <c:ptCount val="6"/>
                <c:pt idx="0">
                  <c:v>Assault Rifle</c:v>
                </c:pt>
                <c:pt idx="1">
                  <c:v>MG</c:v>
                </c:pt>
                <c:pt idx="2">
                  <c:v>Pistol</c:v>
                </c:pt>
                <c:pt idx="3">
                  <c:v>Shotgun</c:v>
                </c:pt>
                <c:pt idx="4">
                  <c:v>SMG</c:v>
                </c:pt>
                <c:pt idx="5">
                  <c:v>Sniper</c:v>
                </c:pt>
              </c:strCache>
            </c:strRef>
          </c:cat>
          <c:val>
            <c:numRef>
              <c:f>cwpn_Page!$K$1</c:f>
              <c:numCache>
                <c:formatCode>General</c:formatCode>
                <c:ptCount val="6"/>
                <c:pt idx="0">
                  <c:v>100</c:v>
                </c:pt>
                <c:pt idx="1">
                  <c:v>3</c:v>
                </c:pt>
                <c:pt idx="5">
                  <c:v>1</c:v>
                </c:pt>
              </c:numCache>
            </c:numRef>
          </c:val>
          <c:extLst>
            <c:ext xmlns:c16="http://schemas.microsoft.com/office/drawing/2014/chart" uri="{C3380CC4-5D6E-409C-BE32-E72D297353CC}">
              <c16:uniqueId val="{00000000-1D53-4E56-991A-BD9180EDE154}"/>
            </c:ext>
          </c:extLst>
        </c:ser>
        <c:ser>
          <c:idx val="1"/>
          <c:order val="1"/>
          <c:tx>
            <c:strRef>
              <c:f>cwpn_Page!$K$1</c:f>
              <c:strCache>
                <c:ptCount val="1"/>
                <c:pt idx="0">
                  <c:v>7</c:v>
                </c:pt>
              </c:strCache>
            </c:strRef>
          </c:tx>
          <c:spPr>
            <a:solidFill>
              <a:schemeClr val="accent2"/>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cwpn_Page!$K$1</c:f>
              <c:strCache>
                <c:ptCount val="6"/>
                <c:pt idx="0">
                  <c:v>Assault Rifle</c:v>
                </c:pt>
                <c:pt idx="1">
                  <c:v>MG</c:v>
                </c:pt>
                <c:pt idx="2">
                  <c:v>Pistol</c:v>
                </c:pt>
                <c:pt idx="3">
                  <c:v>Shotgun</c:v>
                </c:pt>
                <c:pt idx="4">
                  <c:v>SMG</c:v>
                </c:pt>
                <c:pt idx="5">
                  <c:v>Sniper</c:v>
                </c:pt>
              </c:strCache>
            </c:strRef>
          </c:cat>
          <c:val>
            <c:numRef>
              <c:f>cwpn_Page!$K$1</c:f>
              <c:numCache>
                <c:formatCode>General</c:formatCode>
                <c:ptCount val="6"/>
                <c:pt idx="0">
                  <c:v>32</c:v>
                </c:pt>
                <c:pt idx="1">
                  <c:v>5</c:v>
                </c:pt>
                <c:pt idx="2">
                  <c:v>3</c:v>
                </c:pt>
                <c:pt idx="4">
                  <c:v>3</c:v>
                </c:pt>
                <c:pt idx="5">
                  <c:v>32</c:v>
                </c:pt>
              </c:numCache>
            </c:numRef>
          </c:val>
          <c:extLst>
            <c:ext xmlns:c16="http://schemas.microsoft.com/office/drawing/2014/chart" uri="{C3380CC4-5D6E-409C-BE32-E72D297353CC}">
              <c16:uniqueId val="{0000000F-FBCE-4795-B7A8-3E63EE0E3D9B}"/>
            </c:ext>
          </c:extLst>
        </c:ser>
        <c:ser>
          <c:idx val="2"/>
          <c:order val="2"/>
          <c:tx>
            <c:strRef>
              <c:f>cwpn_Page!$K$1</c:f>
              <c:strCache>
                <c:ptCount val="1"/>
                <c:pt idx="0">
                  <c:v>9</c:v>
                </c:pt>
              </c:strCache>
            </c:strRef>
          </c:tx>
          <c:spPr>
            <a:solidFill>
              <a:schemeClr val="accent3"/>
            </a:solidFill>
            <a:ln>
              <a:noFill/>
            </a:ln>
            <a:effectLst/>
          </c:spPr>
          <c:invertIfNegative val="0"/>
          <c:dLbls>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cwpn_Page!$K$1</c:f>
              <c:strCache>
                <c:ptCount val="6"/>
                <c:pt idx="0">
                  <c:v>Assault Rifle</c:v>
                </c:pt>
                <c:pt idx="1">
                  <c:v>MG</c:v>
                </c:pt>
                <c:pt idx="2">
                  <c:v>Pistol</c:v>
                </c:pt>
                <c:pt idx="3">
                  <c:v>Shotgun</c:v>
                </c:pt>
                <c:pt idx="4">
                  <c:v>SMG</c:v>
                </c:pt>
                <c:pt idx="5">
                  <c:v>Sniper</c:v>
                </c:pt>
              </c:strCache>
            </c:strRef>
          </c:cat>
          <c:val>
            <c:numRef>
              <c:f>cwpn_Page!$K$1</c:f>
              <c:numCache>
                <c:formatCode>General</c:formatCode>
                <c:ptCount val="6"/>
                <c:pt idx="0">
                  <c:v>15</c:v>
                </c:pt>
                <c:pt idx="2">
                  <c:v>55</c:v>
                </c:pt>
                <c:pt idx="4">
                  <c:v>18</c:v>
                </c:pt>
              </c:numCache>
            </c:numRef>
          </c:val>
          <c:extLst>
            <c:ext xmlns:c16="http://schemas.microsoft.com/office/drawing/2014/chart" uri="{C3380CC4-5D6E-409C-BE32-E72D297353CC}">
              <c16:uniqueId val="{00000010-FBCE-4795-B7A8-3E63EE0E3D9B}"/>
            </c:ext>
          </c:extLst>
        </c:ser>
        <c:ser>
          <c:idx val="3"/>
          <c:order val="3"/>
          <c:tx>
            <c:strRef>
              <c:f>cwpn_Page!$K$1</c:f>
              <c:strCache>
                <c:ptCount val="1"/>
                <c:pt idx="0">
                  <c:v>12</c:v>
                </c:pt>
              </c:strCache>
            </c:strRef>
          </c:tx>
          <c:spPr>
            <a:solidFill>
              <a:schemeClr val="accent4"/>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cwpn_Page!$K$1</c:f>
              <c:strCache>
                <c:ptCount val="6"/>
                <c:pt idx="0">
                  <c:v>Assault Rifle</c:v>
                </c:pt>
                <c:pt idx="1">
                  <c:v>MG</c:v>
                </c:pt>
                <c:pt idx="2">
                  <c:v>Pistol</c:v>
                </c:pt>
                <c:pt idx="3">
                  <c:v>Shotgun</c:v>
                </c:pt>
                <c:pt idx="4">
                  <c:v>SMG</c:v>
                </c:pt>
                <c:pt idx="5">
                  <c:v>Sniper</c:v>
                </c:pt>
              </c:strCache>
            </c:strRef>
          </c:cat>
          <c:val>
            <c:numRef>
              <c:f>cwpn_Page!$K$1</c:f>
              <c:numCache>
                <c:formatCode>General</c:formatCode>
                <c:ptCount val="6"/>
                <c:pt idx="3">
                  <c:v>38</c:v>
                </c:pt>
                <c:pt idx="5">
                  <c:v>3</c:v>
                </c:pt>
              </c:numCache>
            </c:numRef>
          </c:val>
          <c:extLst>
            <c:ext xmlns:c16="http://schemas.microsoft.com/office/drawing/2014/chart" uri="{C3380CC4-5D6E-409C-BE32-E72D297353CC}">
              <c16:uniqueId val="{00000017-FBCE-4795-B7A8-3E63EE0E3D9B}"/>
            </c:ext>
          </c:extLst>
        </c:ser>
        <c:ser>
          <c:idx val="4"/>
          <c:order val="4"/>
          <c:tx>
            <c:strRef>
              <c:f>cwpn_Page!$K$1</c:f>
              <c:strCache>
                <c:ptCount val="1"/>
                <c:pt idx="0">
                  <c:v>Other</c:v>
                </c:pt>
              </c:strCache>
            </c:strRef>
          </c:tx>
          <c:spPr>
            <a:solidFill>
              <a:schemeClr val="accent5"/>
            </a:solidFill>
            <a:ln>
              <a:noFill/>
            </a:ln>
            <a:effectLst/>
          </c:spPr>
          <c:invertIfNegative val="0"/>
          <c:dLbls>
            <c:spPr>
              <a:solidFill>
                <a:schemeClr val="accent1">
                  <a:lumMod val="50000"/>
                </a:schemeClr>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cwpn_Page!$K$1</c:f>
              <c:strCache>
                <c:ptCount val="6"/>
                <c:pt idx="0">
                  <c:v>Assault Rifle</c:v>
                </c:pt>
                <c:pt idx="1">
                  <c:v>MG</c:v>
                </c:pt>
                <c:pt idx="2">
                  <c:v>Pistol</c:v>
                </c:pt>
                <c:pt idx="3">
                  <c:v>Shotgun</c:v>
                </c:pt>
                <c:pt idx="4">
                  <c:v>SMG</c:v>
                </c:pt>
                <c:pt idx="5">
                  <c:v>Sniper</c:v>
                </c:pt>
              </c:strCache>
            </c:strRef>
          </c:cat>
          <c:val>
            <c:numRef>
              <c:f>cwpn_Page!$K$1</c:f>
              <c:numCache>
                <c:formatCode>General</c:formatCode>
                <c:ptCount val="6"/>
                <c:pt idx="2">
                  <c:v>23</c:v>
                </c:pt>
                <c:pt idx="3">
                  <c:v>7</c:v>
                </c:pt>
                <c:pt idx="4">
                  <c:v>8</c:v>
                </c:pt>
                <c:pt idx="5">
                  <c:v>7</c:v>
                </c:pt>
              </c:numCache>
            </c:numRef>
          </c:val>
          <c:extLst>
            <c:ext xmlns:c16="http://schemas.microsoft.com/office/drawing/2014/chart" uri="{C3380CC4-5D6E-409C-BE32-E72D297353CC}">
              <c16:uniqueId val="{00000018-FBCE-4795-B7A8-3E63EE0E3D9B}"/>
            </c:ext>
          </c:extLst>
        </c:ser>
        <c:dLbls>
          <c:dLblPos val="outEnd"/>
          <c:showLegendKey val="0"/>
          <c:showVal val="1"/>
          <c:showCatName val="0"/>
          <c:showSerName val="0"/>
          <c:showPercent val="0"/>
          <c:showBubbleSize val="0"/>
        </c:dLbls>
        <c:gapWidth val="150"/>
        <c:axId val="973280928"/>
        <c:axId val="973285248"/>
      </c:barChart>
      <c:catAx>
        <c:axId val="973280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973285248"/>
        <c:crosses val="autoZero"/>
        <c:auto val="1"/>
        <c:lblAlgn val="ctr"/>
        <c:lblOffset val="100"/>
        <c:noMultiLvlLbl val="0"/>
      </c:catAx>
      <c:valAx>
        <c:axId val="9732852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973280928"/>
        <c:crosses val="autoZero"/>
        <c:crossBetween val="between"/>
      </c:valAx>
      <c:spPr>
        <a:noFill/>
        <a:ln>
          <a:noFill/>
        </a:ln>
        <a:effectLst/>
      </c:spPr>
    </c:plotArea>
    <c:legend>
      <c:legendPos val="r"/>
      <c:layout>
        <c:manualLayout>
          <c:xMode val="edge"/>
          <c:yMode val="edge"/>
          <c:x val="0.87203273903052803"/>
          <c:y val="0.31158538018568577"/>
          <c:w val="0.10685955434795867"/>
          <c:h val="0.41727697464785468"/>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[_Gamma Report.xlsm]twpn_Backend!twpn_Pivot5</c:name>
    <c:fmtId val="29"/>
  </c:pivotSource>
  <c:chart>
    <c:title>
      <c:tx>
        <c:strRef>
          <c:f>twpn_Page!$AA$1</c:f>
          <c:strCache>
            <c:ptCount val="1"/>
            <c:pt idx="0">
              <c:v>Average handling, reliability and accuracy of wepons by region</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solidFill>
              <a:schemeClr val="accent1">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solidFill>
              <a:schemeClr val="bg1">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595790676259277"/>
          <c:y val="0.19705790218171701"/>
          <c:w val="0.86106001290176437"/>
          <c:h val="0.59369112221026688"/>
        </c:manualLayout>
      </c:layout>
      <c:barChart>
        <c:barDir val="col"/>
        <c:grouping val="clustered"/>
        <c:varyColors val="0"/>
        <c:ser>
          <c:idx val="0"/>
          <c:order val="0"/>
          <c:tx>
            <c:strRef>
              <c:f>twpn_Page!$AA$1</c:f>
              <c:strCache>
                <c:ptCount val="1"/>
                <c:pt idx="0">
                  <c:v>Average of Accuracy</c:v>
                </c:pt>
              </c:strCache>
            </c:strRef>
          </c:tx>
          <c:spPr>
            <a:solidFill>
              <a:schemeClr val="accent1"/>
            </a:solidFill>
            <a:ln>
              <a:noFill/>
            </a:ln>
            <a:effectLst/>
          </c:spPr>
          <c:invertIfNegative val="0"/>
          <c:dLbls>
            <c:spPr>
              <a:solidFill>
                <a:schemeClr val="accent1">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twpn_Page!$AA$1</c:f>
              <c:strCache>
                <c:ptCount val="4"/>
                <c:pt idx="0">
                  <c:v>Anglosaxons</c:v>
                </c:pt>
                <c:pt idx="1">
                  <c:v>Other</c:v>
                </c:pt>
                <c:pt idx="2">
                  <c:v>Post-Soviet</c:v>
                </c:pt>
                <c:pt idx="3">
                  <c:v>European</c:v>
                </c:pt>
              </c:strCache>
            </c:strRef>
          </c:cat>
          <c:val>
            <c:numRef>
              <c:f>twpn_Page!$AA$1</c:f>
              <c:numCache>
                <c:formatCode>0.00%</c:formatCode>
                <c:ptCount val="4"/>
                <c:pt idx="0">
                  <c:v>0.78552631578947341</c:v>
                </c:pt>
                <c:pt idx="1">
                  <c:v>0.71636363636363631</c:v>
                </c:pt>
                <c:pt idx="2">
                  <c:v>0.74872727272727324</c:v>
                </c:pt>
                <c:pt idx="3">
                  <c:v>0.75831683168316832</c:v>
                </c:pt>
              </c:numCache>
            </c:numRef>
          </c:val>
          <c:extLst>
            <c:ext xmlns:c16="http://schemas.microsoft.com/office/drawing/2014/chart" uri="{C3380CC4-5D6E-409C-BE32-E72D297353CC}">
              <c16:uniqueId val="{00000000-AACD-4F68-9C0A-AE1DAFDEAD7D}"/>
            </c:ext>
          </c:extLst>
        </c:ser>
        <c:ser>
          <c:idx val="1"/>
          <c:order val="1"/>
          <c:tx>
            <c:strRef>
              <c:f>twpn_Page!$AA$1</c:f>
              <c:strCache>
                <c:ptCount val="1"/>
                <c:pt idx="0">
                  <c:v>Average of Handling</c:v>
                </c:pt>
              </c:strCache>
            </c:strRef>
          </c:tx>
          <c:spPr>
            <a:solidFill>
              <a:schemeClr val="accent2"/>
            </a:solidFill>
            <a:ln>
              <a:noFill/>
            </a:ln>
            <a:effectLst/>
          </c:spPr>
          <c:invertIfNegative val="0"/>
          <c:dLbls>
            <c:spPr>
              <a:solidFill>
                <a:srgbClr val="FFC00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twpn_Page!$AA$1</c:f>
              <c:strCache>
                <c:ptCount val="4"/>
                <c:pt idx="0">
                  <c:v>Anglosaxons</c:v>
                </c:pt>
                <c:pt idx="1">
                  <c:v>Other</c:v>
                </c:pt>
                <c:pt idx="2">
                  <c:v>Post-Soviet</c:v>
                </c:pt>
                <c:pt idx="3">
                  <c:v>European</c:v>
                </c:pt>
              </c:strCache>
            </c:strRef>
          </c:cat>
          <c:val>
            <c:numRef>
              <c:f>twpn_Page!$AA$1</c:f>
              <c:numCache>
                <c:formatCode>0.00%</c:formatCode>
                <c:ptCount val="4"/>
                <c:pt idx="0">
                  <c:v>0.75342105263157877</c:v>
                </c:pt>
                <c:pt idx="1">
                  <c:v>0.66727272727272724</c:v>
                </c:pt>
                <c:pt idx="2">
                  <c:v>0.73751515151515168</c:v>
                </c:pt>
                <c:pt idx="3">
                  <c:v>0.79386138613861434</c:v>
                </c:pt>
              </c:numCache>
            </c:numRef>
          </c:val>
          <c:extLst>
            <c:ext xmlns:c16="http://schemas.microsoft.com/office/drawing/2014/chart" uri="{C3380CC4-5D6E-409C-BE32-E72D297353CC}">
              <c16:uniqueId val="{00000001-AACD-4F68-9C0A-AE1DAFDEAD7D}"/>
            </c:ext>
          </c:extLst>
        </c:ser>
        <c:ser>
          <c:idx val="2"/>
          <c:order val="2"/>
          <c:tx>
            <c:strRef>
              <c:f>twpn_Page!$AA$1</c:f>
              <c:strCache>
                <c:ptCount val="1"/>
                <c:pt idx="0">
                  <c:v>Average of Reliability</c:v>
                </c:pt>
              </c:strCache>
            </c:strRef>
          </c:tx>
          <c:spPr>
            <a:solidFill>
              <a:schemeClr val="accent3"/>
            </a:solidFill>
            <a:ln>
              <a:noFill/>
            </a:ln>
            <a:effectLst/>
          </c:spPr>
          <c:invertIfNegative val="0"/>
          <c:dLbls>
            <c:spPr>
              <a:solidFill>
                <a:schemeClr val="bg1">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twpn_Page!$AA$1</c:f>
              <c:strCache>
                <c:ptCount val="4"/>
                <c:pt idx="0">
                  <c:v>Anglosaxons</c:v>
                </c:pt>
                <c:pt idx="1">
                  <c:v>Other</c:v>
                </c:pt>
                <c:pt idx="2">
                  <c:v>Post-Soviet</c:v>
                </c:pt>
                <c:pt idx="3">
                  <c:v>European</c:v>
                </c:pt>
              </c:strCache>
            </c:strRef>
          </c:cat>
          <c:val>
            <c:numRef>
              <c:f>twpn_Page!$AA$1</c:f>
              <c:numCache>
                <c:formatCode>0.00%</c:formatCode>
                <c:ptCount val="4"/>
                <c:pt idx="0">
                  <c:v>0.84342105263157963</c:v>
                </c:pt>
                <c:pt idx="1">
                  <c:v>0.85272727272727278</c:v>
                </c:pt>
                <c:pt idx="2">
                  <c:v>0.83630303030303021</c:v>
                </c:pt>
                <c:pt idx="3">
                  <c:v>0.86554455445544587</c:v>
                </c:pt>
              </c:numCache>
            </c:numRef>
          </c:val>
          <c:extLst>
            <c:ext xmlns:c16="http://schemas.microsoft.com/office/drawing/2014/chart" uri="{C3380CC4-5D6E-409C-BE32-E72D297353CC}">
              <c16:uniqueId val="{00000002-AACD-4F68-9C0A-AE1DAFDEAD7D}"/>
            </c:ext>
          </c:extLst>
        </c:ser>
        <c:dLbls>
          <c:showLegendKey val="0"/>
          <c:showVal val="0"/>
          <c:showCatName val="0"/>
          <c:showSerName val="0"/>
          <c:showPercent val="0"/>
          <c:showBubbleSize val="0"/>
        </c:dLbls>
        <c:gapWidth val="219"/>
        <c:overlap val="-21"/>
        <c:axId val="800946528"/>
        <c:axId val="800944368"/>
      </c:barChart>
      <c:catAx>
        <c:axId val="80094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800944368"/>
        <c:crosses val="autoZero"/>
        <c:auto val="1"/>
        <c:lblAlgn val="ctr"/>
        <c:lblOffset val="100"/>
        <c:noMultiLvlLbl val="0"/>
      </c:catAx>
      <c:valAx>
        <c:axId val="800944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0946528"/>
        <c:crosses val="autoZero"/>
        <c:crossBetween val="between"/>
      </c:valAx>
      <c:spPr>
        <a:noFill/>
        <a:ln>
          <a:noFill/>
        </a:ln>
        <a:effectLst/>
      </c:spPr>
    </c:plotArea>
    <c:legend>
      <c:legendPos val="b"/>
      <c:layout>
        <c:manualLayout>
          <c:xMode val="edge"/>
          <c:yMode val="edge"/>
          <c:x val="0.15850979492162362"/>
          <c:y val="0.8483843204858551"/>
          <c:w val="0.79103236410170719"/>
          <c:h val="0.1516156795141449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FF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[_Gamma Report.xlsm]twpn_Backend!twpn_Pivot1</c:name>
    <c:fmtId val="6"/>
  </c:pivotSource>
  <c:chart>
    <c:title>
      <c:tx>
        <c:strRef>
          <c:f>twpn_Page!$K$1</c:f>
          <c:strCache>
            <c:ptCount val="1"/>
            <c:pt idx="0">
              <c:v>Structure of all weapons by their type</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100" b="1" i="0" u="none" strike="noStrike" kern="1200" baseline="0">
                  <a:solidFill>
                    <a:schemeClr val="dk1">
                      <a:lumMod val="65000"/>
                      <a:lumOff val="35000"/>
                    </a:schemeClr>
                  </a:solidFill>
                  <a:latin typeface="Times New Roman" panose="02020603050405020304" pitchFamily="18" charset="0"/>
                  <a:ea typeface="Tahoma" panose="020B0604030504040204" pitchFamily="34" charset="0"/>
                  <a:cs typeface="Times New Roman" panose="02020603050405020304" pitchFamily="18" charset="0"/>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s>
    <c:plotArea>
      <c:layout>
        <c:manualLayout>
          <c:layoutTarget val="inner"/>
          <c:xMode val="edge"/>
          <c:yMode val="edge"/>
          <c:x val="0.28255481622991041"/>
          <c:y val="0.23793333966099658"/>
          <c:w val="0.48810340474626607"/>
          <c:h val="0.62223824363178359"/>
        </c:manualLayout>
      </c:layout>
      <c:pieChart>
        <c:varyColors val="1"/>
        <c:ser>
          <c:idx val="0"/>
          <c:order val="0"/>
          <c:tx>
            <c:strRef>
              <c:f>twpn_Page!$K$1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A52-499F-9F32-BEF7FD59CE2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A52-499F-9F32-BEF7FD59CE2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A52-499F-9F32-BEF7FD59CE2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A52-499F-9F32-BEF7FD59CE27}"/>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100" b="1" i="0" u="none" strike="noStrike" kern="1200" baseline="0">
                    <a:solidFill>
                      <a:schemeClr val="dk1">
                        <a:lumMod val="65000"/>
                        <a:lumOff val="35000"/>
                      </a:schemeClr>
                    </a:solidFill>
                    <a:latin typeface="Times New Roman" panose="02020603050405020304" pitchFamily="18" charset="0"/>
                    <a:ea typeface="Tahoma" panose="020B0604030504040204" pitchFamily="34" charset="0"/>
                    <a:cs typeface="Times New Roman" panose="02020603050405020304" pitchFamily="18" charset="0"/>
                  </a:defRPr>
                </a:pPr>
                <a:endParaRPr lang="en-US"/>
              </a:p>
            </c:txPr>
            <c:dLblPos val="outEnd"/>
            <c:showLegendKey val="0"/>
            <c:showVal val="1"/>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twpn_Page!$K$1</c:f>
              <c:strCache>
                <c:ptCount val="4"/>
                <c:pt idx="0">
                  <c:v>Anglosaxons</c:v>
                </c:pt>
                <c:pt idx="1">
                  <c:v>Other</c:v>
                </c:pt>
                <c:pt idx="2">
                  <c:v>Post-Soviet</c:v>
                </c:pt>
                <c:pt idx="3">
                  <c:v>European</c:v>
                </c:pt>
              </c:strCache>
            </c:strRef>
          </c:cat>
          <c:val>
            <c:numRef>
              <c:f>twpn_Page!$K$1</c:f>
              <c:numCache>
                <c:formatCode>General</c:formatCode>
                <c:ptCount val="4"/>
                <c:pt idx="0">
                  <c:v>76</c:v>
                </c:pt>
                <c:pt idx="1">
                  <c:v>11</c:v>
                </c:pt>
                <c:pt idx="2">
                  <c:v>165</c:v>
                </c:pt>
                <c:pt idx="3">
                  <c:v>101</c:v>
                </c:pt>
              </c:numCache>
            </c:numRef>
          </c:val>
          <c:extLst>
            <c:ext xmlns:c16="http://schemas.microsoft.com/office/drawing/2014/chart" uri="{C3380CC4-5D6E-409C-BE32-E72D297353CC}">
              <c16:uniqueId val="{00000008-2A52-499F-9F32-BEF7FD59CE27}"/>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FF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[_Gamma Report.xlsm]twpn_Backend!twpn_Pivot2</c:name>
    <c:fmtId val="4"/>
  </c:pivotSource>
  <c:chart>
    <c:title>
      <c:tx>
        <c:strRef>
          <c:f>twpn_Page!$O$1</c:f>
          <c:strCache>
            <c:ptCount val="1"/>
            <c:pt idx="0">
              <c:v>Count of weapons by region and demanded repair kit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277223053660331"/>
          <c:y val="0.22889898748020887"/>
          <c:w val="0.8041914807277406"/>
          <c:h val="0.66985350093103213"/>
        </c:manualLayout>
      </c:layout>
      <c:barChart>
        <c:barDir val="bar"/>
        <c:grouping val="clustered"/>
        <c:varyColors val="0"/>
        <c:ser>
          <c:idx val="0"/>
          <c:order val="0"/>
          <c:tx>
            <c:strRef>
              <c:f>twpn_Page!$O$1</c:f>
              <c:strCache>
                <c:ptCount val="1"/>
                <c:pt idx="0">
                  <c:v>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twpn_Page!$O$1</c:f>
              <c:strCache>
                <c:ptCount val="4"/>
                <c:pt idx="0">
                  <c:v>Anglosaxons</c:v>
                </c:pt>
                <c:pt idx="1">
                  <c:v>Other</c:v>
                </c:pt>
                <c:pt idx="2">
                  <c:v>Post-Soviet</c:v>
                </c:pt>
                <c:pt idx="3">
                  <c:v>European</c:v>
                </c:pt>
              </c:strCache>
            </c:strRef>
          </c:cat>
          <c:val>
            <c:numRef>
              <c:f>twpn_Page!$O$1</c:f>
              <c:numCache>
                <c:formatCode>General</c:formatCode>
                <c:ptCount val="4"/>
                <c:pt idx="0">
                  <c:v>7</c:v>
                </c:pt>
                <c:pt idx="1">
                  <c:v>5</c:v>
                </c:pt>
                <c:pt idx="2">
                  <c:v>28</c:v>
                </c:pt>
                <c:pt idx="3">
                  <c:v>5</c:v>
                </c:pt>
              </c:numCache>
            </c:numRef>
          </c:val>
          <c:extLst>
            <c:ext xmlns:c16="http://schemas.microsoft.com/office/drawing/2014/chart" uri="{C3380CC4-5D6E-409C-BE32-E72D297353CC}">
              <c16:uniqueId val="{00000000-91D3-40F6-9813-BEBBDB0A2859}"/>
            </c:ext>
          </c:extLst>
        </c:ser>
        <c:ser>
          <c:idx val="1"/>
          <c:order val="1"/>
          <c:tx>
            <c:strRef>
              <c:f>twpn_Page!$O$1</c:f>
              <c:strCache>
                <c:ptCount val="1"/>
                <c:pt idx="0">
                  <c:v>B</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twpn_Page!$O$1</c:f>
              <c:strCache>
                <c:ptCount val="4"/>
                <c:pt idx="0">
                  <c:v>Anglosaxons</c:v>
                </c:pt>
                <c:pt idx="1">
                  <c:v>Other</c:v>
                </c:pt>
                <c:pt idx="2">
                  <c:v>Post-Soviet</c:v>
                </c:pt>
                <c:pt idx="3">
                  <c:v>European</c:v>
                </c:pt>
              </c:strCache>
            </c:strRef>
          </c:cat>
          <c:val>
            <c:numRef>
              <c:f>twpn_Page!$O$1</c:f>
              <c:numCache>
                <c:formatCode>General</c:formatCode>
                <c:ptCount val="4"/>
                <c:pt idx="0">
                  <c:v>16</c:v>
                </c:pt>
                <c:pt idx="2">
                  <c:v>34</c:v>
                </c:pt>
                <c:pt idx="3">
                  <c:v>50</c:v>
                </c:pt>
              </c:numCache>
            </c:numRef>
          </c:val>
          <c:extLst>
            <c:ext xmlns:c16="http://schemas.microsoft.com/office/drawing/2014/chart" uri="{C3380CC4-5D6E-409C-BE32-E72D297353CC}">
              <c16:uniqueId val="{00000019-078C-4E15-BA5B-D4DA993B9700}"/>
            </c:ext>
          </c:extLst>
        </c:ser>
        <c:ser>
          <c:idx val="2"/>
          <c:order val="2"/>
          <c:tx>
            <c:strRef>
              <c:f>twpn_Page!$O$1</c:f>
              <c:strCache>
                <c:ptCount val="1"/>
                <c:pt idx="0">
                  <c:v>C</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twpn_Page!$O$1</c:f>
              <c:strCache>
                <c:ptCount val="4"/>
                <c:pt idx="0">
                  <c:v>Anglosaxons</c:v>
                </c:pt>
                <c:pt idx="1">
                  <c:v>Other</c:v>
                </c:pt>
                <c:pt idx="2">
                  <c:v>Post-Soviet</c:v>
                </c:pt>
                <c:pt idx="3">
                  <c:v>European</c:v>
                </c:pt>
              </c:strCache>
            </c:strRef>
          </c:cat>
          <c:val>
            <c:numRef>
              <c:f>twpn_Page!$O$1</c:f>
              <c:numCache>
                <c:formatCode>General</c:formatCode>
                <c:ptCount val="4"/>
                <c:pt idx="0">
                  <c:v>37</c:v>
                </c:pt>
                <c:pt idx="1">
                  <c:v>1</c:v>
                </c:pt>
                <c:pt idx="2">
                  <c:v>55</c:v>
                </c:pt>
                <c:pt idx="3">
                  <c:v>28</c:v>
                </c:pt>
              </c:numCache>
            </c:numRef>
          </c:val>
          <c:extLst>
            <c:ext xmlns:c16="http://schemas.microsoft.com/office/drawing/2014/chart" uri="{C3380CC4-5D6E-409C-BE32-E72D297353CC}">
              <c16:uniqueId val="{0000001A-078C-4E15-BA5B-D4DA993B9700}"/>
            </c:ext>
          </c:extLst>
        </c:ser>
        <c:ser>
          <c:idx val="3"/>
          <c:order val="3"/>
          <c:tx>
            <c:strRef>
              <c:f>twpn_Page!$O$1</c:f>
              <c:strCache>
                <c:ptCount val="1"/>
                <c:pt idx="0">
                  <c:v>D</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twpn_Page!$O$1</c:f>
              <c:strCache>
                <c:ptCount val="4"/>
                <c:pt idx="0">
                  <c:v>Anglosaxons</c:v>
                </c:pt>
                <c:pt idx="1">
                  <c:v>Other</c:v>
                </c:pt>
                <c:pt idx="2">
                  <c:v>Post-Soviet</c:v>
                </c:pt>
                <c:pt idx="3">
                  <c:v>European</c:v>
                </c:pt>
              </c:strCache>
            </c:strRef>
          </c:cat>
          <c:val>
            <c:numRef>
              <c:f>twpn_Page!$O$1</c:f>
              <c:numCache>
                <c:formatCode>General</c:formatCode>
                <c:ptCount val="4"/>
                <c:pt idx="0">
                  <c:v>16</c:v>
                </c:pt>
                <c:pt idx="1">
                  <c:v>5</c:v>
                </c:pt>
                <c:pt idx="2">
                  <c:v>48</c:v>
                </c:pt>
                <c:pt idx="3">
                  <c:v>18</c:v>
                </c:pt>
              </c:numCache>
            </c:numRef>
          </c:val>
          <c:extLst>
            <c:ext xmlns:c16="http://schemas.microsoft.com/office/drawing/2014/chart" uri="{C3380CC4-5D6E-409C-BE32-E72D297353CC}">
              <c16:uniqueId val="{0000001B-078C-4E15-BA5B-D4DA993B9700}"/>
            </c:ext>
          </c:extLst>
        </c:ser>
        <c:dLbls>
          <c:dLblPos val="outEnd"/>
          <c:showLegendKey val="0"/>
          <c:showVal val="1"/>
          <c:showCatName val="0"/>
          <c:showSerName val="0"/>
          <c:showPercent val="0"/>
          <c:showBubbleSize val="0"/>
        </c:dLbls>
        <c:gapWidth val="219"/>
        <c:axId val="493316600"/>
        <c:axId val="493315880"/>
      </c:barChart>
      <c:catAx>
        <c:axId val="4933166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493315880"/>
        <c:crosses val="autoZero"/>
        <c:auto val="1"/>
        <c:lblAlgn val="ctr"/>
        <c:lblOffset val="100"/>
        <c:noMultiLvlLbl val="0"/>
      </c:catAx>
      <c:valAx>
        <c:axId val="4933158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493316600"/>
        <c:crosses val="autoZero"/>
        <c:crossBetween val="between"/>
      </c:valAx>
      <c:spPr>
        <a:noFill/>
        <a:ln>
          <a:noFill/>
        </a:ln>
        <a:effectLst/>
      </c:spPr>
    </c:plotArea>
    <c:legend>
      <c:legendPos val="t"/>
      <c:layout>
        <c:manualLayout>
          <c:xMode val="edge"/>
          <c:yMode val="edge"/>
          <c:x val="0.44084937235453203"/>
          <c:y val="0.13995265615190058"/>
          <c:w val="0.22426458859593917"/>
          <c:h val="7.8405193347055327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FF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[_Gamma Report.xlsm]twpn_Backend!twpn_Pivot3</c:name>
    <c:fmtId val="8"/>
  </c:pivotSource>
  <c:chart>
    <c:title>
      <c:tx>
        <c:strRef>
          <c:f>twpn_Page!$S$1</c:f>
          <c:strCache>
            <c:ptCount val="1"/>
            <c:pt idx="0">
              <c:v>Average damage, fire rate and recoil for weapons by region name</c:v>
            </c:pt>
          </c:strCache>
        </c:strRef>
      </c:tx>
      <c:overlay val="0"/>
      <c:spPr>
        <a:noFill/>
        <a:ln>
          <a:noFill/>
        </a:ln>
        <a:effectLst/>
      </c:spPr>
      <c:txPr>
        <a:bodyPr rot="0" spcFirstLastPara="1" vertOverflow="ellipsis" vert="horz" wrap="square" anchor="ctr" anchorCtr="1"/>
        <a:lstStyle/>
        <a:p>
          <a:pPr>
            <a:defRPr lang="en-US" sz="140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solidFill>
              <a:schemeClr val="bg1"/>
            </a:solidFill>
            <a:ln>
              <a:noFill/>
            </a:ln>
            <a:effectLst/>
          </c:spPr>
          <c:txPr>
            <a:bodyPr rot="0" spcFirstLastPara="1" vertOverflow="ellipsis" vert="horz" wrap="square" anchor="ctr" anchorCtr="1"/>
            <a:lstStyle/>
            <a:p>
              <a:pPr>
                <a:defRPr lang="en-US" sz="11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solidFill>
              <a:schemeClr val="tx1">
                <a:lumMod val="50000"/>
                <a:lumOff val="50000"/>
              </a:schemeClr>
            </a:solidFill>
            <a:ln>
              <a:noFill/>
            </a:ln>
            <a:effectLst/>
          </c:spPr>
          <c:txPr>
            <a:bodyPr rot="0" spcFirstLastPara="1" vertOverflow="ellipsis" vert="horz" wrap="square" anchor="ctr" anchorCtr="1"/>
            <a:lstStyle/>
            <a:p>
              <a:pPr>
                <a:defRPr lang="en-US" sz="11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solidFill>
              <a:schemeClr val="bg1">
                <a:lumMod val="85000"/>
              </a:schemeClr>
            </a:solidFill>
            <a:ln>
              <a:noFill/>
            </a:ln>
            <a:effectLst/>
          </c:spPr>
          <c:txPr>
            <a:bodyPr rot="0" spcFirstLastPara="1" vertOverflow="ellipsis" vert="horz" wrap="square" anchor="ctr" anchorCtr="1"/>
            <a:lstStyle/>
            <a:p>
              <a:pPr>
                <a:defRPr lang="en-US" sz="11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920334696790903"/>
          <c:y val="0.20112240555066166"/>
          <c:w val="0.73308720594255061"/>
          <c:h val="0.64014077437216399"/>
        </c:manualLayout>
      </c:layout>
      <c:barChart>
        <c:barDir val="col"/>
        <c:grouping val="clustered"/>
        <c:varyColors val="0"/>
        <c:ser>
          <c:idx val="0"/>
          <c:order val="0"/>
          <c:tx>
            <c:strRef>
              <c:f>twpn_Page!$S$1</c:f>
              <c:strCache>
                <c:ptCount val="1"/>
                <c:pt idx="0">
                  <c:v>Average of Damage</c:v>
                </c:pt>
              </c:strCache>
            </c:strRef>
          </c:tx>
          <c:spPr>
            <a:solidFill>
              <a:schemeClr val="accent1"/>
            </a:solidFill>
            <a:ln>
              <a:noFill/>
            </a:ln>
            <a:effectLst/>
          </c:spPr>
          <c:invertIfNegative val="0"/>
          <c:dLbls>
            <c:spPr>
              <a:solidFill>
                <a:schemeClr val="bg1"/>
              </a:solidFill>
              <a:ln>
                <a:noFill/>
              </a:ln>
              <a:effectLst/>
            </c:spPr>
            <c:txPr>
              <a:bodyPr rot="0" spcFirstLastPara="1" vertOverflow="ellipsis" vert="horz" wrap="square" anchor="ctr" anchorCtr="1"/>
              <a:lstStyle/>
              <a:p>
                <a:pPr>
                  <a:defRPr lang="en-US" sz="11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twpn_Page!$S$1</c:f>
              <c:strCache>
                <c:ptCount val="4"/>
                <c:pt idx="0">
                  <c:v>Other</c:v>
                </c:pt>
                <c:pt idx="1">
                  <c:v>Anglosaxons</c:v>
                </c:pt>
                <c:pt idx="2">
                  <c:v>European</c:v>
                </c:pt>
                <c:pt idx="3">
                  <c:v>Post-Soviet</c:v>
                </c:pt>
              </c:strCache>
            </c:strRef>
          </c:cat>
          <c:val>
            <c:numRef>
              <c:f>twpn_Page!$S$1</c:f>
              <c:numCache>
                <c:formatCode>0.00</c:formatCode>
                <c:ptCount val="4"/>
                <c:pt idx="0">
                  <c:v>119</c:v>
                </c:pt>
                <c:pt idx="1">
                  <c:v>66.263157894736835</c:v>
                </c:pt>
                <c:pt idx="2">
                  <c:v>38.881188118811885</c:v>
                </c:pt>
                <c:pt idx="3">
                  <c:v>69.151515151515156</c:v>
                </c:pt>
              </c:numCache>
            </c:numRef>
          </c:val>
          <c:extLst>
            <c:ext xmlns:c16="http://schemas.microsoft.com/office/drawing/2014/chart" uri="{C3380CC4-5D6E-409C-BE32-E72D297353CC}">
              <c16:uniqueId val="{00000000-25C7-480A-88A3-94EDC5650681}"/>
            </c:ext>
          </c:extLst>
        </c:ser>
        <c:ser>
          <c:idx val="2"/>
          <c:order val="2"/>
          <c:tx>
            <c:strRef>
              <c:f>twpn_Page!$S$1</c:f>
              <c:strCache>
                <c:ptCount val="1"/>
                <c:pt idx="0">
                  <c:v>Average of Recoil Control</c:v>
                </c:pt>
              </c:strCache>
            </c:strRef>
          </c:tx>
          <c:spPr>
            <a:solidFill>
              <a:schemeClr val="accent3"/>
            </a:solidFill>
            <a:ln>
              <a:noFill/>
            </a:ln>
            <a:effectLst/>
          </c:spPr>
          <c:invertIfNegative val="0"/>
          <c:dLbls>
            <c:spPr>
              <a:solidFill>
                <a:schemeClr val="tx1">
                  <a:lumMod val="50000"/>
                  <a:lumOff val="50000"/>
                </a:schemeClr>
              </a:solidFill>
              <a:ln>
                <a:noFill/>
              </a:ln>
              <a:effectLst/>
            </c:spPr>
            <c:txPr>
              <a:bodyPr rot="0" spcFirstLastPara="1" vertOverflow="ellipsis" vert="horz" wrap="square" anchor="ctr" anchorCtr="1"/>
              <a:lstStyle/>
              <a:p>
                <a:pPr>
                  <a:defRPr lang="en-US" sz="11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twpn_Page!$S$1</c:f>
              <c:strCache>
                <c:ptCount val="4"/>
                <c:pt idx="0">
                  <c:v>Other</c:v>
                </c:pt>
                <c:pt idx="1">
                  <c:v>Anglosaxons</c:v>
                </c:pt>
                <c:pt idx="2">
                  <c:v>European</c:v>
                </c:pt>
                <c:pt idx="3">
                  <c:v>Post-Soviet</c:v>
                </c:pt>
              </c:strCache>
            </c:strRef>
          </c:cat>
          <c:val>
            <c:numRef>
              <c:f>twpn_Page!$S$1</c:f>
              <c:numCache>
                <c:formatCode>0.00</c:formatCode>
                <c:ptCount val="4"/>
                <c:pt idx="0">
                  <c:v>38.636363636363633</c:v>
                </c:pt>
                <c:pt idx="1">
                  <c:v>53.563380281690144</c:v>
                </c:pt>
                <c:pt idx="2">
                  <c:v>50.435643564356432</c:v>
                </c:pt>
                <c:pt idx="3">
                  <c:v>52.096969696969694</c:v>
                </c:pt>
              </c:numCache>
            </c:numRef>
          </c:val>
          <c:extLst>
            <c:ext xmlns:c16="http://schemas.microsoft.com/office/drawing/2014/chart" uri="{C3380CC4-5D6E-409C-BE32-E72D297353CC}">
              <c16:uniqueId val="{00000001-25C7-480A-88A3-94EDC5650681}"/>
            </c:ext>
          </c:extLst>
        </c:ser>
        <c:dLbls>
          <c:showLegendKey val="0"/>
          <c:showVal val="1"/>
          <c:showCatName val="0"/>
          <c:showSerName val="0"/>
          <c:showPercent val="0"/>
          <c:showBubbleSize val="0"/>
        </c:dLbls>
        <c:gapWidth val="219"/>
        <c:axId val="1155336976"/>
        <c:axId val="1155340576"/>
      </c:barChart>
      <c:lineChart>
        <c:grouping val="standard"/>
        <c:varyColors val="0"/>
        <c:ser>
          <c:idx val="1"/>
          <c:order val="1"/>
          <c:tx>
            <c:strRef>
              <c:f>twpn_Page!$S$1</c:f>
              <c:strCache>
                <c:ptCount val="1"/>
                <c:pt idx="0">
                  <c:v>Average of Fire rate rpm</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solidFill>
                <a:schemeClr val="bg1">
                  <a:lumMod val="85000"/>
                </a:schemeClr>
              </a:solidFill>
              <a:ln>
                <a:noFill/>
              </a:ln>
              <a:effectLst/>
            </c:spPr>
            <c:txPr>
              <a:bodyPr rot="0" spcFirstLastPara="1" vertOverflow="ellipsis" vert="horz" wrap="square" anchor="ctr" anchorCtr="1"/>
              <a:lstStyle/>
              <a:p>
                <a:pPr>
                  <a:defRPr lang="en-US" sz="11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twpn_Page!$S$1</c:f>
              <c:strCache>
                <c:ptCount val="4"/>
                <c:pt idx="0">
                  <c:v>Other</c:v>
                </c:pt>
                <c:pt idx="1">
                  <c:v>Anglosaxons</c:v>
                </c:pt>
                <c:pt idx="2">
                  <c:v>European</c:v>
                </c:pt>
                <c:pt idx="3">
                  <c:v>Post-Soviet</c:v>
                </c:pt>
              </c:strCache>
            </c:strRef>
          </c:cat>
          <c:val>
            <c:numRef>
              <c:f>twpn_Page!$S$1</c:f>
              <c:numCache>
                <c:formatCode>0.00</c:formatCode>
                <c:ptCount val="4"/>
                <c:pt idx="0">
                  <c:v>430.72727272727275</c:v>
                </c:pt>
                <c:pt idx="1">
                  <c:v>497.35526315789474</c:v>
                </c:pt>
                <c:pt idx="2">
                  <c:v>526.09900990099015</c:v>
                </c:pt>
                <c:pt idx="3">
                  <c:v>530.32121212121217</c:v>
                </c:pt>
              </c:numCache>
            </c:numRef>
          </c:val>
          <c:smooth val="0"/>
          <c:extLst>
            <c:ext xmlns:c16="http://schemas.microsoft.com/office/drawing/2014/chart" uri="{C3380CC4-5D6E-409C-BE32-E72D297353CC}">
              <c16:uniqueId val="{00000002-25C7-480A-88A3-94EDC5650681}"/>
            </c:ext>
          </c:extLst>
        </c:ser>
        <c:dLbls>
          <c:showLegendKey val="0"/>
          <c:showVal val="1"/>
          <c:showCatName val="0"/>
          <c:showSerName val="0"/>
          <c:showPercent val="0"/>
          <c:showBubbleSize val="0"/>
        </c:dLbls>
        <c:marker val="1"/>
        <c:smooth val="0"/>
        <c:axId val="958107312"/>
        <c:axId val="958109832"/>
      </c:lineChart>
      <c:catAx>
        <c:axId val="1155336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1155340576"/>
        <c:crosses val="autoZero"/>
        <c:auto val="1"/>
        <c:lblAlgn val="ctr"/>
        <c:lblOffset val="100"/>
        <c:noMultiLvlLbl val="0"/>
      </c:catAx>
      <c:valAx>
        <c:axId val="1155340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1155336976"/>
        <c:crosses val="autoZero"/>
        <c:crossBetween val="between"/>
      </c:valAx>
      <c:valAx>
        <c:axId val="95810983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lang="en-US"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958107312"/>
        <c:crosses val="max"/>
        <c:crossBetween val="between"/>
      </c:valAx>
      <c:catAx>
        <c:axId val="958107312"/>
        <c:scaling>
          <c:orientation val="minMax"/>
        </c:scaling>
        <c:delete val="1"/>
        <c:axPos val="b"/>
        <c:numFmt formatCode="General" sourceLinked="1"/>
        <c:majorTickMark val="out"/>
        <c:minorTickMark val="none"/>
        <c:tickLblPos val="nextTo"/>
        <c:crossAx val="958109832"/>
        <c:crosses val="autoZero"/>
        <c:auto val="1"/>
        <c:lblAlgn val="ctr"/>
        <c:lblOffset val="100"/>
        <c:noMultiLvlLbl val="0"/>
      </c:catAx>
      <c:spPr>
        <a:noFill/>
        <a:ln>
          <a:noFill/>
        </a:ln>
        <a:effectLst/>
      </c:spPr>
    </c:plotArea>
    <c:legend>
      <c:legendPos val="b"/>
      <c:layout>
        <c:manualLayout>
          <c:xMode val="edge"/>
          <c:yMode val="edge"/>
          <c:x val="6.1586073479378341E-2"/>
          <c:y val="0.93939349378067416"/>
          <c:w val="0.88345869906671193"/>
          <c:h val="6.0606687928228035E-2"/>
        </c:manualLayout>
      </c:layout>
      <c:overlay val="0"/>
      <c:spPr>
        <a:noFill/>
        <a:ln>
          <a:noFill/>
        </a:ln>
        <a:effectLst/>
      </c:spPr>
      <c:txPr>
        <a:bodyPr rot="0" spcFirstLastPara="1" vertOverflow="ellipsis" vert="horz" wrap="square" anchor="ctr" anchorCtr="1"/>
        <a:lstStyle/>
        <a:p>
          <a:pPr>
            <a:defRPr lang="en-US"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FF0000"/>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[_Gamma Report.xlsm]twpn_Backend!twpn_Pivot4</c:name>
    <c:fmtId val="9"/>
  </c:pivotSource>
  <c:chart>
    <c:title>
      <c:tx>
        <c:strRef>
          <c:f>twpn_Page!$W$1</c:f>
          <c:strCache>
            <c:ptCount val="1"/>
            <c:pt idx="0">
              <c:v>Average weight and cost of weapons by region name</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1"/>
            </a:solidFill>
            <a:ln w="9525">
              <a:solidFill>
                <a:schemeClr val="accent1"/>
              </a:solidFill>
            </a:ln>
            <a:effectLst/>
          </c:spPr>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1000" b="1" i="1"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1000" b="1" i="1"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1100" b="1" i="1"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9550391572212507E-2"/>
          <c:y val="0.25868110236220471"/>
          <c:w val="0.77354192088437224"/>
          <c:h val="0.63391951006124247"/>
        </c:manualLayout>
      </c:layout>
      <c:barChart>
        <c:barDir val="col"/>
        <c:grouping val="clustered"/>
        <c:varyColors val="0"/>
        <c:ser>
          <c:idx val="0"/>
          <c:order val="0"/>
          <c:tx>
            <c:strRef>
              <c:f>twpn_Page!$W$1</c:f>
              <c:strCache>
                <c:ptCount val="1"/>
                <c:pt idx="0">
                  <c:v>Average of Weight</c:v>
                </c:pt>
              </c:strCache>
            </c:strRef>
          </c:tx>
          <c:spPr>
            <a:solidFill>
              <a:schemeClr val="accent1"/>
            </a:solidFill>
            <a:ln>
              <a:noFill/>
            </a:ln>
            <a:effectLst/>
          </c:spPr>
          <c:invertIfNegative val="0"/>
          <c:dLbls>
            <c:spPr>
              <a:solidFill>
                <a:schemeClr val="bg1"/>
              </a:solidFill>
              <a:ln>
                <a:noFill/>
              </a:ln>
              <a:effectLst/>
            </c:spPr>
            <c:txPr>
              <a:bodyPr rot="0" spcFirstLastPara="1" vertOverflow="ellipsis" vert="horz" wrap="square" lIns="38100" tIns="19050" rIns="38100" bIns="19050" anchor="ctr" anchorCtr="1">
                <a:spAutoFit/>
              </a:bodyPr>
              <a:lstStyle/>
              <a:p>
                <a:pPr>
                  <a:defRPr sz="1100" b="1" i="1"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twpn_Page!$W$1</c:f>
              <c:strCache>
                <c:ptCount val="4"/>
                <c:pt idx="0">
                  <c:v>European</c:v>
                </c:pt>
                <c:pt idx="1">
                  <c:v>Post-Soviet</c:v>
                </c:pt>
                <c:pt idx="2">
                  <c:v>Other</c:v>
                </c:pt>
                <c:pt idx="3">
                  <c:v>Anglosaxons</c:v>
                </c:pt>
              </c:strCache>
            </c:strRef>
          </c:cat>
          <c:val>
            <c:numRef>
              <c:f>twpn_Page!$W$1</c:f>
              <c:numCache>
                <c:formatCode>0.00</c:formatCode>
                <c:ptCount val="4"/>
                <c:pt idx="0">
                  <c:v>2.5773267326732672</c:v>
                </c:pt>
                <c:pt idx="1">
                  <c:v>3.1304242424242421</c:v>
                </c:pt>
                <c:pt idx="2">
                  <c:v>4.2363636363636363</c:v>
                </c:pt>
                <c:pt idx="3">
                  <c:v>3.4486842105263151</c:v>
                </c:pt>
              </c:numCache>
            </c:numRef>
          </c:val>
          <c:extLst>
            <c:ext xmlns:c16="http://schemas.microsoft.com/office/drawing/2014/chart" uri="{C3380CC4-5D6E-409C-BE32-E72D297353CC}">
              <c16:uniqueId val="{00000000-4C93-4205-B75B-FA65323C1775}"/>
            </c:ext>
          </c:extLst>
        </c:ser>
        <c:dLbls>
          <c:showLegendKey val="0"/>
          <c:showVal val="1"/>
          <c:showCatName val="0"/>
          <c:showSerName val="0"/>
          <c:showPercent val="0"/>
          <c:showBubbleSize val="0"/>
        </c:dLbls>
        <c:gapWidth val="219"/>
        <c:axId val="969532976"/>
        <c:axId val="969532616"/>
      </c:barChart>
      <c:lineChart>
        <c:grouping val="standard"/>
        <c:varyColors val="0"/>
        <c:ser>
          <c:idx val="1"/>
          <c:order val="1"/>
          <c:tx>
            <c:strRef>
              <c:f>twpn_Page!$W$1</c:f>
              <c:strCache>
                <c:ptCount val="1"/>
                <c:pt idx="0">
                  <c:v>Average of Cost</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twpn_Page!$W$1</c:f>
              <c:strCache>
                <c:ptCount val="4"/>
                <c:pt idx="0">
                  <c:v>European</c:v>
                </c:pt>
                <c:pt idx="1">
                  <c:v>Post-Soviet</c:v>
                </c:pt>
                <c:pt idx="2">
                  <c:v>Other</c:v>
                </c:pt>
                <c:pt idx="3">
                  <c:v>Anglosaxons</c:v>
                </c:pt>
              </c:strCache>
            </c:strRef>
          </c:cat>
          <c:val>
            <c:numRef>
              <c:f>twpn_Page!$W$1</c:f>
              <c:numCache>
                <c:formatCode>#\ ##0\ [$₽-419]</c:formatCode>
                <c:ptCount val="4"/>
                <c:pt idx="0">
                  <c:v>33677.633663366338</c:v>
                </c:pt>
                <c:pt idx="1">
                  <c:v>34860.509090909094</c:v>
                </c:pt>
                <c:pt idx="2">
                  <c:v>44470</c:v>
                </c:pt>
                <c:pt idx="3">
                  <c:v>46625.539473684214</c:v>
                </c:pt>
              </c:numCache>
            </c:numRef>
          </c:val>
          <c:smooth val="0"/>
          <c:extLst>
            <c:ext xmlns:c16="http://schemas.microsoft.com/office/drawing/2014/chart" uri="{C3380CC4-5D6E-409C-BE32-E72D297353CC}">
              <c16:uniqueId val="{00000001-4C93-4205-B75B-FA65323C1775}"/>
            </c:ext>
          </c:extLst>
        </c:ser>
        <c:dLbls>
          <c:showLegendKey val="0"/>
          <c:showVal val="1"/>
          <c:showCatName val="0"/>
          <c:showSerName val="0"/>
          <c:showPercent val="0"/>
          <c:showBubbleSize val="0"/>
        </c:dLbls>
        <c:marker val="1"/>
        <c:smooth val="0"/>
        <c:axId val="493330280"/>
        <c:axId val="493323080"/>
      </c:lineChart>
      <c:catAx>
        <c:axId val="969532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969532616"/>
        <c:crosses val="autoZero"/>
        <c:auto val="1"/>
        <c:lblAlgn val="ctr"/>
        <c:lblOffset val="100"/>
        <c:noMultiLvlLbl val="0"/>
      </c:catAx>
      <c:valAx>
        <c:axId val="969532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969532976"/>
        <c:crosses val="autoZero"/>
        <c:crossBetween val="between"/>
      </c:valAx>
      <c:valAx>
        <c:axId val="493323080"/>
        <c:scaling>
          <c:orientation val="minMax"/>
        </c:scaling>
        <c:delete val="0"/>
        <c:axPos val="r"/>
        <c:numFmt formatCode="#\ ##0\ [$₽-419]"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493330280"/>
        <c:crosses val="max"/>
        <c:crossBetween val="between"/>
      </c:valAx>
      <c:catAx>
        <c:axId val="493330280"/>
        <c:scaling>
          <c:orientation val="minMax"/>
        </c:scaling>
        <c:delete val="1"/>
        <c:axPos val="b"/>
        <c:numFmt formatCode="General" sourceLinked="1"/>
        <c:majorTickMark val="out"/>
        <c:minorTickMark val="none"/>
        <c:tickLblPos val="nextTo"/>
        <c:crossAx val="493323080"/>
        <c:crosses val="autoZero"/>
        <c:auto val="1"/>
        <c:lblAlgn val="ctr"/>
        <c:lblOffset val="100"/>
        <c:noMultiLvlLbl val="0"/>
      </c:catAx>
      <c:spPr>
        <a:noFill/>
        <a:ln>
          <a:noFill/>
        </a:ln>
        <a:effectLst/>
      </c:spPr>
    </c:plotArea>
    <c:legend>
      <c:legendPos val="t"/>
      <c:layout>
        <c:manualLayout>
          <c:xMode val="edge"/>
          <c:yMode val="edge"/>
          <c:x val="0.21071544181977253"/>
          <c:y val="0.12037037037037036"/>
          <c:w val="0.57856889763779529"/>
          <c:h val="7.812554680664918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FF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[_Gamma Report.xlsm]arm_Backend!arm_Pivot2</c:name>
    <c:fmtId val="4"/>
  </c:pivotSource>
  <c:chart>
    <c:title>
      <c:tx>
        <c:strRef>
          <c:f>arm_Page!$O$1</c:f>
          <c:strCache>
            <c:ptCount val="1"/>
            <c:pt idx="0">
              <c:v>Average BR level by factions and type</c:v>
            </c:pt>
          </c:strCache>
        </c:strRef>
      </c:tx>
      <c:layout>
        <c:manualLayout>
          <c:xMode val="edge"/>
          <c:yMode val="edge"/>
          <c:x val="0.2116093895418979"/>
          <c:y val="1.5744151342204398E-2"/>
        </c:manualLayout>
      </c:layout>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711113426434125E-2"/>
          <c:y val="0.18122757891833341"/>
          <c:w val="0.87818438121268017"/>
          <c:h val="0.52003520739355269"/>
        </c:manualLayout>
      </c:layout>
      <c:barChart>
        <c:barDir val="col"/>
        <c:grouping val="clustered"/>
        <c:varyColors val="0"/>
        <c:ser>
          <c:idx val="0"/>
          <c:order val="0"/>
          <c:tx>
            <c:strRef>
              <c:f>arm_Page!$O$1</c:f>
              <c:strCache>
                <c:ptCount val="1"/>
                <c:pt idx="0">
                  <c:v>Exo</c:v>
                </c:pt>
              </c:strCache>
            </c:strRef>
          </c:tx>
          <c:spPr>
            <a:solidFill>
              <a:schemeClr val="accent1"/>
            </a:solidFill>
            <a:ln>
              <a:noFill/>
            </a:ln>
            <a:effectLst/>
          </c:spPr>
          <c:invertIfNegative val="0"/>
          <c:cat>
            <c:strRef>
              <c:f>arm_Page!$O$1</c:f>
              <c:strCache>
                <c:ptCount val="13"/>
                <c:pt idx="0">
                  <c:v>Ecologist</c:v>
                </c:pt>
                <c:pt idx="1">
                  <c:v>Unknown</c:v>
                </c:pt>
                <c:pt idx="2">
                  <c:v>Bandit</c:v>
                </c:pt>
                <c:pt idx="3">
                  <c:v>Loner</c:v>
                </c:pt>
                <c:pt idx="4">
                  <c:v>Clear Sky</c:v>
                </c:pt>
                <c:pt idx="5">
                  <c:v>Sin</c:v>
                </c:pt>
                <c:pt idx="6">
                  <c:v>Freedom</c:v>
                </c:pt>
                <c:pt idx="7">
                  <c:v>Duty</c:v>
                </c:pt>
                <c:pt idx="8">
                  <c:v>Monolith</c:v>
                </c:pt>
                <c:pt idx="9">
                  <c:v>Mercenary</c:v>
                </c:pt>
                <c:pt idx="10">
                  <c:v>UNISG</c:v>
                </c:pt>
                <c:pt idx="11">
                  <c:v>Renegade</c:v>
                </c:pt>
                <c:pt idx="12">
                  <c:v>Military</c:v>
                </c:pt>
              </c:strCache>
            </c:strRef>
          </c:cat>
          <c:val>
            <c:numRef>
              <c:f>arm_Page!$O$1</c:f>
              <c:numCache>
                <c:formatCode>0.00</c:formatCode>
                <c:ptCount val="13"/>
                <c:pt idx="0">
                  <c:v>45</c:v>
                </c:pt>
                <c:pt idx="2">
                  <c:v>59</c:v>
                </c:pt>
                <c:pt idx="3">
                  <c:v>45</c:v>
                </c:pt>
                <c:pt idx="4">
                  <c:v>45</c:v>
                </c:pt>
                <c:pt idx="5">
                  <c:v>59</c:v>
                </c:pt>
                <c:pt idx="6">
                  <c:v>54</c:v>
                </c:pt>
                <c:pt idx="7">
                  <c:v>51.75</c:v>
                </c:pt>
                <c:pt idx="8">
                  <c:v>54</c:v>
                </c:pt>
                <c:pt idx="9">
                  <c:v>65.5</c:v>
                </c:pt>
                <c:pt idx="10">
                  <c:v>55.666666666666664</c:v>
                </c:pt>
                <c:pt idx="11">
                  <c:v>59</c:v>
                </c:pt>
                <c:pt idx="12">
                  <c:v>58.666666666666664</c:v>
                </c:pt>
              </c:numCache>
            </c:numRef>
          </c:val>
          <c:extLst>
            <c:ext xmlns:c16="http://schemas.microsoft.com/office/drawing/2014/chart" uri="{C3380CC4-5D6E-409C-BE32-E72D297353CC}">
              <c16:uniqueId val="{00000000-C6D5-4BD6-B1F7-6D8EA653B2FA}"/>
            </c:ext>
          </c:extLst>
        </c:ser>
        <c:ser>
          <c:idx val="1"/>
          <c:order val="1"/>
          <c:tx>
            <c:strRef>
              <c:f>arm_Page!$O$1</c:f>
              <c:strCache>
                <c:ptCount val="1"/>
                <c:pt idx="0">
                  <c:v>Heavy</c:v>
                </c:pt>
              </c:strCache>
            </c:strRef>
          </c:tx>
          <c:spPr>
            <a:solidFill>
              <a:schemeClr val="accent2"/>
            </a:solidFill>
            <a:ln>
              <a:noFill/>
            </a:ln>
            <a:effectLst/>
          </c:spPr>
          <c:invertIfNegative val="0"/>
          <c:cat>
            <c:strRef>
              <c:f>arm_Page!$O$1</c:f>
              <c:strCache>
                <c:ptCount val="13"/>
                <c:pt idx="0">
                  <c:v>Ecologist</c:v>
                </c:pt>
                <c:pt idx="1">
                  <c:v>Unknown</c:v>
                </c:pt>
                <c:pt idx="2">
                  <c:v>Bandit</c:v>
                </c:pt>
                <c:pt idx="3">
                  <c:v>Loner</c:v>
                </c:pt>
                <c:pt idx="4">
                  <c:v>Clear Sky</c:v>
                </c:pt>
                <c:pt idx="5">
                  <c:v>Sin</c:v>
                </c:pt>
                <c:pt idx="6">
                  <c:v>Freedom</c:v>
                </c:pt>
                <c:pt idx="7">
                  <c:v>Duty</c:v>
                </c:pt>
                <c:pt idx="8">
                  <c:v>Monolith</c:v>
                </c:pt>
                <c:pt idx="9">
                  <c:v>Mercenary</c:v>
                </c:pt>
                <c:pt idx="10">
                  <c:v>UNISG</c:v>
                </c:pt>
                <c:pt idx="11">
                  <c:v>Renegade</c:v>
                </c:pt>
                <c:pt idx="12">
                  <c:v>Military</c:v>
                </c:pt>
              </c:strCache>
            </c:strRef>
          </c:cat>
          <c:val>
            <c:numRef>
              <c:f>arm_Page!$O$1</c:f>
              <c:numCache>
                <c:formatCode>0.00</c:formatCode>
                <c:ptCount val="13"/>
                <c:pt idx="1">
                  <c:v>49</c:v>
                </c:pt>
                <c:pt idx="2">
                  <c:v>47.5</c:v>
                </c:pt>
                <c:pt idx="3">
                  <c:v>45</c:v>
                </c:pt>
                <c:pt idx="4">
                  <c:v>45</c:v>
                </c:pt>
                <c:pt idx="6">
                  <c:v>47.25</c:v>
                </c:pt>
                <c:pt idx="7">
                  <c:v>47.333333333333336</c:v>
                </c:pt>
                <c:pt idx="8">
                  <c:v>45</c:v>
                </c:pt>
                <c:pt idx="9">
                  <c:v>48.125</c:v>
                </c:pt>
                <c:pt idx="10">
                  <c:v>48</c:v>
                </c:pt>
                <c:pt idx="12">
                  <c:v>45</c:v>
                </c:pt>
              </c:numCache>
            </c:numRef>
          </c:val>
          <c:extLst>
            <c:ext xmlns:c16="http://schemas.microsoft.com/office/drawing/2014/chart" uri="{C3380CC4-5D6E-409C-BE32-E72D297353CC}">
              <c16:uniqueId val="{0000000A-B21A-4D09-B16D-E2278F466855}"/>
            </c:ext>
          </c:extLst>
        </c:ser>
        <c:ser>
          <c:idx val="2"/>
          <c:order val="2"/>
          <c:tx>
            <c:strRef>
              <c:f>arm_Page!$O$1</c:f>
              <c:strCache>
                <c:ptCount val="1"/>
                <c:pt idx="0">
                  <c:v>Light</c:v>
                </c:pt>
              </c:strCache>
            </c:strRef>
          </c:tx>
          <c:spPr>
            <a:solidFill>
              <a:schemeClr val="accent3"/>
            </a:solidFill>
            <a:ln>
              <a:noFill/>
            </a:ln>
            <a:effectLst/>
          </c:spPr>
          <c:invertIfNegative val="0"/>
          <c:cat>
            <c:strRef>
              <c:f>arm_Page!$O$1</c:f>
              <c:strCache>
                <c:ptCount val="13"/>
                <c:pt idx="0">
                  <c:v>Ecologist</c:v>
                </c:pt>
                <c:pt idx="1">
                  <c:v>Unknown</c:v>
                </c:pt>
                <c:pt idx="2">
                  <c:v>Bandit</c:v>
                </c:pt>
                <c:pt idx="3">
                  <c:v>Loner</c:v>
                </c:pt>
                <c:pt idx="4">
                  <c:v>Clear Sky</c:v>
                </c:pt>
                <c:pt idx="5">
                  <c:v>Sin</c:v>
                </c:pt>
                <c:pt idx="6">
                  <c:v>Freedom</c:v>
                </c:pt>
                <c:pt idx="7">
                  <c:v>Duty</c:v>
                </c:pt>
                <c:pt idx="8">
                  <c:v>Monolith</c:v>
                </c:pt>
                <c:pt idx="9">
                  <c:v>Mercenary</c:v>
                </c:pt>
                <c:pt idx="10">
                  <c:v>UNISG</c:v>
                </c:pt>
                <c:pt idx="11">
                  <c:v>Renegade</c:v>
                </c:pt>
                <c:pt idx="12">
                  <c:v>Military</c:v>
                </c:pt>
              </c:strCache>
            </c:strRef>
          </c:cat>
          <c:val>
            <c:numRef>
              <c:f>arm_Page!$O$1</c:f>
              <c:numCache>
                <c:formatCode>0.00</c:formatCode>
                <c:ptCount val="13"/>
                <c:pt idx="1">
                  <c:v>9.75</c:v>
                </c:pt>
                <c:pt idx="2">
                  <c:v>14.333333333333334</c:v>
                </c:pt>
                <c:pt idx="3">
                  <c:v>20</c:v>
                </c:pt>
                <c:pt idx="4">
                  <c:v>18</c:v>
                </c:pt>
                <c:pt idx="6">
                  <c:v>8</c:v>
                </c:pt>
                <c:pt idx="7">
                  <c:v>8</c:v>
                </c:pt>
                <c:pt idx="9">
                  <c:v>23</c:v>
                </c:pt>
                <c:pt idx="12">
                  <c:v>19</c:v>
                </c:pt>
              </c:numCache>
            </c:numRef>
          </c:val>
          <c:extLst>
            <c:ext xmlns:c16="http://schemas.microsoft.com/office/drawing/2014/chart" uri="{C3380CC4-5D6E-409C-BE32-E72D297353CC}">
              <c16:uniqueId val="{0000000B-B21A-4D09-B16D-E2278F466855}"/>
            </c:ext>
          </c:extLst>
        </c:ser>
        <c:ser>
          <c:idx val="3"/>
          <c:order val="3"/>
          <c:tx>
            <c:strRef>
              <c:f>arm_Page!$O$1</c:f>
              <c:strCache>
                <c:ptCount val="1"/>
                <c:pt idx="0">
                  <c:v>Medium</c:v>
                </c:pt>
              </c:strCache>
            </c:strRef>
          </c:tx>
          <c:spPr>
            <a:solidFill>
              <a:schemeClr val="accent4"/>
            </a:solidFill>
            <a:ln>
              <a:noFill/>
            </a:ln>
            <a:effectLst/>
          </c:spPr>
          <c:invertIfNegative val="0"/>
          <c:cat>
            <c:strRef>
              <c:f>arm_Page!$O$1</c:f>
              <c:strCache>
                <c:ptCount val="13"/>
                <c:pt idx="0">
                  <c:v>Ecologist</c:v>
                </c:pt>
                <c:pt idx="1">
                  <c:v>Unknown</c:v>
                </c:pt>
                <c:pt idx="2">
                  <c:v>Bandit</c:v>
                </c:pt>
                <c:pt idx="3">
                  <c:v>Loner</c:v>
                </c:pt>
                <c:pt idx="4">
                  <c:v>Clear Sky</c:v>
                </c:pt>
                <c:pt idx="5">
                  <c:v>Sin</c:v>
                </c:pt>
                <c:pt idx="6">
                  <c:v>Freedom</c:v>
                </c:pt>
                <c:pt idx="7">
                  <c:v>Duty</c:v>
                </c:pt>
                <c:pt idx="8">
                  <c:v>Monolith</c:v>
                </c:pt>
                <c:pt idx="9">
                  <c:v>Mercenary</c:v>
                </c:pt>
                <c:pt idx="10">
                  <c:v>UNISG</c:v>
                </c:pt>
                <c:pt idx="11">
                  <c:v>Renegade</c:v>
                </c:pt>
                <c:pt idx="12">
                  <c:v>Military</c:v>
                </c:pt>
              </c:strCache>
            </c:strRef>
          </c:cat>
          <c:val>
            <c:numRef>
              <c:f>arm_Page!$O$1</c:f>
              <c:numCache>
                <c:formatCode>0.00</c:formatCode>
                <c:ptCount val="13"/>
                <c:pt idx="0">
                  <c:v>11.714285714285714</c:v>
                </c:pt>
                <c:pt idx="1">
                  <c:v>34.666666666666664</c:v>
                </c:pt>
                <c:pt idx="2">
                  <c:v>36</c:v>
                </c:pt>
                <c:pt idx="3">
                  <c:v>33.583333333333336</c:v>
                </c:pt>
                <c:pt idx="4">
                  <c:v>36.799999999999997</c:v>
                </c:pt>
                <c:pt idx="5">
                  <c:v>36.25</c:v>
                </c:pt>
                <c:pt idx="6">
                  <c:v>35.5</c:v>
                </c:pt>
                <c:pt idx="7">
                  <c:v>36</c:v>
                </c:pt>
                <c:pt idx="8">
                  <c:v>34.799999999999997</c:v>
                </c:pt>
                <c:pt idx="9">
                  <c:v>38.545454545454547</c:v>
                </c:pt>
                <c:pt idx="10">
                  <c:v>36.5</c:v>
                </c:pt>
                <c:pt idx="11">
                  <c:v>37</c:v>
                </c:pt>
                <c:pt idx="12">
                  <c:v>39</c:v>
                </c:pt>
              </c:numCache>
            </c:numRef>
          </c:val>
          <c:extLst>
            <c:ext xmlns:c16="http://schemas.microsoft.com/office/drawing/2014/chart" uri="{C3380CC4-5D6E-409C-BE32-E72D297353CC}">
              <c16:uniqueId val="{0000000C-B21A-4D09-B16D-E2278F466855}"/>
            </c:ext>
          </c:extLst>
        </c:ser>
        <c:dLbls>
          <c:showLegendKey val="0"/>
          <c:showVal val="0"/>
          <c:showCatName val="0"/>
          <c:showSerName val="0"/>
          <c:showPercent val="0"/>
          <c:showBubbleSize val="0"/>
        </c:dLbls>
        <c:gapWidth val="219"/>
        <c:overlap val="-27"/>
        <c:axId val="967557432"/>
        <c:axId val="967558872"/>
      </c:barChart>
      <c:catAx>
        <c:axId val="967557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967558872"/>
        <c:crosses val="autoZero"/>
        <c:auto val="1"/>
        <c:lblAlgn val="ctr"/>
        <c:lblOffset val="100"/>
        <c:noMultiLvlLbl val="0"/>
      </c:catAx>
      <c:valAx>
        <c:axId val="967558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967557432"/>
        <c:crosses val="autoZero"/>
        <c:crossBetween val="between"/>
      </c:valAx>
      <c:spPr>
        <a:noFill/>
        <a:ln>
          <a:noFill/>
        </a:ln>
        <a:effectLst/>
      </c:spPr>
    </c:plotArea>
    <c:legend>
      <c:legendPos val="b"/>
      <c:layout>
        <c:manualLayout>
          <c:xMode val="edge"/>
          <c:yMode val="edge"/>
          <c:x val="0.2705607328422604"/>
          <c:y val="0.91084874302476759"/>
          <c:w val="0.35305696653176283"/>
          <c:h val="7.7926017126780198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round/>
    </a:ln>
    <a:effectLst/>
    <a:extLst>
      <a:ext uri="{91240B29-F687-4F45-9708-019B960494DF}">
        <a14:hiddenLine xmlns:a14="http://schemas.microsoft.com/office/drawing/2010/main" w="9525" cap="flat" cmpd="sng" algn="ctr">
          <a:solidFill>
            <a:srgbClr val="FF0000"/>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[_Gamma Report.xlsm]arm_Backend!arm_Pivot3</c:name>
    <c:fmtId val="11"/>
  </c:pivotSource>
  <c:chart>
    <c:title>
      <c:tx>
        <c:strRef>
          <c:f>arm_Page!$S$1</c:f>
          <c:strCache>
            <c:ptCount val="1"/>
            <c:pt idx="0">
              <c:v>Average Movement Speed, Weight Carried and Weight overall by factions</c:v>
            </c:pt>
          </c:strCache>
        </c:strRef>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848620156041263"/>
          <c:y val="0.20635806449706331"/>
          <c:w val="0.71727409413888532"/>
          <c:h val="0.5118623505395159"/>
        </c:manualLayout>
      </c:layout>
      <c:barChart>
        <c:barDir val="col"/>
        <c:grouping val="clustered"/>
        <c:varyColors val="0"/>
        <c:ser>
          <c:idx val="1"/>
          <c:order val="1"/>
          <c:tx>
            <c:strRef>
              <c:f>arm_Page!$S$1</c:f>
              <c:strCache>
                <c:ptCount val="1"/>
                <c:pt idx="0">
                  <c:v>Average of Weight Carried kg</c:v>
                </c:pt>
              </c:strCache>
            </c:strRef>
          </c:tx>
          <c:spPr>
            <a:solidFill>
              <a:schemeClr val="accent2"/>
            </a:solidFill>
            <a:ln>
              <a:noFill/>
            </a:ln>
            <a:effectLst/>
          </c:spPr>
          <c:invertIfNegative val="0"/>
          <c:cat>
            <c:strRef>
              <c:f>arm_Page!$S$1</c:f>
              <c:strCache>
                <c:ptCount val="13"/>
                <c:pt idx="0">
                  <c:v>Military</c:v>
                </c:pt>
                <c:pt idx="1">
                  <c:v>Duty</c:v>
                </c:pt>
                <c:pt idx="2">
                  <c:v>Ecologist</c:v>
                </c:pt>
                <c:pt idx="3">
                  <c:v>Monolith</c:v>
                </c:pt>
                <c:pt idx="4">
                  <c:v>Renegade</c:v>
                </c:pt>
                <c:pt idx="5">
                  <c:v>Freedom</c:v>
                </c:pt>
                <c:pt idx="6">
                  <c:v>Mercenary</c:v>
                </c:pt>
                <c:pt idx="7">
                  <c:v>Clear Sky</c:v>
                </c:pt>
                <c:pt idx="8">
                  <c:v>Bandit</c:v>
                </c:pt>
                <c:pt idx="9">
                  <c:v>Sin</c:v>
                </c:pt>
                <c:pt idx="10">
                  <c:v>Loner</c:v>
                </c:pt>
                <c:pt idx="11">
                  <c:v>UNISG</c:v>
                </c:pt>
                <c:pt idx="12">
                  <c:v>Unknown</c:v>
                </c:pt>
              </c:strCache>
            </c:strRef>
          </c:cat>
          <c:val>
            <c:numRef>
              <c:f>arm_Page!$S$1</c:f>
              <c:numCache>
                <c:formatCode>0.00</c:formatCode>
                <c:ptCount val="13"/>
                <c:pt idx="0">
                  <c:v>33</c:v>
                </c:pt>
                <c:pt idx="1">
                  <c:v>22.925925925925927</c:v>
                </c:pt>
                <c:pt idx="2">
                  <c:v>23.555555555555557</c:v>
                </c:pt>
                <c:pt idx="3">
                  <c:v>29.09090909090909</c:v>
                </c:pt>
                <c:pt idx="4">
                  <c:v>32</c:v>
                </c:pt>
                <c:pt idx="5">
                  <c:v>25.285714285714285</c:v>
                </c:pt>
                <c:pt idx="6">
                  <c:v>21.565217391304348</c:v>
                </c:pt>
                <c:pt idx="7">
                  <c:v>21.076923076923077</c:v>
                </c:pt>
                <c:pt idx="8">
                  <c:v>19.416666666666668</c:v>
                </c:pt>
                <c:pt idx="9">
                  <c:v>22.4</c:v>
                </c:pt>
                <c:pt idx="10">
                  <c:v>18</c:v>
                </c:pt>
                <c:pt idx="11">
                  <c:v>28.545454545454547</c:v>
                </c:pt>
                <c:pt idx="12">
                  <c:v>12</c:v>
                </c:pt>
              </c:numCache>
            </c:numRef>
          </c:val>
          <c:extLst>
            <c:ext xmlns:c16="http://schemas.microsoft.com/office/drawing/2014/chart" uri="{C3380CC4-5D6E-409C-BE32-E72D297353CC}">
              <c16:uniqueId val="{00000000-0B73-4098-851A-E962DC0570A2}"/>
            </c:ext>
          </c:extLst>
        </c:ser>
        <c:ser>
          <c:idx val="2"/>
          <c:order val="2"/>
          <c:tx>
            <c:strRef>
              <c:f>arm_Page!$S$1</c:f>
              <c:strCache>
                <c:ptCount val="1"/>
                <c:pt idx="0">
                  <c:v>Average of Weight kg</c:v>
                </c:pt>
              </c:strCache>
            </c:strRef>
          </c:tx>
          <c:spPr>
            <a:solidFill>
              <a:schemeClr val="accent3"/>
            </a:solidFill>
            <a:ln>
              <a:noFill/>
            </a:ln>
            <a:effectLst/>
          </c:spPr>
          <c:invertIfNegative val="0"/>
          <c:cat>
            <c:strRef>
              <c:f>arm_Page!$S$1</c:f>
              <c:strCache>
                <c:ptCount val="13"/>
                <c:pt idx="0">
                  <c:v>Military</c:v>
                </c:pt>
                <c:pt idx="1">
                  <c:v>Duty</c:v>
                </c:pt>
                <c:pt idx="2">
                  <c:v>Ecologist</c:v>
                </c:pt>
                <c:pt idx="3">
                  <c:v>Monolith</c:v>
                </c:pt>
                <c:pt idx="4">
                  <c:v>Renegade</c:v>
                </c:pt>
                <c:pt idx="5">
                  <c:v>Freedom</c:v>
                </c:pt>
                <c:pt idx="6">
                  <c:v>Mercenary</c:v>
                </c:pt>
                <c:pt idx="7">
                  <c:v>Clear Sky</c:v>
                </c:pt>
                <c:pt idx="8">
                  <c:v>Bandit</c:v>
                </c:pt>
                <c:pt idx="9">
                  <c:v>Sin</c:v>
                </c:pt>
                <c:pt idx="10">
                  <c:v>Loner</c:v>
                </c:pt>
                <c:pt idx="11">
                  <c:v>UNISG</c:v>
                </c:pt>
                <c:pt idx="12">
                  <c:v>Unknown</c:v>
                </c:pt>
              </c:strCache>
            </c:strRef>
          </c:cat>
          <c:val>
            <c:numRef>
              <c:f>arm_Page!$S$1</c:f>
              <c:numCache>
                <c:formatCode>0.00</c:formatCode>
                <c:ptCount val="13"/>
                <c:pt idx="0">
                  <c:v>20.375</c:v>
                </c:pt>
                <c:pt idx="1">
                  <c:v>16.174444444444443</c:v>
                </c:pt>
                <c:pt idx="2">
                  <c:v>10.706666666666669</c:v>
                </c:pt>
                <c:pt idx="3">
                  <c:v>14.963636363636363</c:v>
                </c:pt>
                <c:pt idx="4">
                  <c:v>15.033333333333333</c:v>
                </c:pt>
                <c:pt idx="5">
                  <c:v>16.554285714285715</c:v>
                </c:pt>
                <c:pt idx="6">
                  <c:v>13.643478260869566</c:v>
                </c:pt>
                <c:pt idx="7">
                  <c:v>12.518461538461539</c:v>
                </c:pt>
                <c:pt idx="8">
                  <c:v>12.623333333333333</c:v>
                </c:pt>
                <c:pt idx="9">
                  <c:v>13.4</c:v>
                </c:pt>
                <c:pt idx="10">
                  <c:v>9.9499999999999993</c:v>
                </c:pt>
                <c:pt idx="11">
                  <c:v>15.618181818181819</c:v>
                </c:pt>
                <c:pt idx="12">
                  <c:v>8.362222222222222</c:v>
                </c:pt>
              </c:numCache>
            </c:numRef>
          </c:val>
          <c:extLst>
            <c:ext xmlns:c16="http://schemas.microsoft.com/office/drawing/2014/chart" uri="{C3380CC4-5D6E-409C-BE32-E72D297353CC}">
              <c16:uniqueId val="{00000001-0B73-4098-851A-E962DC0570A2}"/>
            </c:ext>
          </c:extLst>
        </c:ser>
        <c:dLbls>
          <c:showLegendKey val="0"/>
          <c:showVal val="0"/>
          <c:showCatName val="0"/>
          <c:showSerName val="0"/>
          <c:showPercent val="0"/>
          <c:showBubbleSize val="0"/>
        </c:dLbls>
        <c:gapWidth val="219"/>
        <c:axId val="1110713776"/>
        <c:axId val="1110712336"/>
      </c:barChart>
      <c:lineChart>
        <c:grouping val="standard"/>
        <c:varyColors val="0"/>
        <c:ser>
          <c:idx val="0"/>
          <c:order val="0"/>
          <c:tx>
            <c:strRef>
              <c:f>arm_Page!$S$1</c:f>
              <c:strCache>
                <c:ptCount val="1"/>
                <c:pt idx="0">
                  <c:v>Average of Movespeed Mult.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arm_Page!$S$1</c:f>
              <c:strCache>
                <c:ptCount val="13"/>
                <c:pt idx="0">
                  <c:v>Military</c:v>
                </c:pt>
                <c:pt idx="1">
                  <c:v>Duty</c:v>
                </c:pt>
                <c:pt idx="2">
                  <c:v>Ecologist</c:v>
                </c:pt>
                <c:pt idx="3">
                  <c:v>Monolith</c:v>
                </c:pt>
                <c:pt idx="4">
                  <c:v>Renegade</c:v>
                </c:pt>
                <c:pt idx="5">
                  <c:v>Freedom</c:v>
                </c:pt>
                <c:pt idx="6">
                  <c:v>Mercenary</c:v>
                </c:pt>
                <c:pt idx="7">
                  <c:v>Clear Sky</c:v>
                </c:pt>
                <c:pt idx="8">
                  <c:v>Bandit</c:v>
                </c:pt>
                <c:pt idx="9">
                  <c:v>Sin</c:v>
                </c:pt>
                <c:pt idx="10">
                  <c:v>Loner</c:v>
                </c:pt>
                <c:pt idx="11">
                  <c:v>UNISG</c:v>
                </c:pt>
                <c:pt idx="12">
                  <c:v>Unknown</c:v>
                </c:pt>
              </c:strCache>
            </c:strRef>
          </c:cat>
          <c:val>
            <c:numRef>
              <c:f>arm_Page!$S$1</c:f>
              <c:numCache>
                <c:formatCode>0.00</c:formatCode>
                <c:ptCount val="13"/>
                <c:pt idx="0">
                  <c:v>0.97500000000000009</c:v>
                </c:pt>
                <c:pt idx="1">
                  <c:v>0.98666666666666669</c:v>
                </c:pt>
                <c:pt idx="2">
                  <c:v>0.99666666666666659</c:v>
                </c:pt>
                <c:pt idx="3">
                  <c:v>0.99727272727272753</c:v>
                </c:pt>
                <c:pt idx="4">
                  <c:v>1</c:v>
                </c:pt>
                <c:pt idx="5">
                  <c:v>1.0021428571428574</c:v>
                </c:pt>
                <c:pt idx="6">
                  <c:v>1.0030434782608697</c:v>
                </c:pt>
                <c:pt idx="7">
                  <c:v>1.0146153846153845</c:v>
                </c:pt>
                <c:pt idx="8">
                  <c:v>1.0225000000000002</c:v>
                </c:pt>
                <c:pt idx="9">
                  <c:v>1.024</c:v>
                </c:pt>
                <c:pt idx="10">
                  <c:v>1.0316666666666667</c:v>
                </c:pt>
                <c:pt idx="11">
                  <c:v>1.0327272727272727</c:v>
                </c:pt>
                <c:pt idx="12">
                  <c:v>1.0700000000000003</c:v>
                </c:pt>
              </c:numCache>
            </c:numRef>
          </c:val>
          <c:smooth val="0"/>
          <c:extLst>
            <c:ext xmlns:c16="http://schemas.microsoft.com/office/drawing/2014/chart" uri="{C3380CC4-5D6E-409C-BE32-E72D297353CC}">
              <c16:uniqueId val="{00000002-0B73-4098-851A-E962DC0570A2}"/>
            </c:ext>
          </c:extLst>
        </c:ser>
        <c:dLbls>
          <c:showLegendKey val="0"/>
          <c:showVal val="0"/>
          <c:showCatName val="0"/>
          <c:showSerName val="0"/>
          <c:showPercent val="0"/>
          <c:showBubbleSize val="0"/>
        </c:dLbls>
        <c:marker val="1"/>
        <c:smooth val="0"/>
        <c:axId val="1107617952"/>
        <c:axId val="1107616152"/>
      </c:lineChart>
      <c:catAx>
        <c:axId val="1110713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110712336"/>
        <c:crosses val="autoZero"/>
        <c:auto val="1"/>
        <c:lblAlgn val="ctr"/>
        <c:lblOffset val="100"/>
        <c:noMultiLvlLbl val="0"/>
      </c:catAx>
      <c:valAx>
        <c:axId val="11107123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pl-PL" sz="1100" b="1">
                    <a:latin typeface="Times New Roman" panose="02020603050405020304" pitchFamily="18" charset="0"/>
                    <a:cs typeface="Times New Roman" panose="02020603050405020304" pitchFamily="18" charset="0"/>
                  </a:rPr>
                  <a:t>Weight</a:t>
                </a:r>
                <a:r>
                  <a:rPr lang="pl-PL" sz="1100" b="1" baseline="0">
                    <a:latin typeface="Times New Roman" panose="02020603050405020304" pitchFamily="18" charset="0"/>
                    <a:cs typeface="Times New Roman" panose="02020603050405020304" pitchFamily="18" charset="0"/>
                  </a:rPr>
                  <a:t> Ammount</a:t>
                </a:r>
              </a:p>
            </c:rich>
          </c:tx>
          <c:layout>
            <c:manualLayout>
              <c:xMode val="edge"/>
              <c:yMode val="edge"/>
              <c:x val="9.6540493222239936E-3"/>
              <c:y val="0.2929459117196096"/>
            </c:manualLayout>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110713776"/>
        <c:crosses val="autoZero"/>
        <c:crossBetween val="between"/>
      </c:valAx>
      <c:valAx>
        <c:axId val="1107616152"/>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l-PL" sz="1100" b="1">
                    <a:latin typeface="Times New Roman" panose="02020603050405020304" pitchFamily="18" charset="0"/>
                    <a:cs typeface="Times New Roman" panose="02020603050405020304" pitchFamily="18" charset="0"/>
                  </a:rPr>
                  <a:t>Movement Speed</a:t>
                </a:r>
                <a:r>
                  <a:rPr lang="pl-PL" sz="1100" b="1" baseline="0">
                    <a:latin typeface="Times New Roman" panose="02020603050405020304" pitchFamily="18" charset="0"/>
                    <a:cs typeface="Times New Roman" panose="02020603050405020304" pitchFamily="18" charset="0"/>
                  </a:rPr>
                  <a:t> Mult.</a:t>
                </a:r>
                <a:endParaRPr lang="pl-PL" sz="1100" b="1">
                  <a:latin typeface="Times New Roman" panose="02020603050405020304" pitchFamily="18" charset="0"/>
                  <a:cs typeface="Times New Roman" panose="02020603050405020304" pitchFamily="18" charset="0"/>
                </a:endParaRPr>
              </a:p>
            </c:rich>
          </c:tx>
          <c:layout>
            <c:manualLayout>
              <c:xMode val="edge"/>
              <c:yMode val="edge"/>
              <c:x val="0.93749054459113712"/>
              <c:y val="0.1929163287646176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107617952"/>
        <c:crosses val="max"/>
        <c:crossBetween val="between"/>
      </c:valAx>
      <c:catAx>
        <c:axId val="1107617952"/>
        <c:scaling>
          <c:orientation val="minMax"/>
        </c:scaling>
        <c:delete val="1"/>
        <c:axPos val="b"/>
        <c:numFmt formatCode="General" sourceLinked="1"/>
        <c:majorTickMark val="out"/>
        <c:minorTickMark val="none"/>
        <c:tickLblPos val="nextTo"/>
        <c:crossAx val="1107616152"/>
        <c:crosses val="autoZero"/>
        <c:auto val="1"/>
        <c:lblAlgn val="ctr"/>
        <c:lblOffset val="100"/>
        <c:noMultiLvlLbl val="0"/>
      </c:catAx>
      <c:spPr>
        <a:noFill/>
        <a:ln>
          <a:noFill/>
        </a:ln>
        <a:effectLst/>
      </c:spPr>
    </c:plotArea>
    <c:legend>
      <c:legendPos val="b"/>
      <c:layout>
        <c:manualLayout>
          <c:xMode val="edge"/>
          <c:yMode val="edge"/>
          <c:x val="6.56205814358235E-2"/>
          <c:y val="0.90475190601641398"/>
          <c:w val="0.89999994728691923"/>
          <c:h val="9.4673232776172123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FF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[_Gamma Report.xlsm]arm_Backend!arm_Pivot1</c:name>
    <c:fmtId val="23"/>
  </c:pivotSource>
  <c:chart>
    <c:title>
      <c:tx>
        <c:strRef>
          <c:f>arm_Page!$K$1</c:f>
          <c:strCache>
            <c:ptCount val="1"/>
            <c:pt idx="0">
              <c:v>Count of outfits by type and factions</c:v>
            </c:pt>
          </c:strCache>
        </c:strRef>
      </c:tx>
      <c:layout>
        <c:manualLayout>
          <c:xMode val="edge"/>
          <c:yMode val="edge"/>
          <c:x val="0.22240601854830766"/>
          <c:y val="2.352949381009457E-2"/>
        </c:manualLayout>
      </c:layout>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0527822603535326E-2"/>
          <c:y val="0.22241389592357397"/>
          <c:w val="0.79613007551420334"/>
          <c:h val="0.67084012300560047"/>
        </c:manualLayout>
      </c:layout>
      <c:bar3DChart>
        <c:barDir val="col"/>
        <c:grouping val="clustered"/>
        <c:varyColors val="0"/>
        <c:ser>
          <c:idx val="0"/>
          <c:order val="0"/>
          <c:tx>
            <c:strRef>
              <c:f>arm_Page!$K$1</c:f>
              <c:strCache>
                <c:ptCount val="1"/>
                <c:pt idx="0">
                  <c:v>Bandit</c:v>
                </c:pt>
              </c:strCache>
            </c:strRef>
          </c:tx>
          <c:spPr>
            <a:solidFill>
              <a:schemeClr val="accent1"/>
            </a:solidFill>
            <a:ln>
              <a:noFill/>
            </a:ln>
            <a:effectLst/>
            <a:sp3d/>
          </c:spPr>
          <c:invertIfNegative val="0"/>
          <c:cat>
            <c:strRef>
              <c:f>arm_Page!$K$1</c:f>
              <c:strCache>
                <c:ptCount val="4"/>
                <c:pt idx="0">
                  <c:v>Heavy</c:v>
                </c:pt>
                <c:pt idx="1">
                  <c:v>Light</c:v>
                </c:pt>
                <c:pt idx="2">
                  <c:v>Medium</c:v>
                </c:pt>
                <c:pt idx="3">
                  <c:v>Exo</c:v>
                </c:pt>
              </c:strCache>
            </c:strRef>
          </c:cat>
          <c:val>
            <c:numRef>
              <c:f>arm_Page!$K$1</c:f>
              <c:numCache>
                <c:formatCode>General</c:formatCode>
                <c:ptCount val="4"/>
                <c:pt idx="0">
                  <c:v>2</c:v>
                </c:pt>
                <c:pt idx="1">
                  <c:v>3</c:v>
                </c:pt>
                <c:pt idx="2">
                  <c:v>6</c:v>
                </c:pt>
                <c:pt idx="3">
                  <c:v>1</c:v>
                </c:pt>
              </c:numCache>
            </c:numRef>
          </c:val>
          <c:extLst>
            <c:ext xmlns:c16="http://schemas.microsoft.com/office/drawing/2014/chart" uri="{C3380CC4-5D6E-409C-BE32-E72D297353CC}">
              <c16:uniqueId val="{00000000-A6A0-47AC-BD8B-2A41D75F69FE}"/>
            </c:ext>
          </c:extLst>
        </c:ser>
        <c:ser>
          <c:idx val="1"/>
          <c:order val="1"/>
          <c:tx>
            <c:strRef>
              <c:f>arm_Page!$K$1</c:f>
              <c:strCache>
                <c:ptCount val="1"/>
                <c:pt idx="0">
                  <c:v>Clear Sky</c:v>
                </c:pt>
              </c:strCache>
            </c:strRef>
          </c:tx>
          <c:spPr>
            <a:solidFill>
              <a:schemeClr val="accent2"/>
            </a:solidFill>
            <a:ln>
              <a:noFill/>
            </a:ln>
            <a:effectLst/>
            <a:sp3d/>
          </c:spPr>
          <c:invertIfNegative val="0"/>
          <c:cat>
            <c:strRef>
              <c:f>arm_Page!$K$1</c:f>
              <c:strCache>
                <c:ptCount val="4"/>
                <c:pt idx="0">
                  <c:v>Heavy</c:v>
                </c:pt>
                <c:pt idx="1">
                  <c:v>Light</c:v>
                </c:pt>
                <c:pt idx="2">
                  <c:v>Medium</c:v>
                </c:pt>
                <c:pt idx="3">
                  <c:v>Exo</c:v>
                </c:pt>
              </c:strCache>
            </c:strRef>
          </c:cat>
          <c:val>
            <c:numRef>
              <c:f>arm_Page!$K$1</c:f>
              <c:numCache>
                <c:formatCode>General</c:formatCode>
                <c:ptCount val="4"/>
                <c:pt idx="0">
                  <c:v>3</c:v>
                </c:pt>
                <c:pt idx="1">
                  <c:v>3</c:v>
                </c:pt>
                <c:pt idx="2">
                  <c:v>5</c:v>
                </c:pt>
                <c:pt idx="3">
                  <c:v>2</c:v>
                </c:pt>
              </c:numCache>
            </c:numRef>
          </c:val>
          <c:extLst>
            <c:ext xmlns:c16="http://schemas.microsoft.com/office/drawing/2014/chart" uri="{C3380CC4-5D6E-409C-BE32-E72D297353CC}">
              <c16:uniqueId val="{0000000D-F96B-4A67-8601-A4E31EBD1257}"/>
            </c:ext>
          </c:extLst>
        </c:ser>
        <c:ser>
          <c:idx val="2"/>
          <c:order val="2"/>
          <c:tx>
            <c:strRef>
              <c:f>arm_Page!$K$1</c:f>
              <c:strCache>
                <c:ptCount val="1"/>
                <c:pt idx="0">
                  <c:v>Duty</c:v>
                </c:pt>
              </c:strCache>
            </c:strRef>
          </c:tx>
          <c:spPr>
            <a:solidFill>
              <a:schemeClr val="accent3"/>
            </a:solidFill>
            <a:ln>
              <a:noFill/>
            </a:ln>
            <a:effectLst/>
            <a:sp3d/>
          </c:spPr>
          <c:invertIfNegative val="0"/>
          <c:cat>
            <c:strRef>
              <c:f>arm_Page!$K$1</c:f>
              <c:strCache>
                <c:ptCount val="4"/>
                <c:pt idx="0">
                  <c:v>Heavy</c:v>
                </c:pt>
                <c:pt idx="1">
                  <c:v>Light</c:v>
                </c:pt>
                <c:pt idx="2">
                  <c:v>Medium</c:v>
                </c:pt>
                <c:pt idx="3">
                  <c:v>Exo</c:v>
                </c:pt>
              </c:strCache>
            </c:strRef>
          </c:cat>
          <c:val>
            <c:numRef>
              <c:f>arm_Page!$K$1</c:f>
              <c:numCache>
                <c:formatCode>General</c:formatCode>
                <c:ptCount val="4"/>
                <c:pt idx="0">
                  <c:v>12</c:v>
                </c:pt>
                <c:pt idx="1">
                  <c:v>1</c:v>
                </c:pt>
                <c:pt idx="2">
                  <c:v>10</c:v>
                </c:pt>
                <c:pt idx="3">
                  <c:v>4</c:v>
                </c:pt>
              </c:numCache>
            </c:numRef>
          </c:val>
          <c:extLst>
            <c:ext xmlns:c16="http://schemas.microsoft.com/office/drawing/2014/chart" uri="{C3380CC4-5D6E-409C-BE32-E72D297353CC}">
              <c16:uniqueId val="{0000000E-F96B-4A67-8601-A4E31EBD1257}"/>
            </c:ext>
          </c:extLst>
        </c:ser>
        <c:ser>
          <c:idx val="3"/>
          <c:order val="3"/>
          <c:tx>
            <c:strRef>
              <c:f>arm_Page!$K$1</c:f>
              <c:strCache>
                <c:ptCount val="1"/>
                <c:pt idx="0">
                  <c:v>Ecologist</c:v>
                </c:pt>
              </c:strCache>
            </c:strRef>
          </c:tx>
          <c:spPr>
            <a:solidFill>
              <a:schemeClr val="accent4"/>
            </a:solidFill>
            <a:ln>
              <a:noFill/>
            </a:ln>
            <a:effectLst/>
            <a:sp3d/>
          </c:spPr>
          <c:invertIfNegative val="0"/>
          <c:cat>
            <c:strRef>
              <c:f>arm_Page!$K$1</c:f>
              <c:strCache>
                <c:ptCount val="4"/>
                <c:pt idx="0">
                  <c:v>Heavy</c:v>
                </c:pt>
                <c:pt idx="1">
                  <c:v>Light</c:v>
                </c:pt>
                <c:pt idx="2">
                  <c:v>Medium</c:v>
                </c:pt>
                <c:pt idx="3">
                  <c:v>Exo</c:v>
                </c:pt>
              </c:strCache>
            </c:strRef>
          </c:cat>
          <c:val>
            <c:numRef>
              <c:f>arm_Page!$K$1</c:f>
              <c:numCache>
                <c:formatCode>General</c:formatCode>
                <c:ptCount val="4"/>
                <c:pt idx="2">
                  <c:v>7</c:v>
                </c:pt>
                <c:pt idx="3">
                  <c:v>2</c:v>
                </c:pt>
              </c:numCache>
            </c:numRef>
          </c:val>
          <c:extLst>
            <c:ext xmlns:c16="http://schemas.microsoft.com/office/drawing/2014/chart" uri="{C3380CC4-5D6E-409C-BE32-E72D297353CC}">
              <c16:uniqueId val="{0000000F-F96B-4A67-8601-A4E31EBD1257}"/>
            </c:ext>
          </c:extLst>
        </c:ser>
        <c:ser>
          <c:idx val="4"/>
          <c:order val="4"/>
          <c:tx>
            <c:strRef>
              <c:f>arm_Page!$K$1</c:f>
              <c:strCache>
                <c:ptCount val="1"/>
                <c:pt idx="0">
                  <c:v>Freedom</c:v>
                </c:pt>
              </c:strCache>
            </c:strRef>
          </c:tx>
          <c:spPr>
            <a:solidFill>
              <a:schemeClr val="accent5"/>
            </a:solidFill>
            <a:ln>
              <a:noFill/>
            </a:ln>
            <a:effectLst/>
            <a:sp3d/>
          </c:spPr>
          <c:invertIfNegative val="0"/>
          <c:cat>
            <c:strRef>
              <c:f>arm_Page!$K$1</c:f>
              <c:strCache>
                <c:ptCount val="4"/>
                <c:pt idx="0">
                  <c:v>Heavy</c:v>
                </c:pt>
                <c:pt idx="1">
                  <c:v>Light</c:v>
                </c:pt>
                <c:pt idx="2">
                  <c:v>Medium</c:v>
                </c:pt>
                <c:pt idx="3">
                  <c:v>Exo</c:v>
                </c:pt>
              </c:strCache>
            </c:strRef>
          </c:cat>
          <c:val>
            <c:numRef>
              <c:f>arm_Page!$K$1</c:f>
              <c:numCache>
                <c:formatCode>General</c:formatCode>
                <c:ptCount val="4"/>
                <c:pt idx="0">
                  <c:v>4</c:v>
                </c:pt>
                <c:pt idx="1">
                  <c:v>1</c:v>
                </c:pt>
                <c:pt idx="2">
                  <c:v>6</c:v>
                </c:pt>
                <c:pt idx="3">
                  <c:v>3</c:v>
                </c:pt>
              </c:numCache>
            </c:numRef>
          </c:val>
          <c:extLst>
            <c:ext xmlns:c16="http://schemas.microsoft.com/office/drawing/2014/chart" uri="{C3380CC4-5D6E-409C-BE32-E72D297353CC}">
              <c16:uniqueId val="{00000010-F96B-4A67-8601-A4E31EBD1257}"/>
            </c:ext>
          </c:extLst>
        </c:ser>
        <c:ser>
          <c:idx val="5"/>
          <c:order val="5"/>
          <c:tx>
            <c:strRef>
              <c:f>arm_Page!$K$1</c:f>
              <c:strCache>
                <c:ptCount val="1"/>
                <c:pt idx="0">
                  <c:v>Loner</c:v>
                </c:pt>
              </c:strCache>
            </c:strRef>
          </c:tx>
          <c:spPr>
            <a:solidFill>
              <a:schemeClr val="accent6"/>
            </a:solidFill>
            <a:ln>
              <a:noFill/>
            </a:ln>
            <a:effectLst/>
            <a:sp3d/>
          </c:spPr>
          <c:invertIfNegative val="0"/>
          <c:cat>
            <c:strRef>
              <c:f>arm_Page!$K$1</c:f>
              <c:strCache>
                <c:ptCount val="4"/>
                <c:pt idx="0">
                  <c:v>Heavy</c:v>
                </c:pt>
                <c:pt idx="1">
                  <c:v>Light</c:v>
                </c:pt>
                <c:pt idx="2">
                  <c:v>Medium</c:v>
                </c:pt>
                <c:pt idx="3">
                  <c:v>Exo</c:v>
                </c:pt>
              </c:strCache>
            </c:strRef>
          </c:cat>
          <c:val>
            <c:numRef>
              <c:f>arm_Page!$K$1</c:f>
              <c:numCache>
                <c:formatCode>General</c:formatCode>
                <c:ptCount val="4"/>
                <c:pt idx="0">
                  <c:v>2</c:v>
                </c:pt>
                <c:pt idx="1">
                  <c:v>2</c:v>
                </c:pt>
                <c:pt idx="2">
                  <c:v>12</c:v>
                </c:pt>
                <c:pt idx="3">
                  <c:v>2</c:v>
                </c:pt>
              </c:numCache>
            </c:numRef>
          </c:val>
          <c:extLst>
            <c:ext xmlns:c16="http://schemas.microsoft.com/office/drawing/2014/chart" uri="{C3380CC4-5D6E-409C-BE32-E72D297353CC}">
              <c16:uniqueId val="{00000011-F96B-4A67-8601-A4E31EBD1257}"/>
            </c:ext>
          </c:extLst>
        </c:ser>
        <c:ser>
          <c:idx val="6"/>
          <c:order val="6"/>
          <c:tx>
            <c:strRef>
              <c:f>arm_Page!$K$1</c:f>
              <c:strCache>
                <c:ptCount val="1"/>
                <c:pt idx="0">
                  <c:v>Mercenary</c:v>
                </c:pt>
              </c:strCache>
            </c:strRef>
          </c:tx>
          <c:spPr>
            <a:solidFill>
              <a:schemeClr val="accent1">
                <a:lumMod val="60000"/>
              </a:schemeClr>
            </a:solidFill>
            <a:ln>
              <a:noFill/>
            </a:ln>
            <a:effectLst/>
            <a:sp3d/>
          </c:spPr>
          <c:invertIfNegative val="0"/>
          <c:cat>
            <c:strRef>
              <c:f>arm_Page!$K$1</c:f>
              <c:strCache>
                <c:ptCount val="4"/>
                <c:pt idx="0">
                  <c:v>Heavy</c:v>
                </c:pt>
                <c:pt idx="1">
                  <c:v>Light</c:v>
                </c:pt>
                <c:pt idx="2">
                  <c:v>Medium</c:v>
                </c:pt>
                <c:pt idx="3">
                  <c:v>Exo</c:v>
                </c:pt>
              </c:strCache>
            </c:strRef>
          </c:cat>
          <c:val>
            <c:numRef>
              <c:f>arm_Page!$K$1</c:f>
              <c:numCache>
                <c:formatCode>General</c:formatCode>
                <c:ptCount val="4"/>
                <c:pt idx="0">
                  <c:v>8</c:v>
                </c:pt>
                <c:pt idx="1">
                  <c:v>2</c:v>
                </c:pt>
                <c:pt idx="2">
                  <c:v>11</c:v>
                </c:pt>
                <c:pt idx="3">
                  <c:v>2</c:v>
                </c:pt>
              </c:numCache>
            </c:numRef>
          </c:val>
          <c:extLst>
            <c:ext xmlns:c16="http://schemas.microsoft.com/office/drawing/2014/chart" uri="{C3380CC4-5D6E-409C-BE32-E72D297353CC}">
              <c16:uniqueId val="{00000012-F96B-4A67-8601-A4E31EBD1257}"/>
            </c:ext>
          </c:extLst>
        </c:ser>
        <c:ser>
          <c:idx val="7"/>
          <c:order val="7"/>
          <c:tx>
            <c:strRef>
              <c:f>arm_Page!$K$1</c:f>
              <c:strCache>
                <c:ptCount val="1"/>
                <c:pt idx="0">
                  <c:v>Military</c:v>
                </c:pt>
              </c:strCache>
            </c:strRef>
          </c:tx>
          <c:spPr>
            <a:solidFill>
              <a:schemeClr val="accent2">
                <a:lumMod val="60000"/>
              </a:schemeClr>
            </a:solidFill>
            <a:ln>
              <a:noFill/>
            </a:ln>
            <a:effectLst/>
            <a:sp3d/>
          </c:spPr>
          <c:invertIfNegative val="0"/>
          <c:cat>
            <c:strRef>
              <c:f>arm_Page!$K$1</c:f>
              <c:strCache>
                <c:ptCount val="4"/>
                <c:pt idx="0">
                  <c:v>Heavy</c:v>
                </c:pt>
                <c:pt idx="1">
                  <c:v>Light</c:v>
                </c:pt>
                <c:pt idx="2">
                  <c:v>Medium</c:v>
                </c:pt>
                <c:pt idx="3">
                  <c:v>Exo</c:v>
                </c:pt>
              </c:strCache>
            </c:strRef>
          </c:cat>
          <c:val>
            <c:numRef>
              <c:f>arm_Page!$K$1</c:f>
              <c:numCache>
                <c:formatCode>General</c:formatCode>
                <c:ptCount val="4"/>
                <c:pt idx="0">
                  <c:v>3</c:v>
                </c:pt>
                <c:pt idx="1">
                  <c:v>1</c:v>
                </c:pt>
                <c:pt idx="2">
                  <c:v>1</c:v>
                </c:pt>
                <c:pt idx="3">
                  <c:v>3</c:v>
                </c:pt>
              </c:numCache>
            </c:numRef>
          </c:val>
          <c:extLst>
            <c:ext xmlns:c16="http://schemas.microsoft.com/office/drawing/2014/chart" uri="{C3380CC4-5D6E-409C-BE32-E72D297353CC}">
              <c16:uniqueId val="{00000013-F96B-4A67-8601-A4E31EBD1257}"/>
            </c:ext>
          </c:extLst>
        </c:ser>
        <c:ser>
          <c:idx val="8"/>
          <c:order val="8"/>
          <c:tx>
            <c:strRef>
              <c:f>arm_Page!$K$1</c:f>
              <c:strCache>
                <c:ptCount val="1"/>
                <c:pt idx="0">
                  <c:v>Monolith</c:v>
                </c:pt>
              </c:strCache>
            </c:strRef>
          </c:tx>
          <c:spPr>
            <a:solidFill>
              <a:schemeClr val="accent3">
                <a:lumMod val="60000"/>
              </a:schemeClr>
            </a:solidFill>
            <a:ln>
              <a:noFill/>
            </a:ln>
            <a:effectLst/>
            <a:sp3d/>
          </c:spPr>
          <c:invertIfNegative val="0"/>
          <c:cat>
            <c:strRef>
              <c:f>arm_Page!$K$1</c:f>
              <c:strCache>
                <c:ptCount val="4"/>
                <c:pt idx="0">
                  <c:v>Heavy</c:v>
                </c:pt>
                <c:pt idx="1">
                  <c:v>Light</c:v>
                </c:pt>
                <c:pt idx="2">
                  <c:v>Medium</c:v>
                </c:pt>
                <c:pt idx="3">
                  <c:v>Exo</c:v>
                </c:pt>
              </c:strCache>
            </c:strRef>
          </c:cat>
          <c:val>
            <c:numRef>
              <c:f>arm_Page!$K$1</c:f>
              <c:numCache>
                <c:formatCode>General</c:formatCode>
                <c:ptCount val="4"/>
                <c:pt idx="0">
                  <c:v>3</c:v>
                </c:pt>
                <c:pt idx="2">
                  <c:v>5</c:v>
                </c:pt>
                <c:pt idx="3">
                  <c:v>3</c:v>
                </c:pt>
              </c:numCache>
            </c:numRef>
          </c:val>
          <c:extLst>
            <c:ext xmlns:c16="http://schemas.microsoft.com/office/drawing/2014/chart" uri="{C3380CC4-5D6E-409C-BE32-E72D297353CC}">
              <c16:uniqueId val="{00000014-F96B-4A67-8601-A4E31EBD1257}"/>
            </c:ext>
          </c:extLst>
        </c:ser>
        <c:ser>
          <c:idx val="9"/>
          <c:order val="9"/>
          <c:tx>
            <c:strRef>
              <c:f>arm_Page!$K$1</c:f>
              <c:strCache>
                <c:ptCount val="1"/>
                <c:pt idx="0">
                  <c:v>Renegade</c:v>
                </c:pt>
              </c:strCache>
            </c:strRef>
          </c:tx>
          <c:spPr>
            <a:solidFill>
              <a:schemeClr val="accent4">
                <a:lumMod val="60000"/>
              </a:schemeClr>
            </a:solidFill>
            <a:ln>
              <a:noFill/>
            </a:ln>
            <a:effectLst/>
            <a:sp3d/>
          </c:spPr>
          <c:invertIfNegative val="0"/>
          <c:cat>
            <c:strRef>
              <c:f>arm_Page!$K$1</c:f>
              <c:strCache>
                <c:ptCount val="4"/>
                <c:pt idx="0">
                  <c:v>Heavy</c:v>
                </c:pt>
                <c:pt idx="1">
                  <c:v>Light</c:v>
                </c:pt>
                <c:pt idx="2">
                  <c:v>Medium</c:v>
                </c:pt>
                <c:pt idx="3">
                  <c:v>Exo</c:v>
                </c:pt>
              </c:strCache>
            </c:strRef>
          </c:cat>
          <c:val>
            <c:numRef>
              <c:f>arm_Page!$K$1</c:f>
              <c:numCache>
                <c:formatCode>General</c:formatCode>
                <c:ptCount val="4"/>
                <c:pt idx="2">
                  <c:v>2</c:v>
                </c:pt>
                <c:pt idx="3">
                  <c:v>1</c:v>
                </c:pt>
              </c:numCache>
            </c:numRef>
          </c:val>
          <c:extLst>
            <c:ext xmlns:c16="http://schemas.microsoft.com/office/drawing/2014/chart" uri="{C3380CC4-5D6E-409C-BE32-E72D297353CC}">
              <c16:uniqueId val="{00000015-F96B-4A67-8601-A4E31EBD1257}"/>
            </c:ext>
          </c:extLst>
        </c:ser>
        <c:ser>
          <c:idx val="10"/>
          <c:order val="10"/>
          <c:tx>
            <c:strRef>
              <c:f>arm_Page!$K$1</c:f>
              <c:strCache>
                <c:ptCount val="1"/>
                <c:pt idx="0">
                  <c:v>Sin</c:v>
                </c:pt>
              </c:strCache>
            </c:strRef>
          </c:tx>
          <c:spPr>
            <a:solidFill>
              <a:schemeClr val="accent5">
                <a:lumMod val="60000"/>
              </a:schemeClr>
            </a:solidFill>
            <a:ln>
              <a:noFill/>
            </a:ln>
            <a:effectLst/>
            <a:sp3d/>
          </c:spPr>
          <c:invertIfNegative val="0"/>
          <c:cat>
            <c:strRef>
              <c:f>arm_Page!$K$1</c:f>
              <c:strCache>
                <c:ptCount val="4"/>
                <c:pt idx="0">
                  <c:v>Heavy</c:v>
                </c:pt>
                <c:pt idx="1">
                  <c:v>Light</c:v>
                </c:pt>
                <c:pt idx="2">
                  <c:v>Medium</c:v>
                </c:pt>
                <c:pt idx="3">
                  <c:v>Exo</c:v>
                </c:pt>
              </c:strCache>
            </c:strRef>
          </c:cat>
          <c:val>
            <c:numRef>
              <c:f>arm_Page!$K$1</c:f>
              <c:numCache>
                <c:formatCode>General</c:formatCode>
                <c:ptCount val="4"/>
                <c:pt idx="2">
                  <c:v>4</c:v>
                </c:pt>
                <c:pt idx="3">
                  <c:v>1</c:v>
                </c:pt>
              </c:numCache>
            </c:numRef>
          </c:val>
          <c:extLst>
            <c:ext xmlns:c16="http://schemas.microsoft.com/office/drawing/2014/chart" uri="{C3380CC4-5D6E-409C-BE32-E72D297353CC}">
              <c16:uniqueId val="{00000016-F96B-4A67-8601-A4E31EBD1257}"/>
            </c:ext>
          </c:extLst>
        </c:ser>
        <c:ser>
          <c:idx val="11"/>
          <c:order val="11"/>
          <c:tx>
            <c:strRef>
              <c:f>arm_Page!$K$1</c:f>
              <c:strCache>
                <c:ptCount val="1"/>
                <c:pt idx="0">
                  <c:v>UNISG</c:v>
                </c:pt>
              </c:strCache>
            </c:strRef>
          </c:tx>
          <c:spPr>
            <a:solidFill>
              <a:schemeClr val="accent6">
                <a:lumMod val="60000"/>
              </a:schemeClr>
            </a:solidFill>
            <a:ln>
              <a:noFill/>
            </a:ln>
            <a:effectLst/>
            <a:sp3d/>
          </c:spPr>
          <c:invertIfNegative val="0"/>
          <c:cat>
            <c:strRef>
              <c:f>arm_Page!$K$1</c:f>
              <c:strCache>
                <c:ptCount val="4"/>
                <c:pt idx="0">
                  <c:v>Heavy</c:v>
                </c:pt>
                <c:pt idx="1">
                  <c:v>Light</c:v>
                </c:pt>
                <c:pt idx="2">
                  <c:v>Medium</c:v>
                </c:pt>
                <c:pt idx="3">
                  <c:v>Exo</c:v>
                </c:pt>
              </c:strCache>
            </c:strRef>
          </c:cat>
          <c:val>
            <c:numRef>
              <c:f>arm_Page!$K$1</c:f>
              <c:numCache>
                <c:formatCode>General</c:formatCode>
                <c:ptCount val="4"/>
                <c:pt idx="0">
                  <c:v>2</c:v>
                </c:pt>
                <c:pt idx="2">
                  <c:v>6</c:v>
                </c:pt>
                <c:pt idx="3">
                  <c:v>3</c:v>
                </c:pt>
              </c:numCache>
            </c:numRef>
          </c:val>
          <c:extLst>
            <c:ext xmlns:c16="http://schemas.microsoft.com/office/drawing/2014/chart" uri="{C3380CC4-5D6E-409C-BE32-E72D297353CC}">
              <c16:uniqueId val="{00000017-F96B-4A67-8601-A4E31EBD1257}"/>
            </c:ext>
          </c:extLst>
        </c:ser>
        <c:ser>
          <c:idx val="12"/>
          <c:order val="12"/>
          <c:tx>
            <c:strRef>
              <c:f>arm_Page!$K$1</c:f>
              <c:strCache>
                <c:ptCount val="1"/>
                <c:pt idx="0">
                  <c:v>Unknown</c:v>
                </c:pt>
              </c:strCache>
            </c:strRef>
          </c:tx>
          <c:spPr>
            <a:solidFill>
              <a:schemeClr val="accent1">
                <a:lumMod val="80000"/>
                <a:lumOff val="20000"/>
              </a:schemeClr>
            </a:solidFill>
            <a:ln>
              <a:noFill/>
            </a:ln>
            <a:effectLst/>
            <a:sp3d/>
          </c:spPr>
          <c:invertIfNegative val="0"/>
          <c:cat>
            <c:strRef>
              <c:f>arm_Page!$K$1</c:f>
              <c:strCache>
                <c:ptCount val="4"/>
                <c:pt idx="0">
                  <c:v>Heavy</c:v>
                </c:pt>
                <c:pt idx="1">
                  <c:v>Light</c:v>
                </c:pt>
                <c:pt idx="2">
                  <c:v>Medium</c:v>
                </c:pt>
                <c:pt idx="3">
                  <c:v>Exo</c:v>
                </c:pt>
              </c:strCache>
            </c:strRef>
          </c:cat>
          <c:val>
            <c:numRef>
              <c:f>arm_Page!$K$1</c:f>
              <c:numCache>
                <c:formatCode>General</c:formatCode>
                <c:ptCount val="4"/>
                <c:pt idx="0">
                  <c:v>2</c:v>
                </c:pt>
                <c:pt idx="1">
                  <c:v>4</c:v>
                </c:pt>
                <c:pt idx="2">
                  <c:v>3</c:v>
                </c:pt>
              </c:numCache>
            </c:numRef>
          </c:val>
          <c:extLst>
            <c:ext xmlns:c16="http://schemas.microsoft.com/office/drawing/2014/chart" uri="{C3380CC4-5D6E-409C-BE32-E72D297353CC}">
              <c16:uniqueId val="{00000018-F96B-4A67-8601-A4E31EBD1257}"/>
            </c:ext>
          </c:extLst>
        </c:ser>
        <c:dLbls>
          <c:showLegendKey val="0"/>
          <c:showVal val="0"/>
          <c:showCatName val="0"/>
          <c:showSerName val="0"/>
          <c:showPercent val="0"/>
          <c:showBubbleSize val="0"/>
        </c:dLbls>
        <c:gapWidth val="150"/>
        <c:shape val="box"/>
        <c:axId val="1109811776"/>
        <c:axId val="1109806016"/>
        <c:axId val="0"/>
      </c:bar3DChart>
      <c:catAx>
        <c:axId val="11098117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109806016"/>
        <c:crosses val="autoZero"/>
        <c:auto val="1"/>
        <c:lblAlgn val="ctr"/>
        <c:lblOffset val="100"/>
        <c:noMultiLvlLbl val="0"/>
      </c:catAx>
      <c:valAx>
        <c:axId val="1109806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109811776"/>
        <c:crosses val="autoZero"/>
        <c:crossBetween val="between"/>
      </c:valAx>
      <c:spPr>
        <a:noFill/>
        <a:ln>
          <a:noFill/>
        </a:ln>
        <a:effectLst/>
      </c:spPr>
    </c:plotArea>
    <c:legend>
      <c:legendPos val="r"/>
      <c:layout>
        <c:manualLayout>
          <c:xMode val="edge"/>
          <c:yMode val="edge"/>
          <c:x val="0.86755419663737021"/>
          <c:y val="7.8240129437510714E-2"/>
          <c:w val="0.10059926009518406"/>
          <c:h val="0.7420849377325576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round/>
    </a:ln>
    <a:effectLst/>
    <a:extLst>
      <a:ext uri="{91240B29-F687-4F45-9708-019B960494DF}">
        <a14:hiddenLine xmlns:a14="http://schemas.microsoft.com/office/drawing/2010/main" w="9525" cap="flat" cmpd="sng" algn="ctr">
          <a:solidFill>
            <a:srgbClr val="FF0000"/>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[_Gamma Report.xlsm]arm_Backend!arm_Pivot4</c:name>
    <c:fmtId val="8"/>
  </c:pivotSource>
  <c:chart>
    <c:title>
      <c:tx>
        <c:strRef>
          <c:f>arm_Page!$W$1</c:f>
          <c:strCache>
            <c:ptCount val="1"/>
            <c:pt idx="0">
              <c:v>Chosen average parameters of outfits by type</c:v>
            </c:pt>
          </c:strCache>
        </c:strRef>
      </c:tx>
      <c:layout>
        <c:manualLayout>
          <c:xMode val="edge"/>
          <c:yMode val="edge"/>
          <c:x val="0.17952968326187096"/>
          <c:y val="2.3616265358134582E-2"/>
        </c:manualLayout>
      </c:layout>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78626425552863"/>
          <c:y val="0.1484352070434666"/>
          <c:w val="0.83914840866441021"/>
          <c:h val="0.58249645988818544"/>
        </c:manualLayout>
      </c:layout>
      <c:barChart>
        <c:barDir val="bar"/>
        <c:grouping val="clustered"/>
        <c:varyColors val="0"/>
        <c:ser>
          <c:idx val="0"/>
          <c:order val="0"/>
          <c:tx>
            <c:strRef>
              <c:f>arm_Page!$W$1</c:f>
              <c:strCache>
                <c:ptCount val="1"/>
                <c:pt idx="0">
                  <c:v>Average of Ballistic Res.</c:v>
                </c:pt>
              </c:strCache>
            </c:strRef>
          </c:tx>
          <c:spPr>
            <a:solidFill>
              <a:schemeClr val="accent1"/>
            </a:solidFill>
            <a:ln>
              <a:noFill/>
            </a:ln>
            <a:effectLst/>
          </c:spPr>
          <c:invertIfNegative val="0"/>
          <c:cat>
            <c:strRef>
              <c:f>arm_Page!$W$1</c:f>
              <c:strCache>
                <c:ptCount val="4"/>
                <c:pt idx="0">
                  <c:v>Exo</c:v>
                </c:pt>
                <c:pt idx="1">
                  <c:v>Heavy</c:v>
                </c:pt>
                <c:pt idx="2">
                  <c:v>Light</c:v>
                </c:pt>
                <c:pt idx="3">
                  <c:v>Medium</c:v>
                </c:pt>
              </c:strCache>
            </c:strRef>
          </c:cat>
          <c:val>
            <c:numRef>
              <c:f>arm_Page!$W$1</c:f>
              <c:numCache>
                <c:formatCode>0.00%</c:formatCode>
                <c:ptCount val="4"/>
                <c:pt idx="0">
                  <c:v>0.27259259259259255</c:v>
                </c:pt>
                <c:pt idx="1">
                  <c:v>0.29146341463414632</c:v>
                </c:pt>
                <c:pt idx="2">
                  <c:v>4.7647058823529417E-2</c:v>
                </c:pt>
                <c:pt idx="3">
                  <c:v>0.12102564102564109</c:v>
                </c:pt>
              </c:numCache>
            </c:numRef>
          </c:val>
          <c:extLst>
            <c:ext xmlns:c16="http://schemas.microsoft.com/office/drawing/2014/chart" uri="{C3380CC4-5D6E-409C-BE32-E72D297353CC}">
              <c16:uniqueId val="{00000000-D359-4C0E-A7CC-CB647EF68A7C}"/>
            </c:ext>
          </c:extLst>
        </c:ser>
        <c:ser>
          <c:idx val="1"/>
          <c:order val="1"/>
          <c:tx>
            <c:strRef>
              <c:f>arm_Page!$W$1</c:f>
              <c:strCache>
                <c:ptCount val="1"/>
                <c:pt idx="0">
                  <c:v>Average of Rupture Res.</c:v>
                </c:pt>
              </c:strCache>
            </c:strRef>
          </c:tx>
          <c:spPr>
            <a:solidFill>
              <a:schemeClr val="accent2"/>
            </a:solidFill>
            <a:ln>
              <a:noFill/>
            </a:ln>
            <a:effectLst/>
          </c:spPr>
          <c:invertIfNegative val="0"/>
          <c:cat>
            <c:strRef>
              <c:f>arm_Page!$W$1</c:f>
              <c:strCache>
                <c:ptCount val="4"/>
                <c:pt idx="0">
                  <c:v>Exo</c:v>
                </c:pt>
                <c:pt idx="1">
                  <c:v>Heavy</c:v>
                </c:pt>
                <c:pt idx="2">
                  <c:v>Light</c:v>
                </c:pt>
                <c:pt idx="3">
                  <c:v>Medium</c:v>
                </c:pt>
              </c:strCache>
            </c:strRef>
          </c:cat>
          <c:val>
            <c:numRef>
              <c:f>arm_Page!$W$1</c:f>
              <c:numCache>
                <c:formatCode>0.00%</c:formatCode>
                <c:ptCount val="4"/>
                <c:pt idx="0">
                  <c:v>0.29407407407407404</c:v>
                </c:pt>
                <c:pt idx="1">
                  <c:v>0.26439024390243904</c:v>
                </c:pt>
                <c:pt idx="2">
                  <c:v>0.12235294117647059</c:v>
                </c:pt>
                <c:pt idx="3">
                  <c:v>0.17115384615384613</c:v>
                </c:pt>
              </c:numCache>
            </c:numRef>
          </c:val>
          <c:extLst>
            <c:ext xmlns:c16="http://schemas.microsoft.com/office/drawing/2014/chart" uri="{C3380CC4-5D6E-409C-BE32-E72D297353CC}">
              <c16:uniqueId val="{00000001-D359-4C0E-A7CC-CB647EF68A7C}"/>
            </c:ext>
          </c:extLst>
        </c:ser>
        <c:ser>
          <c:idx val="2"/>
          <c:order val="2"/>
          <c:tx>
            <c:strRef>
              <c:f>arm_Page!$W$1</c:f>
              <c:strCache>
                <c:ptCount val="1"/>
                <c:pt idx="0">
                  <c:v>Average of Impact Res.</c:v>
                </c:pt>
              </c:strCache>
            </c:strRef>
          </c:tx>
          <c:spPr>
            <a:solidFill>
              <a:schemeClr val="accent3"/>
            </a:solidFill>
            <a:ln>
              <a:noFill/>
            </a:ln>
            <a:effectLst/>
          </c:spPr>
          <c:invertIfNegative val="0"/>
          <c:cat>
            <c:strRef>
              <c:f>arm_Page!$W$1</c:f>
              <c:strCache>
                <c:ptCount val="4"/>
                <c:pt idx="0">
                  <c:v>Exo</c:v>
                </c:pt>
                <c:pt idx="1">
                  <c:v>Heavy</c:v>
                </c:pt>
                <c:pt idx="2">
                  <c:v>Light</c:v>
                </c:pt>
                <c:pt idx="3">
                  <c:v>Medium</c:v>
                </c:pt>
              </c:strCache>
            </c:strRef>
          </c:cat>
          <c:val>
            <c:numRef>
              <c:f>arm_Page!$W$1</c:f>
              <c:numCache>
                <c:formatCode>0.00%</c:formatCode>
                <c:ptCount val="4"/>
                <c:pt idx="0">
                  <c:v>0.27074074074074073</c:v>
                </c:pt>
                <c:pt idx="1">
                  <c:v>0.26146341463414646</c:v>
                </c:pt>
                <c:pt idx="2">
                  <c:v>3.1176470588235295E-2</c:v>
                </c:pt>
                <c:pt idx="3">
                  <c:v>0.11615384615384614</c:v>
                </c:pt>
              </c:numCache>
            </c:numRef>
          </c:val>
          <c:extLst>
            <c:ext xmlns:c16="http://schemas.microsoft.com/office/drawing/2014/chart" uri="{C3380CC4-5D6E-409C-BE32-E72D297353CC}">
              <c16:uniqueId val="{00000002-D359-4C0E-A7CC-CB647EF68A7C}"/>
            </c:ext>
          </c:extLst>
        </c:ser>
        <c:ser>
          <c:idx val="3"/>
          <c:order val="3"/>
          <c:tx>
            <c:strRef>
              <c:f>arm_Page!$W$1</c:f>
              <c:strCache>
                <c:ptCount val="1"/>
                <c:pt idx="0">
                  <c:v>Average of Explosive Res.</c:v>
                </c:pt>
              </c:strCache>
            </c:strRef>
          </c:tx>
          <c:spPr>
            <a:solidFill>
              <a:schemeClr val="accent4"/>
            </a:solidFill>
            <a:ln>
              <a:noFill/>
            </a:ln>
            <a:effectLst/>
          </c:spPr>
          <c:invertIfNegative val="0"/>
          <c:cat>
            <c:strRef>
              <c:f>arm_Page!$W$1</c:f>
              <c:strCache>
                <c:ptCount val="4"/>
                <c:pt idx="0">
                  <c:v>Exo</c:v>
                </c:pt>
                <c:pt idx="1">
                  <c:v>Heavy</c:v>
                </c:pt>
                <c:pt idx="2">
                  <c:v>Light</c:v>
                </c:pt>
                <c:pt idx="3">
                  <c:v>Medium</c:v>
                </c:pt>
              </c:strCache>
            </c:strRef>
          </c:cat>
          <c:val>
            <c:numRef>
              <c:f>arm_Page!$W$1</c:f>
              <c:numCache>
                <c:formatCode>0.00%</c:formatCode>
                <c:ptCount val="4"/>
                <c:pt idx="0">
                  <c:v>0.17296296296296293</c:v>
                </c:pt>
                <c:pt idx="1">
                  <c:v>0.17073170731707316</c:v>
                </c:pt>
                <c:pt idx="2">
                  <c:v>5.8235294117647073E-2</c:v>
                </c:pt>
                <c:pt idx="3">
                  <c:v>0.10474358974358972</c:v>
                </c:pt>
              </c:numCache>
            </c:numRef>
          </c:val>
          <c:extLst>
            <c:ext xmlns:c16="http://schemas.microsoft.com/office/drawing/2014/chart" uri="{C3380CC4-5D6E-409C-BE32-E72D297353CC}">
              <c16:uniqueId val="{00000003-D359-4C0E-A7CC-CB647EF68A7C}"/>
            </c:ext>
          </c:extLst>
        </c:ser>
        <c:ser>
          <c:idx val="4"/>
          <c:order val="4"/>
          <c:tx>
            <c:strRef>
              <c:f>arm_Page!$W$1</c:f>
              <c:strCache>
                <c:ptCount val="1"/>
                <c:pt idx="0">
                  <c:v>Average of Psychic Res.</c:v>
                </c:pt>
              </c:strCache>
            </c:strRef>
          </c:tx>
          <c:spPr>
            <a:solidFill>
              <a:schemeClr val="accent5"/>
            </a:solidFill>
            <a:ln>
              <a:noFill/>
            </a:ln>
            <a:effectLst/>
          </c:spPr>
          <c:invertIfNegative val="0"/>
          <c:cat>
            <c:strRef>
              <c:f>arm_Page!$W$1</c:f>
              <c:strCache>
                <c:ptCount val="4"/>
                <c:pt idx="0">
                  <c:v>Exo</c:v>
                </c:pt>
                <c:pt idx="1">
                  <c:v>Heavy</c:v>
                </c:pt>
                <c:pt idx="2">
                  <c:v>Light</c:v>
                </c:pt>
                <c:pt idx="3">
                  <c:v>Medium</c:v>
                </c:pt>
              </c:strCache>
            </c:strRef>
          </c:cat>
          <c:val>
            <c:numRef>
              <c:f>arm_Page!$W$1</c:f>
              <c:numCache>
                <c:formatCode>0.00%</c:formatCode>
                <c:ptCount val="4"/>
                <c:pt idx="0">
                  <c:v>8.3333333333333356E-2</c:v>
                </c:pt>
                <c:pt idx="1">
                  <c:v>2.7804878048780492E-2</c:v>
                </c:pt>
                <c:pt idx="2">
                  <c:v>3.529411764705882E-3</c:v>
                </c:pt>
                <c:pt idx="3">
                  <c:v>4.2948717948717956E-2</c:v>
                </c:pt>
              </c:numCache>
            </c:numRef>
          </c:val>
          <c:extLst>
            <c:ext xmlns:c16="http://schemas.microsoft.com/office/drawing/2014/chart" uri="{C3380CC4-5D6E-409C-BE32-E72D297353CC}">
              <c16:uniqueId val="{00000004-D359-4C0E-A7CC-CB647EF68A7C}"/>
            </c:ext>
          </c:extLst>
        </c:ser>
        <c:ser>
          <c:idx val="5"/>
          <c:order val="5"/>
          <c:tx>
            <c:strRef>
              <c:f>arm_Page!$W$1</c:f>
              <c:strCache>
                <c:ptCount val="1"/>
                <c:pt idx="0">
                  <c:v>Average of Ext. Radiation Res.</c:v>
                </c:pt>
              </c:strCache>
            </c:strRef>
          </c:tx>
          <c:spPr>
            <a:solidFill>
              <a:schemeClr val="accent6"/>
            </a:solidFill>
            <a:ln>
              <a:noFill/>
            </a:ln>
            <a:effectLst/>
          </c:spPr>
          <c:invertIfNegative val="0"/>
          <c:cat>
            <c:strRef>
              <c:f>arm_Page!$W$1</c:f>
              <c:strCache>
                <c:ptCount val="4"/>
                <c:pt idx="0">
                  <c:v>Exo</c:v>
                </c:pt>
                <c:pt idx="1">
                  <c:v>Heavy</c:v>
                </c:pt>
                <c:pt idx="2">
                  <c:v>Light</c:v>
                </c:pt>
                <c:pt idx="3">
                  <c:v>Medium</c:v>
                </c:pt>
              </c:strCache>
            </c:strRef>
          </c:cat>
          <c:val>
            <c:numRef>
              <c:f>arm_Page!$W$1</c:f>
              <c:numCache>
                <c:formatCode>0.00%</c:formatCode>
                <c:ptCount val="4"/>
                <c:pt idx="0">
                  <c:v>9.4814814814814838E-2</c:v>
                </c:pt>
                <c:pt idx="1">
                  <c:v>6.5853658536585355E-2</c:v>
                </c:pt>
                <c:pt idx="2">
                  <c:v>1.8823529411764711E-2</c:v>
                </c:pt>
                <c:pt idx="3">
                  <c:v>7.1025641025641018E-2</c:v>
                </c:pt>
              </c:numCache>
            </c:numRef>
          </c:val>
          <c:extLst>
            <c:ext xmlns:c16="http://schemas.microsoft.com/office/drawing/2014/chart" uri="{C3380CC4-5D6E-409C-BE32-E72D297353CC}">
              <c16:uniqueId val="{00000005-D359-4C0E-A7CC-CB647EF68A7C}"/>
            </c:ext>
          </c:extLst>
        </c:ser>
        <c:dLbls>
          <c:showLegendKey val="0"/>
          <c:showVal val="0"/>
          <c:showCatName val="0"/>
          <c:showSerName val="0"/>
          <c:showPercent val="0"/>
          <c:showBubbleSize val="0"/>
        </c:dLbls>
        <c:gapWidth val="182"/>
        <c:axId val="1108631688"/>
        <c:axId val="1108628808"/>
      </c:barChart>
      <c:catAx>
        <c:axId val="11086316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108628808"/>
        <c:crosses val="autoZero"/>
        <c:auto val="1"/>
        <c:lblAlgn val="ctr"/>
        <c:lblOffset val="100"/>
        <c:noMultiLvlLbl val="0"/>
      </c:catAx>
      <c:valAx>
        <c:axId val="110862880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108631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round/>
    </a:ln>
    <a:effectLst/>
    <a:extLst>
      <a:ext uri="{91240B29-F687-4F45-9708-019B960494DF}">
        <a14:hiddenLine xmlns:a14="http://schemas.microsoft.com/office/drawing/2010/main" w="9525" cap="flat" cmpd="sng" algn="ctr">
          <a:solidFill>
            <a:srgbClr val="FF0000"/>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[_Gamma Report.xlsm]lwpn2_Backend!lwpn2_Pivot2</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1" u="none" strike="noStrike" kern="1200" baseline="0">
                  <a:solidFill>
                    <a:schemeClr val="tx1">
                      <a:lumMod val="75000"/>
                      <a:lumOff val="25000"/>
                    </a:schemeClr>
                  </a:solidFill>
                  <a:latin typeface="Tempus Sans ITC" panose="04020404030D07020202" pitchFamily="82" charset="0"/>
                  <a:ea typeface="Tahoma" panose="020B0604030504040204" pitchFamily="34" charset="0"/>
                  <a:cs typeface="Tahoma" panose="020B060403050404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lwpn2_Backend!$F$30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1" u="none" strike="noStrike" kern="1200" baseline="0">
                    <a:solidFill>
                      <a:schemeClr val="tx1">
                        <a:lumMod val="75000"/>
                        <a:lumOff val="25000"/>
                      </a:schemeClr>
                    </a:solidFill>
                    <a:latin typeface="Tempus Sans ITC" panose="04020404030D07020202" pitchFamily="82" charset="0"/>
                    <a:ea typeface="Tahoma" panose="020B0604030504040204" pitchFamily="34" charset="0"/>
                    <a:cs typeface="Tahoma" panose="020B060403050404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lwpn2_Backend!$E$31:$E$42</c:f>
              <c:strCache>
                <c:ptCount val="11"/>
                <c:pt idx="0">
                  <c:v>Zombified</c:v>
                </c:pt>
                <c:pt idx="1">
                  <c:v>Clear Sky</c:v>
                </c:pt>
                <c:pt idx="2">
                  <c:v>Freedom</c:v>
                </c:pt>
                <c:pt idx="3">
                  <c:v>Ecolog</c:v>
                </c:pt>
                <c:pt idx="4">
                  <c:v>Bandit</c:v>
                </c:pt>
                <c:pt idx="5">
                  <c:v>Mercenary</c:v>
                </c:pt>
                <c:pt idx="6">
                  <c:v>Monolith</c:v>
                </c:pt>
                <c:pt idx="7">
                  <c:v>Duty</c:v>
                </c:pt>
                <c:pt idx="8">
                  <c:v>Renegade</c:v>
                </c:pt>
                <c:pt idx="9">
                  <c:v>Loner</c:v>
                </c:pt>
                <c:pt idx="10">
                  <c:v>Sin</c:v>
                </c:pt>
              </c:strCache>
            </c:strRef>
          </c:cat>
          <c:val>
            <c:numRef>
              <c:f>lwpn2_Backend!$F$31:$F$42</c:f>
              <c:numCache>
                <c:formatCode>General</c:formatCode>
                <c:ptCount val="11"/>
                <c:pt idx="0">
                  <c:v>1</c:v>
                </c:pt>
                <c:pt idx="1">
                  <c:v>1</c:v>
                </c:pt>
                <c:pt idx="2">
                  <c:v>2</c:v>
                </c:pt>
                <c:pt idx="3">
                  <c:v>2</c:v>
                </c:pt>
                <c:pt idx="4">
                  <c:v>3</c:v>
                </c:pt>
                <c:pt idx="5">
                  <c:v>3</c:v>
                </c:pt>
                <c:pt idx="6">
                  <c:v>3</c:v>
                </c:pt>
                <c:pt idx="7">
                  <c:v>3</c:v>
                </c:pt>
                <c:pt idx="8">
                  <c:v>3</c:v>
                </c:pt>
                <c:pt idx="9">
                  <c:v>5</c:v>
                </c:pt>
                <c:pt idx="10">
                  <c:v>6</c:v>
                </c:pt>
              </c:numCache>
            </c:numRef>
          </c:val>
          <c:extLst>
            <c:ext xmlns:c16="http://schemas.microsoft.com/office/drawing/2014/chart" uri="{C3380CC4-5D6E-409C-BE32-E72D297353CC}">
              <c16:uniqueId val="{00000004-1ECC-416D-8B47-03E01C2E2274}"/>
            </c:ext>
          </c:extLst>
        </c:ser>
        <c:dLbls>
          <c:dLblPos val="outEnd"/>
          <c:showLegendKey val="0"/>
          <c:showVal val="1"/>
          <c:showCatName val="0"/>
          <c:showSerName val="0"/>
          <c:showPercent val="0"/>
          <c:showBubbleSize val="0"/>
        </c:dLbls>
        <c:gapWidth val="219"/>
        <c:axId val="531163824"/>
        <c:axId val="531163104"/>
      </c:barChart>
      <c:catAx>
        <c:axId val="5311638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531163104"/>
        <c:crosses val="autoZero"/>
        <c:auto val="1"/>
        <c:lblAlgn val="ctr"/>
        <c:lblOffset val="100"/>
        <c:noMultiLvlLbl val="0"/>
      </c:catAx>
      <c:valAx>
        <c:axId val="5311631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1638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[_Gamma Report.xlsm]lwpn2_Backend!lwpn2_Pivot2</c:name>
    <c:fmtId val="11"/>
  </c:pivotSource>
  <c:chart>
    <c:title>
      <c:tx>
        <c:strRef>
          <c:f>lwpn2_Page!$K$1</c:f>
          <c:strCache>
            <c:ptCount val="1"/>
            <c:pt idx="0">
              <c:v>Count of loot opportunities by faction</c:v>
            </c:pt>
          </c:strCache>
        </c:strRef>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7961414252113"/>
          <c:y val="0.16639171268659886"/>
          <c:w val="0.80878069221580651"/>
          <c:h val="0.73732493743271854"/>
        </c:manualLayout>
      </c:layout>
      <c:barChart>
        <c:barDir val="bar"/>
        <c:grouping val="clustered"/>
        <c:varyColors val="0"/>
        <c:ser>
          <c:idx val="0"/>
          <c:order val="0"/>
          <c:tx>
            <c:strRef>
              <c:f>lwpn2_Page!$K$1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lwpn2_Page!$K$1</c:f>
              <c:strCache>
                <c:ptCount val="11"/>
                <c:pt idx="0">
                  <c:v>Zombified</c:v>
                </c:pt>
                <c:pt idx="1">
                  <c:v>Clear Sky</c:v>
                </c:pt>
                <c:pt idx="2">
                  <c:v>Freedom</c:v>
                </c:pt>
                <c:pt idx="3">
                  <c:v>Ecolog</c:v>
                </c:pt>
                <c:pt idx="4">
                  <c:v>Bandit</c:v>
                </c:pt>
                <c:pt idx="5">
                  <c:v>Mercenary</c:v>
                </c:pt>
                <c:pt idx="6">
                  <c:v>Monolith</c:v>
                </c:pt>
                <c:pt idx="7">
                  <c:v>Duty</c:v>
                </c:pt>
                <c:pt idx="8">
                  <c:v>Renegade</c:v>
                </c:pt>
                <c:pt idx="9">
                  <c:v>Loner</c:v>
                </c:pt>
                <c:pt idx="10">
                  <c:v>Sin</c:v>
                </c:pt>
              </c:strCache>
            </c:strRef>
          </c:cat>
          <c:val>
            <c:numRef>
              <c:f>lwpn2_Page!$K$1</c:f>
              <c:numCache>
                <c:formatCode>General</c:formatCode>
                <c:ptCount val="11"/>
                <c:pt idx="0">
                  <c:v>1</c:v>
                </c:pt>
                <c:pt idx="1">
                  <c:v>1</c:v>
                </c:pt>
                <c:pt idx="2">
                  <c:v>2</c:v>
                </c:pt>
                <c:pt idx="3">
                  <c:v>2</c:v>
                </c:pt>
                <c:pt idx="4">
                  <c:v>3</c:v>
                </c:pt>
                <c:pt idx="5">
                  <c:v>3</c:v>
                </c:pt>
                <c:pt idx="6">
                  <c:v>3</c:v>
                </c:pt>
                <c:pt idx="7">
                  <c:v>3</c:v>
                </c:pt>
                <c:pt idx="8">
                  <c:v>3</c:v>
                </c:pt>
                <c:pt idx="9">
                  <c:v>5</c:v>
                </c:pt>
                <c:pt idx="10">
                  <c:v>6</c:v>
                </c:pt>
              </c:numCache>
            </c:numRef>
          </c:val>
          <c:extLst>
            <c:ext xmlns:c16="http://schemas.microsoft.com/office/drawing/2014/chart" uri="{C3380CC4-5D6E-409C-BE32-E72D297353CC}">
              <c16:uniqueId val="{00000004-4D4D-40BE-BCE3-B7A7AB2467F8}"/>
            </c:ext>
          </c:extLst>
        </c:ser>
        <c:dLbls>
          <c:dLblPos val="outEnd"/>
          <c:showLegendKey val="0"/>
          <c:showVal val="1"/>
          <c:showCatName val="0"/>
          <c:showSerName val="0"/>
          <c:showPercent val="0"/>
          <c:showBubbleSize val="0"/>
        </c:dLbls>
        <c:gapWidth val="219"/>
        <c:axId val="532109080"/>
        <c:axId val="454900760"/>
      </c:barChart>
      <c:catAx>
        <c:axId val="5321090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454900760"/>
        <c:crosses val="autoZero"/>
        <c:auto val="1"/>
        <c:lblAlgn val="ctr"/>
        <c:lblOffset val="100"/>
        <c:noMultiLvlLbl val="0"/>
      </c:catAx>
      <c:valAx>
        <c:axId val="4549007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5321090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FF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[_Gamma Report.xlsm]lwpn2_Backend!lwpn2_Pivot3</c:name>
    <c:fmtId val="4"/>
  </c:pivotSource>
  <c:chart>
    <c:title>
      <c:tx>
        <c:strRef>
          <c:f>lwpn2_Page!$O$1</c:f>
          <c:strCache>
            <c:ptCount val="1"/>
            <c:pt idx="0">
              <c:v>Count of loot opportunities by squad exp</c:v>
            </c:pt>
          </c:strCache>
        </c:strRef>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0.11056677830024852"/>
          <c:y val="0.19882173778864071"/>
          <c:w val="0.83714458894062715"/>
          <c:h val="0.62957466147016805"/>
        </c:manualLayout>
      </c:layout>
      <c:barChart>
        <c:barDir val="col"/>
        <c:grouping val="clustered"/>
        <c:varyColors val="0"/>
        <c:ser>
          <c:idx val="0"/>
          <c:order val="0"/>
          <c:tx>
            <c:strRef>
              <c:f>lwpn2_Page!$O$1</c:f>
              <c:strCache>
                <c:ptCount val="1"/>
                <c:pt idx="0">
                  <c:v>Total</c:v>
                </c:pt>
              </c:strCache>
            </c:strRef>
          </c:tx>
          <c:spPr>
            <a:solidFill>
              <a:schemeClr val="accent1"/>
            </a:solidFill>
            <a:ln>
              <a:noFill/>
            </a:ln>
            <a:effectLst/>
          </c:spPr>
          <c:invertIfNegative val="0"/>
          <c:cat>
            <c:strRef>
              <c:f>lwpn2_Page!$O$1</c:f>
              <c:strCache>
                <c:ptCount val="9"/>
                <c:pt idx="0">
                  <c:v>Expert</c:v>
                </c:pt>
                <c:pt idx="1">
                  <c:v>Professional</c:v>
                </c:pt>
                <c:pt idx="2">
                  <c:v>Trainee</c:v>
                </c:pt>
                <c:pt idx="3">
                  <c:v>Legend</c:v>
                </c:pt>
                <c:pt idx="4">
                  <c:v>Other</c:v>
                </c:pt>
                <c:pt idx="5">
                  <c:v>Novice</c:v>
                </c:pt>
                <c:pt idx="6">
                  <c:v>Experienced</c:v>
                </c:pt>
                <c:pt idx="7">
                  <c:v>Master</c:v>
                </c:pt>
                <c:pt idx="8">
                  <c:v>Veteran</c:v>
                </c:pt>
              </c:strCache>
            </c:strRef>
          </c:cat>
          <c:val>
            <c:numRef>
              <c:f>lwpn2_Page!$O$1</c:f>
              <c:numCache>
                <c:formatCode>General</c:formatCode>
                <c:ptCount val="9"/>
                <c:pt idx="0">
                  <c:v>1</c:v>
                </c:pt>
                <c:pt idx="1">
                  <c:v>1</c:v>
                </c:pt>
                <c:pt idx="2">
                  <c:v>1</c:v>
                </c:pt>
                <c:pt idx="3">
                  <c:v>2</c:v>
                </c:pt>
                <c:pt idx="4">
                  <c:v>2</c:v>
                </c:pt>
                <c:pt idx="5">
                  <c:v>4</c:v>
                </c:pt>
                <c:pt idx="6">
                  <c:v>6</c:v>
                </c:pt>
                <c:pt idx="7">
                  <c:v>7</c:v>
                </c:pt>
                <c:pt idx="8">
                  <c:v>8</c:v>
                </c:pt>
              </c:numCache>
            </c:numRef>
          </c:val>
          <c:extLst>
            <c:ext xmlns:c16="http://schemas.microsoft.com/office/drawing/2014/chart" uri="{C3380CC4-5D6E-409C-BE32-E72D297353CC}">
              <c16:uniqueId val="{00000004-59F3-4010-B1DF-754B01AB8CA0}"/>
            </c:ext>
          </c:extLst>
        </c:ser>
        <c:dLbls>
          <c:showLegendKey val="0"/>
          <c:showVal val="0"/>
          <c:showCatName val="0"/>
          <c:showSerName val="0"/>
          <c:showPercent val="0"/>
          <c:showBubbleSize val="0"/>
        </c:dLbls>
        <c:gapWidth val="219"/>
        <c:overlap val="-27"/>
        <c:axId val="909018064"/>
        <c:axId val="909019144"/>
      </c:barChart>
      <c:catAx>
        <c:axId val="909018064"/>
        <c:scaling>
          <c:orientation val="minMax"/>
        </c:scaling>
        <c:delete val="1"/>
        <c:axPos val="b"/>
        <c:numFmt formatCode="General" sourceLinked="1"/>
        <c:majorTickMark val="none"/>
        <c:minorTickMark val="none"/>
        <c:tickLblPos val="nextTo"/>
        <c:crossAx val="909019144"/>
        <c:crosses val="autoZero"/>
        <c:auto val="1"/>
        <c:lblAlgn val="ctr"/>
        <c:lblOffset val="100"/>
        <c:noMultiLvlLbl val="0"/>
      </c:catAx>
      <c:valAx>
        <c:axId val="9090191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90901806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FF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strt_Backend!$B$18" max="4" page="0" val="0"/>
</file>

<file path=xl/ctrlProps/ctrlProp2.xml><?xml version="1.0" encoding="utf-8"?>
<formControlPr xmlns="http://schemas.microsoft.com/office/spreadsheetml/2009/9/main" objectType="Scroll" dx="22" fmlaLink="strt_Backend!$P$18" max="5" page="0" val="0"/>
</file>

<file path=xl/ctrlProps/ctrlProp3.xml><?xml version="1.0" encoding="utf-8"?>
<formControlPr xmlns="http://schemas.microsoft.com/office/spreadsheetml/2009/9/main" objectType="Scroll" dx="22" fmlaLink="strt_Backend!$AA$18" max="15" page="0" val="0"/>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g"/><Relationship Id="rId1" Type="http://schemas.openxmlformats.org/officeDocument/2006/relationships/image" Target="../media/image1.png"/><Relationship Id="rId5" Type="http://schemas.openxmlformats.org/officeDocument/2006/relationships/hyperlink" Target="https://github.com/Grokitach/Stalker_GAMMA" TargetMode="External"/><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hart" Target="../charts/chart3.xml"/><Relationship Id="rId7" Type="http://schemas.openxmlformats.org/officeDocument/2006/relationships/image" Target="../media/image8.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7.png"/><Relationship Id="rId11" Type="http://schemas.openxmlformats.org/officeDocument/2006/relationships/hyperlink" Target="https://github.com/Grokitach/Stalker_GAMMA" TargetMode="External"/><Relationship Id="rId5" Type="http://schemas.openxmlformats.org/officeDocument/2006/relationships/image" Target="../media/image6.png"/><Relationship Id="rId10" Type="http://schemas.openxmlformats.org/officeDocument/2006/relationships/chart" Target="../charts/chart5.xml"/><Relationship Id="rId4" Type="http://schemas.openxmlformats.org/officeDocument/2006/relationships/image" Target="../media/image5.png"/><Relationship Id="rId9" Type="http://schemas.openxmlformats.org/officeDocument/2006/relationships/chart" Target="../charts/chart4.xml"/></Relationships>
</file>

<file path=xl/drawings/_rels/drawing5.xml.rels><?xml version="1.0" encoding="UTF-8" standalone="yes"?>
<Relationships xmlns="http://schemas.openxmlformats.org/package/2006/relationships"><Relationship Id="rId8" Type="http://schemas.openxmlformats.org/officeDocument/2006/relationships/image" Target="../media/image14.jpeg"/><Relationship Id="rId13" Type="http://schemas.openxmlformats.org/officeDocument/2006/relationships/hyperlink" Target="https://github.com/Grokitach/Stalker_GAMMA" TargetMode="External"/><Relationship Id="rId3" Type="http://schemas.openxmlformats.org/officeDocument/2006/relationships/image" Target="../media/image9.jpg"/><Relationship Id="rId7" Type="http://schemas.openxmlformats.org/officeDocument/2006/relationships/image" Target="../media/image13.png"/><Relationship Id="rId12" Type="http://schemas.openxmlformats.org/officeDocument/2006/relationships/chart" Target="../charts/chart10.xml"/><Relationship Id="rId2" Type="http://schemas.openxmlformats.org/officeDocument/2006/relationships/image" Target="../media/image1.png"/><Relationship Id="rId1" Type="http://schemas.openxmlformats.org/officeDocument/2006/relationships/chart" Target="../charts/chart6.xml"/><Relationship Id="rId6" Type="http://schemas.openxmlformats.org/officeDocument/2006/relationships/image" Target="../media/image12.jpeg"/><Relationship Id="rId11" Type="http://schemas.openxmlformats.org/officeDocument/2006/relationships/chart" Target="../charts/chart9.xml"/><Relationship Id="rId5" Type="http://schemas.openxmlformats.org/officeDocument/2006/relationships/image" Target="../media/image11.jpeg"/><Relationship Id="rId10" Type="http://schemas.openxmlformats.org/officeDocument/2006/relationships/chart" Target="../charts/chart8.xml"/><Relationship Id="rId4" Type="http://schemas.openxmlformats.org/officeDocument/2006/relationships/image" Target="../media/image10.jpeg"/><Relationship Id="rId9" Type="http://schemas.openxmlformats.org/officeDocument/2006/relationships/chart" Target="../charts/chart7.xml"/></Relationships>
</file>

<file path=xl/drawings/_rels/drawing7.xml.rels><?xml version="1.0" encoding="UTF-8" standalone="yes"?>
<Relationships xmlns="http://schemas.openxmlformats.org/package/2006/relationships"><Relationship Id="rId8" Type="http://schemas.openxmlformats.org/officeDocument/2006/relationships/image" Target="../media/image21.jpg"/><Relationship Id="rId13" Type="http://schemas.openxmlformats.org/officeDocument/2006/relationships/image" Target="../media/image26.jpg"/><Relationship Id="rId18" Type="http://schemas.openxmlformats.org/officeDocument/2006/relationships/chart" Target="../charts/chart11.xml"/><Relationship Id="rId3" Type="http://schemas.openxmlformats.org/officeDocument/2006/relationships/image" Target="../media/image16.png"/><Relationship Id="rId21" Type="http://schemas.openxmlformats.org/officeDocument/2006/relationships/chart" Target="../charts/chart14.xml"/><Relationship Id="rId7" Type="http://schemas.openxmlformats.org/officeDocument/2006/relationships/image" Target="../media/image20.jpg"/><Relationship Id="rId12" Type="http://schemas.openxmlformats.org/officeDocument/2006/relationships/image" Target="../media/image25.jpg"/><Relationship Id="rId17" Type="http://schemas.openxmlformats.org/officeDocument/2006/relationships/image" Target="../media/image30.png"/><Relationship Id="rId2" Type="http://schemas.openxmlformats.org/officeDocument/2006/relationships/image" Target="../media/image15.png"/><Relationship Id="rId16" Type="http://schemas.openxmlformats.org/officeDocument/2006/relationships/image" Target="../media/image29.jpg"/><Relationship Id="rId20" Type="http://schemas.openxmlformats.org/officeDocument/2006/relationships/chart" Target="../charts/chart13.xml"/><Relationship Id="rId1" Type="http://schemas.openxmlformats.org/officeDocument/2006/relationships/image" Target="../media/image1.png"/><Relationship Id="rId6" Type="http://schemas.openxmlformats.org/officeDocument/2006/relationships/image" Target="../media/image19.png"/><Relationship Id="rId11" Type="http://schemas.openxmlformats.org/officeDocument/2006/relationships/image" Target="../media/image24.jpg"/><Relationship Id="rId24" Type="http://schemas.openxmlformats.org/officeDocument/2006/relationships/hyperlink" Target="https://github.com/Grokitach/Stalker_GAMMA" TargetMode="External"/><Relationship Id="rId5" Type="http://schemas.openxmlformats.org/officeDocument/2006/relationships/image" Target="../media/image18.png"/><Relationship Id="rId15" Type="http://schemas.openxmlformats.org/officeDocument/2006/relationships/image" Target="../media/image28.jpg"/><Relationship Id="rId23" Type="http://schemas.openxmlformats.org/officeDocument/2006/relationships/image" Target="../media/image32.jpg"/><Relationship Id="rId10" Type="http://schemas.openxmlformats.org/officeDocument/2006/relationships/image" Target="../media/image23.jpg"/><Relationship Id="rId19" Type="http://schemas.openxmlformats.org/officeDocument/2006/relationships/chart" Target="../charts/chart12.xml"/><Relationship Id="rId4" Type="http://schemas.openxmlformats.org/officeDocument/2006/relationships/image" Target="../media/image17.png"/><Relationship Id="rId9" Type="http://schemas.openxmlformats.org/officeDocument/2006/relationships/image" Target="../media/image22.jpg"/><Relationship Id="rId14" Type="http://schemas.openxmlformats.org/officeDocument/2006/relationships/image" Target="../media/image27.jpg"/><Relationship Id="rId22" Type="http://schemas.openxmlformats.org/officeDocument/2006/relationships/image" Target="../media/image31.jpg"/></Relationships>
</file>

<file path=xl/drawings/_rels/drawing8.xml.rels><?xml version="1.0" encoding="UTF-8" standalone="yes"?>
<Relationships xmlns="http://schemas.openxmlformats.org/package/2006/relationships"><Relationship Id="rId8" Type="http://schemas.openxmlformats.org/officeDocument/2006/relationships/image" Target="../media/image26.jpg"/><Relationship Id="rId13" Type="http://schemas.openxmlformats.org/officeDocument/2006/relationships/image" Target="../media/image32.jpg"/><Relationship Id="rId3" Type="http://schemas.openxmlformats.org/officeDocument/2006/relationships/image" Target="../media/image21.jpg"/><Relationship Id="rId7" Type="http://schemas.openxmlformats.org/officeDocument/2006/relationships/image" Target="../media/image25.jpg"/><Relationship Id="rId12" Type="http://schemas.openxmlformats.org/officeDocument/2006/relationships/image" Target="../media/image31.jpg"/><Relationship Id="rId2" Type="http://schemas.openxmlformats.org/officeDocument/2006/relationships/image" Target="../media/image20.jpg"/><Relationship Id="rId1" Type="http://schemas.openxmlformats.org/officeDocument/2006/relationships/image" Target="../media/image19.png"/><Relationship Id="rId6" Type="http://schemas.openxmlformats.org/officeDocument/2006/relationships/image" Target="../media/image24.jpg"/><Relationship Id="rId11" Type="http://schemas.openxmlformats.org/officeDocument/2006/relationships/image" Target="../media/image29.jpg"/><Relationship Id="rId5" Type="http://schemas.openxmlformats.org/officeDocument/2006/relationships/image" Target="../media/image23.jpg"/><Relationship Id="rId10" Type="http://schemas.openxmlformats.org/officeDocument/2006/relationships/image" Target="../media/image28.jpg"/><Relationship Id="rId4" Type="http://schemas.openxmlformats.org/officeDocument/2006/relationships/image" Target="../media/image22.jpg"/><Relationship Id="rId9" Type="http://schemas.openxmlformats.org/officeDocument/2006/relationships/image" Target="../media/image27.jpg"/><Relationship Id="rId14"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chart" Target="../charts/chart17.xml"/><Relationship Id="rId7" Type="http://schemas.openxmlformats.org/officeDocument/2006/relationships/image" Target="../media/image36.emf"/><Relationship Id="rId2" Type="http://schemas.openxmlformats.org/officeDocument/2006/relationships/chart" Target="../charts/chart16.xml"/><Relationship Id="rId1" Type="http://schemas.openxmlformats.org/officeDocument/2006/relationships/image" Target="../media/image1.png"/><Relationship Id="rId6" Type="http://schemas.openxmlformats.org/officeDocument/2006/relationships/image" Target="../media/image35.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hyperlink" Target="https://github.com/Grokitach/Stalker_GAMMA" TargetMode="External"/><Relationship Id="rId9" Type="http://schemas.openxmlformats.org/officeDocument/2006/relationships/image" Target="../media/image38.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3.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571500</xdr:colOff>
      <xdr:row>39</xdr:row>
      <xdr:rowOff>226217</xdr:rowOff>
    </xdr:to>
    <xdr:sp macro="" textlink="">
      <xdr:nvSpPr>
        <xdr:cNvPr id="10" name="Rectangle 9">
          <a:extLst>
            <a:ext uri="{FF2B5EF4-FFF2-40B4-BE49-F238E27FC236}">
              <a16:creationId xmlns:a16="http://schemas.microsoft.com/office/drawing/2014/main" id="{00000000-0008-0000-0100-00000A000000}"/>
            </a:ext>
          </a:extLst>
        </xdr:cNvPr>
        <xdr:cNvSpPr/>
      </xdr:nvSpPr>
      <xdr:spPr>
        <a:xfrm>
          <a:off x="0" y="0"/>
          <a:ext cx="1790700" cy="7674767"/>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38100</xdr:colOff>
      <xdr:row>0</xdr:row>
      <xdr:rowOff>0</xdr:rowOff>
    </xdr:from>
    <xdr:to>
      <xdr:col>6</xdr:col>
      <xdr:colOff>59531</xdr:colOff>
      <xdr:row>4</xdr:row>
      <xdr:rowOff>158367</xdr:rowOff>
    </xdr:to>
    <xdr:pic>
      <xdr:nvPicPr>
        <xdr:cNvPr id="11" name="wpn_Logo_Gamma">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66900" y="0"/>
          <a:ext cx="1850231" cy="920367"/>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xdr:from>
      <xdr:col>0</xdr:col>
      <xdr:colOff>11476</xdr:colOff>
      <xdr:row>0</xdr:row>
      <xdr:rowOff>0</xdr:rowOff>
    </xdr:from>
    <xdr:to>
      <xdr:col>2</xdr:col>
      <xdr:colOff>541375</xdr:colOff>
      <xdr:row>4</xdr:row>
      <xdr:rowOff>178594</xdr:rowOff>
    </xdr:to>
    <xdr:sp macro="" textlink="">
      <xdr:nvSpPr>
        <xdr:cNvPr id="17" name="lwpn2_ControlPanel">
          <a:extLst>
            <a:ext uri="{FF2B5EF4-FFF2-40B4-BE49-F238E27FC236}">
              <a16:creationId xmlns:a16="http://schemas.microsoft.com/office/drawing/2014/main" id="{00000000-0008-0000-0100-000011000000}"/>
            </a:ext>
          </a:extLst>
        </xdr:cNvPr>
        <xdr:cNvSpPr/>
      </xdr:nvSpPr>
      <xdr:spPr>
        <a:xfrm>
          <a:off x="11476" y="0"/>
          <a:ext cx="1749099" cy="950119"/>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2400" b="1" i="1">
              <a:latin typeface="Times New Roman" panose="02020603050405020304" pitchFamily="18" charset="0"/>
              <a:cs typeface="Times New Roman" panose="02020603050405020304" pitchFamily="18" charset="0"/>
            </a:rPr>
            <a:t>Control</a:t>
          </a:r>
          <a:r>
            <a:rPr lang="pl-PL" sz="2400" b="1" i="1" baseline="0">
              <a:latin typeface="Times New Roman" panose="02020603050405020304" pitchFamily="18" charset="0"/>
              <a:cs typeface="Times New Roman" panose="02020603050405020304" pitchFamily="18" charset="0"/>
            </a:rPr>
            <a:t> Panel</a:t>
          </a:r>
          <a:endParaRPr lang="pl-PL" sz="2400" b="1" i="1">
            <a:latin typeface="Times New Roman" panose="02020603050405020304" pitchFamily="18" charset="0"/>
            <a:cs typeface="Times New Roman" panose="02020603050405020304" pitchFamily="18" charset="0"/>
          </a:endParaRPr>
        </a:p>
      </xdr:txBody>
    </xdr:sp>
    <xdr:clientData/>
  </xdr:twoCellAnchor>
  <xdr:twoCellAnchor>
    <xdr:from>
      <xdr:col>0</xdr:col>
      <xdr:colOff>0</xdr:colOff>
      <xdr:row>5</xdr:row>
      <xdr:rowOff>67995</xdr:rowOff>
    </xdr:from>
    <xdr:to>
      <xdr:col>2</xdr:col>
      <xdr:colOff>529899</xdr:colOff>
      <xdr:row>10</xdr:row>
      <xdr:rowOff>102422</xdr:rowOff>
    </xdr:to>
    <xdr:sp macro="[0]!ThisWorkbook.MoveToStrt_click" textlink="">
      <xdr:nvSpPr>
        <xdr:cNvPr id="18" name="move_strt">
          <a:extLst>
            <a:ext uri="{FF2B5EF4-FFF2-40B4-BE49-F238E27FC236}">
              <a16:creationId xmlns:a16="http://schemas.microsoft.com/office/drawing/2014/main" id="{00000000-0008-0000-0100-000012000000}"/>
            </a:ext>
          </a:extLst>
        </xdr:cNvPr>
        <xdr:cNvSpPr/>
      </xdr:nvSpPr>
      <xdr:spPr>
        <a:xfrm>
          <a:off x="0" y="1039545"/>
          <a:ext cx="1749099" cy="986927"/>
        </a:xfrm>
        <a:prstGeom prst="rightArrow">
          <a:avLst/>
        </a:prstGeom>
        <a:solidFill>
          <a:schemeClr val="tx1"/>
        </a:solid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600" b="1" i="1">
              <a:latin typeface="Times New Roman" panose="02020603050405020304" pitchFamily="18" charset="0"/>
              <a:cs typeface="Times New Roman" panose="02020603050405020304" pitchFamily="18" charset="0"/>
            </a:rPr>
            <a:t>Starting</a:t>
          </a:r>
          <a:r>
            <a:rPr lang="pl-PL" sz="1600" b="1" i="1" baseline="0">
              <a:latin typeface="Times New Roman" panose="02020603050405020304" pitchFamily="18" charset="0"/>
              <a:cs typeface="Times New Roman" panose="02020603050405020304" pitchFamily="18" charset="0"/>
            </a:rPr>
            <a:t> Page</a:t>
          </a:r>
          <a:endParaRPr lang="pl-PL" sz="1600" b="1" i="1">
            <a:latin typeface="Times New Roman" panose="02020603050405020304" pitchFamily="18" charset="0"/>
            <a:cs typeface="Times New Roman" panose="02020603050405020304" pitchFamily="18" charset="0"/>
          </a:endParaRPr>
        </a:p>
      </xdr:txBody>
    </xdr:sp>
    <xdr:clientData/>
  </xdr:twoCellAnchor>
  <xdr:twoCellAnchor>
    <xdr:from>
      <xdr:col>0</xdr:col>
      <xdr:colOff>0</xdr:colOff>
      <xdr:row>10</xdr:row>
      <xdr:rowOff>136850</xdr:rowOff>
    </xdr:from>
    <xdr:to>
      <xdr:col>2</xdr:col>
      <xdr:colOff>529899</xdr:colOff>
      <xdr:row>15</xdr:row>
      <xdr:rowOff>171277</xdr:rowOff>
    </xdr:to>
    <xdr:sp macro="[0]!ThisWorkbook.MoveToCwpn_click" textlink="">
      <xdr:nvSpPr>
        <xdr:cNvPr id="19" name="move_cwpn">
          <a:extLst>
            <a:ext uri="{FF2B5EF4-FFF2-40B4-BE49-F238E27FC236}">
              <a16:creationId xmlns:a16="http://schemas.microsoft.com/office/drawing/2014/main" id="{00000000-0008-0000-0100-000013000000}"/>
            </a:ext>
          </a:extLst>
        </xdr:cNvPr>
        <xdr:cNvSpPr/>
      </xdr:nvSpPr>
      <xdr:spPr>
        <a:xfrm>
          <a:off x="0" y="2060900"/>
          <a:ext cx="1749099" cy="986927"/>
        </a:xfrm>
        <a:prstGeom prst="rightArrow">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200" b="1" i="1">
              <a:latin typeface="Times New Roman" panose="02020603050405020304" pitchFamily="18" charset="0"/>
              <a:cs typeface="Times New Roman" panose="02020603050405020304" pitchFamily="18" charset="0"/>
            </a:rPr>
            <a:t>Weapons</a:t>
          </a:r>
          <a:r>
            <a:rPr lang="pl-PL" sz="1200" b="1" i="1" baseline="0">
              <a:latin typeface="Times New Roman" panose="02020603050405020304" pitchFamily="18" charset="0"/>
              <a:cs typeface="Times New Roman" panose="02020603050405020304" pitchFamily="18" charset="0"/>
            </a:rPr>
            <a:t> by regions</a:t>
          </a:r>
          <a:endParaRPr lang="pl-PL" sz="1200" b="1" i="1">
            <a:latin typeface="Times New Roman" panose="02020603050405020304" pitchFamily="18" charset="0"/>
            <a:cs typeface="Times New Roman" panose="02020603050405020304" pitchFamily="18" charset="0"/>
          </a:endParaRPr>
        </a:p>
      </xdr:txBody>
    </xdr:sp>
    <xdr:clientData/>
  </xdr:twoCellAnchor>
  <xdr:twoCellAnchor>
    <xdr:from>
      <xdr:col>0</xdr:col>
      <xdr:colOff>0</xdr:colOff>
      <xdr:row>16</xdr:row>
      <xdr:rowOff>29894</xdr:rowOff>
    </xdr:from>
    <xdr:to>
      <xdr:col>2</xdr:col>
      <xdr:colOff>529899</xdr:colOff>
      <xdr:row>21</xdr:row>
      <xdr:rowOff>64321</xdr:rowOff>
    </xdr:to>
    <xdr:sp macro="[0]!ThisWorkbook.MoveToTwpn_click" textlink="">
      <xdr:nvSpPr>
        <xdr:cNvPr id="20" name="move_twpn">
          <a:extLst>
            <a:ext uri="{FF2B5EF4-FFF2-40B4-BE49-F238E27FC236}">
              <a16:creationId xmlns:a16="http://schemas.microsoft.com/office/drawing/2014/main" id="{00000000-0008-0000-0100-000014000000}"/>
            </a:ext>
          </a:extLst>
        </xdr:cNvPr>
        <xdr:cNvSpPr/>
      </xdr:nvSpPr>
      <xdr:spPr>
        <a:xfrm>
          <a:off x="0" y="3096944"/>
          <a:ext cx="1749099" cy="986927"/>
        </a:xfrm>
        <a:prstGeom prst="rightArrow">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l-PL" sz="1200" b="1" i="1">
              <a:solidFill>
                <a:schemeClr val="lt1"/>
              </a:solidFill>
              <a:latin typeface="Times New Roman" panose="02020603050405020304" pitchFamily="18" charset="0"/>
              <a:ea typeface="+mn-ea"/>
              <a:cs typeface="Times New Roman" panose="02020603050405020304" pitchFamily="18" charset="0"/>
            </a:rPr>
            <a:t>Weapons by types</a:t>
          </a:r>
        </a:p>
      </xdr:txBody>
    </xdr:sp>
    <xdr:clientData/>
  </xdr:twoCellAnchor>
  <xdr:twoCellAnchor>
    <xdr:from>
      <xdr:col>0</xdr:col>
      <xdr:colOff>0</xdr:colOff>
      <xdr:row>21</xdr:row>
      <xdr:rowOff>101963</xdr:rowOff>
    </xdr:from>
    <xdr:to>
      <xdr:col>2</xdr:col>
      <xdr:colOff>529899</xdr:colOff>
      <xdr:row>26</xdr:row>
      <xdr:rowOff>136390</xdr:rowOff>
    </xdr:to>
    <xdr:sp macro="[0]!ThisWorkbook.MoveToArm_click" textlink="">
      <xdr:nvSpPr>
        <xdr:cNvPr id="21" name="move_arm">
          <a:extLst>
            <a:ext uri="{FF2B5EF4-FFF2-40B4-BE49-F238E27FC236}">
              <a16:creationId xmlns:a16="http://schemas.microsoft.com/office/drawing/2014/main" id="{00000000-0008-0000-0100-000015000000}"/>
            </a:ext>
          </a:extLst>
        </xdr:cNvPr>
        <xdr:cNvSpPr/>
      </xdr:nvSpPr>
      <xdr:spPr>
        <a:xfrm>
          <a:off x="0" y="4121513"/>
          <a:ext cx="1749099" cy="986927"/>
        </a:xfrm>
        <a:prstGeom prst="rightArrow">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100" b="1" i="1">
              <a:latin typeface="Times New Roman" panose="02020603050405020304" pitchFamily="18" charset="0"/>
              <a:cs typeface="Times New Roman" panose="02020603050405020304" pitchFamily="18" charset="0"/>
            </a:rPr>
            <a:t>Amors by factions and</a:t>
          </a:r>
          <a:r>
            <a:rPr lang="pl-PL" sz="1100" b="1" i="1" baseline="0">
              <a:latin typeface="Times New Roman" panose="02020603050405020304" pitchFamily="18" charset="0"/>
              <a:cs typeface="Times New Roman" panose="02020603050405020304" pitchFamily="18" charset="0"/>
            </a:rPr>
            <a:t> types</a:t>
          </a:r>
          <a:endParaRPr lang="pl-PL" sz="1100" b="1" i="1">
            <a:latin typeface="Times New Roman" panose="02020603050405020304" pitchFamily="18" charset="0"/>
            <a:cs typeface="Times New Roman" panose="02020603050405020304" pitchFamily="18" charset="0"/>
          </a:endParaRPr>
        </a:p>
      </xdr:txBody>
    </xdr:sp>
    <xdr:clientData/>
  </xdr:twoCellAnchor>
  <xdr:twoCellAnchor>
    <xdr:from>
      <xdr:col>0</xdr:col>
      <xdr:colOff>0</xdr:colOff>
      <xdr:row>26</xdr:row>
      <xdr:rowOff>151080</xdr:rowOff>
    </xdr:from>
    <xdr:to>
      <xdr:col>2</xdr:col>
      <xdr:colOff>529899</xdr:colOff>
      <xdr:row>31</xdr:row>
      <xdr:rowOff>185507</xdr:rowOff>
    </xdr:to>
    <xdr:sp macro="[0]!ThisWorkbook.MoveToLwpn2_click" textlink="">
      <xdr:nvSpPr>
        <xdr:cNvPr id="22" name="move_ltwpn2">
          <a:extLst>
            <a:ext uri="{FF2B5EF4-FFF2-40B4-BE49-F238E27FC236}">
              <a16:creationId xmlns:a16="http://schemas.microsoft.com/office/drawing/2014/main" id="{00000000-0008-0000-0100-000016000000}"/>
            </a:ext>
          </a:extLst>
        </xdr:cNvPr>
        <xdr:cNvSpPr/>
      </xdr:nvSpPr>
      <xdr:spPr>
        <a:xfrm>
          <a:off x="0" y="5123130"/>
          <a:ext cx="1749099" cy="986927"/>
        </a:xfrm>
        <a:prstGeom prst="rightArrow">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200" b="1" i="1">
              <a:latin typeface="Times New Roman" panose="02020603050405020304" pitchFamily="18" charset="0"/>
              <a:cs typeface="Times New Roman" panose="02020603050405020304" pitchFamily="18" charset="0"/>
            </a:rPr>
            <a:t>Weapons</a:t>
          </a:r>
          <a:r>
            <a:rPr lang="pl-PL" sz="1200" b="1" i="1" baseline="0">
              <a:latin typeface="Times New Roman" panose="02020603050405020304" pitchFamily="18" charset="0"/>
              <a:cs typeface="Times New Roman" panose="02020603050405020304" pitchFamily="18" charset="0"/>
            </a:rPr>
            <a:t> by  Loot Table</a:t>
          </a:r>
          <a:endParaRPr lang="pl-PL" sz="1200" b="1" i="1">
            <a:latin typeface="Times New Roman" panose="02020603050405020304" pitchFamily="18" charset="0"/>
            <a:cs typeface="Times New Roman" panose="02020603050405020304" pitchFamily="18" charset="0"/>
          </a:endParaRPr>
        </a:p>
      </xdr:txBody>
    </xdr:sp>
    <xdr:clientData/>
  </xdr:twoCellAnchor>
  <xdr:twoCellAnchor editAs="oneCell">
    <xdr:from>
      <xdr:col>3</xdr:col>
      <xdr:colOff>0</xdr:colOff>
      <xdr:row>5</xdr:row>
      <xdr:rowOff>47625</xdr:rowOff>
    </xdr:from>
    <xdr:to>
      <xdr:col>13</xdr:col>
      <xdr:colOff>95250</xdr:colOff>
      <xdr:row>22</xdr:row>
      <xdr:rowOff>63996</xdr:rowOff>
    </xdr:to>
    <xdr:pic>
      <xdr:nvPicPr>
        <xdr:cNvPr id="3" name="strt_Image1">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21656" y="1023938"/>
          <a:ext cx="5453063" cy="3254871"/>
        </a:xfrm>
        <a:prstGeom prst="rect">
          <a:avLst/>
        </a:prstGeom>
        <a:ln>
          <a:noFill/>
        </a:ln>
        <a:effectLst>
          <a:softEdge rad="112500"/>
        </a:effectLst>
      </xdr:spPr>
    </xdr:pic>
    <xdr:clientData/>
  </xdr:twoCellAnchor>
  <xdr:twoCellAnchor editAs="oneCell">
    <xdr:from>
      <xdr:col>13</xdr:col>
      <xdr:colOff>250032</xdr:colOff>
      <xdr:row>5</xdr:row>
      <xdr:rowOff>59533</xdr:rowOff>
    </xdr:from>
    <xdr:to>
      <xdr:col>24</xdr:col>
      <xdr:colOff>35719</xdr:colOff>
      <xdr:row>22</xdr:row>
      <xdr:rowOff>59530</xdr:rowOff>
    </xdr:to>
    <xdr:pic>
      <xdr:nvPicPr>
        <xdr:cNvPr id="4" name="strt_Image2" descr="S.T.A.L.K.E.R.: Zew Prypeci mod STALKER: GAMMA v.0.9 - Darmowe Pobieranie |  GRYOnline.pl">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381876" y="1035846"/>
          <a:ext cx="5345906" cy="3238497"/>
        </a:xfrm>
        <a:prstGeom prst="rect">
          <a:avLst/>
        </a:prstGeom>
        <a:ln>
          <a:noFill/>
        </a:ln>
        <a:effectLst>
          <a:softEdge rad="11250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154780</xdr:colOff>
      <xdr:row>5</xdr:row>
      <xdr:rowOff>71437</xdr:rowOff>
    </xdr:from>
    <xdr:to>
      <xdr:col>34</xdr:col>
      <xdr:colOff>285749</xdr:colOff>
      <xdr:row>22</xdr:row>
      <xdr:rowOff>23812</xdr:rowOff>
    </xdr:to>
    <xdr:pic>
      <xdr:nvPicPr>
        <xdr:cNvPr id="5" name="strt_Image3" descr="Darmowy STALKER Gamma to wspaniała rzecz dla miłośników gry | GRYOnline.pl">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894468" y="1047750"/>
          <a:ext cx="5310187" cy="3190875"/>
        </a:xfrm>
        <a:prstGeom prst="rect">
          <a:avLst/>
        </a:prstGeom>
        <a:ln>
          <a:noFill/>
        </a:ln>
        <a:effectLst>
          <a:softEdge rad="112500"/>
        </a:effectLst>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13</xdr:col>
          <xdr:colOff>31750</xdr:colOff>
          <xdr:row>25</xdr:row>
          <xdr:rowOff>31750</xdr:rowOff>
        </xdr:from>
        <xdr:to>
          <xdr:col>13</xdr:col>
          <xdr:colOff>266700</xdr:colOff>
          <xdr:row>38</xdr:row>
          <xdr:rowOff>184150</xdr:rowOff>
        </xdr:to>
        <xdr:sp macro="" textlink="">
          <xdr:nvSpPr>
            <xdr:cNvPr id="1027" name="strt_sc1"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25</xdr:row>
          <xdr:rowOff>31750</xdr:rowOff>
        </xdr:from>
        <xdr:to>
          <xdr:col>24</xdr:col>
          <xdr:colOff>266700</xdr:colOff>
          <xdr:row>38</xdr:row>
          <xdr:rowOff>184150</xdr:rowOff>
        </xdr:to>
        <xdr:sp macro="" textlink="">
          <xdr:nvSpPr>
            <xdr:cNvPr id="1028" name="strt_sc2"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0</xdr:colOff>
      <xdr:row>32</xdr:row>
      <xdr:rowOff>59531</xdr:rowOff>
    </xdr:from>
    <xdr:to>
      <xdr:col>2</xdr:col>
      <xdr:colOff>571499</xdr:colOff>
      <xdr:row>35</xdr:row>
      <xdr:rowOff>142874</xdr:rowOff>
    </xdr:to>
    <xdr:sp macro="" textlink="">
      <xdr:nvSpPr>
        <xdr:cNvPr id="2" name="strt_Gamma">
          <a:hlinkClick xmlns:r="http://schemas.openxmlformats.org/officeDocument/2006/relationships" r:id="rId5"/>
          <a:extLst>
            <a:ext uri="{FF2B5EF4-FFF2-40B4-BE49-F238E27FC236}">
              <a16:creationId xmlns:a16="http://schemas.microsoft.com/office/drawing/2014/main" id="{00000000-0008-0000-0100-000002000000}"/>
            </a:ext>
          </a:extLst>
        </xdr:cNvPr>
        <xdr:cNvSpPr/>
      </xdr:nvSpPr>
      <xdr:spPr>
        <a:xfrm>
          <a:off x="0" y="6179344"/>
          <a:ext cx="1785937" cy="654843"/>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200" b="1">
              <a:latin typeface="Tahoma" panose="020B0604030504040204" pitchFamily="34" charset="0"/>
              <a:ea typeface="Tahoma" panose="020B0604030504040204" pitchFamily="34" charset="0"/>
              <a:cs typeface="Tahoma" panose="020B0604030504040204" pitchFamily="34" charset="0"/>
            </a:rPr>
            <a:t>Open</a:t>
          </a:r>
          <a:r>
            <a:rPr lang="pl-PL" sz="1200" b="1" baseline="0">
              <a:latin typeface="Tahoma" panose="020B0604030504040204" pitchFamily="34" charset="0"/>
              <a:ea typeface="Tahoma" panose="020B0604030504040204" pitchFamily="34" charset="0"/>
              <a:cs typeface="Tahoma" panose="020B0604030504040204" pitchFamily="34" charset="0"/>
            </a:rPr>
            <a:t> GAMMA github page.</a:t>
          </a:r>
          <a:endParaRPr lang="pl-PL" sz="12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0</xdr:col>
      <xdr:colOff>11906</xdr:colOff>
      <xdr:row>36</xdr:row>
      <xdr:rowOff>0</xdr:rowOff>
    </xdr:from>
    <xdr:to>
      <xdr:col>2</xdr:col>
      <xdr:colOff>583405</xdr:colOff>
      <xdr:row>39</xdr:row>
      <xdr:rowOff>47624</xdr:rowOff>
    </xdr:to>
    <xdr:sp macro="[0]!Sheet1.strt_TF_click" textlink="">
      <xdr:nvSpPr>
        <xdr:cNvPr id="6" name="strt_TF">
          <a:extLst>
            <a:ext uri="{FF2B5EF4-FFF2-40B4-BE49-F238E27FC236}">
              <a16:creationId xmlns:a16="http://schemas.microsoft.com/office/drawing/2014/main" id="{00000000-0008-0000-0100-000006000000}"/>
            </a:ext>
          </a:extLst>
        </xdr:cNvPr>
        <xdr:cNvSpPr/>
      </xdr:nvSpPr>
      <xdr:spPr>
        <a:xfrm>
          <a:off x="11906" y="6881813"/>
          <a:ext cx="1785937" cy="619124"/>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200" b="1">
              <a:latin typeface="Tahoma" panose="020B0604030504040204" pitchFamily="34" charset="0"/>
              <a:ea typeface="Tahoma" panose="020B0604030504040204" pitchFamily="34" charset="0"/>
              <a:cs typeface="Tahoma" panose="020B0604030504040204" pitchFamily="34" charset="0"/>
            </a:rPr>
            <a:t>What is this page about?</a:t>
          </a:r>
        </a:p>
      </xdr:txBody>
    </xdr:sp>
    <xdr:clientData/>
  </xdr:twoCellAnchor>
  <mc:AlternateContent xmlns:mc="http://schemas.openxmlformats.org/markup-compatibility/2006">
    <mc:Choice xmlns:a14="http://schemas.microsoft.com/office/drawing/2010/main" Requires="a14">
      <xdr:twoCellAnchor editAs="oneCell">
        <xdr:from>
          <xdr:col>34</xdr:col>
          <xdr:colOff>31750</xdr:colOff>
          <xdr:row>25</xdr:row>
          <xdr:rowOff>38100</xdr:rowOff>
        </xdr:from>
        <xdr:to>
          <xdr:col>34</xdr:col>
          <xdr:colOff>266700</xdr:colOff>
          <xdr:row>39</xdr:row>
          <xdr:rowOff>0</xdr:rowOff>
        </xdr:to>
        <xdr:sp macro="" textlink="">
          <xdr:nvSpPr>
            <xdr:cNvPr id="1030" name="strt_sc3"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14</xdr:col>
      <xdr:colOff>403225</xdr:colOff>
      <xdr:row>7</xdr:row>
      <xdr:rowOff>124883</xdr:rowOff>
    </xdr:from>
    <xdr:to>
      <xdr:col>17</xdr:col>
      <xdr:colOff>347486</xdr:colOff>
      <xdr:row>11</xdr:row>
      <xdr:rowOff>236008</xdr:rowOff>
    </xdr:to>
    <mc:AlternateContent xmlns:mc="http://schemas.openxmlformats.org/markup-compatibility/2006" xmlns:a14="http://schemas.microsoft.com/office/drawing/2010/main">
      <mc:Choice Requires="a14">
        <xdr:graphicFrame macro="">
          <xdr:nvGraphicFramePr>
            <xdr:cNvPr id="13" name="Region Name">
              <a:extLst>
                <a:ext uri="{FF2B5EF4-FFF2-40B4-BE49-F238E27FC236}">
                  <a16:creationId xmlns:a16="http://schemas.microsoft.com/office/drawing/2014/main" id="{00000000-0008-0000-0200-00000D000000}"/>
                </a:ext>
              </a:extLst>
            </xdr:cNvPr>
            <xdr:cNvGraphicFramePr/>
          </xdr:nvGraphicFramePr>
          <xdr:xfrm>
            <a:off x="0" y="0"/>
            <a:ext cx="0" cy="0"/>
          </xdr:xfrm>
          <a:graphic>
            <a:graphicData uri="http://schemas.microsoft.com/office/drawing/2010/slicer">
              <sle:slicer xmlns:sle="http://schemas.microsoft.com/office/drawing/2010/slicer" name="Region Name"/>
            </a:graphicData>
          </a:graphic>
        </xdr:graphicFrame>
      </mc:Choice>
      <mc:Fallback xmlns="">
        <xdr:sp macro="" textlink="">
          <xdr:nvSpPr>
            <xdr:cNvPr id="0" name=""/>
            <xdr:cNvSpPr>
              <a:spLocks noTextEdit="1"/>
            </xdr:cNvSpPr>
          </xdr:nvSpPr>
          <xdr:spPr>
            <a:xfrm>
              <a:off x="11621558" y="1532466"/>
              <a:ext cx="1835150" cy="2524125"/>
            </a:xfrm>
            <a:prstGeom prst="rect">
              <a:avLst/>
            </a:prstGeom>
            <a:solidFill>
              <a:prstClr val="white"/>
            </a:solidFill>
            <a:ln w="1">
              <a:solidFill>
                <a:prstClr val="green"/>
              </a:solidFill>
            </a:ln>
          </xdr:spPr>
          <xdr:txBody>
            <a:bodyPr vertOverflow="clip" horzOverflow="clip"/>
            <a:lstStyle/>
            <a:p>
              <a:r>
                <a:rPr lang="pl-P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24</xdr:col>
      <xdr:colOff>23812</xdr:colOff>
      <xdr:row>22</xdr:row>
      <xdr:rowOff>66672</xdr:rowOff>
    </xdr:from>
    <xdr:to>
      <xdr:col>34</xdr:col>
      <xdr:colOff>0</xdr:colOff>
      <xdr:row>40</xdr:row>
      <xdr:rowOff>0</xdr:rowOff>
    </xdr:to>
    <xdr:graphicFrame macro="">
      <xdr:nvGraphicFramePr>
        <xdr:cNvPr id="2" name="cwpn_Chart4">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164305</xdr:colOff>
      <xdr:row>22</xdr:row>
      <xdr:rowOff>71435</xdr:rowOff>
    </xdr:from>
    <xdr:to>
      <xdr:col>23</xdr:col>
      <xdr:colOff>547687</xdr:colOff>
      <xdr:row>39</xdr:row>
      <xdr:rowOff>190498</xdr:rowOff>
    </xdr:to>
    <xdr:graphicFrame macro="">
      <xdr:nvGraphicFramePr>
        <xdr:cNvPr id="4" name="cwpn_Chart2">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250031</xdr:colOff>
      <xdr:row>5</xdr:row>
      <xdr:rowOff>50800</xdr:rowOff>
    </xdr:from>
    <xdr:to>
      <xdr:col>24</xdr:col>
      <xdr:colOff>369094</xdr:colOff>
      <xdr:row>22</xdr:row>
      <xdr:rowOff>25400</xdr:rowOff>
    </xdr:to>
    <xdr:graphicFrame macro="">
      <xdr:nvGraphicFramePr>
        <xdr:cNvPr id="5" name="cwpn_Chart1">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12700</xdr:colOff>
      <xdr:row>22</xdr:row>
      <xdr:rowOff>137319</xdr:rowOff>
    </xdr:from>
    <xdr:to>
      <xdr:col>11</xdr:col>
      <xdr:colOff>107950</xdr:colOff>
      <xdr:row>39</xdr:row>
      <xdr:rowOff>166687</xdr:rowOff>
    </xdr:to>
    <xdr:sp macro="" textlink="">
      <xdr:nvSpPr>
        <xdr:cNvPr id="6" name="Rectangle 5">
          <a:extLst>
            <a:ext uri="{FF2B5EF4-FFF2-40B4-BE49-F238E27FC236}">
              <a16:creationId xmlns:a16="http://schemas.microsoft.com/office/drawing/2014/main" id="{00000000-0008-0000-0300-000006000000}"/>
            </a:ext>
          </a:extLst>
        </xdr:cNvPr>
        <xdr:cNvSpPr/>
      </xdr:nvSpPr>
      <xdr:spPr>
        <a:xfrm>
          <a:off x="1834356" y="4352132"/>
          <a:ext cx="4191000" cy="3267868"/>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6350</xdr:colOff>
      <xdr:row>23</xdr:row>
      <xdr:rowOff>180182</xdr:rowOff>
    </xdr:from>
    <xdr:to>
      <xdr:col>7</xdr:col>
      <xdr:colOff>32340</xdr:colOff>
      <xdr:row>31</xdr:row>
      <xdr:rowOff>78582</xdr:rowOff>
    </xdr:to>
    <xdr:pic macro="[0]!Sheet4.EuropeFlag_click">
      <xdr:nvPicPr>
        <xdr:cNvPr id="9" name="wpn_pic_Europe">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828006" y="4585495"/>
          <a:ext cx="2061959" cy="1422400"/>
        </a:xfrm>
        <a:prstGeom prst="rect">
          <a:avLst/>
        </a:prstGeom>
        <a:ln w="28575">
          <a:noFill/>
        </a:ln>
        <a:extLst>
          <a:ext uri="{91240B29-F687-4F45-9708-019B960494DF}">
            <a14:hiddenLine xmlns:a14="http://schemas.microsoft.com/office/drawing/2010/main" w="28575">
              <a:solidFill>
                <a:srgbClr val="FF0000"/>
              </a:solidFill>
            </a14:hiddenLine>
          </a:ext>
        </a:extLst>
      </xdr:spPr>
    </xdr:pic>
    <xdr:clientData/>
  </xdr:twoCellAnchor>
  <xdr:twoCellAnchor editAs="oneCell">
    <xdr:from>
      <xdr:col>7</xdr:col>
      <xdr:colOff>130968</xdr:colOff>
      <xdr:row>31</xdr:row>
      <xdr:rowOff>153988</xdr:rowOff>
    </xdr:from>
    <xdr:to>
      <xdr:col>11</xdr:col>
      <xdr:colOff>111918</xdr:colOff>
      <xdr:row>39</xdr:row>
      <xdr:rowOff>90488</xdr:rowOff>
    </xdr:to>
    <xdr:pic macro="[0]!Sheet4.OtherFlag_click">
      <xdr:nvPicPr>
        <xdr:cNvPr id="11" name="pic_Other">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988593" y="6083301"/>
          <a:ext cx="2040731" cy="1460500"/>
        </a:xfrm>
        <a:prstGeom prst="rect">
          <a:avLst/>
        </a:prstGeom>
        <a:ln w="28575">
          <a:noFill/>
        </a:ln>
        <a:extLst>
          <a:ext uri="{91240B29-F687-4F45-9708-019B960494DF}">
            <a14:hiddenLine xmlns:a14="http://schemas.microsoft.com/office/drawing/2010/main" w="28575">
              <a:solidFill>
                <a:srgbClr val="FF0000"/>
              </a:solidFill>
            </a14:hiddenLine>
          </a:ext>
        </a:extLst>
      </xdr:spPr>
    </xdr:pic>
    <xdr:clientData/>
  </xdr:twoCellAnchor>
  <xdr:twoCellAnchor editAs="oneCell">
    <xdr:from>
      <xdr:col>2</xdr:col>
      <xdr:colOff>601662</xdr:colOff>
      <xdr:row>31</xdr:row>
      <xdr:rowOff>149186</xdr:rowOff>
    </xdr:from>
    <xdr:to>
      <xdr:col>7</xdr:col>
      <xdr:colOff>19844</xdr:colOff>
      <xdr:row>39</xdr:row>
      <xdr:rowOff>166686</xdr:rowOff>
    </xdr:to>
    <xdr:pic macro="[0]!Sheet4.RussianFlag_click">
      <xdr:nvPicPr>
        <xdr:cNvPr id="13" name="wpn_pic_Post-Soviet">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16100" y="6078499"/>
          <a:ext cx="2061369" cy="1541500"/>
        </a:xfrm>
        <a:prstGeom prst="rect">
          <a:avLst/>
        </a:prstGeom>
        <a:ln w="38100">
          <a:noFill/>
        </a:ln>
        <a:extLst>
          <a:ext uri="{91240B29-F687-4F45-9708-019B960494DF}">
            <a14:hiddenLine xmlns:a14="http://schemas.microsoft.com/office/drawing/2010/main" w="38100">
              <a:solidFill>
                <a:srgbClr val="FF0000"/>
              </a:solidFill>
            </a14:hiddenLine>
          </a:ext>
        </a:extLst>
      </xdr:spPr>
    </xdr:pic>
    <xdr:clientData/>
  </xdr:twoCellAnchor>
  <xdr:twoCellAnchor editAs="oneCell">
    <xdr:from>
      <xdr:col>7</xdr:col>
      <xdr:colOff>119062</xdr:colOff>
      <xdr:row>23</xdr:row>
      <xdr:rowOff>177800</xdr:rowOff>
    </xdr:from>
    <xdr:to>
      <xdr:col>11</xdr:col>
      <xdr:colOff>119292</xdr:colOff>
      <xdr:row>31</xdr:row>
      <xdr:rowOff>107156</xdr:rowOff>
    </xdr:to>
    <xdr:pic macro="[0]!Sheet4.USFlag_click">
      <xdr:nvPicPr>
        <xdr:cNvPr id="15" name="wpn_pic_Anglosaxons">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976687" y="4583113"/>
          <a:ext cx="2060011" cy="1453356"/>
        </a:xfrm>
        <a:prstGeom prst="rect">
          <a:avLst/>
        </a:prstGeom>
        <a:ln w="28575">
          <a:noFill/>
        </a:ln>
        <a:extLst>
          <a:ext uri="{91240B29-F687-4F45-9708-019B960494DF}">
            <a14:hiddenLine xmlns:a14="http://schemas.microsoft.com/office/drawing/2010/main" w="28575">
              <a:solidFill>
                <a:srgbClr val="FF0000"/>
              </a:solidFill>
            </a14:hiddenLine>
          </a:ext>
        </a:extLst>
      </xdr:spPr>
    </xdr:pic>
    <xdr:clientData/>
  </xdr:twoCellAnchor>
  <xdr:twoCellAnchor>
    <xdr:from>
      <xdr:col>0</xdr:col>
      <xdr:colOff>0</xdr:colOff>
      <xdr:row>0</xdr:row>
      <xdr:rowOff>0</xdr:rowOff>
    </xdr:from>
    <xdr:to>
      <xdr:col>2</xdr:col>
      <xdr:colOff>571500</xdr:colOff>
      <xdr:row>39</xdr:row>
      <xdr:rowOff>226217</xdr:rowOff>
    </xdr:to>
    <xdr:sp macro="" textlink="">
      <xdr:nvSpPr>
        <xdr:cNvPr id="16" name="Rectangle 15">
          <a:extLst>
            <a:ext uri="{FF2B5EF4-FFF2-40B4-BE49-F238E27FC236}">
              <a16:creationId xmlns:a16="http://schemas.microsoft.com/office/drawing/2014/main" id="{00000000-0008-0000-0300-000010000000}"/>
            </a:ext>
          </a:extLst>
        </xdr:cNvPr>
        <xdr:cNvSpPr/>
      </xdr:nvSpPr>
      <xdr:spPr>
        <a:xfrm>
          <a:off x="0" y="0"/>
          <a:ext cx="1785938" cy="767953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38100</xdr:colOff>
      <xdr:row>0</xdr:row>
      <xdr:rowOff>0</xdr:rowOff>
    </xdr:from>
    <xdr:to>
      <xdr:col>6</xdr:col>
      <xdr:colOff>59531</xdr:colOff>
      <xdr:row>4</xdr:row>
      <xdr:rowOff>148842</xdr:rowOff>
    </xdr:to>
    <xdr:pic>
      <xdr:nvPicPr>
        <xdr:cNvPr id="20" name="wpn_Logo_Gamma">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59756" y="0"/>
          <a:ext cx="1843088" cy="922748"/>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xdr:from>
      <xdr:col>2</xdr:col>
      <xdr:colOff>595311</xdr:colOff>
      <xdr:row>22</xdr:row>
      <xdr:rowOff>113507</xdr:rowOff>
    </xdr:from>
    <xdr:to>
      <xdr:col>7</xdr:col>
      <xdr:colOff>107155</xdr:colOff>
      <xdr:row>23</xdr:row>
      <xdr:rowOff>166687</xdr:rowOff>
    </xdr:to>
    <xdr:sp macro="" textlink="cwpn_Current_Filter1_Text">
      <xdr:nvSpPr>
        <xdr:cNvPr id="21" name="cwpn_CurrentFIlter">
          <a:extLst>
            <a:ext uri="{FF2B5EF4-FFF2-40B4-BE49-F238E27FC236}">
              <a16:creationId xmlns:a16="http://schemas.microsoft.com/office/drawing/2014/main" id="{00000000-0008-0000-0300-000015000000}"/>
            </a:ext>
          </a:extLst>
        </xdr:cNvPr>
        <xdr:cNvSpPr txBox="1"/>
      </xdr:nvSpPr>
      <xdr:spPr>
        <a:xfrm>
          <a:off x="1809749" y="4328320"/>
          <a:ext cx="2155031" cy="24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FDDDC8C-61B0-48D4-B55A-890C4E649472}" type="TxLink">
            <a:rPr lang="en-US" sz="1200" b="1" i="1" u="none" strike="noStrike">
              <a:solidFill>
                <a:srgbClr val="000000"/>
              </a:solidFill>
              <a:latin typeface="Times New Roman"/>
              <a:cs typeface="Times New Roman"/>
            </a:rPr>
            <a:pPr/>
            <a:t>Manufactured by: (All)</a:t>
          </a:fld>
          <a:endParaRPr lang="en-US" sz="1200" b="1" i="1"/>
        </a:p>
      </xdr:txBody>
    </xdr:sp>
    <xdr:clientData/>
  </xdr:twoCellAnchor>
  <xdr:twoCellAnchor editAs="oneCell">
    <xdr:from>
      <xdr:col>2</xdr:col>
      <xdr:colOff>584200</xdr:colOff>
      <xdr:row>5</xdr:row>
      <xdr:rowOff>35719</xdr:rowOff>
    </xdr:from>
    <xdr:to>
      <xdr:col>6</xdr:col>
      <xdr:colOff>142874</xdr:colOff>
      <xdr:row>22</xdr:row>
      <xdr:rowOff>23812</xdr:rowOff>
    </xdr:to>
    <mc:AlternateContent xmlns:mc="http://schemas.openxmlformats.org/markup-compatibility/2006" xmlns:a14="http://schemas.microsoft.com/office/drawing/2010/main">
      <mc:Choice Requires="a14">
        <xdr:graphicFrame macro="">
          <xdr:nvGraphicFramePr>
            <xdr:cNvPr id="28" name="Origin Country 1">
              <a:extLst>
                <a:ext uri="{FF2B5EF4-FFF2-40B4-BE49-F238E27FC236}">
                  <a16:creationId xmlns:a16="http://schemas.microsoft.com/office/drawing/2014/main" id="{00000000-0008-0000-0300-00001C000000}"/>
                </a:ext>
              </a:extLst>
            </xdr:cNvPr>
            <xdr:cNvGraphicFramePr/>
          </xdr:nvGraphicFramePr>
          <xdr:xfrm>
            <a:off x="0" y="0"/>
            <a:ext cx="0" cy="0"/>
          </xdr:xfrm>
          <a:graphic>
            <a:graphicData uri="http://schemas.microsoft.com/office/drawing/2010/slicer">
              <sle:slicer xmlns:sle="http://schemas.microsoft.com/office/drawing/2010/slicer" name="Origin Country 1"/>
            </a:graphicData>
          </a:graphic>
        </xdr:graphicFrame>
      </mc:Choice>
      <mc:Fallback xmlns="">
        <xdr:sp macro="" textlink="">
          <xdr:nvSpPr>
            <xdr:cNvPr id="0" name=""/>
            <xdr:cNvSpPr>
              <a:spLocks noTextEdit="1"/>
            </xdr:cNvSpPr>
          </xdr:nvSpPr>
          <xdr:spPr>
            <a:xfrm>
              <a:off x="1798638" y="1012032"/>
              <a:ext cx="1987549" cy="3226593"/>
            </a:xfrm>
            <a:prstGeom prst="rect">
              <a:avLst/>
            </a:prstGeom>
            <a:solidFill>
              <a:prstClr val="white"/>
            </a:solidFill>
            <a:ln w="1">
              <a:solidFill>
                <a:prstClr val="green"/>
              </a:solidFill>
            </a:ln>
          </xdr:spPr>
          <xdr:txBody>
            <a:bodyPr vertOverflow="clip" horzOverflow="clip"/>
            <a:lstStyle/>
            <a:p>
              <a:r>
                <a:rPr lang="pl-P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24</xdr:col>
      <xdr:colOff>436561</xdr:colOff>
      <xdr:row>5</xdr:row>
      <xdr:rowOff>26987</xdr:rowOff>
    </xdr:from>
    <xdr:to>
      <xdr:col>33</xdr:col>
      <xdr:colOff>809624</xdr:colOff>
      <xdr:row>22</xdr:row>
      <xdr:rowOff>7937</xdr:rowOff>
    </xdr:to>
    <xdr:graphicFrame macro="">
      <xdr:nvGraphicFramePr>
        <xdr:cNvPr id="29" name="cwpn_Chart5">
          <a:extLst>
            <a:ext uri="{FF2B5EF4-FFF2-40B4-BE49-F238E27FC236}">
              <a16:creationId xmlns:a16="http://schemas.microsoft.com/office/drawing/2014/main" id="{00000000-0008-0000-03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166687</xdr:colOff>
      <xdr:row>22</xdr:row>
      <xdr:rowOff>142874</xdr:rowOff>
    </xdr:from>
    <xdr:to>
      <xdr:col>11</xdr:col>
      <xdr:colOff>119063</xdr:colOff>
      <xdr:row>23</xdr:row>
      <xdr:rowOff>154781</xdr:rowOff>
    </xdr:to>
    <xdr:sp macro="[0]!Sheet4.ClearFilters_click" textlink="">
      <xdr:nvSpPr>
        <xdr:cNvPr id="12" name="cwpn_RemoveFilters">
          <a:extLst>
            <a:ext uri="{FF2B5EF4-FFF2-40B4-BE49-F238E27FC236}">
              <a16:creationId xmlns:a16="http://schemas.microsoft.com/office/drawing/2014/main" id="{00000000-0008-0000-0300-00000C000000}"/>
            </a:ext>
          </a:extLst>
        </xdr:cNvPr>
        <xdr:cNvSpPr/>
      </xdr:nvSpPr>
      <xdr:spPr>
        <a:xfrm>
          <a:off x="4024312" y="4357687"/>
          <a:ext cx="2012157" cy="202407"/>
        </a:xfrm>
        <a:prstGeom prst="round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pl-PL" sz="1100" b="1">
              <a:solidFill>
                <a:schemeClr val="bg2"/>
              </a:solidFill>
            </a:rPr>
            <a:t>CLICK TO REMOVE ALL FILTERS</a:t>
          </a:r>
        </a:p>
      </xdr:txBody>
    </xdr:sp>
    <xdr:clientData/>
  </xdr:twoCellAnchor>
  <xdr:twoCellAnchor>
    <xdr:from>
      <xdr:col>6</xdr:col>
      <xdr:colOff>202406</xdr:colOff>
      <xdr:row>5</xdr:row>
      <xdr:rowOff>59531</xdr:rowOff>
    </xdr:from>
    <xdr:to>
      <xdr:col>16</xdr:col>
      <xdr:colOff>214312</xdr:colOff>
      <xdr:row>22</xdr:row>
      <xdr:rowOff>11906</xdr:rowOff>
    </xdr:to>
    <xdr:graphicFrame macro="">
      <xdr:nvGraphicFramePr>
        <xdr:cNvPr id="3" name="cwpn_Chart6">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11476</xdr:colOff>
      <xdr:row>0</xdr:row>
      <xdr:rowOff>0</xdr:rowOff>
    </xdr:from>
    <xdr:to>
      <xdr:col>2</xdr:col>
      <xdr:colOff>541375</xdr:colOff>
      <xdr:row>4</xdr:row>
      <xdr:rowOff>178594</xdr:rowOff>
    </xdr:to>
    <xdr:sp macro="" textlink="">
      <xdr:nvSpPr>
        <xdr:cNvPr id="7" name="lwpn2_ControlPanel">
          <a:extLst>
            <a:ext uri="{FF2B5EF4-FFF2-40B4-BE49-F238E27FC236}">
              <a16:creationId xmlns:a16="http://schemas.microsoft.com/office/drawing/2014/main" id="{00000000-0008-0000-0300-000007000000}"/>
            </a:ext>
          </a:extLst>
        </xdr:cNvPr>
        <xdr:cNvSpPr/>
      </xdr:nvSpPr>
      <xdr:spPr>
        <a:xfrm>
          <a:off x="11476" y="0"/>
          <a:ext cx="1744337" cy="952500"/>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2400" b="1" i="1">
              <a:latin typeface="Times New Roman" panose="02020603050405020304" pitchFamily="18" charset="0"/>
              <a:cs typeface="Times New Roman" panose="02020603050405020304" pitchFamily="18" charset="0"/>
            </a:rPr>
            <a:t>Control</a:t>
          </a:r>
          <a:r>
            <a:rPr lang="pl-PL" sz="2400" b="1" i="1" baseline="0">
              <a:latin typeface="Times New Roman" panose="02020603050405020304" pitchFamily="18" charset="0"/>
              <a:cs typeface="Times New Roman" panose="02020603050405020304" pitchFamily="18" charset="0"/>
            </a:rPr>
            <a:t> Panel</a:t>
          </a:r>
          <a:endParaRPr lang="pl-PL" sz="2400" b="1" i="1">
            <a:latin typeface="Times New Roman" panose="02020603050405020304" pitchFamily="18" charset="0"/>
            <a:cs typeface="Times New Roman" panose="02020603050405020304" pitchFamily="18" charset="0"/>
          </a:endParaRPr>
        </a:p>
      </xdr:txBody>
    </xdr:sp>
    <xdr:clientData/>
  </xdr:twoCellAnchor>
  <xdr:twoCellAnchor>
    <xdr:from>
      <xdr:col>0</xdr:col>
      <xdr:colOff>0</xdr:colOff>
      <xdr:row>5</xdr:row>
      <xdr:rowOff>67995</xdr:rowOff>
    </xdr:from>
    <xdr:to>
      <xdr:col>2</xdr:col>
      <xdr:colOff>529899</xdr:colOff>
      <xdr:row>10</xdr:row>
      <xdr:rowOff>102422</xdr:rowOff>
    </xdr:to>
    <xdr:sp macro="[0]!ThisWorkbook.MoveToStrt_click" textlink="">
      <xdr:nvSpPr>
        <xdr:cNvPr id="8" name="move_strt">
          <a:extLst>
            <a:ext uri="{FF2B5EF4-FFF2-40B4-BE49-F238E27FC236}">
              <a16:creationId xmlns:a16="http://schemas.microsoft.com/office/drawing/2014/main" id="{00000000-0008-0000-0300-000008000000}"/>
            </a:ext>
          </a:extLst>
        </xdr:cNvPr>
        <xdr:cNvSpPr/>
      </xdr:nvSpPr>
      <xdr:spPr>
        <a:xfrm>
          <a:off x="0" y="1044308"/>
          <a:ext cx="1744337" cy="986927"/>
        </a:xfrm>
        <a:prstGeom prst="rightArrow">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600" b="1" i="1">
              <a:latin typeface="Times New Roman" panose="02020603050405020304" pitchFamily="18" charset="0"/>
              <a:cs typeface="Times New Roman" panose="02020603050405020304" pitchFamily="18" charset="0"/>
            </a:rPr>
            <a:t>Starting</a:t>
          </a:r>
          <a:r>
            <a:rPr lang="pl-PL" sz="1600" b="1" i="1" baseline="0">
              <a:latin typeface="Times New Roman" panose="02020603050405020304" pitchFamily="18" charset="0"/>
              <a:cs typeface="Times New Roman" panose="02020603050405020304" pitchFamily="18" charset="0"/>
            </a:rPr>
            <a:t> Page</a:t>
          </a:r>
          <a:endParaRPr lang="pl-PL" sz="1600" b="1" i="1">
            <a:latin typeface="Times New Roman" panose="02020603050405020304" pitchFamily="18" charset="0"/>
            <a:cs typeface="Times New Roman" panose="02020603050405020304" pitchFamily="18" charset="0"/>
          </a:endParaRPr>
        </a:p>
      </xdr:txBody>
    </xdr:sp>
    <xdr:clientData/>
  </xdr:twoCellAnchor>
  <xdr:twoCellAnchor>
    <xdr:from>
      <xdr:col>0</xdr:col>
      <xdr:colOff>0</xdr:colOff>
      <xdr:row>10</xdr:row>
      <xdr:rowOff>136850</xdr:rowOff>
    </xdr:from>
    <xdr:to>
      <xdr:col>2</xdr:col>
      <xdr:colOff>529899</xdr:colOff>
      <xdr:row>15</xdr:row>
      <xdr:rowOff>171277</xdr:rowOff>
    </xdr:to>
    <xdr:sp macro="[0]!ThisWorkbook.MoveToCwpn_click" textlink="">
      <xdr:nvSpPr>
        <xdr:cNvPr id="10" name="move_cwpn">
          <a:extLst>
            <a:ext uri="{FF2B5EF4-FFF2-40B4-BE49-F238E27FC236}">
              <a16:creationId xmlns:a16="http://schemas.microsoft.com/office/drawing/2014/main" id="{00000000-0008-0000-0300-00000A000000}"/>
            </a:ext>
          </a:extLst>
        </xdr:cNvPr>
        <xdr:cNvSpPr/>
      </xdr:nvSpPr>
      <xdr:spPr>
        <a:xfrm>
          <a:off x="0" y="2065663"/>
          <a:ext cx="1744337" cy="986927"/>
        </a:xfrm>
        <a:prstGeom prst="rightArrow">
          <a:avLst/>
        </a:prstGeom>
        <a:solidFill>
          <a:schemeClr val="tx1"/>
        </a:solid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200" b="1" i="1">
              <a:latin typeface="Times New Roman" panose="02020603050405020304" pitchFamily="18" charset="0"/>
              <a:cs typeface="Times New Roman" panose="02020603050405020304" pitchFamily="18" charset="0"/>
            </a:rPr>
            <a:t>Weapons</a:t>
          </a:r>
          <a:r>
            <a:rPr lang="pl-PL" sz="1200" b="1" i="1" baseline="0">
              <a:latin typeface="Times New Roman" panose="02020603050405020304" pitchFamily="18" charset="0"/>
              <a:cs typeface="Times New Roman" panose="02020603050405020304" pitchFamily="18" charset="0"/>
            </a:rPr>
            <a:t> by regions</a:t>
          </a:r>
          <a:endParaRPr lang="pl-PL" sz="1200" b="1" i="1">
            <a:latin typeface="Times New Roman" panose="02020603050405020304" pitchFamily="18" charset="0"/>
            <a:cs typeface="Times New Roman" panose="02020603050405020304" pitchFamily="18" charset="0"/>
          </a:endParaRPr>
        </a:p>
      </xdr:txBody>
    </xdr:sp>
    <xdr:clientData/>
  </xdr:twoCellAnchor>
  <xdr:twoCellAnchor>
    <xdr:from>
      <xdr:col>0</xdr:col>
      <xdr:colOff>0</xdr:colOff>
      <xdr:row>16</xdr:row>
      <xdr:rowOff>29894</xdr:rowOff>
    </xdr:from>
    <xdr:to>
      <xdr:col>2</xdr:col>
      <xdr:colOff>529899</xdr:colOff>
      <xdr:row>21</xdr:row>
      <xdr:rowOff>64321</xdr:rowOff>
    </xdr:to>
    <xdr:sp macro="[0]!ThisWorkbook.MoveToTwpn_click" textlink="">
      <xdr:nvSpPr>
        <xdr:cNvPr id="14" name="move_twpn">
          <a:extLst>
            <a:ext uri="{FF2B5EF4-FFF2-40B4-BE49-F238E27FC236}">
              <a16:creationId xmlns:a16="http://schemas.microsoft.com/office/drawing/2014/main" id="{00000000-0008-0000-0300-00000E000000}"/>
            </a:ext>
          </a:extLst>
        </xdr:cNvPr>
        <xdr:cNvSpPr/>
      </xdr:nvSpPr>
      <xdr:spPr>
        <a:xfrm>
          <a:off x="0" y="3101707"/>
          <a:ext cx="1744337" cy="986927"/>
        </a:xfrm>
        <a:prstGeom prst="rightArrow">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l-PL" sz="1200" b="1" i="1">
              <a:solidFill>
                <a:schemeClr val="lt1"/>
              </a:solidFill>
              <a:latin typeface="Times New Roman" panose="02020603050405020304" pitchFamily="18" charset="0"/>
              <a:ea typeface="+mn-ea"/>
              <a:cs typeface="Times New Roman" panose="02020603050405020304" pitchFamily="18" charset="0"/>
            </a:rPr>
            <a:t>Weapons by types</a:t>
          </a:r>
        </a:p>
      </xdr:txBody>
    </xdr:sp>
    <xdr:clientData/>
  </xdr:twoCellAnchor>
  <xdr:twoCellAnchor>
    <xdr:from>
      <xdr:col>0</xdr:col>
      <xdr:colOff>0</xdr:colOff>
      <xdr:row>21</xdr:row>
      <xdr:rowOff>101963</xdr:rowOff>
    </xdr:from>
    <xdr:to>
      <xdr:col>2</xdr:col>
      <xdr:colOff>529899</xdr:colOff>
      <xdr:row>26</xdr:row>
      <xdr:rowOff>136390</xdr:rowOff>
    </xdr:to>
    <xdr:sp macro="[0]!ThisWorkbook.MoveToArm_click" textlink="">
      <xdr:nvSpPr>
        <xdr:cNvPr id="17" name="move_arm">
          <a:extLst>
            <a:ext uri="{FF2B5EF4-FFF2-40B4-BE49-F238E27FC236}">
              <a16:creationId xmlns:a16="http://schemas.microsoft.com/office/drawing/2014/main" id="{00000000-0008-0000-0300-000011000000}"/>
            </a:ext>
          </a:extLst>
        </xdr:cNvPr>
        <xdr:cNvSpPr/>
      </xdr:nvSpPr>
      <xdr:spPr>
        <a:xfrm>
          <a:off x="0" y="4126276"/>
          <a:ext cx="1744337" cy="986927"/>
        </a:xfrm>
        <a:prstGeom prst="rightArrow">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100" b="1" i="1">
              <a:latin typeface="Times New Roman" panose="02020603050405020304" pitchFamily="18" charset="0"/>
              <a:cs typeface="Times New Roman" panose="02020603050405020304" pitchFamily="18" charset="0"/>
            </a:rPr>
            <a:t>Amors by factions and</a:t>
          </a:r>
          <a:r>
            <a:rPr lang="pl-PL" sz="1100" b="1" i="1" baseline="0">
              <a:latin typeface="Times New Roman" panose="02020603050405020304" pitchFamily="18" charset="0"/>
              <a:cs typeface="Times New Roman" panose="02020603050405020304" pitchFamily="18" charset="0"/>
            </a:rPr>
            <a:t> types</a:t>
          </a:r>
          <a:endParaRPr lang="pl-PL" sz="1100" b="1" i="1">
            <a:latin typeface="Times New Roman" panose="02020603050405020304" pitchFamily="18" charset="0"/>
            <a:cs typeface="Times New Roman" panose="02020603050405020304" pitchFamily="18" charset="0"/>
          </a:endParaRPr>
        </a:p>
      </xdr:txBody>
    </xdr:sp>
    <xdr:clientData/>
  </xdr:twoCellAnchor>
  <xdr:twoCellAnchor>
    <xdr:from>
      <xdr:col>0</xdr:col>
      <xdr:colOff>0</xdr:colOff>
      <xdr:row>26</xdr:row>
      <xdr:rowOff>151080</xdr:rowOff>
    </xdr:from>
    <xdr:to>
      <xdr:col>2</xdr:col>
      <xdr:colOff>529899</xdr:colOff>
      <xdr:row>31</xdr:row>
      <xdr:rowOff>185507</xdr:rowOff>
    </xdr:to>
    <xdr:sp macro="[0]!ThisWorkbook.MoveToLwpn2_click" textlink="">
      <xdr:nvSpPr>
        <xdr:cNvPr id="18" name="move_lwpn2">
          <a:extLst>
            <a:ext uri="{FF2B5EF4-FFF2-40B4-BE49-F238E27FC236}">
              <a16:creationId xmlns:a16="http://schemas.microsoft.com/office/drawing/2014/main" id="{00000000-0008-0000-0300-000012000000}"/>
            </a:ext>
          </a:extLst>
        </xdr:cNvPr>
        <xdr:cNvSpPr/>
      </xdr:nvSpPr>
      <xdr:spPr>
        <a:xfrm>
          <a:off x="0" y="5127893"/>
          <a:ext cx="1744337" cy="986927"/>
        </a:xfrm>
        <a:prstGeom prst="rightArrow">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200" b="1" i="1">
              <a:latin typeface="Times New Roman" panose="02020603050405020304" pitchFamily="18" charset="0"/>
              <a:cs typeface="Times New Roman" panose="02020603050405020304" pitchFamily="18" charset="0"/>
            </a:rPr>
            <a:t>Weapons</a:t>
          </a:r>
          <a:r>
            <a:rPr lang="pl-PL" sz="1200" b="1" i="1" baseline="0">
              <a:latin typeface="Times New Roman" panose="02020603050405020304" pitchFamily="18" charset="0"/>
              <a:cs typeface="Times New Roman" panose="02020603050405020304" pitchFamily="18" charset="0"/>
            </a:rPr>
            <a:t> by  Loot Table</a:t>
          </a:r>
          <a:endParaRPr lang="pl-PL" sz="1200" b="1" i="1">
            <a:latin typeface="Times New Roman" panose="02020603050405020304" pitchFamily="18" charset="0"/>
            <a:cs typeface="Times New Roman" panose="02020603050405020304" pitchFamily="18" charset="0"/>
          </a:endParaRPr>
        </a:p>
      </xdr:txBody>
    </xdr:sp>
    <xdr:clientData/>
  </xdr:twoCellAnchor>
  <xdr:twoCellAnchor>
    <xdr:from>
      <xdr:col>0</xdr:col>
      <xdr:colOff>0</xdr:colOff>
      <xdr:row>32</xdr:row>
      <xdr:rowOff>154781</xdr:rowOff>
    </xdr:from>
    <xdr:to>
      <xdr:col>2</xdr:col>
      <xdr:colOff>571499</xdr:colOff>
      <xdr:row>36</xdr:row>
      <xdr:rowOff>47624</xdr:rowOff>
    </xdr:to>
    <xdr:sp macro="" textlink="">
      <xdr:nvSpPr>
        <xdr:cNvPr id="19" name="cwpn_GAMMA">
          <a:hlinkClick xmlns:r="http://schemas.openxmlformats.org/officeDocument/2006/relationships" r:id="rId11"/>
          <a:extLst>
            <a:ext uri="{FF2B5EF4-FFF2-40B4-BE49-F238E27FC236}">
              <a16:creationId xmlns:a16="http://schemas.microsoft.com/office/drawing/2014/main" id="{00000000-0008-0000-0300-000013000000}"/>
            </a:ext>
          </a:extLst>
        </xdr:cNvPr>
        <xdr:cNvSpPr/>
      </xdr:nvSpPr>
      <xdr:spPr>
        <a:xfrm>
          <a:off x="0" y="6274594"/>
          <a:ext cx="1785937" cy="654843"/>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200" b="1">
              <a:latin typeface="Tahoma" panose="020B0604030504040204" pitchFamily="34" charset="0"/>
              <a:ea typeface="Tahoma" panose="020B0604030504040204" pitchFamily="34" charset="0"/>
              <a:cs typeface="Tahoma" panose="020B0604030504040204" pitchFamily="34" charset="0"/>
            </a:rPr>
            <a:t>Open</a:t>
          </a:r>
          <a:r>
            <a:rPr lang="pl-PL" sz="1200" b="1" baseline="0">
              <a:latin typeface="Tahoma" panose="020B0604030504040204" pitchFamily="34" charset="0"/>
              <a:ea typeface="Tahoma" panose="020B0604030504040204" pitchFamily="34" charset="0"/>
              <a:cs typeface="Tahoma" panose="020B0604030504040204" pitchFamily="34" charset="0"/>
            </a:rPr>
            <a:t> GAMMA github page.</a:t>
          </a:r>
          <a:endParaRPr lang="pl-PL" sz="12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0</xdr:col>
      <xdr:colOff>0</xdr:colOff>
      <xdr:row>36</xdr:row>
      <xdr:rowOff>119062</xdr:rowOff>
    </xdr:from>
    <xdr:to>
      <xdr:col>2</xdr:col>
      <xdr:colOff>571499</xdr:colOff>
      <xdr:row>39</xdr:row>
      <xdr:rowOff>166686</xdr:rowOff>
    </xdr:to>
    <xdr:sp macro="[0]!Sheet4.cwpn_TF_click" textlink="">
      <xdr:nvSpPr>
        <xdr:cNvPr id="24" name="cwpn_TF">
          <a:extLst>
            <a:ext uri="{FF2B5EF4-FFF2-40B4-BE49-F238E27FC236}">
              <a16:creationId xmlns:a16="http://schemas.microsoft.com/office/drawing/2014/main" id="{00000000-0008-0000-0300-000018000000}"/>
            </a:ext>
          </a:extLst>
        </xdr:cNvPr>
        <xdr:cNvSpPr/>
      </xdr:nvSpPr>
      <xdr:spPr>
        <a:xfrm>
          <a:off x="0" y="7000875"/>
          <a:ext cx="1785937" cy="619124"/>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200" b="1">
              <a:latin typeface="Tahoma" panose="020B0604030504040204" pitchFamily="34" charset="0"/>
              <a:ea typeface="Tahoma" panose="020B0604030504040204" pitchFamily="34" charset="0"/>
              <a:cs typeface="Tahoma" panose="020B0604030504040204" pitchFamily="34" charset="0"/>
            </a:rPr>
            <a:t>What is this page about?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11</xdr:col>
      <xdr:colOff>104775</xdr:colOff>
      <xdr:row>4</xdr:row>
      <xdr:rowOff>114300</xdr:rowOff>
    </xdr:from>
    <xdr:to>
      <xdr:col>13</xdr:col>
      <xdr:colOff>590550</xdr:colOff>
      <xdr:row>9</xdr:row>
      <xdr:rowOff>238125</xdr:rowOff>
    </xdr:to>
    <mc:AlternateContent xmlns:mc="http://schemas.openxmlformats.org/markup-compatibility/2006" xmlns:a14="http://schemas.microsoft.com/office/drawing/2010/main">
      <mc:Choice Requires="a14">
        <xdr:graphicFrame macro="">
          <xdr:nvGraphicFramePr>
            <xdr:cNvPr id="3" name="Type">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782300" y="1504950"/>
              <a:ext cx="1828800" cy="2524125"/>
            </a:xfrm>
            <a:prstGeom prst="rect">
              <a:avLst/>
            </a:prstGeom>
            <a:solidFill>
              <a:prstClr val="white"/>
            </a:solidFill>
            <a:ln w="1">
              <a:solidFill>
                <a:prstClr val="green"/>
              </a:solidFill>
            </a:ln>
          </xdr:spPr>
          <xdr:txBody>
            <a:bodyPr vertOverflow="clip" horzOverflow="clip"/>
            <a:lstStyle/>
            <a:p>
              <a:r>
                <a:rPr lang="pl-P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6</xdr:col>
      <xdr:colOff>166687</xdr:colOff>
      <xdr:row>5</xdr:row>
      <xdr:rowOff>95249</xdr:rowOff>
    </xdr:from>
    <xdr:to>
      <xdr:col>15</xdr:col>
      <xdr:colOff>392906</xdr:colOff>
      <xdr:row>21</xdr:row>
      <xdr:rowOff>178592</xdr:rowOff>
    </xdr:to>
    <xdr:graphicFrame macro="">
      <xdr:nvGraphicFramePr>
        <xdr:cNvPr id="2" name="twpn_Chart5">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595313</xdr:colOff>
      <xdr:row>22</xdr:row>
      <xdr:rowOff>107156</xdr:rowOff>
    </xdr:from>
    <xdr:to>
      <xdr:col>10</xdr:col>
      <xdr:colOff>47626</xdr:colOff>
      <xdr:row>39</xdr:row>
      <xdr:rowOff>238123</xdr:rowOff>
    </xdr:to>
    <xdr:sp macro="" textlink="">
      <xdr:nvSpPr>
        <xdr:cNvPr id="26" name="pic_Vessel">
          <a:extLst>
            <a:ext uri="{FF2B5EF4-FFF2-40B4-BE49-F238E27FC236}">
              <a16:creationId xmlns:a16="http://schemas.microsoft.com/office/drawing/2014/main" id="{00000000-0008-0000-0500-00001A000000}"/>
            </a:ext>
          </a:extLst>
        </xdr:cNvPr>
        <xdr:cNvSpPr/>
      </xdr:nvSpPr>
      <xdr:spPr>
        <a:xfrm>
          <a:off x="1809751" y="4321969"/>
          <a:ext cx="3917156" cy="3369467"/>
        </a:xfrm>
        <a:prstGeom prst="rect">
          <a:avLst/>
        </a:prstGeom>
        <a:solidFill>
          <a:schemeClr val="accent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clientData/>
  </xdr:twoCellAnchor>
  <xdr:twoCellAnchor>
    <xdr:from>
      <xdr:col>0</xdr:col>
      <xdr:colOff>0</xdr:colOff>
      <xdr:row>0</xdr:row>
      <xdr:rowOff>0</xdr:rowOff>
    </xdr:from>
    <xdr:to>
      <xdr:col>2</xdr:col>
      <xdr:colOff>571500</xdr:colOff>
      <xdr:row>39</xdr:row>
      <xdr:rowOff>226217</xdr:rowOff>
    </xdr:to>
    <xdr:sp macro="" textlink="">
      <xdr:nvSpPr>
        <xdr:cNvPr id="10" name="Rectangle 9">
          <a:extLst>
            <a:ext uri="{FF2B5EF4-FFF2-40B4-BE49-F238E27FC236}">
              <a16:creationId xmlns:a16="http://schemas.microsoft.com/office/drawing/2014/main" id="{00000000-0008-0000-0500-00000A000000}"/>
            </a:ext>
          </a:extLst>
        </xdr:cNvPr>
        <xdr:cNvSpPr/>
      </xdr:nvSpPr>
      <xdr:spPr>
        <a:xfrm>
          <a:off x="0" y="0"/>
          <a:ext cx="1790700" cy="7674767"/>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38100</xdr:colOff>
      <xdr:row>0</xdr:row>
      <xdr:rowOff>0</xdr:rowOff>
    </xdr:from>
    <xdr:to>
      <xdr:col>6</xdr:col>
      <xdr:colOff>59531</xdr:colOff>
      <xdr:row>4</xdr:row>
      <xdr:rowOff>148842</xdr:rowOff>
    </xdr:to>
    <xdr:pic>
      <xdr:nvPicPr>
        <xdr:cNvPr id="11" name="twpn_Logo_Gamma">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66900" y="0"/>
          <a:ext cx="1850231" cy="920367"/>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3</xdr:col>
      <xdr:colOff>23813</xdr:colOff>
      <xdr:row>22</xdr:row>
      <xdr:rowOff>142874</xdr:rowOff>
    </xdr:from>
    <xdr:to>
      <xdr:col>6</xdr:col>
      <xdr:colOff>121443</xdr:colOff>
      <xdr:row>28</xdr:row>
      <xdr:rowOff>84930</xdr:rowOff>
    </xdr:to>
    <xdr:pic macro="[0]!Sheet8.Pistol_click">
      <xdr:nvPicPr>
        <xdr:cNvPr id="15" name="twpn_pic_Pistol">
          <a:extLst>
            <a:ext uri="{FF2B5EF4-FFF2-40B4-BE49-F238E27FC236}">
              <a16:creationId xmlns:a16="http://schemas.microsoft.com/office/drawing/2014/main" id="{00000000-0008-0000-0500-00000F00000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45469" y="4357687"/>
          <a:ext cx="1919287" cy="1085056"/>
        </a:xfrm>
        <a:prstGeom prst="rect">
          <a:avLst/>
        </a:prstGeom>
        <a:ln w="31750">
          <a:noFill/>
        </a:ln>
        <a:extLst>
          <a:ext uri="{91240B29-F687-4F45-9708-019B960494DF}">
            <a14:hiddenLine xmlns:a14="http://schemas.microsoft.com/office/drawing/2010/main" w="31750">
              <a:solidFill>
                <a:srgbClr val="FF0000"/>
              </a:solidFill>
            </a14:hiddenLine>
          </a:ext>
        </a:extLst>
      </xdr:spPr>
    </xdr:pic>
    <xdr:clientData/>
  </xdr:twoCellAnchor>
  <xdr:twoCellAnchor editAs="oneCell">
    <xdr:from>
      <xdr:col>6</xdr:col>
      <xdr:colOff>166688</xdr:colOff>
      <xdr:row>22</xdr:row>
      <xdr:rowOff>142875</xdr:rowOff>
    </xdr:from>
    <xdr:to>
      <xdr:col>10</xdr:col>
      <xdr:colOff>47626</xdr:colOff>
      <xdr:row>28</xdr:row>
      <xdr:rowOff>84931</xdr:rowOff>
    </xdr:to>
    <xdr:pic macro="[0]!Sheet8.MG_click">
      <xdr:nvPicPr>
        <xdr:cNvPr id="17" name="twpn_pic_MG">
          <a:extLst>
            <a:ext uri="{FF2B5EF4-FFF2-40B4-BE49-F238E27FC236}">
              <a16:creationId xmlns:a16="http://schemas.microsoft.com/office/drawing/2014/main" id="{00000000-0008-0000-0500-000011000000}"/>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810001" y="4357688"/>
          <a:ext cx="1916906" cy="1085056"/>
        </a:xfrm>
        <a:prstGeom prst="rect">
          <a:avLst/>
        </a:prstGeom>
        <a:ln w="31750">
          <a:noFill/>
        </a:ln>
        <a:extLst>
          <a:ext uri="{91240B29-F687-4F45-9708-019B960494DF}">
            <a14:hiddenLine xmlns:a14="http://schemas.microsoft.com/office/drawing/2010/main" w="31750">
              <a:solidFill>
                <a:srgbClr val="FF0000"/>
              </a:solidFill>
            </a14:hiddenLine>
          </a:ext>
        </a:extLst>
      </xdr:spPr>
    </xdr:pic>
    <xdr:clientData/>
  </xdr:twoCellAnchor>
  <xdr:twoCellAnchor editAs="oneCell">
    <xdr:from>
      <xdr:col>3</xdr:col>
      <xdr:colOff>23813</xdr:colOff>
      <xdr:row>28</xdr:row>
      <xdr:rowOff>110329</xdr:rowOff>
    </xdr:from>
    <xdr:to>
      <xdr:col>6</xdr:col>
      <xdr:colOff>121443</xdr:colOff>
      <xdr:row>34</xdr:row>
      <xdr:rowOff>52385</xdr:rowOff>
    </xdr:to>
    <xdr:pic macro="[0]!Sheet8.AssaultRifle_click">
      <xdr:nvPicPr>
        <xdr:cNvPr id="19" name="twpn_pic_Assault Rifle">
          <a:extLst>
            <a:ext uri="{FF2B5EF4-FFF2-40B4-BE49-F238E27FC236}">
              <a16:creationId xmlns:a16="http://schemas.microsoft.com/office/drawing/2014/main" id="{00000000-0008-0000-0500-000013000000}"/>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5469" y="5468142"/>
          <a:ext cx="1919287" cy="1085056"/>
        </a:xfrm>
        <a:prstGeom prst="rect">
          <a:avLst/>
        </a:prstGeom>
        <a:ln w="31750">
          <a:noFill/>
        </a:ln>
        <a:extLst>
          <a:ext uri="{91240B29-F687-4F45-9708-019B960494DF}">
            <a14:hiddenLine xmlns:a14="http://schemas.microsoft.com/office/drawing/2010/main" w="31750">
              <a:solidFill>
                <a:srgbClr val="FF0000"/>
              </a:solidFill>
            </a14:hiddenLine>
          </a:ext>
        </a:extLst>
      </xdr:spPr>
    </xdr:pic>
    <xdr:clientData/>
  </xdr:twoCellAnchor>
  <xdr:twoCellAnchor editAs="oneCell">
    <xdr:from>
      <xdr:col>6</xdr:col>
      <xdr:colOff>166688</xdr:colOff>
      <xdr:row>28</xdr:row>
      <xdr:rowOff>110330</xdr:rowOff>
    </xdr:from>
    <xdr:to>
      <xdr:col>10</xdr:col>
      <xdr:colOff>47626</xdr:colOff>
      <xdr:row>34</xdr:row>
      <xdr:rowOff>52386</xdr:rowOff>
    </xdr:to>
    <xdr:pic macro="[0]!Sheet8.Shotgun_click">
      <xdr:nvPicPr>
        <xdr:cNvPr id="21" name="twpn_pic_Shotgun">
          <a:extLst>
            <a:ext uri="{FF2B5EF4-FFF2-40B4-BE49-F238E27FC236}">
              <a16:creationId xmlns:a16="http://schemas.microsoft.com/office/drawing/2014/main" id="{00000000-0008-0000-0500-000015000000}"/>
            </a:ext>
          </a:extLst>
        </xdr:cNvPr>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810001" y="5468143"/>
          <a:ext cx="1916906" cy="1085056"/>
        </a:xfrm>
        <a:prstGeom prst="rect">
          <a:avLst/>
        </a:prstGeom>
        <a:ln w="31750">
          <a:noFill/>
        </a:ln>
        <a:extLst>
          <a:ext uri="{91240B29-F687-4F45-9708-019B960494DF}">
            <a14:hiddenLine xmlns:a14="http://schemas.microsoft.com/office/drawing/2010/main" w="31750">
              <a:solidFill>
                <a:srgbClr val="FF0000"/>
              </a:solidFill>
            </a14:hiddenLine>
          </a:ext>
        </a:extLst>
      </xdr:spPr>
    </xdr:pic>
    <xdr:clientData/>
  </xdr:twoCellAnchor>
  <xdr:twoCellAnchor editAs="oneCell">
    <xdr:from>
      <xdr:col>3</xdr:col>
      <xdr:colOff>23813</xdr:colOff>
      <xdr:row>34</xdr:row>
      <xdr:rowOff>77785</xdr:rowOff>
    </xdr:from>
    <xdr:to>
      <xdr:col>6</xdr:col>
      <xdr:colOff>121443</xdr:colOff>
      <xdr:row>39</xdr:row>
      <xdr:rowOff>210341</xdr:rowOff>
    </xdr:to>
    <xdr:pic macro="[0]!Sheet8.SMG_click">
      <xdr:nvPicPr>
        <xdr:cNvPr id="23" name="twpn_pic_SMG">
          <a:extLst>
            <a:ext uri="{FF2B5EF4-FFF2-40B4-BE49-F238E27FC236}">
              <a16:creationId xmlns:a16="http://schemas.microsoft.com/office/drawing/2014/main" id="{00000000-0008-0000-0500-000017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845469" y="6578598"/>
          <a:ext cx="1919287" cy="1085056"/>
        </a:xfrm>
        <a:prstGeom prst="rect">
          <a:avLst/>
        </a:prstGeom>
        <a:ln w="31750">
          <a:noFill/>
        </a:ln>
        <a:extLst>
          <a:ext uri="{91240B29-F687-4F45-9708-019B960494DF}">
            <a14:hiddenLine xmlns:a14="http://schemas.microsoft.com/office/drawing/2010/main" w="31750">
              <a:solidFill>
                <a:srgbClr val="FF0000"/>
              </a:solidFill>
            </a14:hiddenLine>
          </a:ext>
        </a:extLst>
      </xdr:spPr>
    </xdr:pic>
    <xdr:clientData/>
  </xdr:twoCellAnchor>
  <xdr:twoCellAnchor editAs="oneCell">
    <xdr:from>
      <xdr:col>6</xdr:col>
      <xdr:colOff>166688</xdr:colOff>
      <xdr:row>34</xdr:row>
      <xdr:rowOff>77786</xdr:rowOff>
    </xdr:from>
    <xdr:to>
      <xdr:col>10</xdr:col>
      <xdr:colOff>47626</xdr:colOff>
      <xdr:row>39</xdr:row>
      <xdr:rowOff>210342</xdr:rowOff>
    </xdr:to>
    <xdr:pic macro="[0]!Sheet8.Sniper_click">
      <xdr:nvPicPr>
        <xdr:cNvPr id="25" name="twpn_pic_Sniper">
          <a:extLst>
            <a:ext uri="{FF2B5EF4-FFF2-40B4-BE49-F238E27FC236}">
              <a16:creationId xmlns:a16="http://schemas.microsoft.com/office/drawing/2014/main" id="{00000000-0008-0000-0500-000019000000}"/>
            </a:ext>
          </a:extLst>
        </xdr:cNvPr>
        <xdr:cNvPicPr>
          <a:picLocks/>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810001" y="6578599"/>
          <a:ext cx="1916906" cy="1085056"/>
        </a:xfrm>
        <a:prstGeom prst="rect">
          <a:avLst/>
        </a:prstGeom>
        <a:ln w="31750">
          <a:noFill/>
        </a:ln>
        <a:extLst>
          <a:ext uri="{91240B29-F687-4F45-9708-019B960494DF}">
            <a14:hiddenLine xmlns:a14="http://schemas.microsoft.com/office/drawing/2010/main" w="31750">
              <a:solidFill>
                <a:srgbClr val="FF0000"/>
              </a:solidFill>
            </a14:hiddenLine>
          </a:ext>
        </a:extLst>
      </xdr:spPr>
    </xdr:pic>
    <xdr:clientData/>
  </xdr:twoCellAnchor>
  <xdr:twoCellAnchor>
    <xdr:from>
      <xdr:col>3</xdr:col>
      <xdr:colOff>1</xdr:colOff>
      <xdr:row>20</xdr:row>
      <xdr:rowOff>190498</xdr:rowOff>
    </xdr:from>
    <xdr:to>
      <xdr:col>6</xdr:col>
      <xdr:colOff>178594</xdr:colOff>
      <xdr:row>22</xdr:row>
      <xdr:rowOff>83343</xdr:rowOff>
    </xdr:to>
    <xdr:sp macro="" textlink="twpn_Current_Filter1_Text">
      <xdr:nvSpPr>
        <xdr:cNvPr id="27" name="twpn_CurrentFilter">
          <a:extLst>
            <a:ext uri="{FF2B5EF4-FFF2-40B4-BE49-F238E27FC236}">
              <a16:creationId xmlns:a16="http://schemas.microsoft.com/office/drawing/2014/main" id="{00000000-0008-0000-0500-00001B000000}"/>
            </a:ext>
          </a:extLst>
        </xdr:cNvPr>
        <xdr:cNvSpPr txBox="1"/>
      </xdr:nvSpPr>
      <xdr:spPr>
        <a:xfrm>
          <a:off x="1821657" y="4024311"/>
          <a:ext cx="2000250" cy="27384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49C7E71-8755-4360-9BF0-4FAC6BEF96E3}" type="TxLink">
            <a:rPr lang="en-US" sz="1200" b="1" i="1" u="none" strike="noStrike">
              <a:solidFill>
                <a:srgbClr val="000000"/>
              </a:solidFill>
              <a:latin typeface="Times New Roman" panose="02020603050405020304" pitchFamily="18" charset="0"/>
              <a:cs typeface="Times New Roman" panose="02020603050405020304" pitchFamily="18" charset="0"/>
            </a:rPr>
            <a:pPr/>
            <a:t>Current type: (All)</a:t>
          </a:fld>
          <a:endParaRPr lang="en-US" sz="1200" b="1" i="1">
            <a:latin typeface="Times New Roman" panose="02020603050405020304" pitchFamily="18" charset="0"/>
            <a:cs typeface="Times New Roman" panose="02020603050405020304" pitchFamily="18" charset="0"/>
          </a:endParaRPr>
        </a:p>
      </xdr:txBody>
    </xdr:sp>
    <xdr:clientData/>
  </xdr:twoCellAnchor>
  <xdr:twoCellAnchor editAs="oneCell">
    <xdr:from>
      <xdr:col>3</xdr:col>
      <xdr:colOff>11906</xdr:colOff>
      <xdr:row>5</xdr:row>
      <xdr:rowOff>11907</xdr:rowOff>
    </xdr:from>
    <xdr:to>
      <xdr:col>6</xdr:col>
      <xdr:colOff>95249</xdr:colOff>
      <xdr:row>20</xdr:row>
      <xdr:rowOff>142874</xdr:rowOff>
    </xdr:to>
    <mc:AlternateContent xmlns:mc="http://schemas.openxmlformats.org/markup-compatibility/2006" xmlns:a14="http://schemas.microsoft.com/office/drawing/2010/main">
      <mc:Choice Requires="a14">
        <xdr:graphicFrame macro="">
          <xdr:nvGraphicFramePr>
            <xdr:cNvPr id="28" name="Caliber 1">
              <a:extLst>
                <a:ext uri="{FF2B5EF4-FFF2-40B4-BE49-F238E27FC236}">
                  <a16:creationId xmlns:a16="http://schemas.microsoft.com/office/drawing/2014/main" id="{00000000-0008-0000-0500-00001C000000}"/>
                </a:ext>
              </a:extLst>
            </xdr:cNvPr>
            <xdr:cNvGraphicFramePr/>
          </xdr:nvGraphicFramePr>
          <xdr:xfrm>
            <a:off x="0" y="0"/>
            <a:ext cx="0" cy="0"/>
          </xdr:xfrm>
          <a:graphic>
            <a:graphicData uri="http://schemas.microsoft.com/office/drawing/2010/slicer">
              <sle:slicer xmlns:sle="http://schemas.microsoft.com/office/drawing/2010/slicer" name="Caliber 1"/>
            </a:graphicData>
          </a:graphic>
        </xdr:graphicFrame>
      </mc:Choice>
      <mc:Fallback xmlns="">
        <xdr:sp macro="" textlink="">
          <xdr:nvSpPr>
            <xdr:cNvPr id="0" name=""/>
            <xdr:cNvSpPr>
              <a:spLocks noTextEdit="1"/>
            </xdr:cNvSpPr>
          </xdr:nvSpPr>
          <xdr:spPr>
            <a:xfrm>
              <a:off x="1833562" y="988220"/>
              <a:ext cx="1905000" cy="2988467"/>
            </a:xfrm>
            <a:prstGeom prst="rect">
              <a:avLst/>
            </a:prstGeom>
            <a:solidFill>
              <a:prstClr val="white"/>
            </a:solidFill>
            <a:ln w="1">
              <a:solidFill>
                <a:prstClr val="green"/>
              </a:solidFill>
            </a:ln>
          </xdr:spPr>
          <xdr:txBody>
            <a:bodyPr vertOverflow="clip" horzOverflow="clip"/>
            <a:lstStyle/>
            <a:p>
              <a:r>
                <a:rPr lang="pl-P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488159</xdr:colOff>
      <xdr:row>5</xdr:row>
      <xdr:rowOff>107155</xdr:rowOff>
    </xdr:from>
    <xdr:to>
      <xdr:col>23</xdr:col>
      <xdr:colOff>285749</xdr:colOff>
      <xdr:row>21</xdr:row>
      <xdr:rowOff>178592</xdr:rowOff>
    </xdr:to>
    <xdr:graphicFrame macro="">
      <xdr:nvGraphicFramePr>
        <xdr:cNvPr id="30" name="twpn_Chart1">
          <a:extLst>
            <a:ext uri="{FF2B5EF4-FFF2-40B4-BE49-F238E27FC236}">
              <a16:creationId xmlns:a16="http://schemas.microsoft.com/office/drawing/2014/main" id="{00000000-0008-0000-05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107157</xdr:colOff>
      <xdr:row>21</xdr:row>
      <xdr:rowOff>95252</xdr:rowOff>
    </xdr:from>
    <xdr:to>
      <xdr:col>10</xdr:col>
      <xdr:colOff>35721</xdr:colOff>
      <xdr:row>22</xdr:row>
      <xdr:rowOff>119062</xdr:rowOff>
    </xdr:to>
    <xdr:sp macro="[0]!Sheet8.ClearFilters_click" textlink="">
      <xdr:nvSpPr>
        <xdr:cNvPr id="31" name="twpn_RemoveFilter">
          <a:extLst>
            <a:ext uri="{FF2B5EF4-FFF2-40B4-BE49-F238E27FC236}">
              <a16:creationId xmlns:a16="http://schemas.microsoft.com/office/drawing/2014/main" id="{00000000-0008-0000-0500-00001F000000}"/>
            </a:ext>
          </a:extLst>
        </xdr:cNvPr>
        <xdr:cNvSpPr/>
      </xdr:nvSpPr>
      <xdr:spPr>
        <a:xfrm>
          <a:off x="3964782" y="4119565"/>
          <a:ext cx="1750220" cy="214310"/>
        </a:xfrm>
        <a:prstGeom prst="round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pl-PL" sz="1100" b="1">
              <a:solidFill>
                <a:schemeClr val="bg2"/>
              </a:solidFill>
            </a:rPr>
            <a:t>CLICK TO REMOVE FILTERS</a:t>
          </a:r>
        </a:p>
      </xdr:txBody>
    </xdr:sp>
    <xdr:clientData/>
  </xdr:twoCellAnchor>
  <xdr:twoCellAnchor>
    <xdr:from>
      <xdr:col>24</xdr:col>
      <xdr:colOff>273845</xdr:colOff>
      <xdr:row>22</xdr:row>
      <xdr:rowOff>95249</xdr:rowOff>
    </xdr:from>
    <xdr:to>
      <xdr:col>33</xdr:col>
      <xdr:colOff>788196</xdr:colOff>
      <xdr:row>39</xdr:row>
      <xdr:rowOff>214313</xdr:rowOff>
    </xdr:to>
    <xdr:graphicFrame macro="">
      <xdr:nvGraphicFramePr>
        <xdr:cNvPr id="32" name="twpn_Chart2">
          <a:extLst>
            <a:ext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119064</xdr:colOff>
      <xdr:row>22</xdr:row>
      <xdr:rowOff>83343</xdr:rowOff>
    </xdr:from>
    <xdr:to>
      <xdr:col>24</xdr:col>
      <xdr:colOff>190501</xdr:colOff>
      <xdr:row>39</xdr:row>
      <xdr:rowOff>226219</xdr:rowOff>
    </xdr:to>
    <xdr:graphicFrame macro="">
      <xdr:nvGraphicFramePr>
        <xdr:cNvPr id="33" name="twpn_Chart3">
          <a:extLst>
            <a:ext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23</xdr:col>
      <xdr:colOff>428625</xdr:colOff>
      <xdr:row>5</xdr:row>
      <xdr:rowOff>107155</xdr:rowOff>
    </xdr:from>
    <xdr:to>
      <xdr:col>33</xdr:col>
      <xdr:colOff>809625</xdr:colOff>
      <xdr:row>21</xdr:row>
      <xdr:rowOff>190498</xdr:rowOff>
    </xdr:to>
    <xdr:graphicFrame macro="">
      <xdr:nvGraphicFramePr>
        <xdr:cNvPr id="34" name="twpn_Chart4">
          <a:extLst>
            <a:ext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11476</xdr:colOff>
      <xdr:row>0</xdr:row>
      <xdr:rowOff>0</xdr:rowOff>
    </xdr:from>
    <xdr:to>
      <xdr:col>2</xdr:col>
      <xdr:colOff>541375</xdr:colOff>
      <xdr:row>4</xdr:row>
      <xdr:rowOff>178594</xdr:rowOff>
    </xdr:to>
    <xdr:sp macro="" textlink="">
      <xdr:nvSpPr>
        <xdr:cNvPr id="3" name="lwpn2_ControlPanel">
          <a:extLst>
            <a:ext uri="{FF2B5EF4-FFF2-40B4-BE49-F238E27FC236}">
              <a16:creationId xmlns:a16="http://schemas.microsoft.com/office/drawing/2014/main" id="{00000000-0008-0000-0500-000003000000}"/>
            </a:ext>
          </a:extLst>
        </xdr:cNvPr>
        <xdr:cNvSpPr/>
      </xdr:nvSpPr>
      <xdr:spPr>
        <a:xfrm>
          <a:off x="11476" y="0"/>
          <a:ext cx="1744337" cy="952500"/>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2400" b="1" i="1">
              <a:latin typeface="Times New Roman" panose="02020603050405020304" pitchFamily="18" charset="0"/>
              <a:cs typeface="Times New Roman" panose="02020603050405020304" pitchFamily="18" charset="0"/>
            </a:rPr>
            <a:t>Control</a:t>
          </a:r>
          <a:r>
            <a:rPr lang="pl-PL" sz="2400" b="1" i="1" baseline="0">
              <a:latin typeface="Times New Roman" panose="02020603050405020304" pitchFamily="18" charset="0"/>
              <a:cs typeface="Times New Roman" panose="02020603050405020304" pitchFamily="18" charset="0"/>
            </a:rPr>
            <a:t> Panel</a:t>
          </a:r>
          <a:endParaRPr lang="pl-PL" sz="2400" b="1" i="1">
            <a:latin typeface="Times New Roman" panose="02020603050405020304" pitchFamily="18" charset="0"/>
            <a:cs typeface="Times New Roman" panose="02020603050405020304" pitchFamily="18" charset="0"/>
          </a:endParaRPr>
        </a:p>
      </xdr:txBody>
    </xdr:sp>
    <xdr:clientData/>
  </xdr:twoCellAnchor>
  <xdr:twoCellAnchor>
    <xdr:from>
      <xdr:col>0</xdr:col>
      <xdr:colOff>0</xdr:colOff>
      <xdr:row>5</xdr:row>
      <xdr:rowOff>67995</xdr:rowOff>
    </xdr:from>
    <xdr:to>
      <xdr:col>2</xdr:col>
      <xdr:colOff>529899</xdr:colOff>
      <xdr:row>10</xdr:row>
      <xdr:rowOff>102422</xdr:rowOff>
    </xdr:to>
    <xdr:sp macro="[0]!ThisWorkbook.MoveToStrt_click" textlink="">
      <xdr:nvSpPr>
        <xdr:cNvPr id="4" name="move_strt">
          <a:extLst>
            <a:ext uri="{FF2B5EF4-FFF2-40B4-BE49-F238E27FC236}">
              <a16:creationId xmlns:a16="http://schemas.microsoft.com/office/drawing/2014/main" id="{00000000-0008-0000-0500-000004000000}"/>
            </a:ext>
          </a:extLst>
        </xdr:cNvPr>
        <xdr:cNvSpPr/>
      </xdr:nvSpPr>
      <xdr:spPr>
        <a:xfrm>
          <a:off x="0" y="1044308"/>
          <a:ext cx="1744337" cy="986927"/>
        </a:xfrm>
        <a:prstGeom prst="rightArrow">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600" b="1" i="1">
              <a:latin typeface="Times New Roman" panose="02020603050405020304" pitchFamily="18" charset="0"/>
              <a:cs typeface="Times New Roman" panose="02020603050405020304" pitchFamily="18" charset="0"/>
            </a:rPr>
            <a:t>Starting</a:t>
          </a:r>
          <a:r>
            <a:rPr lang="pl-PL" sz="1600" b="1" i="1" baseline="0">
              <a:latin typeface="Times New Roman" panose="02020603050405020304" pitchFamily="18" charset="0"/>
              <a:cs typeface="Times New Roman" panose="02020603050405020304" pitchFamily="18" charset="0"/>
            </a:rPr>
            <a:t> Page</a:t>
          </a:r>
          <a:endParaRPr lang="pl-PL" sz="1600" b="1" i="1">
            <a:latin typeface="Times New Roman" panose="02020603050405020304" pitchFamily="18" charset="0"/>
            <a:cs typeface="Times New Roman" panose="02020603050405020304" pitchFamily="18" charset="0"/>
          </a:endParaRPr>
        </a:p>
      </xdr:txBody>
    </xdr:sp>
    <xdr:clientData/>
  </xdr:twoCellAnchor>
  <xdr:twoCellAnchor>
    <xdr:from>
      <xdr:col>0</xdr:col>
      <xdr:colOff>0</xdr:colOff>
      <xdr:row>10</xdr:row>
      <xdr:rowOff>136850</xdr:rowOff>
    </xdr:from>
    <xdr:to>
      <xdr:col>2</xdr:col>
      <xdr:colOff>529899</xdr:colOff>
      <xdr:row>15</xdr:row>
      <xdr:rowOff>171277</xdr:rowOff>
    </xdr:to>
    <xdr:sp macro="[0]!ThisWorkbook.MoveToCwpn_click" textlink="">
      <xdr:nvSpPr>
        <xdr:cNvPr id="5" name="move_cwpn">
          <a:extLst>
            <a:ext uri="{FF2B5EF4-FFF2-40B4-BE49-F238E27FC236}">
              <a16:creationId xmlns:a16="http://schemas.microsoft.com/office/drawing/2014/main" id="{00000000-0008-0000-0500-000005000000}"/>
            </a:ext>
          </a:extLst>
        </xdr:cNvPr>
        <xdr:cNvSpPr/>
      </xdr:nvSpPr>
      <xdr:spPr>
        <a:xfrm>
          <a:off x="0" y="2065663"/>
          <a:ext cx="1744337" cy="986927"/>
        </a:xfrm>
        <a:prstGeom prst="rightArrow">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200" b="1" i="1">
              <a:latin typeface="Times New Roman" panose="02020603050405020304" pitchFamily="18" charset="0"/>
              <a:cs typeface="Times New Roman" panose="02020603050405020304" pitchFamily="18" charset="0"/>
            </a:rPr>
            <a:t>Weapons</a:t>
          </a:r>
          <a:r>
            <a:rPr lang="pl-PL" sz="1200" b="1" i="1" baseline="0">
              <a:latin typeface="Times New Roman" panose="02020603050405020304" pitchFamily="18" charset="0"/>
              <a:cs typeface="Times New Roman" panose="02020603050405020304" pitchFamily="18" charset="0"/>
            </a:rPr>
            <a:t> by regions</a:t>
          </a:r>
          <a:endParaRPr lang="pl-PL" sz="1200" b="1" i="1">
            <a:latin typeface="Times New Roman" panose="02020603050405020304" pitchFamily="18" charset="0"/>
            <a:cs typeface="Times New Roman" panose="02020603050405020304" pitchFamily="18" charset="0"/>
          </a:endParaRPr>
        </a:p>
      </xdr:txBody>
    </xdr:sp>
    <xdr:clientData/>
  </xdr:twoCellAnchor>
  <xdr:twoCellAnchor>
    <xdr:from>
      <xdr:col>0</xdr:col>
      <xdr:colOff>0</xdr:colOff>
      <xdr:row>16</xdr:row>
      <xdr:rowOff>29894</xdr:rowOff>
    </xdr:from>
    <xdr:to>
      <xdr:col>2</xdr:col>
      <xdr:colOff>529899</xdr:colOff>
      <xdr:row>21</xdr:row>
      <xdr:rowOff>64321</xdr:rowOff>
    </xdr:to>
    <xdr:sp macro="[0]!ThisWorkbook.MoveToTwpn_click" textlink="">
      <xdr:nvSpPr>
        <xdr:cNvPr id="6" name="move_twpn">
          <a:extLst>
            <a:ext uri="{FF2B5EF4-FFF2-40B4-BE49-F238E27FC236}">
              <a16:creationId xmlns:a16="http://schemas.microsoft.com/office/drawing/2014/main" id="{00000000-0008-0000-0500-000006000000}"/>
            </a:ext>
          </a:extLst>
        </xdr:cNvPr>
        <xdr:cNvSpPr/>
      </xdr:nvSpPr>
      <xdr:spPr>
        <a:xfrm>
          <a:off x="0" y="3101707"/>
          <a:ext cx="1744337" cy="986927"/>
        </a:xfrm>
        <a:prstGeom prst="rightArrow">
          <a:avLst/>
        </a:prstGeom>
        <a:solidFill>
          <a:schemeClr val="tx1"/>
        </a:solid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l-PL" sz="1200" b="1" i="1">
              <a:solidFill>
                <a:schemeClr val="lt1"/>
              </a:solidFill>
              <a:latin typeface="Times New Roman" panose="02020603050405020304" pitchFamily="18" charset="0"/>
              <a:ea typeface="+mn-ea"/>
              <a:cs typeface="Times New Roman" panose="02020603050405020304" pitchFamily="18" charset="0"/>
            </a:rPr>
            <a:t>Weapons by types</a:t>
          </a:r>
        </a:p>
      </xdr:txBody>
    </xdr:sp>
    <xdr:clientData/>
  </xdr:twoCellAnchor>
  <xdr:twoCellAnchor>
    <xdr:from>
      <xdr:col>0</xdr:col>
      <xdr:colOff>0</xdr:colOff>
      <xdr:row>21</xdr:row>
      <xdr:rowOff>101963</xdr:rowOff>
    </xdr:from>
    <xdr:to>
      <xdr:col>2</xdr:col>
      <xdr:colOff>529899</xdr:colOff>
      <xdr:row>26</xdr:row>
      <xdr:rowOff>136390</xdr:rowOff>
    </xdr:to>
    <xdr:sp macro="[0]!ThisWorkbook.MoveToArm_click" textlink="">
      <xdr:nvSpPr>
        <xdr:cNvPr id="7" name="move_arm">
          <a:extLst>
            <a:ext uri="{FF2B5EF4-FFF2-40B4-BE49-F238E27FC236}">
              <a16:creationId xmlns:a16="http://schemas.microsoft.com/office/drawing/2014/main" id="{00000000-0008-0000-0500-000007000000}"/>
            </a:ext>
          </a:extLst>
        </xdr:cNvPr>
        <xdr:cNvSpPr/>
      </xdr:nvSpPr>
      <xdr:spPr>
        <a:xfrm>
          <a:off x="0" y="4126276"/>
          <a:ext cx="1744337" cy="986927"/>
        </a:xfrm>
        <a:prstGeom prst="rightArrow">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100" b="1" i="1">
              <a:latin typeface="Times New Roman" panose="02020603050405020304" pitchFamily="18" charset="0"/>
              <a:cs typeface="Times New Roman" panose="02020603050405020304" pitchFamily="18" charset="0"/>
            </a:rPr>
            <a:t>Amors by factions and</a:t>
          </a:r>
          <a:r>
            <a:rPr lang="pl-PL" sz="1100" b="1" i="1" baseline="0">
              <a:latin typeface="Times New Roman" panose="02020603050405020304" pitchFamily="18" charset="0"/>
              <a:cs typeface="Times New Roman" panose="02020603050405020304" pitchFamily="18" charset="0"/>
            </a:rPr>
            <a:t> types</a:t>
          </a:r>
          <a:endParaRPr lang="pl-PL" sz="1100" b="1" i="1">
            <a:latin typeface="Times New Roman" panose="02020603050405020304" pitchFamily="18" charset="0"/>
            <a:cs typeface="Times New Roman" panose="02020603050405020304" pitchFamily="18" charset="0"/>
          </a:endParaRPr>
        </a:p>
      </xdr:txBody>
    </xdr:sp>
    <xdr:clientData/>
  </xdr:twoCellAnchor>
  <xdr:twoCellAnchor>
    <xdr:from>
      <xdr:col>0</xdr:col>
      <xdr:colOff>0</xdr:colOff>
      <xdr:row>26</xdr:row>
      <xdr:rowOff>151080</xdr:rowOff>
    </xdr:from>
    <xdr:to>
      <xdr:col>2</xdr:col>
      <xdr:colOff>529899</xdr:colOff>
      <xdr:row>31</xdr:row>
      <xdr:rowOff>185507</xdr:rowOff>
    </xdr:to>
    <xdr:sp macro="[0]!ThisWorkbook.MoveToLwpn2_click" textlink="">
      <xdr:nvSpPr>
        <xdr:cNvPr id="8" name="move_lwpn2">
          <a:extLst>
            <a:ext uri="{FF2B5EF4-FFF2-40B4-BE49-F238E27FC236}">
              <a16:creationId xmlns:a16="http://schemas.microsoft.com/office/drawing/2014/main" id="{00000000-0008-0000-0500-000008000000}"/>
            </a:ext>
          </a:extLst>
        </xdr:cNvPr>
        <xdr:cNvSpPr/>
      </xdr:nvSpPr>
      <xdr:spPr>
        <a:xfrm>
          <a:off x="0" y="5127893"/>
          <a:ext cx="1744337" cy="986927"/>
        </a:xfrm>
        <a:prstGeom prst="rightArrow">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200" b="1" i="1">
              <a:latin typeface="Times New Roman" panose="02020603050405020304" pitchFamily="18" charset="0"/>
              <a:cs typeface="Times New Roman" panose="02020603050405020304" pitchFamily="18" charset="0"/>
            </a:rPr>
            <a:t>Weapons</a:t>
          </a:r>
          <a:r>
            <a:rPr lang="pl-PL" sz="1200" b="1" i="1" baseline="0">
              <a:latin typeface="Times New Roman" panose="02020603050405020304" pitchFamily="18" charset="0"/>
              <a:cs typeface="Times New Roman" panose="02020603050405020304" pitchFamily="18" charset="0"/>
            </a:rPr>
            <a:t> by  Loot Table</a:t>
          </a:r>
          <a:endParaRPr lang="pl-PL" sz="1200" b="1" i="1">
            <a:latin typeface="Times New Roman" panose="02020603050405020304" pitchFamily="18" charset="0"/>
            <a:cs typeface="Times New Roman" panose="02020603050405020304" pitchFamily="18" charset="0"/>
          </a:endParaRPr>
        </a:p>
      </xdr:txBody>
    </xdr:sp>
    <xdr:clientData/>
  </xdr:twoCellAnchor>
  <xdr:twoCellAnchor>
    <xdr:from>
      <xdr:col>0</xdr:col>
      <xdr:colOff>0</xdr:colOff>
      <xdr:row>32</xdr:row>
      <xdr:rowOff>130968</xdr:rowOff>
    </xdr:from>
    <xdr:to>
      <xdr:col>2</xdr:col>
      <xdr:colOff>571499</xdr:colOff>
      <xdr:row>36</xdr:row>
      <xdr:rowOff>23811</xdr:rowOff>
    </xdr:to>
    <xdr:sp macro="" textlink="">
      <xdr:nvSpPr>
        <xdr:cNvPr id="9" name="twpn_GAMMA">
          <a:hlinkClick xmlns:r="http://schemas.openxmlformats.org/officeDocument/2006/relationships" r:id="rId13"/>
          <a:extLst>
            <a:ext uri="{FF2B5EF4-FFF2-40B4-BE49-F238E27FC236}">
              <a16:creationId xmlns:a16="http://schemas.microsoft.com/office/drawing/2014/main" id="{00000000-0008-0000-0500-000009000000}"/>
            </a:ext>
          </a:extLst>
        </xdr:cNvPr>
        <xdr:cNvSpPr/>
      </xdr:nvSpPr>
      <xdr:spPr>
        <a:xfrm>
          <a:off x="0" y="6250781"/>
          <a:ext cx="1785937" cy="654843"/>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200" b="1">
              <a:latin typeface="Tahoma" panose="020B0604030504040204" pitchFamily="34" charset="0"/>
              <a:ea typeface="Tahoma" panose="020B0604030504040204" pitchFamily="34" charset="0"/>
              <a:cs typeface="Tahoma" panose="020B0604030504040204" pitchFamily="34" charset="0"/>
            </a:rPr>
            <a:t>Open</a:t>
          </a:r>
          <a:r>
            <a:rPr lang="pl-PL" sz="1200" b="1" baseline="0">
              <a:latin typeface="Tahoma" panose="020B0604030504040204" pitchFamily="34" charset="0"/>
              <a:ea typeface="Tahoma" panose="020B0604030504040204" pitchFamily="34" charset="0"/>
              <a:cs typeface="Tahoma" panose="020B0604030504040204" pitchFamily="34" charset="0"/>
            </a:rPr>
            <a:t> GAMMA github page.</a:t>
          </a:r>
          <a:endParaRPr lang="pl-PL" sz="12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0</xdr:col>
      <xdr:colOff>0</xdr:colOff>
      <xdr:row>36</xdr:row>
      <xdr:rowOff>71437</xdr:rowOff>
    </xdr:from>
    <xdr:to>
      <xdr:col>2</xdr:col>
      <xdr:colOff>571499</xdr:colOff>
      <xdr:row>39</xdr:row>
      <xdr:rowOff>119061</xdr:rowOff>
    </xdr:to>
    <xdr:sp macro="[0]!Sheet8.twpn_TF_click" textlink="">
      <xdr:nvSpPr>
        <xdr:cNvPr id="13" name="cwpn_TF">
          <a:extLst>
            <a:ext uri="{FF2B5EF4-FFF2-40B4-BE49-F238E27FC236}">
              <a16:creationId xmlns:a16="http://schemas.microsoft.com/office/drawing/2014/main" id="{00000000-0008-0000-0500-00000D000000}"/>
            </a:ext>
          </a:extLst>
        </xdr:cNvPr>
        <xdr:cNvSpPr/>
      </xdr:nvSpPr>
      <xdr:spPr>
        <a:xfrm>
          <a:off x="0" y="6953250"/>
          <a:ext cx="1785937" cy="619124"/>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200" b="1">
              <a:latin typeface="Tahoma" panose="020B0604030504040204" pitchFamily="34" charset="0"/>
              <a:ea typeface="Tahoma" panose="020B0604030504040204" pitchFamily="34" charset="0"/>
              <a:cs typeface="Tahoma" panose="020B0604030504040204" pitchFamily="34" charset="0"/>
            </a:rPr>
            <a:t>What is this page about?</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571500</xdr:colOff>
      <xdr:row>2</xdr:row>
      <xdr:rowOff>85725</xdr:rowOff>
    </xdr:from>
    <xdr:to>
      <xdr:col>15</xdr:col>
      <xdr:colOff>847725</xdr:colOff>
      <xdr:row>10</xdr:row>
      <xdr:rowOff>0</xdr:rowOff>
    </xdr:to>
    <mc:AlternateContent xmlns:mc="http://schemas.openxmlformats.org/markup-compatibility/2006" xmlns:a14="http://schemas.microsoft.com/office/drawing/2010/main">
      <mc:Choice Requires="a14">
        <xdr:graphicFrame macro="">
          <xdr:nvGraphicFramePr>
            <xdr:cNvPr id="2" name="Type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Type 1"/>
            </a:graphicData>
          </a:graphic>
        </xdr:graphicFrame>
      </mc:Choice>
      <mc:Fallback xmlns="">
        <xdr:sp macro="" textlink="">
          <xdr:nvSpPr>
            <xdr:cNvPr id="0" name=""/>
            <xdr:cNvSpPr>
              <a:spLocks noTextEdit="1"/>
            </xdr:cNvSpPr>
          </xdr:nvSpPr>
          <xdr:spPr>
            <a:xfrm>
              <a:off x="10639425" y="466725"/>
              <a:ext cx="1828800" cy="2524125"/>
            </a:xfrm>
            <a:prstGeom prst="rect">
              <a:avLst/>
            </a:prstGeom>
            <a:solidFill>
              <a:prstClr val="white"/>
            </a:solidFill>
            <a:ln w="1">
              <a:solidFill>
                <a:prstClr val="green"/>
              </a:solidFill>
            </a:ln>
          </xdr:spPr>
          <xdr:txBody>
            <a:bodyPr vertOverflow="clip" horzOverflow="clip"/>
            <a:lstStyle/>
            <a:p>
              <a:r>
                <a:rPr lang="pl-P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523875</xdr:colOff>
      <xdr:row>2</xdr:row>
      <xdr:rowOff>85725</xdr:rowOff>
    </xdr:from>
    <xdr:to>
      <xdr:col>18</xdr:col>
      <xdr:colOff>447675</xdr:colOff>
      <xdr:row>10</xdr:row>
      <xdr:rowOff>0</xdr:rowOff>
    </xdr:to>
    <mc:AlternateContent xmlns:mc="http://schemas.openxmlformats.org/markup-compatibility/2006" xmlns:a14="http://schemas.microsoft.com/office/drawing/2010/main">
      <mc:Choice Requires="a14">
        <xdr:graphicFrame macro="">
          <xdr:nvGraphicFramePr>
            <xdr:cNvPr id="3" name="Faction">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Faction"/>
            </a:graphicData>
          </a:graphic>
        </xdr:graphicFrame>
      </mc:Choice>
      <mc:Fallback xmlns="">
        <xdr:sp macro="" textlink="">
          <xdr:nvSpPr>
            <xdr:cNvPr id="0" name=""/>
            <xdr:cNvSpPr>
              <a:spLocks noTextEdit="1"/>
            </xdr:cNvSpPr>
          </xdr:nvSpPr>
          <xdr:spPr>
            <a:xfrm>
              <a:off x="12544425" y="466725"/>
              <a:ext cx="1828800" cy="2524125"/>
            </a:xfrm>
            <a:prstGeom prst="rect">
              <a:avLst/>
            </a:prstGeom>
            <a:solidFill>
              <a:prstClr val="white"/>
            </a:solidFill>
            <a:ln w="1">
              <a:solidFill>
                <a:prstClr val="green"/>
              </a:solidFill>
            </a:ln>
          </xdr:spPr>
          <xdr:txBody>
            <a:bodyPr vertOverflow="clip" horzOverflow="clip"/>
            <a:lstStyle/>
            <a:p>
              <a:r>
                <a:rPr lang="pl-P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2</xdr:col>
      <xdr:colOff>571499</xdr:colOff>
      <xdr:row>25</xdr:row>
      <xdr:rowOff>95249</xdr:rowOff>
    </xdr:from>
    <xdr:to>
      <xdr:col>7</xdr:col>
      <xdr:colOff>547687</xdr:colOff>
      <xdr:row>39</xdr:row>
      <xdr:rowOff>178590</xdr:rowOff>
    </xdr:to>
    <xdr:sp macro="" textlink="">
      <xdr:nvSpPr>
        <xdr:cNvPr id="12" name="Rectangle 11">
          <a:extLst>
            <a:ext uri="{FF2B5EF4-FFF2-40B4-BE49-F238E27FC236}">
              <a16:creationId xmlns:a16="http://schemas.microsoft.com/office/drawing/2014/main" id="{00000000-0008-0000-0700-00000C000000}"/>
            </a:ext>
          </a:extLst>
        </xdr:cNvPr>
        <xdr:cNvSpPr/>
      </xdr:nvSpPr>
      <xdr:spPr>
        <a:xfrm>
          <a:off x="1785937" y="4881562"/>
          <a:ext cx="2619375" cy="275034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2</xdr:col>
      <xdr:colOff>571500</xdr:colOff>
      <xdr:row>40</xdr:row>
      <xdr:rowOff>23811</xdr:rowOff>
    </xdr:to>
    <xdr:sp macro="" textlink="">
      <xdr:nvSpPr>
        <xdr:cNvPr id="2" name="Rectangle 1">
          <a:extLst>
            <a:ext uri="{FF2B5EF4-FFF2-40B4-BE49-F238E27FC236}">
              <a16:creationId xmlns:a16="http://schemas.microsoft.com/office/drawing/2014/main" id="{00000000-0008-0000-0700-000002000000}"/>
            </a:ext>
          </a:extLst>
        </xdr:cNvPr>
        <xdr:cNvSpPr/>
      </xdr:nvSpPr>
      <xdr:spPr>
        <a:xfrm>
          <a:off x="0" y="0"/>
          <a:ext cx="1785938" cy="7679530"/>
        </a:xfrm>
        <a:prstGeom prst="rect">
          <a:avLst/>
        </a:prstGeom>
        <a:noFill/>
        <a:ln w="31750">
          <a:noFill/>
        </a:ln>
        <a:extLst>
          <a:ext uri="{91240B29-F687-4F45-9708-019B960494DF}">
            <a14:hiddenLine xmlns:a14="http://schemas.microsoft.com/office/drawing/2010/main" w="31750">
              <a:solidFill>
                <a:srgbClr val="FF0000"/>
              </a:solidFill>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23813</xdr:colOff>
      <xdr:row>0</xdr:row>
      <xdr:rowOff>0</xdr:rowOff>
    </xdr:from>
    <xdr:to>
      <xdr:col>6</xdr:col>
      <xdr:colOff>45244</xdr:colOff>
      <xdr:row>4</xdr:row>
      <xdr:rowOff>148842</xdr:rowOff>
    </xdr:to>
    <xdr:pic>
      <xdr:nvPicPr>
        <xdr:cNvPr id="3" name="twpn_Logo_Gamma">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45469" y="0"/>
          <a:ext cx="1843088" cy="922748"/>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3</xdr:col>
      <xdr:colOff>83342</xdr:colOff>
      <xdr:row>25</xdr:row>
      <xdr:rowOff>166686</xdr:rowOff>
    </xdr:from>
    <xdr:to>
      <xdr:col>5</xdr:col>
      <xdr:colOff>59531</xdr:colOff>
      <xdr:row>32</xdr:row>
      <xdr:rowOff>95249</xdr:rowOff>
    </xdr:to>
    <xdr:pic macro="[0]!Sheet7.Light_Click">
      <xdr:nvPicPr>
        <xdr:cNvPr id="5" name="arm_T_Light">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4998" y="4952999"/>
          <a:ext cx="1190627" cy="1262063"/>
        </a:xfrm>
        <a:prstGeom prst="rect">
          <a:avLst/>
        </a:prstGeom>
        <a:solidFill>
          <a:schemeClr val="tx1"/>
        </a:solidFill>
        <a:ln w="31750">
          <a:noFill/>
        </a:ln>
        <a:extLst>
          <a:ext uri="{91240B29-F687-4F45-9708-019B960494DF}">
            <a14:hiddenLine xmlns:a14="http://schemas.microsoft.com/office/drawing/2010/main" w="31750">
              <a:solidFill>
                <a:srgbClr val="FF0000"/>
              </a:solidFill>
            </a14:hiddenLine>
          </a:ext>
        </a:extLst>
      </xdr:spPr>
    </xdr:pic>
    <xdr:clientData/>
  </xdr:twoCellAnchor>
  <xdr:twoCellAnchor editAs="oneCell">
    <xdr:from>
      <xdr:col>5</xdr:col>
      <xdr:colOff>130968</xdr:colOff>
      <xdr:row>25</xdr:row>
      <xdr:rowOff>154781</xdr:rowOff>
    </xdr:from>
    <xdr:to>
      <xdr:col>7</xdr:col>
      <xdr:colOff>500063</xdr:colOff>
      <xdr:row>32</xdr:row>
      <xdr:rowOff>119063</xdr:rowOff>
    </xdr:to>
    <xdr:pic macro="[0]!Sheet7.Medium_Click">
      <xdr:nvPicPr>
        <xdr:cNvPr id="7" name="arm_T_Medium">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167062" y="4941094"/>
          <a:ext cx="1190626" cy="1297782"/>
        </a:xfrm>
        <a:prstGeom prst="rect">
          <a:avLst/>
        </a:prstGeom>
        <a:solidFill>
          <a:schemeClr val="tx1"/>
        </a:solidFill>
        <a:ln w="31750">
          <a:noFill/>
        </a:ln>
        <a:extLst>
          <a:ext uri="{91240B29-F687-4F45-9708-019B960494DF}">
            <a14:hiddenLine xmlns:a14="http://schemas.microsoft.com/office/drawing/2010/main" w="31750">
              <a:solidFill>
                <a:srgbClr val="FF0000"/>
              </a:solidFill>
            </a14:hiddenLine>
          </a:ext>
        </a:extLst>
      </xdr:spPr>
    </xdr:pic>
    <xdr:clientData/>
  </xdr:twoCellAnchor>
  <xdr:twoCellAnchor editAs="oneCell">
    <xdr:from>
      <xdr:col>3</xdr:col>
      <xdr:colOff>73781</xdr:colOff>
      <xdr:row>32</xdr:row>
      <xdr:rowOff>154780</xdr:rowOff>
    </xdr:from>
    <xdr:to>
      <xdr:col>5</xdr:col>
      <xdr:colOff>35718</xdr:colOff>
      <xdr:row>39</xdr:row>
      <xdr:rowOff>119063</xdr:rowOff>
    </xdr:to>
    <xdr:pic macro="[0]!Sheet7.Exo_click">
      <xdr:nvPicPr>
        <xdr:cNvPr id="9" name="arm_T_Exo">
          <a:extLst>
            <a:ext uri="{FF2B5EF4-FFF2-40B4-BE49-F238E27FC236}">
              <a16:creationId xmlns:a16="http://schemas.microsoft.com/office/drawing/2014/main" id="{00000000-0008-0000-07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895437" y="6274593"/>
          <a:ext cx="1176375" cy="1297783"/>
        </a:xfrm>
        <a:prstGeom prst="rect">
          <a:avLst/>
        </a:prstGeom>
        <a:solidFill>
          <a:schemeClr val="tx1"/>
        </a:solidFill>
        <a:ln w="31750">
          <a:noFill/>
        </a:ln>
        <a:extLst>
          <a:ext uri="{91240B29-F687-4F45-9708-019B960494DF}">
            <a14:hiddenLine xmlns:a14="http://schemas.microsoft.com/office/drawing/2010/main" w="31750">
              <a:solidFill>
                <a:srgbClr val="FF0000"/>
              </a:solidFill>
            </a14:hiddenLine>
          </a:ext>
        </a:extLst>
      </xdr:spPr>
    </xdr:pic>
    <xdr:clientData/>
  </xdr:twoCellAnchor>
  <xdr:twoCellAnchor editAs="oneCell">
    <xdr:from>
      <xdr:col>5</xdr:col>
      <xdr:colOff>116622</xdr:colOff>
      <xdr:row>32</xdr:row>
      <xdr:rowOff>142875</xdr:rowOff>
    </xdr:from>
    <xdr:to>
      <xdr:col>7</xdr:col>
      <xdr:colOff>464343</xdr:colOff>
      <xdr:row>39</xdr:row>
      <xdr:rowOff>142876</xdr:rowOff>
    </xdr:to>
    <xdr:pic macro="[0]!Sheet7.Heavy_Click">
      <xdr:nvPicPr>
        <xdr:cNvPr id="11" name="arm_T_Heavy">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152716" y="6262688"/>
          <a:ext cx="1169252" cy="1333501"/>
        </a:xfrm>
        <a:prstGeom prst="rect">
          <a:avLst/>
        </a:prstGeom>
        <a:solidFill>
          <a:schemeClr val="tx1"/>
        </a:solidFill>
        <a:ln w="31750">
          <a:noFill/>
        </a:ln>
        <a:extLst>
          <a:ext uri="{91240B29-F687-4F45-9708-019B960494DF}">
            <a14:hiddenLine xmlns:a14="http://schemas.microsoft.com/office/drawing/2010/main" w="31750">
              <a:solidFill>
                <a:srgbClr val="FF0000"/>
              </a:solidFill>
            </a14:hiddenLine>
          </a:ext>
        </a:extLst>
      </xdr:spPr>
    </xdr:pic>
    <xdr:clientData/>
  </xdr:twoCellAnchor>
  <xdr:twoCellAnchor>
    <xdr:from>
      <xdr:col>2</xdr:col>
      <xdr:colOff>571499</xdr:colOff>
      <xdr:row>6</xdr:row>
      <xdr:rowOff>47623</xdr:rowOff>
    </xdr:from>
    <xdr:to>
      <xdr:col>7</xdr:col>
      <xdr:colOff>476249</xdr:colOff>
      <xdr:row>24</xdr:row>
      <xdr:rowOff>107156</xdr:rowOff>
    </xdr:to>
    <xdr:sp macro="" textlink="">
      <xdr:nvSpPr>
        <xdr:cNvPr id="13" name="tarm_AFactions">
          <a:extLst>
            <a:ext uri="{FF2B5EF4-FFF2-40B4-BE49-F238E27FC236}">
              <a16:creationId xmlns:a16="http://schemas.microsoft.com/office/drawing/2014/main" id="{00000000-0008-0000-0700-00000D000000}"/>
            </a:ext>
          </a:extLst>
        </xdr:cNvPr>
        <xdr:cNvSpPr/>
      </xdr:nvSpPr>
      <xdr:spPr>
        <a:xfrm>
          <a:off x="1785937" y="1214436"/>
          <a:ext cx="2547937" cy="3488533"/>
        </a:xfrm>
        <a:prstGeom prst="rect">
          <a:avLst/>
        </a:prstGeom>
        <a:solidFill>
          <a:schemeClr val="accent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clientData/>
  </xdr:twoCellAnchor>
  <xdr:twoCellAnchor editAs="oneCell">
    <xdr:from>
      <xdr:col>3</xdr:col>
      <xdr:colOff>0</xdr:colOff>
      <xdr:row>21</xdr:row>
      <xdr:rowOff>6549</xdr:rowOff>
    </xdr:from>
    <xdr:to>
      <xdr:col>4</xdr:col>
      <xdr:colOff>213518</xdr:colOff>
      <xdr:row>24</xdr:row>
      <xdr:rowOff>35719</xdr:rowOff>
    </xdr:to>
    <xdr:pic macro="[0]!Sheet7.Unknown_click">
      <xdr:nvPicPr>
        <xdr:cNvPr id="25" name="arm_F_Unknown">
          <a:extLst>
            <a:ext uri="{FF2B5EF4-FFF2-40B4-BE49-F238E27FC236}">
              <a16:creationId xmlns:a16="http://schemas.microsoft.com/office/drawing/2014/main" id="{00000000-0008-0000-0700-000019000000}"/>
            </a:ext>
          </a:extLst>
        </xdr:cNvPr>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21656" y="4030862"/>
          <a:ext cx="820737" cy="600670"/>
        </a:xfrm>
        <a:prstGeom prst="rect">
          <a:avLst/>
        </a:prstGeom>
        <a:noFill/>
        <a:ln w="31750">
          <a:noFill/>
        </a:ln>
        <a:extLst>
          <a:ext uri="{91240B29-F687-4F45-9708-019B960494DF}">
            <a14:hiddenLine xmlns:a14="http://schemas.microsoft.com/office/drawing/2010/main" w="31750">
              <a:solidFill>
                <a:srgbClr val="FF0000"/>
              </a:solidFill>
            </a14:hiddenLine>
          </a:ext>
        </a:extLst>
      </xdr:spPr>
    </xdr:pic>
    <xdr:clientData/>
  </xdr:twoCellAnchor>
  <xdr:oneCellAnchor>
    <xdr:from>
      <xdr:col>5</xdr:col>
      <xdr:colOff>477043</xdr:colOff>
      <xdr:row>6</xdr:row>
      <xdr:rowOff>142874</xdr:rowOff>
    </xdr:from>
    <xdr:ext cx="825500" cy="656233"/>
    <xdr:pic macro="[0]!Sheet7.Loner_click">
      <xdr:nvPicPr>
        <xdr:cNvPr id="33" name="arm_F_Loner">
          <a:extLst>
            <a:ext uri="{FF2B5EF4-FFF2-40B4-BE49-F238E27FC236}">
              <a16:creationId xmlns:a16="http://schemas.microsoft.com/office/drawing/2014/main" id="{00000000-0008-0000-0700-000021000000}"/>
            </a:ext>
          </a:extLst>
        </xdr:cNvPr>
        <xdr:cNvPicPr preferRelativeResize="0"/>
      </xdr:nvPicPr>
      <xdr:blipFill>
        <a:blip xmlns:r="http://schemas.openxmlformats.org/officeDocument/2006/relationships" r:embed="rId7" cstate="print"/>
        <a:stretch>
          <a:fillRect/>
        </a:stretch>
      </xdr:blipFill>
      <xdr:spPr>
        <a:xfrm>
          <a:off x="3513137" y="1309687"/>
          <a:ext cx="825500" cy="656233"/>
        </a:xfrm>
        <a:prstGeom prst="rect">
          <a:avLst/>
        </a:prstGeom>
        <a:noFill/>
        <a:ln w="31750">
          <a:noFill/>
        </a:ln>
        <a:extLst>
          <a:ext uri="{91240B29-F687-4F45-9708-019B960494DF}">
            <a14:hiddenLine xmlns:a14="http://schemas.microsoft.com/office/drawing/2010/main" w="31750">
              <a:solidFill>
                <a:srgbClr val="FF0000"/>
              </a:solidFill>
            </a14:hiddenLine>
          </a:ext>
        </a:extLst>
      </xdr:spPr>
    </xdr:pic>
    <xdr:clientData fLocksWithSheet="0"/>
  </xdr:oneCellAnchor>
  <xdr:oneCellAnchor>
    <xdr:from>
      <xdr:col>2</xdr:col>
      <xdr:colOff>604043</xdr:colOff>
      <xdr:row>6</xdr:row>
      <xdr:rowOff>142874</xdr:rowOff>
    </xdr:from>
    <xdr:ext cx="825500" cy="656233"/>
    <xdr:pic macro="[0]!Sheet7.Bandit_click">
      <xdr:nvPicPr>
        <xdr:cNvPr id="34" name="arm_F_Bandit">
          <a:extLst>
            <a:ext uri="{FF2B5EF4-FFF2-40B4-BE49-F238E27FC236}">
              <a16:creationId xmlns:a16="http://schemas.microsoft.com/office/drawing/2014/main" id="{00000000-0008-0000-0700-000022000000}"/>
            </a:ext>
          </a:extLst>
        </xdr:cNvPr>
        <xdr:cNvPicPr preferRelativeResize="0"/>
      </xdr:nvPicPr>
      <xdr:blipFill>
        <a:blip xmlns:r="http://schemas.openxmlformats.org/officeDocument/2006/relationships" r:embed="rId8" cstate="print"/>
        <a:stretch>
          <a:fillRect/>
        </a:stretch>
      </xdr:blipFill>
      <xdr:spPr>
        <a:xfrm>
          <a:off x="1818481" y="1309687"/>
          <a:ext cx="825500" cy="656233"/>
        </a:xfrm>
        <a:prstGeom prst="rect">
          <a:avLst/>
        </a:prstGeom>
        <a:noFill/>
        <a:ln w="31750">
          <a:noFill/>
        </a:ln>
        <a:extLst>
          <a:ext uri="{91240B29-F687-4F45-9708-019B960494DF}">
            <a14:hiddenLine xmlns:a14="http://schemas.microsoft.com/office/drawing/2010/main" w="31750">
              <a:solidFill>
                <a:srgbClr val="FF0000"/>
              </a:solidFill>
            </a14:hiddenLine>
          </a:ext>
        </a:extLst>
      </xdr:spPr>
    </xdr:pic>
    <xdr:clientData fLocksWithSheet="0"/>
  </xdr:oneCellAnchor>
  <xdr:oneCellAnchor>
    <xdr:from>
      <xdr:col>4</xdr:col>
      <xdr:colOff>238125</xdr:colOff>
      <xdr:row>6</xdr:row>
      <xdr:rowOff>142874</xdr:rowOff>
    </xdr:from>
    <xdr:ext cx="825500" cy="656233"/>
    <xdr:pic macro="[0]!Sheet7.Mercenary_click">
      <xdr:nvPicPr>
        <xdr:cNvPr id="35" name="arm_F_Mercenary">
          <a:extLst>
            <a:ext uri="{FF2B5EF4-FFF2-40B4-BE49-F238E27FC236}">
              <a16:creationId xmlns:a16="http://schemas.microsoft.com/office/drawing/2014/main" id="{00000000-0008-0000-0700-000023000000}"/>
            </a:ext>
          </a:extLst>
        </xdr:cNvPr>
        <xdr:cNvPicPr preferRelativeResize="0"/>
      </xdr:nvPicPr>
      <xdr:blipFill>
        <a:blip xmlns:r="http://schemas.openxmlformats.org/officeDocument/2006/relationships" r:embed="rId9" cstate="print"/>
        <a:stretch>
          <a:fillRect/>
        </a:stretch>
      </xdr:blipFill>
      <xdr:spPr>
        <a:xfrm>
          <a:off x="2667000" y="1309687"/>
          <a:ext cx="825500" cy="656233"/>
        </a:xfrm>
        <a:prstGeom prst="rect">
          <a:avLst/>
        </a:prstGeom>
        <a:noFill/>
        <a:ln w="31750">
          <a:noFill/>
        </a:ln>
        <a:extLst>
          <a:ext uri="{91240B29-F687-4F45-9708-019B960494DF}">
            <a14:hiddenLine xmlns:a14="http://schemas.microsoft.com/office/drawing/2010/main" w="31750">
              <a:solidFill>
                <a:srgbClr val="FF0000"/>
              </a:solidFill>
            </a14:hiddenLine>
          </a:ext>
        </a:extLst>
      </xdr:spPr>
    </xdr:pic>
    <xdr:clientData fLocksWithSheet="0"/>
  </xdr:oneCellAnchor>
  <xdr:oneCellAnchor>
    <xdr:from>
      <xdr:col>5</xdr:col>
      <xdr:colOff>477043</xdr:colOff>
      <xdr:row>10</xdr:row>
      <xdr:rowOff>62507</xdr:rowOff>
    </xdr:from>
    <xdr:ext cx="825500" cy="656233"/>
    <xdr:pic macro="[0]!Sheet7.Military_click">
      <xdr:nvPicPr>
        <xdr:cNvPr id="36" name="arm_F_Military">
          <a:extLst>
            <a:ext uri="{FF2B5EF4-FFF2-40B4-BE49-F238E27FC236}">
              <a16:creationId xmlns:a16="http://schemas.microsoft.com/office/drawing/2014/main" id="{00000000-0008-0000-0700-000024000000}"/>
            </a:ext>
          </a:extLst>
        </xdr:cNvPr>
        <xdr:cNvPicPr preferRelativeResize="0"/>
      </xdr:nvPicPr>
      <xdr:blipFill>
        <a:blip xmlns:r="http://schemas.openxmlformats.org/officeDocument/2006/relationships" r:embed="rId10" cstate="print"/>
        <a:stretch>
          <a:fillRect/>
        </a:stretch>
      </xdr:blipFill>
      <xdr:spPr>
        <a:xfrm>
          <a:off x="3513137" y="1991320"/>
          <a:ext cx="825500" cy="656233"/>
        </a:xfrm>
        <a:prstGeom prst="rect">
          <a:avLst/>
        </a:prstGeom>
        <a:noFill/>
        <a:ln w="31750">
          <a:noFill/>
        </a:ln>
        <a:extLst>
          <a:ext uri="{91240B29-F687-4F45-9708-019B960494DF}">
            <a14:hiddenLine xmlns:a14="http://schemas.microsoft.com/office/drawing/2010/main" w="31750">
              <a:solidFill>
                <a:srgbClr val="FF0000"/>
              </a:solidFill>
            </a14:hiddenLine>
          </a:ext>
        </a:extLst>
      </xdr:spPr>
    </xdr:pic>
    <xdr:clientData fLocksWithSheet="0"/>
  </xdr:oneCellAnchor>
  <xdr:oneCellAnchor>
    <xdr:from>
      <xdr:col>2</xdr:col>
      <xdr:colOff>604043</xdr:colOff>
      <xdr:row>10</xdr:row>
      <xdr:rowOff>62507</xdr:rowOff>
    </xdr:from>
    <xdr:ext cx="825500" cy="656233"/>
    <xdr:pic macro="[0]!Sheet7.Duty_click">
      <xdr:nvPicPr>
        <xdr:cNvPr id="37" name="arm_F_Duty">
          <a:extLst>
            <a:ext uri="{FF2B5EF4-FFF2-40B4-BE49-F238E27FC236}">
              <a16:creationId xmlns:a16="http://schemas.microsoft.com/office/drawing/2014/main" id="{00000000-0008-0000-0700-000025000000}"/>
            </a:ext>
          </a:extLst>
        </xdr:cNvPr>
        <xdr:cNvPicPr preferRelativeResize="0"/>
      </xdr:nvPicPr>
      <xdr:blipFill>
        <a:blip xmlns:r="http://schemas.openxmlformats.org/officeDocument/2006/relationships" r:embed="rId11" cstate="print"/>
        <a:stretch>
          <a:fillRect/>
        </a:stretch>
      </xdr:blipFill>
      <xdr:spPr>
        <a:xfrm>
          <a:off x="1818481" y="1991320"/>
          <a:ext cx="825500" cy="656233"/>
        </a:xfrm>
        <a:prstGeom prst="rect">
          <a:avLst/>
        </a:prstGeom>
        <a:noFill/>
        <a:ln w="31750">
          <a:noFill/>
        </a:ln>
        <a:extLst>
          <a:ext uri="{91240B29-F687-4F45-9708-019B960494DF}">
            <a14:hiddenLine xmlns:a14="http://schemas.microsoft.com/office/drawing/2010/main" w="31750">
              <a:solidFill>
                <a:srgbClr val="FF0000"/>
              </a:solidFill>
            </a14:hiddenLine>
          </a:ext>
        </a:extLst>
      </xdr:spPr>
    </xdr:pic>
    <xdr:clientData fLocksWithSheet="0"/>
  </xdr:oneCellAnchor>
  <xdr:oneCellAnchor>
    <xdr:from>
      <xdr:col>4</xdr:col>
      <xdr:colOff>238125</xdr:colOff>
      <xdr:row>10</xdr:row>
      <xdr:rowOff>62507</xdr:rowOff>
    </xdr:from>
    <xdr:ext cx="825500" cy="656233"/>
    <xdr:pic macro="[0]!Sheet7.Ecologist_click">
      <xdr:nvPicPr>
        <xdr:cNvPr id="38" name="arm_F_Ecologist">
          <a:extLst>
            <a:ext uri="{FF2B5EF4-FFF2-40B4-BE49-F238E27FC236}">
              <a16:creationId xmlns:a16="http://schemas.microsoft.com/office/drawing/2014/main" id="{00000000-0008-0000-0700-000026000000}"/>
            </a:ext>
          </a:extLst>
        </xdr:cNvPr>
        <xdr:cNvPicPr preferRelativeResize="0"/>
      </xdr:nvPicPr>
      <xdr:blipFill>
        <a:blip xmlns:r="http://schemas.openxmlformats.org/officeDocument/2006/relationships" r:embed="rId12" cstate="print"/>
        <a:stretch>
          <a:fillRect/>
        </a:stretch>
      </xdr:blipFill>
      <xdr:spPr>
        <a:xfrm>
          <a:off x="2667000" y="1991320"/>
          <a:ext cx="825500" cy="656233"/>
        </a:xfrm>
        <a:prstGeom prst="rect">
          <a:avLst/>
        </a:prstGeom>
        <a:noFill/>
        <a:ln w="31750">
          <a:noFill/>
        </a:ln>
        <a:extLst>
          <a:ext uri="{91240B29-F687-4F45-9708-019B960494DF}">
            <a14:hiddenLine xmlns:a14="http://schemas.microsoft.com/office/drawing/2010/main" w="31750">
              <a:solidFill>
                <a:srgbClr val="FF0000"/>
              </a:solidFill>
            </a14:hiddenLine>
          </a:ext>
        </a:extLst>
      </xdr:spPr>
    </xdr:pic>
    <xdr:clientData fLocksWithSheet="0"/>
  </xdr:oneCellAnchor>
  <xdr:oneCellAnchor>
    <xdr:from>
      <xdr:col>5</xdr:col>
      <xdr:colOff>477043</xdr:colOff>
      <xdr:row>13</xdr:row>
      <xdr:rowOff>172639</xdr:rowOff>
    </xdr:from>
    <xdr:ext cx="825500" cy="656233"/>
    <xdr:pic macro="[0]!Sheet7.Monolith_click">
      <xdr:nvPicPr>
        <xdr:cNvPr id="39" name="arm_F_Monolith">
          <a:extLst>
            <a:ext uri="{FF2B5EF4-FFF2-40B4-BE49-F238E27FC236}">
              <a16:creationId xmlns:a16="http://schemas.microsoft.com/office/drawing/2014/main" id="{00000000-0008-0000-0700-000027000000}"/>
            </a:ext>
          </a:extLst>
        </xdr:cNvPr>
        <xdr:cNvPicPr preferRelativeResize="0"/>
      </xdr:nvPicPr>
      <xdr:blipFill>
        <a:blip xmlns:r="http://schemas.openxmlformats.org/officeDocument/2006/relationships" r:embed="rId13" cstate="print"/>
        <a:stretch>
          <a:fillRect/>
        </a:stretch>
      </xdr:blipFill>
      <xdr:spPr>
        <a:xfrm>
          <a:off x="3513137" y="2672952"/>
          <a:ext cx="825500" cy="656233"/>
        </a:xfrm>
        <a:prstGeom prst="rect">
          <a:avLst/>
        </a:prstGeom>
        <a:noFill/>
        <a:ln w="31750">
          <a:noFill/>
        </a:ln>
        <a:extLst>
          <a:ext uri="{91240B29-F687-4F45-9708-019B960494DF}">
            <a14:hiddenLine xmlns:a14="http://schemas.microsoft.com/office/drawing/2010/main" w="31750">
              <a:solidFill>
                <a:srgbClr val="FF0000"/>
              </a:solidFill>
            </a14:hiddenLine>
          </a:ext>
        </a:extLst>
      </xdr:spPr>
    </xdr:pic>
    <xdr:clientData fLocksWithSheet="0"/>
  </xdr:oneCellAnchor>
  <xdr:oneCellAnchor>
    <xdr:from>
      <xdr:col>2</xdr:col>
      <xdr:colOff>604043</xdr:colOff>
      <xdr:row>13</xdr:row>
      <xdr:rowOff>172639</xdr:rowOff>
    </xdr:from>
    <xdr:ext cx="825500" cy="656233"/>
    <xdr:pic macro="[0]!Sheet7.Renegade_click">
      <xdr:nvPicPr>
        <xdr:cNvPr id="40" name="arm_F_Renegade">
          <a:extLst>
            <a:ext uri="{FF2B5EF4-FFF2-40B4-BE49-F238E27FC236}">
              <a16:creationId xmlns:a16="http://schemas.microsoft.com/office/drawing/2014/main" id="{00000000-0008-0000-0700-000028000000}"/>
            </a:ext>
          </a:extLst>
        </xdr:cNvPr>
        <xdr:cNvPicPr preferRelativeResize="0"/>
      </xdr:nvPicPr>
      <xdr:blipFill>
        <a:blip xmlns:r="http://schemas.openxmlformats.org/officeDocument/2006/relationships" r:embed="rId14" cstate="print"/>
        <a:stretch>
          <a:fillRect/>
        </a:stretch>
      </xdr:blipFill>
      <xdr:spPr>
        <a:xfrm>
          <a:off x="1818481" y="2672952"/>
          <a:ext cx="825500" cy="656233"/>
        </a:xfrm>
        <a:prstGeom prst="rect">
          <a:avLst/>
        </a:prstGeom>
        <a:noFill/>
        <a:ln w="31750">
          <a:noFill/>
        </a:ln>
        <a:extLst>
          <a:ext uri="{91240B29-F687-4F45-9708-019B960494DF}">
            <a14:hiddenLine xmlns:a14="http://schemas.microsoft.com/office/drawing/2010/main" w="31750">
              <a:solidFill>
                <a:srgbClr val="FF0000"/>
              </a:solidFill>
            </a14:hiddenLine>
          </a:ext>
        </a:extLst>
      </xdr:spPr>
    </xdr:pic>
    <xdr:clientData fLocksWithSheet="0"/>
  </xdr:oneCellAnchor>
  <xdr:oneCellAnchor>
    <xdr:from>
      <xdr:col>4</xdr:col>
      <xdr:colOff>238125</xdr:colOff>
      <xdr:row>13</xdr:row>
      <xdr:rowOff>172639</xdr:rowOff>
    </xdr:from>
    <xdr:ext cx="825500" cy="656233"/>
    <xdr:pic macro="[0]!Sheet7.Sin_click">
      <xdr:nvPicPr>
        <xdr:cNvPr id="41" name="arm_F_Sin">
          <a:extLst>
            <a:ext uri="{FF2B5EF4-FFF2-40B4-BE49-F238E27FC236}">
              <a16:creationId xmlns:a16="http://schemas.microsoft.com/office/drawing/2014/main" id="{00000000-0008-0000-0700-000029000000}"/>
            </a:ext>
          </a:extLst>
        </xdr:cNvPr>
        <xdr:cNvPicPr preferRelativeResize="0"/>
      </xdr:nvPicPr>
      <xdr:blipFill>
        <a:blip xmlns:r="http://schemas.openxmlformats.org/officeDocument/2006/relationships" r:embed="rId15" cstate="print"/>
        <a:stretch>
          <a:fillRect/>
        </a:stretch>
      </xdr:blipFill>
      <xdr:spPr>
        <a:xfrm>
          <a:off x="2667000" y="2672952"/>
          <a:ext cx="825500" cy="656233"/>
        </a:xfrm>
        <a:prstGeom prst="rect">
          <a:avLst/>
        </a:prstGeom>
        <a:noFill/>
        <a:ln w="31750">
          <a:noFill/>
        </a:ln>
        <a:extLst>
          <a:ext uri="{91240B29-F687-4F45-9708-019B960494DF}">
            <a14:hiddenLine xmlns:a14="http://schemas.microsoft.com/office/drawing/2010/main" w="31750">
              <a:solidFill>
                <a:srgbClr val="FF0000"/>
              </a:solidFill>
            </a14:hiddenLine>
          </a:ext>
        </a:extLst>
      </xdr:spPr>
    </xdr:pic>
    <xdr:clientData fLocksWithSheet="0"/>
  </xdr:oneCellAnchor>
  <xdr:oneCellAnchor>
    <xdr:from>
      <xdr:col>3</xdr:col>
      <xdr:colOff>794</xdr:colOff>
      <xdr:row>17</xdr:row>
      <xdr:rowOff>80366</xdr:rowOff>
    </xdr:from>
    <xdr:ext cx="825500" cy="656233"/>
    <xdr:pic macro="[0]!Sheet7.Unsig_click">
      <xdr:nvPicPr>
        <xdr:cNvPr id="42" name="arm_F_UNISG">
          <a:extLst>
            <a:ext uri="{FF2B5EF4-FFF2-40B4-BE49-F238E27FC236}">
              <a16:creationId xmlns:a16="http://schemas.microsoft.com/office/drawing/2014/main" id="{00000000-0008-0000-0700-00002A000000}"/>
            </a:ext>
          </a:extLst>
        </xdr:cNvPr>
        <xdr:cNvPicPr preferRelativeResize="0"/>
      </xdr:nvPicPr>
      <xdr:blipFill>
        <a:blip xmlns:r="http://schemas.openxmlformats.org/officeDocument/2006/relationships" r:embed="rId16" cstate="print"/>
        <a:stretch>
          <a:fillRect/>
        </a:stretch>
      </xdr:blipFill>
      <xdr:spPr>
        <a:xfrm>
          <a:off x="1822450" y="3342679"/>
          <a:ext cx="825500" cy="656233"/>
        </a:xfrm>
        <a:prstGeom prst="rect">
          <a:avLst/>
        </a:prstGeom>
        <a:noFill/>
        <a:ln w="31750">
          <a:noFill/>
        </a:ln>
        <a:extLst>
          <a:ext uri="{91240B29-F687-4F45-9708-019B960494DF}">
            <a14:hiddenLine xmlns:a14="http://schemas.microsoft.com/office/drawing/2010/main" w="31750">
              <a:solidFill>
                <a:srgbClr val="FF0000"/>
              </a:solidFill>
            </a14:hiddenLine>
          </a:ext>
        </a:extLst>
      </xdr:spPr>
    </xdr:pic>
    <xdr:clientData fLocksWithSheet="0"/>
  </xdr:oneCellAnchor>
  <xdr:twoCellAnchor>
    <xdr:from>
      <xdr:col>2</xdr:col>
      <xdr:colOff>559594</xdr:colOff>
      <xdr:row>24</xdr:row>
      <xdr:rowOff>47625</xdr:rowOff>
    </xdr:from>
    <xdr:to>
      <xdr:col>5</xdr:col>
      <xdr:colOff>559595</xdr:colOff>
      <xdr:row>25</xdr:row>
      <xdr:rowOff>119063</xdr:rowOff>
    </xdr:to>
    <xdr:sp macro="" textlink="arm_Current_Filter2">
      <xdr:nvSpPr>
        <xdr:cNvPr id="43" name="TextBox 42">
          <a:extLst>
            <a:ext uri="{FF2B5EF4-FFF2-40B4-BE49-F238E27FC236}">
              <a16:creationId xmlns:a16="http://schemas.microsoft.com/office/drawing/2014/main" id="{00000000-0008-0000-0700-00002B000000}"/>
            </a:ext>
          </a:extLst>
        </xdr:cNvPr>
        <xdr:cNvSpPr txBox="1"/>
      </xdr:nvSpPr>
      <xdr:spPr>
        <a:xfrm>
          <a:off x="1774032" y="4643438"/>
          <a:ext cx="1821657" cy="2619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8EAD93A-DCE7-47D5-858C-DBFB8B2C5094}" type="TxLink">
            <a:rPr lang="en-US" sz="1200" b="1" i="0" u="none" strike="noStrike">
              <a:solidFill>
                <a:srgbClr val="000000"/>
              </a:solidFill>
              <a:latin typeface="Times New Roman" panose="02020603050405020304" pitchFamily="18" charset="0"/>
              <a:cs typeface="Times New Roman" panose="02020603050405020304" pitchFamily="18" charset="0"/>
            </a:rPr>
            <a:pPr/>
            <a:t>Current type: (All)</a:t>
          </a:fld>
          <a:endParaRPr lang="pl-PL" sz="1400" b="1">
            <a:latin typeface="Times New Roman" panose="02020603050405020304" pitchFamily="18" charset="0"/>
            <a:cs typeface="Times New Roman" panose="02020603050405020304" pitchFamily="18" charset="0"/>
          </a:endParaRPr>
        </a:p>
      </xdr:txBody>
    </xdr:sp>
    <xdr:clientData/>
  </xdr:twoCellAnchor>
  <xdr:twoCellAnchor>
    <xdr:from>
      <xdr:col>2</xdr:col>
      <xdr:colOff>595313</xdr:colOff>
      <xdr:row>5</xdr:row>
      <xdr:rowOff>59530</xdr:rowOff>
    </xdr:from>
    <xdr:to>
      <xdr:col>7</xdr:col>
      <xdr:colOff>452438</xdr:colOff>
      <xdr:row>6</xdr:row>
      <xdr:rowOff>130968</xdr:rowOff>
    </xdr:to>
    <xdr:sp macro="" textlink="arm_Current_Filter1">
      <xdr:nvSpPr>
        <xdr:cNvPr id="44" name="TextBox 43">
          <a:extLst>
            <a:ext uri="{FF2B5EF4-FFF2-40B4-BE49-F238E27FC236}">
              <a16:creationId xmlns:a16="http://schemas.microsoft.com/office/drawing/2014/main" id="{00000000-0008-0000-0700-00002C000000}"/>
            </a:ext>
          </a:extLst>
        </xdr:cNvPr>
        <xdr:cNvSpPr txBox="1"/>
      </xdr:nvSpPr>
      <xdr:spPr>
        <a:xfrm>
          <a:off x="1809751" y="1035843"/>
          <a:ext cx="2500312" cy="2619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FEC58BC-ADD3-48EA-96C2-5A19CCFBE682}" type="TxLink">
            <a:rPr lang="en-US" sz="1200" b="1" i="0" u="none" strike="noStrike">
              <a:solidFill>
                <a:srgbClr val="000000"/>
              </a:solidFill>
              <a:latin typeface="Times New Roman" panose="02020603050405020304" pitchFamily="18" charset="0"/>
              <a:cs typeface="Times New Roman" panose="02020603050405020304" pitchFamily="18" charset="0"/>
            </a:rPr>
            <a:pPr/>
            <a:t>Current faction: (All)</a:t>
          </a:fld>
          <a:endParaRPr lang="pl-PL" sz="1200" b="1">
            <a:latin typeface="Times New Roman" panose="02020603050405020304" pitchFamily="18" charset="0"/>
            <a:cs typeface="Times New Roman" panose="02020603050405020304" pitchFamily="18" charset="0"/>
          </a:endParaRPr>
        </a:p>
      </xdr:txBody>
    </xdr:sp>
    <xdr:clientData/>
  </xdr:twoCellAnchor>
  <xdr:twoCellAnchor editAs="oneCell">
    <xdr:from>
      <xdr:col>4</xdr:col>
      <xdr:colOff>261941</xdr:colOff>
      <xdr:row>21</xdr:row>
      <xdr:rowOff>11905</xdr:rowOff>
    </xdr:from>
    <xdr:to>
      <xdr:col>5</xdr:col>
      <xdr:colOff>427668</xdr:colOff>
      <xdr:row>24</xdr:row>
      <xdr:rowOff>47624</xdr:rowOff>
    </xdr:to>
    <xdr:pic macro="[0]!Sheet7.ClearFilters_click">
      <xdr:nvPicPr>
        <xdr:cNvPr id="46" name="arm_ClearFilter">
          <a:extLst>
            <a:ext uri="{FF2B5EF4-FFF2-40B4-BE49-F238E27FC236}">
              <a16:creationId xmlns:a16="http://schemas.microsoft.com/office/drawing/2014/main" id="{00000000-0008-0000-0700-00002E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2690816" y="4036218"/>
          <a:ext cx="772946" cy="607219"/>
        </a:xfrm>
        <a:prstGeom prst="rect">
          <a:avLst/>
        </a:prstGeom>
        <a:solidFill>
          <a:schemeClr val="bg1">
            <a:lumMod val="75000"/>
          </a:schemeClr>
        </a:solidFill>
      </xdr:spPr>
    </xdr:pic>
    <xdr:clientData/>
  </xdr:twoCellAnchor>
  <xdr:twoCellAnchor>
    <xdr:from>
      <xdr:col>8</xdr:col>
      <xdr:colOff>0</xdr:colOff>
      <xdr:row>22</xdr:row>
      <xdr:rowOff>166686</xdr:rowOff>
    </xdr:from>
    <xdr:to>
      <xdr:col>20</xdr:col>
      <xdr:colOff>297657</xdr:colOff>
      <xdr:row>39</xdr:row>
      <xdr:rowOff>154781</xdr:rowOff>
    </xdr:to>
    <xdr:graphicFrame macro="">
      <xdr:nvGraphicFramePr>
        <xdr:cNvPr id="16" name="arm_Chart2">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20</xdr:col>
      <xdr:colOff>392906</xdr:colOff>
      <xdr:row>22</xdr:row>
      <xdr:rowOff>190498</xdr:rowOff>
    </xdr:from>
    <xdr:to>
      <xdr:col>33</xdr:col>
      <xdr:colOff>619124</xdr:colOff>
      <xdr:row>39</xdr:row>
      <xdr:rowOff>166687</xdr:rowOff>
    </xdr:to>
    <xdr:graphicFrame macro="">
      <xdr:nvGraphicFramePr>
        <xdr:cNvPr id="17" name="wpn_Chart3">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8</xdr:col>
      <xdr:colOff>3</xdr:colOff>
      <xdr:row>5</xdr:row>
      <xdr:rowOff>59531</xdr:rowOff>
    </xdr:from>
    <xdr:to>
      <xdr:col>21</xdr:col>
      <xdr:colOff>11906</xdr:colOff>
      <xdr:row>22</xdr:row>
      <xdr:rowOff>119062</xdr:rowOff>
    </xdr:to>
    <xdr:graphicFrame macro="">
      <xdr:nvGraphicFramePr>
        <xdr:cNvPr id="18" name="arm_Chart1">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21</xdr:col>
      <xdr:colOff>107156</xdr:colOff>
      <xdr:row>5</xdr:row>
      <xdr:rowOff>59531</xdr:rowOff>
    </xdr:from>
    <xdr:to>
      <xdr:col>33</xdr:col>
      <xdr:colOff>631031</xdr:colOff>
      <xdr:row>22</xdr:row>
      <xdr:rowOff>107156</xdr:rowOff>
    </xdr:to>
    <xdr:graphicFrame macro="">
      <xdr:nvGraphicFramePr>
        <xdr:cNvPr id="19" name="arm_Chart4">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oneCellAnchor>
    <xdr:from>
      <xdr:col>4</xdr:col>
      <xdr:colOff>238123</xdr:colOff>
      <xdr:row>17</xdr:row>
      <xdr:rowOff>95248</xdr:rowOff>
    </xdr:from>
    <xdr:ext cx="809627" cy="643293"/>
    <xdr:pic macro="[0]!Sheet7.CS_click">
      <xdr:nvPicPr>
        <xdr:cNvPr id="4" name="arm_F_Clear Sky">
          <a:extLst>
            <a:ext uri="{FF2B5EF4-FFF2-40B4-BE49-F238E27FC236}">
              <a16:creationId xmlns:a16="http://schemas.microsoft.com/office/drawing/2014/main" id="{00000000-0008-0000-0700-000004000000}"/>
            </a:ext>
          </a:extLst>
        </xdr:cNvPr>
        <xdr:cNvPicPr preferRelativeResize="0"/>
      </xdr:nvPicPr>
      <xdr:blipFill>
        <a:blip xmlns:r="http://schemas.openxmlformats.org/officeDocument/2006/relationships" r:embed="rId22" cstate="print"/>
        <a:stretch>
          <a:fillRect/>
        </a:stretch>
      </xdr:blipFill>
      <xdr:spPr>
        <a:xfrm>
          <a:off x="2666998" y="3357561"/>
          <a:ext cx="809627" cy="643293"/>
        </a:xfrm>
        <a:prstGeom prst="rect">
          <a:avLst/>
        </a:prstGeom>
        <a:noFill/>
        <a:ln w="31750">
          <a:noFill/>
        </a:ln>
        <a:extLst>
          <a:ext uri="{91240B29-F687-4F45-9708-019B960494DF}">
            <a14:hiddenLine xmlns:a14="http://schemas.microsoft.com/office/drawing/2010/main" w="31750">
              <a:solidFill>
                <a:srgbClr val="FF0000"/>
              </a:solidFill>
            </a14:hiddenLine>
          </a:ext>
        </a:extLst>
      </xdr:spPr>
    </xdr:pic>
    <xdr:clientData fLocksWithSheet="0"/>
  </xdr:oneCellAnchor>
  <xdr:oneCellAnchor>
    <xdr:from>
      <xdr:col>5</xdr:col>
      <xdr:colOff>476249</xdr:colOff>
      <xdr:row>17</xdr:row>
      <xdr:rowOff>95251</xdr:rowOff>
    </xdr:from>
    <xdr:ext cx="824400" cy="655200"/>
    <xdr:pic macro="[0]!Sheet7.Freedom_click">
      <xdr:nvPicPr>
        <xdr:cNvPr id="6" name="arm_F_Freedom">
          <a:extLst>
            <a:ext uri="{FF2B5EF4-FFF2-40B4-BE49-F238E27FC236}">
              <a16:creationId xmlns:a16="http://schemas.microsoft.com/office/drawing/2014/main" id="{00000000-0008-0000-0700-000006000000}"/>
            </a:ext>
          </a:extLst>
        </xdr:cNvPr>
        <xdr:cNvPicPr preferRelativeResize="0"/>
      </xdr:nvPicPr>
      <xdr:blipFill>
        <a:blip xmlns:r="http://schemas.openxmlformats.org/officeDocument/2006/relationships" r:embed="rId23" cstate="print"/>
        <a:stretch>
          <a:fillRect/>
        </a:stretch>
      </xdr:blipFill>
      <xdr:spPr>
        <a:xfrm>
          <a:off x="3512343" y="3357564"/>
          <a:ext cx="824400" cy="655200"/>
        </a:xfrm>
        <a:prstGeom prst="rect">
          <a:avLst/>
        </a:prstGeom>
        <a:noFill/>
        <a:ln w="31750">
          <a:noFill/>
        </a:ln>
        <a:extLst>
          <a:ext uri="{91240B29-F687-4F45-9708-019B960494DF}">
            <a14:hiddenLine xmlns:a14="http://schemas.microsoft.com/office/drawing/2010/main" w="31750">
              <a:solidFill>
                <a:srgbClr val="FF0000"/>
              </a:solidFill>
            </a14:hiddenLine>
          </a:ext>
        </a:extLst>
      </xdr:spPr>
    </xdr:pic>
    <xdr:clientData fLocksWithSheet="0"/>
  </xdr:oneCellAnchor>
  <xdr:twoCellAnchor>
    <xdr:from>
      <xdr:col>0</xdr:col>
      <xdr:colOff>0</xdr:colOff>
      <xdr:row>0</xdr:row>
      <xdr:rowOff>0</xdr:rowOff>
    </xdr:from>
    <xdr:to>
      <xdr:col>2</xdr:col>
      <xdr:colOff>573508</xdr:colOff>
      <xdr:row>39</xdr:row>
      <xdr:rowOff>155211</xdr:rowOff>
    </xdr:to>
    <xdr:sp macro="" textlink="">
      <xdr:nvSpPr>
        <xdr:cNvPr id="8" name="lwpn_CP">
          <a:extLst>
            <a:ext uri="{FF2B5EF4-FFF2-40B4-BE49-F238E27FC236}">
              <a16:creationId xmlns:a16="http://schemas.microsoft.com/office/drawing/2014/main" id="{00000000-0008-0000-0700-000008000000}"/>
            </a:ext>
          </a:extLst>
        </xdr:cNvPr>
        <xdr:cNvSpPr/>
      </xdr:nvSpPr>
      <xdr:spPr>
        <a:xfrm>
          <a:off x="0" y="0"/>
          <a:ext cx="1787946" cy="760852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11476</xdr:colOff>
      <xdr:row>0</xdr:row>
      <xdr:rowOff>0</xdr:rowOff>
    </xdr:from>
    <xdr:to>
      <xdr:col>2</xdr:col>
      <xdr:colOff>541375</xdr:colOff>
      <xdr:row>4</xdr:row>
      <xdr:rowOff>178594</xdr:rowOff>
    </xdr:to>
    <xdr:sp macro="" textlink="">
      <xdr:nvSpPr>
        <xdr:cNvPr id="10" name="lwpn2_ControlPanel">
          <a:extLst>
            <a:ext uri="{FF2B5EF4-FFF2-40B4-BE49-F238E27FC236}">
              <a16:creationId xmlns:a16="http://schemas.microsoft.com/office/drawing/2014/main" id="{00000000-0008-0000-0700-00000A000000}"/>
            </a:ext>
          </a:extLst>
        </xdr:cNvPr>
        <xdr:cNvSpPr/>
      </xdr:nvSpPr>
      <xdr:spPr>
        <a:xfrm>
          <a:off x="11476" y="0"/>
          <a:ext cx="1744337" cy="952500"/>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2400" b="1" i="1">
              <a:latin typeface="Times New Roman" panose="02020603050405020304" pitchFamily="18" charset="0"/>
              <a:cs typeface="Times New Roman" panose="02020603050405020304" pitchFamily="18" charset="0"/>
            </a:rPr>
            <a:t>Control</a:t>
          </a:r>
          <a:r>
            <a:rPr lang="pl-PL" sz="2400" b="1" i="1" baseline="0">
              <a:latin typeface="Times New Roman" panose="02020603050405020304" pitchFamily="18" charset="0"/>
              <a:cs typeface="Times New Roman" panose="02020603050405020304" pitchFamily="18" charset="0"/>
            </a:rPr>
            <a:t> Panel</a:t>
          </a:r>
          <a:endParaRPr lang="pl-PL" sz="2400" b="1" i="1">
            <a:latin typeface="Times New Roman" panose="02020603050405020304" pitchFamily="18" charset="0"/>
            <a:cs typeface="Times New Roman" panose="02020603050405020304" pitchFamily="18" charset="0"/>
          </a:endParaRPr>
        </a:p>
      </xdr:txBody>
    </xdr:sp>
    <xdr:clientData/>
  </xdr:twoCellAnchor>
  <xdr:twoCellAnchor>
    <xdr:from>
      <xdr:col>0</xdr:col>
      <xdr:colOff>0</xdr:colOff>
      <xdr:row>5</xdr:row>
      <xdr:rowOff>67995</xdr:rowOff>
    </xdr:from>
    <xdr:to>
      <xdr:col>2</xdr:col>
      <xdr:colOff>529899</xdr:colOff>
      <xdr:row>10</xdr:row>
      <xdr:rowOff>102422</xdr:rowOff>
    </xdr:to>
    <xdr:sp macro="[0]!ThisWorkbook.MoveToStrt_click" textlink="">
      <xdr:nvSpPr>
        <xdr:cNvPr id="14" name="move_strt">
          <a:extLst>
            <a:ext uri="{FF2B5EF4-FFF2-40B4-BE49-F238E27FC236}">
              <a16:creationId xmlns:a16="http://schemas.microsoft.com/office/drawing/2014/main" id="{00000000-0008-0000-0700-00000E000000}"/>
            </a:ext>
          </a:extLst>
        </xdr:cNvPr>
        <xdr:cNvSpPr/>
      </xdr:nvSpPr>
      <xdr:spPr>
        <a:xfrm>
          <a:off x="0" y="1044308"/>
          <a:ext cx="1744337" cy="986927"/>
        </a:xfrm>
        <a:prstGeom prst="rightArrow">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600" b="1" i="1">
              <a:latin typeface="Times New Roman" panose="02020603050405020304" pitchFamily="18" charset="0"/>
              <a:cs typeface="Times New Roman" panose="02020603050405020304" pitchFamily="18" charset="0"/>
            </a:rPr>
            <a:t>Starting</a:t>
          </a:r>
          <a:r>
            <a:rPr lang="pl-PL" sz="1600" b="1" i="1" baseline="0">
              <a:latin typeface="Times New Roman" panose="02020603050405020304" pitchFamily="18" charset="0"/>
              <a:cs typeface="Times New Roman" panose="02020603050405020304" pitchFamily="18" charset="0"/>
            </a:rPr>
            <a:t> Page</a:t>
          </a:r>
          <a:endParaRPr lang="pl-PL" sz="1600" b="1" i="1">
            <a:latin typeface="Times New Roman" panose="02020603050405020304" pitchFamily="18" charset="0"/>
            <a:cs typeface="Times New Roman" panose="02020603050405020304" pitchFamily="18" charset="0"/>
          </a:endParaRPr>
        </a:p>
      </xdr:txBody>
    </xdr:sp>
    <xdr:clientData/>
  </xdr:twoCellAnchor>
  <xdr:twoCellAnchor>
    <xdr:from>
      <xdr:col>0</xdr:col>
      <xdr:colOff>0</xdr:colOff>
      <xdr:row>10</xdr:row>
      <xdr:rowOff>136850</xdr:rowOff>
    </xdr:from>
    <xdr:to>
      <xdr:col>2</xdr:col>
      <xdr:colOff>529899</xdr:colOff>
      <xdr:row>15</xdr:row>
      <xdr:rowOff>171277</xdr:rowOff>
    </xdr:to>
    <xdr:sp macro="[0]!ThisWorkbook.MoveToCwpn_click" textlink="">
      <xdr:nvSpPr>
        <xdr:cNvPr id="15" name="move_cwpn">
          <a:extLst>
            <a:ext uri="{FF2B5EF4-FFF2-40B4-BE49-F238E27FC236}">
              <a16:creationId xmlns:a16="http://schemas.microsoft.com/office/drawing/2014/main" id="{00000000-0008-0000-0700-00000F000000}"/>
            </a:ext>
          </a:extLst>
        </xdr:cNvPr>
        <xdr:cNvSpPr/>
      </xdr:nvSpPr>
      <xdr:spPr>
        <a:xfrm>
          <a:off x="0" y="2065663"/>
          <a:ext cx="1744337" cy="986927"/>
        </a:xfrm>
        <a:prstGeom prst="rightArrow">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200" b="1" i="1">
              <a:latin typeface="Times New Roman" panose="02020603050405020304" pitchFamily="18" charset="0"/>
              <a:cs typeface="Times New Roman" panose="02020603050405020304" pitchFamily="18" charset="0"/>
            </a:rPr>
            <a:t>Weapons</a:t>
          </a:r>
          <a:r>
            <a:rPr lang="pl-PL" sz="1200" b="1" i="1" baseline="0">
              <a:latin typeface="Times New Roman" panose="02020603050405020304" pitchFamily="18" charset="0"/>
              <a:cs typeface="Times New Roman" panose="02020603050405020304" pitchFamily="18" charset="0"/>
            </a:rPr>
            <a:t> by regions</a:t>
          </a:r>
          <a:endParaRPr lang="pl-PL" sz="1200" b="1" i="1">
            <a:latin typeface="Times New Roman" panose="02020603050405020304" pitchFamily="18" charset="0"/>
            <a:cs typeface="Times New Roman" panose="02020603050405020304" pitchFamily="18" charset="0"/>
          </a:endParaRPr>
        </a:p>
      </xdr:txBody>
    </xdr:sp>
    <xdr:clientData/>
  </xdr:twoCellAnchor>
  <xdr:twoCellAnchor>
    <xdr:from>
      <xdr:col>0</xdr:col>
      <xdr:colOff>0</xdr:colOff>
      <xdr:row>16</xdr:row>
      <xdr:rowOff>29894</xdr:rowOff>
    </xdr:from>
    <xdr:to>
      <xdr:col>2</xdr:col>
      <xdr:colOff>529899</xdr:colOff>
      <xdr:row>21</xdr:row>
      <xdr:rowOff>64321</xdr:rowOff>
    </xdr:to>
    <xdr:sp macro="[0]!ThisWorkbook.MoveToTwpn_click" textlink="">
      <xdr:nvSpPr>
        <xdr:cNvPr id="20" name="move_twpn">
          <a:extLst>
            <a:ext uri="{FF2B5EF4-FFF2-40B4-BE49-F238E27FC236}">
              <a16:creationId xmlns:a16="http://schemas.microsoft.com/office/drawing/2014/main" id="{00000000-0008-0000-0700-000014000000}"/>
            </a:ext>
          </a:extLst>
        </xdr:cNvPr>
        <xdr:cNvSpPr/>
      </xdr:nvSpPr>
      <xdr:spPr>
        <a:xfrm>
          <a:off x="0" y="3101707"/>
          <a:ext cx="1744337" cy="986927"/>
        </a:xfrm>
        <a:prstGeom prst="rightArrow">
          <a:avLst/>
        </a:prstGeom>
        <a:solidFill>
          <a:schemeClr val="tx1"/>
        </a:solidFill>
        <a:ln w="381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l-PL" sz="1200" b="1" i="1">
              <a:solidFill>
                <a:schemeClr val="lt1"/>
              </a:solidFill>
              <a:latin typeface="Times New Roman" panose="02020603050405020304" pitchFamily="18" charset="0"/>
              <a:ea typeface="+mn-ea"/>
              <a:cs typeface="Times New Roman" panose="02020603050405020304" pitchFamily="18" charset="0"/>
            </a:rPr>
            <a:t>Weapons by types</a:t>
          </a:r>
        </a:p>
      </xdr:txBody>
    </xdr:sp>
    <xdr:clientData/>
  </xdr:twoCellAnchor>
  <xdr:twoCellAnchor>
    <xdr:from>
      <xdr:col>0</xdr:col>
      <xdr:colOff>0</xdr:colOff>
      <xdr:row>21</xdr:row>
      <xdr:rowOff>101963</xdr:rowOff>
    </xdr:from>
    <xdr:to>
      <xdr:col>2</xdr:col>
      <xdr:colOff>529899</xdr:colOff>
      <xdr:row>26</xdr:row>
      <xdr:rowOff>136390</xdr:rowOff>
    </xdr:to>
    <xdr:sp macro="[0]!ThisWorkbook.MoveToArm_click" textlink="">
      <xdr:nvSpPr>
        <xdr:cNvPr id="21" name="move_arm">
          <a:extLst>
            <a:ext uri="{FF2B5EF4-FFF2-40B4-BE49-F238E27FC236}">
              <a16:creationId xmlns:a16="http://schemas.microsoft.com/office/drawing/2014/main" id="{00000000-0008-0000-0700-000015000000}"/>
            </a:ext>
          </a:extLst>
        </xdr:cNvPr>
        <xdr:cNvSpPr/>
      </xdr:nvSpPr>
      <xdr:spPr>
        <a:xfrm>
          <a:off x="0" y="4126276"/>
          <a:ext cx="1744337" cy="986927"/>
        </a:xfrm>
        <a:prstGeom prst="rightArrow">
          <a:avLst/>
        </a:prstGeom>
        <a:solidFill>
          <a:schemeClr val="tx1"/>
        </a:solidFill>
        <a:ln w="38100" cap="flat" cmpd="sng" algn="ctr">
          <a:solidFill>
            <a:srgbClr val="FF0000"/>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100" b="1" i="1">
              <a:latin typeface="Times New Roman" panose="02020603050405020304" pitchFamily="18" charset="0"/>
              <a:cs typeface="Times New Roman" panose="02020603050405020304" pitchFamily="18" charset="0"/>
            </a:rPr>
            <a:t>Amors by factions and</a:t>
          </a:r>
          <a:r>
            <a:rPr lang="pl-PL" sz="1100" b="1" i="1" baseline="0">
              <a:latin typeface="Times New Roman" panose="02020603050405020304" pitchFamily="18" charset="0"/>
              <a:cs typeface="Times New Roman" panose="02020603050405020304" pitchFamily="18" charset="0"/>
            </a:rPr>
            <a:t> types</a:t>
          </a:r>
          <a:endParaRPr lang="pl-PL" sz="1100" b="1" i="1">
            <a:latin typeface="Times New Roman" panose="02020603050405020304" pitchFamily="18" charset="0"/>
            <a:cs typeface="Times New Roman" panose="02020603050405020304" pitchFamily="18" charset="0"/>
          </a:endParaRPr>
        </a:p>
      </xdr:txBody>
    </xdr:sp>
    <xdr:clientData/>
  </xdr:twoCellAnchor>
  <xdr:twoCellAnchor>
    <xdr:from>
      <xdr:col>0</xdr:col>
      <xdr:colOff>0</xdr:colOff>
      <xdr:row>26</xdr:row>
      <xdr:rowOff>151080</xdr:rowOff>
    </xdr:from>
    <xdr:to>
      <xdr:col>2</xdr:col>
      <xdr:colOff>529899</xdr:colOff>
      <xdr:row>31</xdr:row>
      <xdr:rowOff>185507</xdr:rowOff>
    </xdr:to>
    <xdr:sp macro="[0]!ThisWorkbook.MoveToLwpn2_click" textlink="">
      <xdr:nvSpPr>
        <xdr:cNvPr id="22" name="move_lwpn2">
          <a:extLst>
            <a:ext uri="{FF2B5EF4-FFF2-40B4-BE49-F238E27FC236}">
              <a16:creationId xmlns:a16="http://schemas.microsoft.com/office/drawing/2014/main" id="{00000000-0008-0000-0700-000016000000}"/>
            </a:ext>
          </a:extLst>
        </xdr:cNvPr>
        <xdr:cNvSpPr/>
      </xdr:nvSpPr>
      <xdr:spPr>
        <a:xfrm>
          <a:off x="0" y="5127893"/>
          <a:ext cx="1744337" cy="986927"/>
        </a:xfrm>
        <a:prstGeom prst="rightArrow">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200" b="1" i="1">
              <a:latin typeface="Times New Roman" panose="02020603050405020304" pitchFamily="18" charset="0"/>
              <a:cs typeface="Times New Roman" panose="02020603050405020304" pitchFamily="18" charset="0"/>
            </a:rPr>
            <a:t>Weapons</a:t>
          </a:r>
          <a:r>
            <a:rPr lang="pl-PL" sz="1200" b="1" i="1" baseline="0">
              <a:latin typeface="Times New Roman" panose="02020603050405020304" pitchFamily="18" charset="0"/>
              <a:cs typeface="Times New Roman" panose="02020603050405020304" pitchFamily="18" charset="0"/>
            </a:rPr>
            <a:t> by  Loot Table</a:t>
          </a:r>
          <a:endParaRPr lang="pl-PL" sz="1200" b="1" i="1">
            <a:latin typeface="Times New Roman" panose="02020603050405020304" pitchFamily="18" charset="0"/>
            <a:cs typeface="Times New Roman" panose="02020603050405020304" pitchFamily="18" charset="0"/>
          </a:endParaRPr>
        </a:p>
      </xdr:txBody>
    </xdr:sp>
    <xdr:clientData/>
  </xdr:twoCellAnchor>
  <xdr:twoCellAnchor>
    <xdr:from>
      <xdr:col>0</xdr:col>
      <xdr:colOff>0</xdr:colOff>
      <xdr:row>32</xdr:row>
      <xdr:rowOff>154781</xdr:rowOff>
    </xdr:from>
    <xdr:to>
      <xdr:col>2</xdr:col>
      <xdr:colOff>571499</xdr:colOff>
      <xdr:row>36</xdr:row>
      <xdr:rowOff>47624</xdr:rowOff>
    </xdr:to>
    <xdr:sp macro="" textlink="">
      <xdr:nvSpPr>
        <xdr:cNvPr id="23" name="Rectangle 22">
          <a:hlinkClick xmlns:r="http://schemas.openxmlformats.org/officeDocument/2006/relationships" r:id="rId24"/>
          <a:extLst>
            <a:ext uri="{FF2B5EF4-FFF2-40B4-BE49-F238E27FC236}">
              <a16:creationId xmlns:a16="http://schemas.microsoft.com/office/drawing/2014/main" id="{00000000-0008-0000-0700-000017000000}"/>
            </a:ext>
          </a:extLst>
        </xdr:cNvPr>
        <xdr:cNvSpPr/>
      </xdr:nvSpPr>
      <xdr:spPr>
        <a:xfrm>
          <a:off x="0" y="6274594"/>
          <a:ext cx="1785937" cy="654843"/>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200" b="1">
              <a:latin typeface="Tahoma" panose="020B0604030504040204" pitchFamily="34" charset="0"/>
              <a:ea typeface="Tahoma" panose="020B0604030504040204" pitchFamily="34" charset="0"/>
              <a:cs typeface="Tahoma" panose="020B0604030504040204" pitchFamily="34" charset="0"/>
            </a:rPr>
            <a:t>Open</a:t>
          </a:r>
          <a:r>
            <a:rPr lang="pl-PL" sz="1200" b="1" baseline="0">
              <a:latin typeface="Tahoma" panose="020B0604030504040204" pitchFamily="34" charset="0"/>
              <a:ea typeface="Tahoma" panose="020B0604030504040204" pitchFamily="34" charset="0"/>
              <a:cs typeface="Tahoma" panose="020B0604030504040204" pitchFamily="34" charset="0"/>
            </a:rPr>
            <a:t> GAMMA github page.</a:t>
          </a:r>
          <a:endParaRPr lang="pl-PL" sz="12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0</xdr:col>
      <xdr:colOff>0</xdr:colOff>
      <xdr:row>36</xdr:row>
      <xdr:rowOff>107156</xdr:rowOff>
    </xdr:from>
    <xdr:to>
      <xdr:col>2</xdr:col>
      <xdr:colOff>571499</xdr:colOff>
      <xdr:row>39</xdr:row>
      <xdr:rowOff>154780</xdr:rowOff>
    </xdr:to>
    <xdr:sp macro="[0]!Sheet7.arm_TF_click" textlink="">
      <xdr:nvSpPr>
        <xdr:cNvPr id="26" name="arm_TF">
          <a:extLst>
            <a:ext uri="{FF2B5EF4-FFF2-40B4-BE49-F238E27FC236}">
              <a16:creationId xmlns:a16="http://schemas.microsoft.com/office/drawing/2014/main" id="{00000000-0008-0000-0700-00001A000000}"/>
            </a:ext>
          </a:extLst>
        </xdr:cNvPr>
        <xdr:cNvSpPr/>
      </xdr:nvSpPr>
      <xdr:spPr>
        <a:xfrm>
          <a:off x="0" y="6988969"/>
          <a:ext cx="1785937" cy="619124"/>
        </a:xfrm>
        <a:prstGeom prst="rect">
          <a:avLst/>
        </a:prstGeom>
        <a:solidFill>
          <a:schemeClr val="tx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200" b="1">
              <a:latin typeface="Tahoma" panose="020B0604030504040204" pitchFamily="34" charset="0"/>
              <a:ea typeface="Tahoma" panose="020B0604030504040204" pitchFamily="34" charset="0"/>
              <a:cs typeface="Tahoma" panose="020B0604030504040204" pitchFamily="34" charset="0"/>
            </a:rPr>
            <a:t>What is this page about?</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12</xdr:row>
      <xdr:rowOff>238125</xdr:rowOff>
    </xdr:from>
    <xdr:to>
      <xdr:col>0</xdr:col>
      <xdr:colOff>0</xdr:colOff>
      <xdr:row>20</xdr:row>
      <xdr:rowOff>174625</xdr:rowOff>
    </xdr:to>
    <mc:AlternateContent xmlns:mc="http://schemas.openxmlformats.org/markup-compatibility/2006" xmlns:a14="http://schemas.microsoft.com/office/drawing/2010/main">
      <mc:Choice Requires="a14">
        <xdr:graphicFrame macro="">
          <xdr:nvGraphicFramePr>
            <xdr:cNvPr id="6" name="Weapon Name 2">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microsoft.com/office/drawing/2010/slicer">
              <sle:slicer xmlns:sle="http://schemas.microsoft.com/office/drawing/2010/slicer" name="Weapon Name 2"/>
            </a:graphicData>
          </a:graphic>
        </xdr:graphicFrame>
      </mc:Choice>
      <mc:Fallback xmlns="">
        <xdr:sp macro="" textlink="">
          <xdr:nvSpPr>
            <xdr:cNvPr id="0" name=""/>
            <xdr:cNvSpPr>
              <a:spLocks noTextEdit="1"/>
            </xdr:cNvSpPr>
          </xdr:nvSpPr>
          <xdr:spPr>
            <a:xfrm>
              <a:off x="0" y="2533650"/>
              <a:ext cx="0" cy="2524125"/>
            </a:xfrm>
            <a:prstGeom prst="rect">
              <a:avLst/>
            </a:prstGeom>
            <a:solidFill>
              <a:prstClr val="white"/>
            </a:solidFill>
            <a:ln w="1">
              <a:solidFill>
                <a:prstClr val="green"/>
              </a:solidFill>
            </a:ln>
          </xdr:spPr>
          <xdr:txBody>
            <a:bodyPr vertOverflow="clip" horzOverflow="clip"/>
            <a:lstStyle/>
            <a:p>
              <a:r>
                <a:rPr lang="pl-P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23</xdr:row>
      <xdr:rowOff>63700</xdr:rowOff>
    </xdr:from>
    <xdr:to>
      <xdr:col>0</xdr:col>
      <xdr:colOff>781050</xdr:colOff>
      <xdr:row>26</xdr:row>
      <xdr:rowOff>82750</xdr:rowOff>
    </xdr:to>
    <xdr:pic>
      <xdr:nvPicPr>
        <xdr:cNvPr id="11" name="lwpn2_I_Zombified">
          <a:extLst>
            <a:ext uri="{FF2B5EF4-FFF2-40B4-BE49-F238E27FC236}">
              <a16:creationId xmlns:a16="http://schemas.microsoft.com/office/drawing/2014/main" id="{00000000-0008-0000-0800-00000B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5378650"/>
          <a:ext cx="781050" cy="571500"/>
        </a:xfrm>
        <a:prstGeom prst="rect">
          <a:avLst/>
        </a:prstGeom>
        <a:noFill/>
        <a:ln w="31750">
          <a:noFill/>
        </a:ln>
        <a:extLst>
          <a:ext uri="{91240B29-F687-4F45-9708-019B960494DF}">
            <a14:hiddenLine xmlns:a14="http://schemas.microsoft.com/office/drawing/2010/main" w="31750">
              <a:solidFill>
                <a:srgbClr val="FF0000"/>
              </a:solidFill>
            </a14:hiddenLine>
          </a:ext>
        </a:extLst>
      </xdr:spPr>
    </xdr:pic>
    <xdr:clientData/>
  </xdr:twoCellAnchor>
  <xdr:oneCellAnchor>
    <xdr:from>
      <xdr:col>0</xdr:col>
      <xdr:colOff>0</xdr:colOff>
      <xdr:row>12</xdr:row>
      <xdr:rowOff>304800</xdr:rowOff>
    </xdr:from>
    <xdr:ext cx="781050" cy="577850"/>
    <xdr:pic>
      <xdr:nvPicPr>
        <xdr:cNvPr id="12" name="lwpn2_I_Loner">
          <a:extLst>
            <a:ext uri="{FF2B5EF4-FFF2-40B4-BE49-F238E27FC236}">
              <a16:creationId xmlns:a16="http://schemas.microsoft.com/office/drawing/2014/main" id="{00000000-0008-0000-0800-00000C000000}"/>
            </a:ext>
          </a:extLst>
        </xdr:cNvPr>
        <xdr:cNvPicPr preferRelativeResize="0">
          <a:picLocks/>
        </xdr:cNvPicPr>
      </xdr:nvPicPr>
      <xdr:blipFill>
        <a:blip xmlns:r="http://schemas.openxmlformats.org/officeDocument/2006/relationships" r:embed="rId2" cstate="print"/>
        <a:stretch>
          <a:fillRect/>
        </a:stretch>
      </xdr:blipFill>
      <xdr:spPr>
        <a:xfrm>
          <a:off x="0" y="2520950"/>
          <a:ext cx="781050" cy="577850"/>
        </a:xfrm>
        <a:prstGeom prst="rect">
          <a:avLst/>
        </a:prstGeom>
        <a:noFill/>
        <a:ln w="31750">
          <a:noFill/>
        </a:ln>
        <a:extLst>
          <a:ext uri="{91240B29-F687-4F45-9708-019B960494DF}">
            <a14:hiddenLine xmlns:a14="http://schemas.microsoft.com/office/drawing/2010/main" w="31750">
              <a:solidFill>
                <a:srgbClr val="FF0000"/>
              </a:solidFill>
            </a14:hiddenLine>
          </a:ext>
        </a:extLst>
      </xdr:spPr>
    </xdr:pic>
    <xdr:clientData fLocksWithSheet="0"/>
  </xdr:oneCellAnchor>
  <xdr:oneCellAnchor>
    <xdr:from>
      <xdr:col>0</xdr:col>
      <xdr:colOff>0</xdr:colOff>
      <xdr:row>12</xdr:row>
      <xdr:rowOff>304800</xdr:rowOff>
    </xdr:from>
    <xdr:ext cx="781050" cy="571500"/>
    <xdr:pic>
      <xdr:nvPicPr>
        <xdr:cNvPr id="13" name="lwpn2_I_Bandit">
          <a:extLst>
            <a:ext uri="{FF2B5EF4-FFF2-40B4-BE49-F238E27FC236}">
              <a16:creationId xmlns:a16="http://schemas.microsoft.com/office/drawing/2014/main" id="{00000000-0008-0000-0800-00000D000000}"/>
            </a:ext>
          </a:extLst>
        </xdr:cNvPr>
        <xdr:cNvPicPr preferRelativeResize="0">
          <a:picLocks/>
        </xdr:cNvPicPr>
      </xdr:nvPicPr>
      <xdr:blipFill>
        <a:blip xmlns:r="http://schemas.openxmlformats.org/officeDocument/2006/relationships" r:embed="rId3" cstate="print"/>
        <a:stretch>
          <a:fillRect/>
        </a:stretch>
      </xdr:blipFill>
      <xdr:spPr>
        <a:xfrm>
          <a:off x="0" y="2520950"/>
          <a:ext cx="781050" cy="571500"/>
        </a:xfrm>
        <a:prstGeom prst="rect">
          <a:avLst/>
        </a:prstGeom>
        <a:noFill/>
        <a:ln w="31750">
          <a:noFill/>
        </a:ln>
        <a:extLst>
          <a:ext uri="{91240B29-F687-4F45-9708-019B960494DF}">
            <a14:hiddenLine xmlns:a14="http://schemas.microsoft.com/office/drawing/2010/main" w="31750">
              <a:solidFill>
                <a:srgbClr val="FF0000"/>
              </a:solidFill>
            </a14:hiddenLine>
          </a:ext>
        </a:extLst>
      </xdr:spPr>
    </xdr:pic>
    <xdr:clientData fLocksWithSheet="0"/>
  </xdr:oneCellAnchor>
  <xdr:oneCellAnchor>
    <xdr:from>
      <xdr:col>0</xdr:col>
      <xdr:colOff>0</xdr:colOff>
      <xdr:row>13</xdr:row>
      <xdr:rowOff>123825</xdr:rowOff>
    </xdr:from>
    <xdr:ext cx="781050" cy="577850"/>
    <xdr:pic>
      <xdr:nvPicPr>
        <xdr:cNvPr id="14" name="lwpn2_I_Mercenary">
          <a:extLst>
            <a:ext uri="{FF2B5EF4-FFF2-40B4-BE49-F238E27FC236}">
              <a16:creationId xmlns:a16="http://schemas.microsoft.com/office/drawing/2014/main" id="{00000000-0008-0000-0800-00000E000000}"/>
            </a:ext>
          </a:extLst>
        </xdr:cNvPr>
        <xdr:cNvPicPr preferRelativeResize="0">
          <a:picLocks/>
        </xdr:cNvPicPr>
      </xdr:nvPicPr>
      <xdr:blipFill>
        <a:blip xmlns:r="http://schemas.openxmlformats.org/officeDocument/2006/relationships" r:embed="rId4" cstate="print"/>
        <a:stretch>
          <a:fillRect/>
        </a:stretch>
      </xdr:blipFill>
      <xdr:spPr>
        <a:xfrm>
          <a:off x="0" y="2930525"/>
          <a:ext cx="781050" cy="577850"/>
        </a:xfrm>
        <a:prstGeom prst="rect">
          <a:avLst/>
        </a:prstGeom>
        <a:noFill/>
        <a:ln w="31750">
          <a:noFill/>
        </a:ln>
        <a:extLst>
          <a:ext uri="{91240B29-F687-4F45-9708-019B960494DF}">
            <a14:hiddenLine xmlns:a14="http://schemas.microsoft.com/office/drawing/2010/main" w="31750">
              <a:solidFill>
                <a:srgbClr val="FF0000"/>
              </a:solidFill>
            </a14:hiddenLine>
          </a:ext>
        </a:extLst>
      </xdr:spPr>
    </xdr:pic>
    <xdr:clientData fLocksWithSheet="0"/>
  </xdr:oneCellAnchor>
  <xdr:oneCellAnchor>
    <xdr:from>
      <xdr:col>0</xdr:col>
      <xdr:colOff>0</xdr:colOff>
      <xdr:row>13</xdr:row>
      <xdr:rowOff>386358</xdr:rowOff>
    </xdr:from>
    <xdr:ext cx="742950" cy="571500"/>
    <xdr:pic>
      <xdr:nvPicPr>
        <xdr:cNvPr id="15" name="lwpn2_I_Military">
          <a:extLst>
            <a:ext uri="{FF2B5EF4-FFF2-40B4-BE49-F238E27FC236}">
              <a16:creationId xmlns:a16="http://schemas.microsoft.com/office/drawing/2014/main" id="{00000000-0008-0000-0800-00000F000000}"/>
            </a:ext>
          </a:extLst>
        </xdr:cNvPr>
        <xdr:cNvPicPr preferRelativeResize="0">
          <a:picLocks/>
        </xdr:cNvPicPr>
      </xdr:nvPicPr>
      <xdr:blipFill>
        <a:blip xmlns:r="http://schemas.openxmlformats.org/officeDocument/2006/relationships" r:embed="rId5" cstate="print"/>
        <a:stretch>
          <a:fillRect/>
        </a:stretch>
      </xdr:blipFill>
      <xdr:spPr>
        <a:xfrm>
          <a:off x="0" y="3281958"/>
          <a:ext cx="742950" cy="571500"/>
        </a:xfrm>
        <a:prstGeom prst="rect">
          <a:avLst/>
        </a:prstGeom>
        <a:noFill/>
        <a:ln w="31750">
          <a:noFill/>
        </a:ln>
        <a:extLst>
          <a:ext uri="{91240B29-F687-4F45-9708-019B960494DF}">
            <a14:hiddenLine xmlns:a14="http://schemas.microsoft.com/office/drawing/2010/main" w="31750">
              <a:solidFill>
                <a:srgbClr val="FF0000"/>
              </a:solidFill>
            </a14:hiddenLine>
          </a:ext>
        </a:extLst>
      </xdr:spPr>
    </xdr:pic>
    <xdr:clientData fLocksWithSheet="0"/>
  </xdr:oneCellAnchor>
  <xdr:oneCellAnchor>
    <xdr:from>
      <xdr:col>0</xdr:col>
      <xdr:colOff>0</xdr:colOff>
      <xdr:row>13</xdr:row>
      <xdr:rowOff>386358</xdr:rowOff>
    </xdr:from>
    <xdr:ext cx="781050" cy="571500"/>
    <xdr:pic>
      <xdr:nvPicPr>
        <xdr:cNvPr id="16" name="lwpn2_I_Duty">
          <a:extLst>
            <a:ext uri="{FF2B5EF4-FFF2-40B4-BE49-F238E27FC236}">
              <a16:creationId xmlns:a16="http://schemas.microsoft.com/office/drawing/2014/main" id="{00000000-0008-0000-0800-000010000000}"/>
            </a:ext>
          </a:extLst>
        </xdr:cNvPr>
        <xdr:cNvPicPr preferRelativeResize="0">
          <a:picLocks/>
        </xdr:cNvPicPr>
      </xdr:nvPicPr>
      <xdr:blipFill>
        <a:blip xmlns:r="http://schemas.openxmlformats.org/officeDocument/2006/relationships" r:embed="rId6" cstate="print"/>
        <a:stretch>
          <a:fillRect/>
        </a:stretch>
      </xdr:blipFill>
      <xdr:spPr>
        <a:xfrm>
          <a:off x="0" y="3193058"/>
          <a:ext cx="781050" cy="571500"/>
        </a:xfrm>
        <a:prstGeom prst="rect">
          <a:avLst/>
        </a:prstGeom>
        <a:noFill/>
        <a:ln w="31750">
          <a:noFill/>
        </a:ln>
        <a:extLst>
          <a:ext uri="{91240B29-F687-4F45-9708-019B960494DF}">
            <a14:hiddenLine xmlns:a14="http://schemas.microsoft.com/office/drawing/2010/main" w="31750">
              <a:solidFill>
                <a:srgbClr val="FF0000"/>
              </a:solidFill>
            </a14:hiddenLine>
          </a:ext>
        </a:extLst>
      </xdr:spPr>
    </xdr:pic>
    <xdr:clientData fLocksWithSheet="0"/>
  </xdr:oneCellAnchor>
  <xdr:oneCellAnchor>
    <xdr:from>
      <xdr:col>0</xdr:col>
      <xdr:colOff>0</xdr:colOff>
      <xdr:row>13</xdr:row>
      <xdr:rowOff>395883</xdr:rowOff>
    </xdr:from>
    <xdr:ext cx="781050" cy="571500"/>
    <xdr:pic>
      <xdr:nvPicPr>
        <xdr:cNvPr id="17" name="lwpn2_I_Ecologist">
          <a:extLst>
            <a:ext uri="{FF2B5EF4-FFF2-40B4-BE49-F238E27FC236}">
              <a16:creationId xmlns:a16="http://schemas.microsoft.com/office/drawing/2014/main" id="{00000000-0008-0000-0800-000011000000}"/>
            </a:ext>
          </a:extLst>
        </xdr:cNvPr>
        <xdr:cNvPicPr preferRelativeResize="0">
          <a:picLocks/>
        </xdr:cNvPicPr>
      </xdr:nvPicPr>
      <xdr:blipFill>
        <a:blip xmlns:r="http://schemas.openxmlformats.org/officeDocument/2006/relationships" r:embed="rId7" cstate="print"/>
        <a:stretch>
          <a:fillRect/>
        </a:stretch>
      </xdr:blipFill>
      <xdr:spPr>
        <a:xfrm>
          <a:off x="0" y="3202583"/>
          <a:ext cx="781050" cy="571500"/>
        </a:xfrm>
        <a:prstGeom prst="rect">
          <a:avLst/>
        </a:prstGeom>
        <a:noFill/>
        <a:ln w="31750">
          <a:noFill/>
        </a:ln>
        <a:extLst>
          <a:ext uri="{91240B29-F687-4F45-9708-019B960494DF}">
            <a14:hiddenLine xmlns:a14="http://schemas.microsoft.com/office/drawing/2010/main" w="31750">
              <a:solidFill>
                <a:srgbClr val="FF0000"/>
              </a:solidFill>
            </a14:hiddenLine>
          </a:ext>
        </a:extLst>
      </xdr:spPr>
    </xdr:pic>
    <xdr:clientData fLocksWithSheet="0"/>
  </xdr:oneCellAnchor>
  <xdr:oneCellAnchor>
    <xdr:from>
      <xdr:col>0</xdr:col>
      <xdr:colOff>0</xdr:colOff>
      <xdr:row>22</xdr:row>
      <xdr:rowOff>172640</xdr:rowOff>
    </xdr:from>
    <xdr:ext cx="781050" cy="571500"/>
    <xdr:pic>
      <xdr:nvPicPr>
        <xdr:cNvPr id="18" name="lwpn2_I_Monolith">
          <a:extLst>
            <a:ext uri="{FF2B5EF4-FFF2-40B4-BE49-F238E27FC236}">
              <a16:creationId xmlns:a16="http://schemas.microsoft.com/office/drawing/2014/main" id="{00000000-0008-0000-0800-000012000000}"/>
            </a:ext>
          </a:extLst>
        </xdr:cNvPr>
        <xdr:cNvPicPr preferRelativeResize="0">
          <a:picLocks/>
        </xdr:cNvPicPr>
      </xdr:nvPicPr>
      <xdr:blipFill>
        <a:blip xmlns:r="http://schemas.openxmlformats.org/officeDocument/2006/relationships" r:embed="rId8" cstate="print"/>
        <a:stretch>
          <a:fillRect/>
        </a:stretch>
      </xdr:blipFill>
      <xdr:spPr>
        <a:xfrm>
          <a:off x="0" y="5303440"/>
          <a:ext cx="781050" cy="571500"/>
        </a:xfrm>
        <a:prstGeom prst="rect">
          <a:avLst/>
        </a:prstGeom>
        <a:noFill/>
        <a:ln w="31750">
          <a:noFill/>
        </a:ln>
        <a:extLst>
          <a:ext uri="{91240B29-F687-4F45-9708-019B960494DF}">
            <a14:hiddenLine xmlns:a14="http://schemas.microsoft.com/office/drawing/2010/main" w="31750">
              <a:solidFill>
                <a:srgbClr val="FF0000"/>
              </a:solidFill>
            </a14:hiddenLine>
          </a:ext>
        </a:extLst>
      </xdr:spPr>
    </xdr:pic>
    <xdr:clientData fLocksWithSheet="0"/>
  </xdr:oneCellAnchor>
  <xdr:oneCellAnchor>
    <xdr:from>
      <xdr:col>0</xdr:col>
      <xdr:colOff>0</xdr:colOff>
      <xdr:row>15</xdr:row>
      <xdr:rowOff>1190</xdr:rowOff>
    </xdr:from>
    <xdr:ext cx="781050" cy="571500"/>
    <xdr:pic>
      <xdr:nvPicPr>
        <xdr:cNvPr id="19" name="lwpn2_I_Renegade">
          <a:extLst>
            <a:ext uri="{FF2B5EF4-FFF2-40B4-BE49-F238E27FC236}">
              <a16:creationId xmlns:a16="http://schemas.microsoft.com/office/drawing/2014/main" id="{00000000-0008-0000-0800-000013000000}"/>
            </a:ext>
          </a:extLst>
        </xdr:cNvPr>
        <xdr:cNvPicPr preferRelativeResize="0">
          <a:picLocks/>
        </xdr:cNvPicPr>
      </xdr:nvPicPr>
      <xdr:blipFill>
        <a:blip xmlns:r="http://schemas.openxmlformats.org/officeDocument/2006/relationships" r:embed="rId9" cstate="print"/>
        <a:stretch>
          <a:fillRect/>
        </a:stretch>
      </xdr:blipFill>
      <xdr:spPr>
        <a:xfrm>
          <a:off x="0" y="3792140"/>
          <a:ext cx="781050" cy="571500"/>
        </a:xfrm>
        <a:prstGeom prst="rect">
          <a:avLst/>
        </a:prstGeom>
        <a:noFill/>
        <a:ln w="31750">
          <a:noFill/>
        </a:ln>
        <a:extLst>
          <a:ext uri="{91240B29-F687-4F45-9708-019B960494DF}">
            <a14:hiddenLine xmlns:a14="http://schemas.microsoft.com/office/drawing/2010/main" w="31750">
              <a:solidFill>
                <a:srgbClr val="FF0000"/>
              </a:solidFill>
            </a14:hiddenLine>
          </a:ext>
        </a:extLst>
      </xdr:spPr>
    </xdr:pic>
    <xdr:clientData fLocksWithSheet="0"/>
  </xdr:oneCellAnchor>
  <xdr:oneCellAnchor>
    <xdr:from>
      <xdr:col>0</xdr:col>
      <xdr:colOff>0</xdr:colOff>
      <xdr:row>16</xdr:row>
      <xdr:rowOff>67865</xdr:rowOff>
    </xdr:from>
    <xdr:ext cx="742950" cy="571500"/>
    <xdr:pic>
      <xdr:nvPicPr>
        <xdr:cNvPr id="20" name="lwpn2_I_Sin">
          <a:extLst>
            <a:ext uri="{FF2B5EF4-FFF2-40B4-BE49-F238E27FC236}">
              <a16:creationId xmlns:a16="http://schemas.microsoft.com/office/drawing/2014/main" id="{00000000-0008-0000-0800-000014000000}"/>
            </a:ext>
          </a:extLst>
        </xdr:cNvPr>
        <xdr:cNvPicPr preferRelativeResize="0">
          <a:picLocks/>
        </xdr:cNvPicPr>
      </xdr:nvPicPr>
      <xdr:blipFill>
        <a:blip xmlns:r="http://schemas.openxmlformats.org/officeDocument/2006/relationships" r:embed="rId10" cstate="print"/>
        <a:stretch>
          <a:fillRect/>
        </a:stretch>
      </xdr:blipFill>
      <xdr:spPr>
        <a:xfrm>
          <a:off x="0" y="4163615"/>
          <a:ext cx="742950" cy="571500"/>
        </a:xfrm>
        <a:prstGeom prst="rect">
          <a:avLst/>
        </a:prstGeom>
        <a:noFill/>
        <a:ln w="31750">
          <a:noFill/>
        </a:ln>
        <a:extLst>
          <a:ext uri="{91240B29-F687-4F45-9708-019B960494DF}">
            <a14:hiddenLine xmlns:a14="http://schemas.microsoft.com/office/drawing/2010/main" w="31750">
              <a:solidFill>
                <a:srgbClr val="FF0000"/>
              </a:solidFill>
            </a14:hiddenLine>
          </a:ext>
        </a:extLst>
      </xdr:spPr>
    </xdr:pic>
    <xdr:clientData fLocksWithSheet="0"/>
  </xdr:oneCellAnchor>
  <xdr:oneCellAnchor>
    <xdr:from>
      <xdr:col>0</xdr:col>
      <xdr:colOff>0</xdr:colOff>
      <xdr:row>22</xdr:row>
      <xdr:rowOff>175617</xdr:rowOff>
    </xdr:from>
    <xdr:ext cx="742950" cy="571500"/>
    <xdr:pic>
      <xdr:nvPicPr>
        <xdr:cNvPr id="21" name="lwpn2_I_UNSIG">
          <a:extLst>
            <a:ext uri="{FF2B5EF4-FFF2-40B4-BE49-F238E27FC236}">
              <a16:creationId xmlns:a16="http://schemas.microsoft.com/office/drawing/2014/main" id="{00000000-0008-0000-0800-000015000000}"/>
            </a:ext>
          </a:extLst>
        </xdr:cNvPr>
        <xdr:cNvPicPr preferRelativeResize="0">
          <a:picLocks/>
        </xdr:cNvPicPr>
      </xdr:nvPicPr>
      <xdr:blipFill>
        <a:blip xmlns:r="http://schemas.openxmlformats.org/officeDocument/2006/relationships" r:embed="rId11" cstate="print"/>
        <a:stretch>
          <a:fillRect/>
        </a:stretch>
      </xdr:blipFill>
      <xdr:spPr>
        <a:xfrm>
          <a:off x="0" y="5242917"/>
          <a:ext cx="742950" cy="571500"/>
        </a:xfrm>
        <a:prstGeom prst="rect">
          <a:avLst/>
        </a:prstGeom>
        <a:noFill/>
        <a:ln w="31750">
          <a:noFill/>
        </a:ln>
        <a:extLst>
          <a:ext uri="{91240B29-F687-4F45-9708-019B960494DF}">
            <a14:hiddenLine xmlns:a14="http://schemas.microsoft.com/office/drawing/2010/main" w="31750">
              <a:solidFill>
                <a:srgbClr val="FF0000"/>
              </a:solidFill>
            </a14:hiddenLine>
          </a:ext>
        </a:extLst>
      </xdr:spPr>
    </xdr:pic>
    <xdr:clientData fLocksWithSheet="0"/>
  </xdr:oneCellAnchor>
  <xdr:oneCellAnchor>
    <xdr:from>
      <xdr:col>0</xdr:col>
      <xdr:colOff>0</xdr:colOff>
      <xdr:row>23</xdr:row>
      <xdr:rowOff>66674</xdr:rowOff>
    </xdr:from>
    <xdr:ext cx="781050" cy="571500"/>
    <xdr:pic>
      <xdr:nvPicPr>
        <xdr:cNvPr id="22" name="lwpn2_I_Clear Sky">
          <a:extLst>
            <a:ext uri="{FF2B5EF4-FFF2-40B4-BE49-F238E27FC236}">
              <a16:creationId xmlns:a16="http://schemas.microsoft.com/office/drawing/2014/main" id="{00000000-0008-0000-0800-000016000000}"/>
            </a:ext>
          </a:extLst>
        </xdr:cNvPr>
        <xdr:cNvPicPr preferRelativeResize="0">
          <a:picLocks/>
        </xdr:cNvPicPr>
      </xdr:nvPicPr>
      <xdr:blipFill>
        <a:blip xmlns:r="http://schemas.openxmlformats.org/officeDocument/2006/relationships" r:embed="rId12" cstate="print"/>
        <a:stretch>
          <a:fillRect/>
        </a:stretch>
      </xdr:blipFill>
      <xdr:spPr>
        <a:xfrm>
          <a:off x="0" y="5184774"/>
          <a:ext cx="781050" cy="571500"/>
        </a:xfrm>
        <a:prstGeom prst="rect">
          <a:avLst/>
        </a:prstGeom>
        <a:noFill/>
        <a:ln w="31750">
          <a:noFill/>
        </a:ln>
        <a:extLst>
          <a:ext uri="{91240B29-F687-4F45-9708-019B960494DF}">
            <a14:hiddenLine xmlns:a14="http://schemas.microsoft.com/office/drawing/2010/main" w="31750">
              <a:solidFill>
                <a:srgbClr val="FF0000"/>
              </a:solidFill>
            </a14:hiddenLine>
          </a:ext>
        </a:extLst>
      </xdr:spPr>
    </xdr:pic>
    <xdr:clientData fLocksWithSheet="0"/>
  </xdr:oneCellAnchor>
  <xdr:oneCellAnchor>
    <xdr:from>
      <xdr:col>0</xdr:col>
      <xdr:colOff>0</xdr:colOff>
      <xdr:row>24</xdr:row>
      <xdr:rowOff>76202</xdr:rowOff>
    </xdr:from>
    <xdr:ext cx="781050" cy="571500"/>
    <xdr:pic>
      <xdr:nvPicPr>
        <xdr:cNvPr id="23" name="lwpn2_I_Freedom">
          <a:extLst>
            <a:ext uri="{FF2B5EF4-FFF2-40B4-BE49-F238E27FC236}">
              <a16:creationId xmlns:a16="http://schemas.microsoft.com/office/drawing/2014/main" id="{00000000-0008-0000-0800-000017000000}"/>
            </a:ext>
          </a:extLst>
        </xdr:cNvPr>
        <xdr:cNvPicPr preferRelativeResize="0">
          <a:picLocks/>
        </xdr:cNvPicPr>
      </xdr:nvPicPr>
      <xdr:blipFill>
        <a:blip xmlns:r="http://schemas.openxmlformats.org/officeDocument/2006/relationships" r:embed="rId13" cstate="print"/>
        <a:stretch>
          <a:fillRect/>
        </a:stretch>
      </xdr:blipFill>
      <xdr:spPr>
        <a:xfrm>
          <a:off x="0" y="5378452"/>
          <a:ext cx="781050" cy="571500"/>
        </a:xfrm>
        <a:prstGeom prst="rect">
          <a:avLst/>
        </a:prstGeom>
        <a:noFill/>
        <a:ln w="31750">
          <a:noFill/>
        </a:ln>
        <a:extLst>
          <a:ext uri="{91240B29-F687-4F45-9708-019B960494DF}">
            <a14:hiddenLine xmlns:a14="http://schemas.microsoft.com/office/drawing/2010/main" w="31750">
              <a:solidFill>
                <a:srgbClr val="FF0000"/>
              </a:solidFill>
            </a14:hiddenLine>
          </a:ext>
        </a:extLst>
      </xdr:spPr>
    </xdr:pic>
    <xdr:clientData fLocksWithSheet="0"/>
  </xdr:oneCellAnchor>
  <xdr:twoCellAnchor>
    <xdr:from>
      <xdr:col>0</xdr:col>
      <xdr:colOff>0</xdr:colOff>
      <xdr:row>13</xdr:row>
      <xdr:rowOff>304800</xdr:rowOff>
    </xdr:from>
    <xdr:to>
      <xdr:col>0</xdr:col>
      <xdr:colOff>0</xdr:colOff>
      <xdr:row>29</xdr:row>
      <xdr:rowOff>61912</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22952</xdr:rowOff>
    </xdr:from>
    <xdr:to>
      <xdr:col>2</xdr:col>
      <xdr:colOff>571500</xdr:colOff>
      <xdr:row>40</xdr:row>
      <xdr:rowOff>0</xdr:rowOff>
    </xdr:to>
    <xdr:sp macro="" textlink="">
      <xdr:nvSpPr>
        <xdr:cNvPr id="2" name="lwpn_CP">
          <a:extLst>
            <a:ext uri="{FF2B5EF4-FFF2-40B4-BE49-F238E27FC236}">
              <a16:creationId xmlns:a16="http://schemas.microsoft.com/office/drawing/2014/main" id="{00000000-0008-0000-0900-000002000000}"/>
            </a:ext>
          </a:extLst>
        </xdr:cNvPr>
        <xdr:cNvSpPr/>
      </xdr:nvSpPr>
      <xdr:spPr>
        <a:xfrm>
          <a:off x="0" y="22952"/>
          <a:ext cx="1787946" cy="760852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23814</xdr:colOff>
      <xdr:row>0</xdr:row>
      <xdr:rowOff>47625</xdr:rowOff>
    </xdr:from>
    <xdr:to>
      <xdr:col>6</xdr:col>
      <xdr:colOff>37811</xdr:colOff>
      <xdr:row>4</xdr:row>
      <xdr:rowOff>183764</xdr:rowOff>
    </xdr:to>
    <xdr:pic>
      <xdr:nvPicPr>
        <xdr:cNvPr id="3" name="lwpn_Logo_Gamma">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48483" y="47625"/>
          <a:ext cx="1815714" cy="9165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6</xdr:col>
      <xdr:colOff>23812</xdr:colOff>
      <xdr:row>27</xdr:row>
      <xdr:rowOff>130969</xdr:rowOff>
    </xdr:from>
    <xdr:to>
      <xdr:col>8</xdr:col>
      <xdr:colOff>535782</xdr:colOff>
      <xdr:row>35</xdr:row>
      <xdr:rowOff>154780</xdr:rowOff>
    </xdr:to>
    <mc:AlternateContent xmlns:mc="http://schemas.openxmlformats.org/markup-compatibility/2006" xmlns:a14="http://schemas.microsoft.com/office/drawing/2010/main">
      <mc:Choice Requires="a14">
        <xdr:graphicFrame macro="">
          <xdr:nvGraphicFramePr>
            <xdr:cNvPr id="20" name="Repair Kit Type">
              <a:extLst>
                <a:ext uri="{FF2B5EF4-FFF2-40B4-BE49-F238E27FC236}">
                  <a16:creationId xmlns:a16="http://schemas.microsoft.com/office/drawing/2014/main" id="{00000000-0008-0000-0900-000014000000}"/>
                </a:ext>
              </a:extLst>
            </xdr:cNvPr>
            <xdr:cNvGraphicFramePr/>
          </xdr:nvGraphicFramePr>
          <xdr:xfrm>
            <a:off x="0" y="0"/>
            <a:ext cx="0" cy="0"/>
          </xdr:xfrm>
          <a:graphic>
            <a:graphicData uri="http://schemas.microsoft.com/office/drawing/2010/slicer">
              <sle:slicer xmlns:sle="http://schemas.microsoft.com/office/drawing/2010/slicer" name="Repair Kit Type"/>
            </a:graphicData>
          </a:graphic>
        </xdr:graphicFrame>
      </mc:Choice>
      <mc:Fallback xmlns="">
        <xdr:sp macro="" textlink="">
          <xdr:nvSpPr>
            <xdr:cNvPr id="0" name=""/>
            <xdr:cNvSpPr>
              <a:spLocks noTextEdit="1"/>
            </xdr:cNvSpPr>
          </xdr:nvSpPr>
          <xdr:spPr>
            <a:xfrm>
              <a:off x="3650198" y="5398409"/>
              <a:ext cx="1326759" cy="1584534"/>
            </a:xfrm>
            <a:prstGeom prst="rect">
              <a:avLst/>
            </a:prstGeom>
            <a:solidFill>
              <a:prstClr val="white"/>
            </a:solidFill>
            <a:ln w="1">
              <a:solidFill>
                <a:prstClr val="green"/>
              </a:solidFill>
            </a:ln>
          </xdr:spPr>
          <xdr:txBody>
            <a:bodyPr vertOverflow="clip" horzOverflow="clip"/>
            <a:lstStyle/>
            <a:p>
              <a:r>
                <a:rPr lang="pl-P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574657</xdr:colOff>
      <xdr:row>9</xdr:row>
      <xdr:rowOff>47194</xdr:rowOff>
    </xdr:from>
    <xdr:to>
      <xdr:col>8</xdr:col>
      <xdr:colOff>525166</xdr:colOff>
      <xdr:row>16</xdr:row>
      <xdr:rowOff>178162</xdr:rowOff>
    </xdr:to>
    <mc:AlternateContent xmlns:mc="http://schemas.openxmlformats.org/markup-compatibility/2006" xmlns:a14="http://schemas.microsoft.com/office/drawing/2010/main">
      <mc:Choice Requires="a14">
        <xdr:graphicFrame macro="">
          <xdr:nvGraphicFramePr>
            <xdr:cNvPr id="21" name="Region Name 1">
              <a:extLst>
                <a:ext uri="{FF2B5EF4-FFF2-40B4-BE49-F238E27FC236}">
                  <a16:creationId xmlns:a16="http://schemas.microsoft.com/office/drawing/2014/main" id="{00000000-0008-0000-0900-000015000000}"/>
                </a:ext>
              </a:extLst>
            </xdr:cNvPr>
            <xdr:cNvGraphicFramePr/>
          </xdr:nvGraphicFramePr>
          <xdr:xfrm>
            <a:off x="0" y="0"/>
            <a:ext cx="0" cy="0"/>
          </xdr:xfrm>
          <a:graphic>
            <a:graphicData uri="http://schemas.microsoft.com/office/drawing/2010/slicer">
              <sle:slicer xmlns:sle="http://schemas.microsoft.com/office/drawing/2010/slicer" name="Region Name 1"/>
            </a:graphicData>
          </a:graphic>
        </xdr:graphicFrame>
      </mc:Choice>
      <mc:Fallback xmlns="">
        <xdr:sp macro="" textlink="">
          <xdr:nvSpPr>
            <xdr:cNvPr id="0" name=""/>
            <xdr:cNvSpPr>
              <a:spLocks noTextEdit="1"/>
            </xdr:cNvSpPr>
          </xdr:nvSpPr>
          <xdr:spPr>
            <a:xfrm>
              <a:off x="3615771" y="1803007"/>
              <a:ext cx="1350570" cy="1496601"/>
            </a:xfrm>
            <a:prstGeom prst="rect">
              <a:avLst/>
            </a:prstGeom>
            <a:solidFill>
              <a:prstClr val="white"/>
            </a:solidFill>
            <a:ln w="1">
              <a:solidFill>
                <a:prstClr val="green"/>
              </a:solidFill>
            </a:ln>
          </xdr:spPr>
          <xdr:txBody>
            <a:bodyPr vertOverflow="clip" horzOverflow="clip"/>
            <a:lstStyle/>
            <a:p>
              <a:r>
                <a:rPr lang="pl-P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574227</xdr:colOff>
      <xdr:row>17</xdr:row>
      <xdr:rowOff>47625</xdr:rowOff>
    </xdr:from>
    <xdr:to>
      <xdr:col>8</xdr:col>
      <xdr:colOff>536641</xdr:colOff>
      <xdr:row>27</xdr:row>
      <xdr:rowOff>83343</xdr:rowOff>
    </xdr:to>
    <mc:AlternateContent xmlns:mc="http://schemas.openxmlformats.org/markup-compatibility/2006" xmlns:a14="http://schemas.microsoft.com/office/drawing/2010/main">
      <mc:Choice Requires="a14">
        <xdr:graphicFrame macro="">
          <xdr:nvGraphicFramePr>
            <xdr:cNvPr id="22" name="Type 2">
              <a:extLst>
                <a:ext uri="{FF2B5EF4-FFF2-40B4-BE49-F238E27FC236}">
                  <a16:creationId xmlns:a16="http://schemas.microsoft.com/office/drawing/2014/main" id="{00000000-0008-0000-0900-000016000000}"/>
                </a:ext>
              </a:extLst>
            </xdr:cNvPr>
            <xdr:cNvGraphicFramePr/>
          </xdr:nvGraphicFramePr>
          <xdr:xfrm>
            <a:off x="0" y="0"/>
            <a:ext cx="0" cy="0"/>
          </xdr:xfrm>
          <a:graphic>
            <a:graphicData uri="http://schemas.microsoft.com/office/drawing/2010/slicer">
              <sle:slicer xmlns:sle="http://schemas.microsoft.com/office/drawing/2010/slicer" name="Type 2"/>
            </a:graphicData>
          </a:graphic>
        </xdr:graphicFrame>
      </mc:Choice>
      <mc:Fallback xmlns="">
        <xdr:sp macro="" textlink="">
          <xdr:nvSpPr>
            <xdr:cNvPr id="0" name=""/>
            <xdr:cNvSpPr>
              <a:spLocks noTextEdit="1"/>
            </xdr:cNvSpPr>
          </xdr:nvSpPr>
          <xdr:spPr>
            <a:xfrm>
              <a:off x="3615341" y="3364161"/>
              <a:ext cx="1362475" cy="1986622"/>
            </a:xfrm>
            <a:prstGeom prst="rect">
              <a:avLst/>
            </a:prstGeom>
            <a:solidFill>
              <a:prstClr val="white"/>
            </a:solidFill>
            <a:ln w="1">
              <a:solidFill>
                <a:prstClr val="green"/>
              </a:solidFill>
            </a:ln>
          </xdr:spPr>
          <xdr:txBody>
            <a:bodyPr vertOverflow="clip" horzOverflow="clip"/>
            <a:lstStyle/>
            <a:p>
              <a:r>
                <a:rPr lang="pl-P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23813</xdr:colOff>
      <xdr:row>9</xdr:row>
      <xdr:rowOff>47627</xdr:rowOff>
    </xdr:from>
    <xdr:to>
      <xdr:col>5</xdr:col>
      <xdr:colOff>559593</xdr:colOff>
      <xdr:row>35</xdr:row>
      <xdr:rowOff>137711</xdr:rowOff>
    </xdr:to>
    <mc:AlternateContent xmlns:mc="http://schemas.openxmlformats.org/markup-compatibility/2006" xmlns:a14="http://schemas.microsoft.com/office/drawing/2010/main">
      <mc:Choice Requires="a14">
        <xdr:graphicFrame macro="">
          <xdr:nvGraphicFramePr>
            <xdr:cNvPr id="23" name="Caliber">
              <a:extLst>
                <a:ext uri="{FF2B5EF4-FFF2-40B4-BE49-F238E27FC236}">
                  <a16:creationId xmlns:a16="http://schemas.microsoft.com/office/drawing/2014/main" id="{00000000-0008-0000-0900-000017000000}"/>
                </a:ext>
              </a:extLst>
            </xdr:cNvPr>
            <xdr:cNvGraphicFramePr/>
          </xdr:nvGraphicFramePr>
          <xdr:xfrm>
            <a:off x="0" y="0"/>
            <a:ext cx="0" cy="0"/>
          </xdr:xfrm>
          <a:graphic>
            <a:graphicData uri="http://schemas.microsoft.com/office/drawing/2010/slicer">
              <sle:slicer xmlns:sle="http://schemas.microsoft.com/office/drawing/2010/slicer" name="Caliber"/>
            </a:graphicData>
          </a:graphic>
        </xdr:graphicFrame>
      </mc:Choice>
      <mc:Fallback xmlns="">
        <xdr:sp macro="" textlink="">
          <xdr:nvSpPr>
            <xdr:cNvPr id="0" name=""/>
            <xdr:cNvSpPr>
              <a:spLocks noTextEdit="1"/>
            </xdr:cNvSpPr>
          </xdr:nvSpPr>
          <xdr:spPr>
            <a:xfrm>
              <a:off x="1835886" y="1778388"/>
              <a:ext cx="1743829" cy="5472808"/>
            </a:xfrm>
            <a:prstGeom prst="rect">
              <a:avLst/>
            </a:prstGeom>
            <a:solidFill>
              <a:prstClr val="white"/>
            </a:solidFill>
            <a:ln w="1">
              <a:solidFill>
                <a:prstClr val="green"/>
              </a:solidFill>
            </a:ln>
          </xdr:spPr>
          <xdr:txBody>
            <a:bodyPr vertOverflow="clip" horzOverflow="clip"/>
            <a:lstStyle/>
            <a:p>
              <a:r>
                <a:rPr lang="pl-P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46335</xdr:colOff>
      <xdr:row>36</xdr:row>
      <xdr:rowOff>2583</xdr:rowOff>
    </xdr:from>
    <xdr:to>
      <xdr:col>5</xdr:col>
      <xdr:colOff>539367</xdr:colOff>
      <xdr:row>38</xdr:row>
      <xdr:rowOff>160662</xdr:rowOff>
    </xdr:to>
    <xdr:sp macro="[0]!Sheet14.ClearFilters_click" textlink="">
      <xdr:nvSpPr>
        <xdr:cNvPr id="24" name="Rectangle 23">
          <a:extLst>
            <a:ext uri="{FF2B5EF4-FFF2-40B4-BE49-F238E27FC236}">
              <a16:creationId xmlns:a16="http://schemas.microsoft.com/office/drawing/2014/main" id="{00000000-0008-0000-0900-000018000000}"/>
            </a:ext>
          </a:extLst>
        </xdr:cNvPr>
        <xdr:cNvSpPr/>
      </xdr:nvSpPr>
      <xdr:spPr>
        <a:xfrm>
          <a:off x="1871004" y="7025836"/>
          <a:ext cx="1709477" cy="548260"/>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600" b="1">
              <a:solidFill>
                <a:schemeClr val="bg1"/>
              </a:solidFill>
            </a:rPr>
            <a:t>RESET </a:t>
          </a:r>
          <a:r>
            <a:rPr lang="pl-PL" sz="1100" b="1">
              <a:solidFill>
                <a:schemeClr val="bg1"/>
              </a:solidFill>
              <a:latin typeface="Times New Roman" panose="02020603050405020304" pitchFamily="18" charset="0"/>
              <a:cs typeface="Times New Roman" panose="02020603050405020304" pitchFamily="18" charset="0"/>
            </a:rPr>
            <a:t>FILTERS</a:t>
          </a:r>
          <a:endParaRPr lang="pl-PL"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22951</xdr:colOff>
      <xdr:row>36</xdr:row>
      <xdr:rowOff>11476</xdr:rowOff>
    </xdr:from>
    <xdr:to>
      <xdr:col>8</xdr:col>
      <xdr:colOff>550843</xdr:colOff>
      <xdr:row>38</xdr:row>
      <xdr:rowOff>164737</xdr:rowOff>
    </xdr:to>
    <xdr:sp macro="[0]!Sheet14.SearchWeapon_click" textlink="">
      <xdr:nvSpPr>
        <xdr:cNvPr id="25" name="Rectangle 24">
          <a:extLst>
            <a:ext uri="{FF2B5EF4-FFF2-40B4-BE49-F238E27FC236}">
              <a16:creationId xmlns:a16="http://schemas.microsoft.com/office/drawing/2014/main" id="{00000000-0008-0000-0900-000019000000}"/>
            </a:ext>
          </a:extLst>
        </xdr:cNvPr>
        <xdr:cNvSpPr/>
      </xdr:nvSpPr>
      <xdr:spPr>
        <a:xfrm>
          <a:off x="3649337" y="7034729"/>
          <a:ext cx="1342681" cy="54344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600" b="1">
              <a:solidFill>
                <a:schemeClr val="bg1"/>
              </a:solidFill>
            </a:rPr>
            <a:t>SEARCH </a:t>
          </a:r>
          <a:r>
            <a:rPr lang="pl-PL" sz="1100" b="1">
              <a:solidFill>
                <a:schemeClr val="bg1"/>
              </a:solidFill>
              <a:latin typeface="Times New Roman" panose="02020603050405020304" pitchFamily="18" charset="0"/>
              <a:cs typeface="Times New Roman" panose="02020603050405020304" pitchFamily="18" charset="0"/>
            </a:rPr>
            <a:t>WEAPON</a:t>
          </a:r>
          <a:endParaRPr lang="pl-PL" sz="1600" b="1">
            <a:solidFill>
              <a:schemeClr val="bg1"/>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23</xdr:col>
          <xdr:colOff>38100</xdr:colOff>
          <xdr:row>9</xdr:row>
          <xdr:rowOff>0</xdr:rowOff>
        </xdr:from>
        <xdr:to>
          <xdr:col>23</xdr:col>
          <xdr:colOff>228600</xdr:colOff>
          <xdr:row>39</xdr:row>
          <xdr:rowOff>0</xdr:rowOff>
        </xdr:to>
        <xdr:sp macro="" textlink="">
          <xdr:nvSpPr>
            <xdr:cNvPr id="9226" name="lwpn2_Scrollbar" hidden="1">
              <a:extLst>
                <a:ext uri="{63B3BB69-23CF-44E3-9099-C40C66FF867C}">
                  <a14:compatExt spid="_x0000_s9226"/>
                </a:ext>
                <a:ext uri="{FF2B5EF4-FFF2-40B4-BE49-F238E27FC236}">
                  <a16:creationId xmlns:a16="http://schemas.microsoft.com/office/drawing/2014/main" id="{00000000-0008-0000-09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23</xdr:col>
      <xdr:colOff>297675</xdr:colOff>
      <xdr:row>5</xdr:row>
      <xdr:rowOff>183615</xdr:rowOff>
    </xdr:from>
    <xdr:to>
      <xdr:col>34</xdr:col>
      <xdr:colOff>0</xdr:colOff>
      <xdr:row>22</xdr:row>
      <xdr:rowOff>58219</xdr:rowOff>
    </xdr:to>
    <xdr:graphicFrame macro="">
      <xdr:nvGraphicFramePr>
        <xdr:cNvPr id="9531" name="lwpn2_Chart1">
          <a:extLst>
            <a:ext uri="{FF2B5EF4-FFF2-40B4-BE49-F238E27FC236}">
              <a16:creationId xmlns:a16="http://schemas.microsoft.com/office/drawing/2014/main" id="{00000000-0008-0000-0900-00003B25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309290</xdr:colOff>
      <xdr:row>22</xdr:row>
      <xdr:rowOff>107156</xdr:rowOff>
    </xdr:from>
    <xdr:to>
      <xdr:col>34</xdr:col>
      <xdr:colOff>0</xdr:colOff>
      <xdr:row>38</xdr:row>
      <xdr:rowOff>130968</xdr:rowOff>
    </xdr:to>
    <xdr:graphicFrame macro="">
      <xdr:nvGraphicFramePr>
        <xdr:cNvPr id="9532" name="lwpn2_Chart2">
          <a:extLst>
            <a:ext uri="{FF2B5EF4-FFF2-40B4-BE49-F238E27FC236}">
              <a16:creationId xmlns:a16="http://schemas.microsoft.com/office/drawing/2014/main" id="{00000000-0008-0000-0900-00003C25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11476</xdr:colOff>
      <xdr:row>0</xdr:row>
      <xdr:rowOff>0</xdr:rowOff>
    </xdr:from>
    <xdr:to>
      <xdr:col>2</xdr:col>
      <xdr:colOff>539367</xdr:colOff>
      <xdr:row>4</xdr:row>
      <xdr:rowOff>172139</xdr:rowOff>
    </xdr:to>
    <xdr:sp macro="" textlink="">
      <xdr:nvSpPr>
        <xdr:cNvPr id="4" name="lwpn2_ControlPanel">
          <a:extLst>
            <a:ext uri="{FF2B5EF4-FFF2-40B4-BE49-F238E27FC236}">
              <a16:creationId xmlns:a16="http://schemas.microsoft.com/office/drawing/2014/main" id="{00000000-0008-0000-0900-000004000000}"/>
            </a:ext>
          </a:extLst>
        </xdr:cNvPr>
        <xdr:cNvSpPr/>
      </xdr:nvSpPr>
      <xdr:spPr>
        <a:xfrm>
          <a:off x="11476" y="0"/>
          <a:ext cx="1744337" cy="952500"/>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2400" b="1" i="1">
              <a:latin typeface="Times New Roman" panose="02020603050405020304" pitchFamily="18" charset="0"/>
              <a:cs typeface="Times New Roman" panose="02020603050405020304" pitchFamily="18" charset="0"/>
            </a:rPr>
            <a:t>Control</a:t>
          </a:r>
          <a:r>
            <a:rPr lang="pl-PL" sz="2400" b="1" i="1" baseline="0">
              <a:latin typeface="Times New Roman" panose="02020603050405020304" pitchFamily="18" charset="0"/>
              <a:cs typeface="Times New Roman" panose="02020603050405020304" pitchFamily="18" charset="0"/>
            </a:rPr>
            <a:t> Panel</a:t>
          </a:r>
          <a:endParaRPr lang="pl-PL" sz="2400" b="1" i="1">
            <a:latin typeface="Times New Roman" panose="02020603050405020304" pitchFamily="18" charset="0"/>
            <a:cs typeface="Times New Roman" panose="02020603050405020304" pitchFamily="18" charset="0"/>
          </a:endParaRPr>
        </a:p>
      </xdr:txBody>
    </xdr:sp>
    <xdr:clientData/>
  </xdr:twoCellAnchor>
  <xdr:twoCellAnchor>
    <xdr:from>
      <xdr:col>0</xdr:col>
      <xdr:colOff>0</xdr:colOff>
      <xdr:row>5</xdr:row>
      <xdr:rowOff>68856</xdr:rowOff>
    </xdr:from>
    <xdr:to>
      <xdr:col>2</xdr:col>
      <xdr:colOff>527891</xdr:colOff>
      <xdr:row>10</xdr:row>
      <xdr:rowOff>80331</xdr:rowOff>
    </xdr:to>
    <xdr:sp macro="[0]!ThisWorkbook.MoveToStrt_click" textlink="">
      <xdr:nvSpPr>
        <xdr:cNvPr id="10" name="lwpn2_strt">
          <a:extLst>
            <a:ext uri="{FF2B5EF4-FFF2-40B4-BE49-F238E27FC236}">
              <a16:creationId xmlns:a16="http://schemas.microsoft.com/office/drawing/2014/main" id="{00000000-0008-0000-0900-00000A000000}"/>
            </a:ext>
          </a:extLst>
        </xdr:cNvPr>
        <xdr:cNvSpPr/>
      </xdr:nvSpPr>
      <xdr:spPr>
        <a:xfrm>
          <a:off x="0" y="1044308"/>
          <a:ext cx="1744337" cy="986927"/>
        </a:xfrm>
        <a:prstGeom prst="rightArrow">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600" b="1" i="1">
              <a:latin typeface="Times New Roman" panose="02020603050405020304" pitchFamily="18" charset="0"/>
              <a:cs typeface="Times New Roman" panose="02020603050405020304" pitchFamily="18" charset="0"/>
            </a:rPr>
            <a:t>Starting</a:t>
          </a:r>
          <a:r>
            <a:rPr lang="pl-PL" sz="1600" b="1" i="1" baseline="0">
              <a:latin typeface="Times New Roman" panose="02020603050405020304" pitchFamily="18" charset="0"/>
              <a:cs typeface="Times New Roman" panose="02020603050405020304" pitchFamily="18" charset="0"/>
            </a:rPr>
            <a:t> Page</a:t>
          </a:r>
          <a:endParaRPr lang="pl-PL" sz="1600" b="1" i="1">
            <a:latin typeface="Times New Roman" panose="02020603050405020304" pitchFamily="18" charset="0"/>
            <a:cs typeface="Times New Roman" panose="02020603050405020304" pitchFamily="18" charset="0"/>
          </a:endParaRPr>
        </a:p>
      </xdr:txBody>
    </xdr:sp>
    <xdr:clientData/>
  </xdr:twoCellAnchor>
  <xdr:twoCellAnchor>
    <xdr:from>
      <xdr:col>0</xdr:col>
      <xdr:colOff>0</xdr:colOff>
      <xdr:row>10</xdr:row>
      <xdr:rowOff>114759</xdr:rowOff>
    </xdr:from>
    <xdr:to>
      <xdr:col>2</xdr:col>
      <xdr:colOff>527891</xdr:colOff>
      <xdr:row>15</xdr:row>
      <xdr:rowOff>126235</xdr:rowOff>
    </xdr:to>
    <xdr:sp macro="[0]!ThisWorkbook.MoveToCwpn_click" textlink="">
      <xdr:nvSpPr>
        <xdr:cNvPr id="11" name="lwpn2_cwpn">
          <a:extLst>
            <a:ext uri="{FF2B5EF4-FFF2-40B4-BE49-F238E27FC236}">
              <a16:creationId xmlns:a16="http://schemas.microsoft.com/office/drawing/2014/main" id="{00000000-0008-0000-0900-00000B000000}"/>
            </a:ext>
          </a:extLst>
        </xdr:cNvPr>
        <xdr:cNvSpPr/>
      </xdr:nvSpPr>
      <xdr:spPr>
        <a:xfrm>
          <a:off x="0" y="2065663"/>
          <a:ext cx="1744337" cy="986927"/>
        </a:xfrm>
        <a:prstGeom prst="rightArrow">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200" b="1" i="1">
              <a:latin typeface="Times New Roman" panose="02020603050405020304" pitchFamily="18" charset="0"/>
              <a:cs typeface="Times New Roman" panose="02020603050405020304" pitchFamily="18" charset="0"/>
            </a:rPr>
            <a:t>Weapons</a:t>
          </a:r>
          <a:r>
            <a:rPr lang="pl-PL" sz="1200" b="1" i="1" baseline="0">
              <a:latin typeface="Times New Roman" panose="02020603050405020304" pitchFamily="18" charset="0"/>
              <a:cs typeface="Times New Roman" panose="02020603050405020304" pitchFamily="18" charset="0"/>
            </a:rPr>
            <a:t> by regions</a:t>
          </a:r>
          <a:endParaRPr lang="pl-PL" sz="1200" b="1" i="1">
            <a:latin typeface="Times New Roman" panose="02020603050405020304" pitchFamily="18" charset="0"/>
            <a:cs typeface="Times New Roman" panose="02020603050405020304" pitchFamily="18" charset="0"/>
          </a:endParaRPr>
        </a:p>
      </xdr:txBody>
    </xdr:sp>
    <xdr:clientData/>
  </xdr:twoCellAnchor>
  <xdr:twoCellAnchor>
    <xdr:from>
      <xdr:col>0</xdr:col>
      <xdr:colOff>0</xdr:colOff>
      <xdr:row>15</xdr:row>
      <xdr:rowOff>175352</xdr:rowOff>
    </xdr:from>
    <xdr:to>
      <xdr:col>2</xdr:col>
      <xdr:colOff>527891</xdr:colOff>
      <xdr:row>20</xdr:row>
      <xdr:rowOff>186827</xdr:rowOff>
    </xdr:to>
    <xdr:sp macro="[0]!ThisWorkbook.MoveToTwpn_click" textlink="">
      <xdr:nvSpPr>
        <xdr:cNvPr id="12" name="lwpn2_twpn">
          <a:extLst>
            <a:ext uri="{FF2B5EF4-FFF2-40B4-BE49-F238E27FC236}">
              <a16:creationId xmlns:a16="http://schemas.microsoft.com/office/drawing/2014/main" id="{00000000-0008-0000-0900-00000C000000}"/>
            </a:ext>
          </a:extLst>
        </xdr:cNvPr>
        <xdr:cNvSpPr/>
      </xdr:nvSpPr>
      <xdr:spPr>
        <a:xfrm>
          <a:off x="0" y="3101707"/>
          <a:ext cx="1744337" cy="986927"/>
        </a:xfrm>
        <a:prstGeom prst="rightArrow">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l-PL" sz="1200" b="1" i="1">
              <a:solidFill>
                <a:schemeClr val="lt1"/>
              </a:solidFill>
              <a:latin typeface="Times New Roman" panose="02020603050405020304" pitchFamily="18" charset="0"/>
              <a:ea typeface="+mn-ea"/>
              <a:cs typeface="Times New Roman" panose="02020603050405020304" pitchFamily="18" charset="0"/>
            </a:rPr>
            <a:t>Weapons by types</a:t>
          </a:r>
        </a:p>
      </xdr:txBody>
    </xdr:sp>
    <xdr:clientData/>
  </xdr:twoCellAnchor>
  <xdr:twoCellAnchor>
    <xdr:from>
      <xdr:col>0</xdr:col>
      <xdr:colOff>0</xdr:colOff>
      <xdr:row>21</xdr:row>
      <xdr:rowOff>29378</xdr:rowOff>
    </xdr:from>
    <xdr:to>
      <xdr:col>2</xdr:col>
      <xdr:colOff>527891</xdr:colOff>
      <xdr:row>26</xdr:row>
      <xdr:rowOff>40854</xdr:rowOff>
    </xdr:to>
    <xdr:sp macro="[0]!ThisWorkbook.MoveToArm_click" textlink="">
      <xdr:nvSpPr>
        <xdr:cNvPr id="13" name="lwpn2_arm">
          <a:extLst>
            <a:ext uri="{FF2B5EF4-FFF2-40B4-BE49-F238E27FC236}">
              <a16:creationId xmlns:a16="http://schemas.microsoft.com/office/drawing/2014/main" id="{00000000-0008-0000-0900-00000D000000}"/>
            </a:ext>
          </a:extLst>
        </xdr:cNvPr>
        <xdr:cNvSpPr/>
      </xdr:nvSpPr>
      <xdr:spPr>
        <a:xfrm>
          <a:off x="0" y="4126276"/>
          <a:ext cx="1744337" cy="986927"/>
        </a:xfrm>
        <a:prstGeom prst="rightArrow">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100" b="1" i="1">
              <a:latin typeface="Times New Roman" panose="02020603050405020304" pitchFamily="18" charset="0"/>
              <a:cs typeface="Times New Roman" panose="02020603050405020304" pitchFamily="18" charset="0"/>
            </a:rPr>
            <a:t>Amors by factions and</a:t>
          </a:r>
          <a:r>
            <a:rPr lang="pl-PL" sz="1100" b="1" i="1" baseline="0">
              <a:latin typeface="Times New Roman" panose="02020603050405020304" pitchFamily="18" charset="0"/>
              <a:cs typeface="Times New Roman" panose="02020603050405020304" pitchFamily="18" charset="0"/>
            </a:rPr>
            <a:t> types</a:t>
          </a:r>
          <a:endParaRPr lang="pl-PL" sz="1100" b="1" i="1">
            <a:latin typeface="Times New Roman" panose="02020603050405020304" pitchFamily="18" charset="0"/>
            <a:cs typeface="Times New Roman" panose="02020603050405020304" pitchFamily="18" charset="0"/>
          </a:endParaRPr>
        </a:p>
      </xdr:txBody>
    </xdr:sp>
    <xdr:clientData/>
  </xdr:twoCellAnchor>
  <xdr:twoCellAnchor>
    <xdr:from>
      <xdr:col>0</xdr:col>
      <xdr:colOff>0</xdr:colOff>
      <xdr:row>26</xdr:row>
      <xdr:rowOff>55544</xdr:rowOff>
    </xdr:from>
    <xdr:to>
      <xdr:col>2</xdr:col>
      <xdr:colOff>527891</xdr:colOff>
      <xdr:row>31</xdr:row>
      <xdr:rowOff>67019</xdr:rowOff>
    </xdr:to>
    <xdr:sp macro="[0]!ThisWorkbook.MoveToLwpn2_click" textlink="">
      <xdr:nvSpPr>
        <xdr:cNvPr id="14" name="lwpn2_lwpn2">
          <a:extLst>
            <a:ext uri="{FF2B5EF4-FFF2-40B4-BE49-F238E27FC236}">
              <a16:creationId xmlns:a16="http://schemas.microsoft.com/office/drawing/2014/main" id="{00000000-0008-0000-0900-00000E000000}"/>
            </a:ext>
          </a:extLst>
        </xdr:cNvPr>
        <xdr:cNvSpPr/>
      </xdr:nvSpPr>
      <xdr:spPr>
        <a:xfrm>
          <a:off x="0" y="5127893"/>
          <a:ext cx="1744337" cy="986927"/>
        </a:xfrm>
        <a:prstGeom prst="rightArrow">
          <a:avLst/>
        </a:prstGeom>
        <a:solidFill>
          <a:schemeClr val="tx1"/>
        </a:solid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200" b="1" i="1">
              <a:latin typeface="Times New Roman" panose="02020603050405020304" pitchFamily="18" charset="0"/>
              <a:cs typeface="Times New Roman" panose="02020603050405020304" pitchFamily="18" charset="0"/>
            </a:rPr>
            <a:t>Weapons</a:t>
          </a:r>
          <a:r>
            <a:rPr lang="pl-PL" sz="1200" b="1" i="1" baseline="0">
              <a:latin typeface="Times New Roman" panose="02020603050405020304" pitchFamily="18" charset="0"/>
              <a:cs typeface="Times New Roman" panose="02020603050405020304" pitchFamily="18" charset="0"/>
            </a:rPr>
            <a:t> by  Loot Table</a:t>
          </a:r>
          <a:endParaRPr lang="pl-PL" sz="1200" b="1" i="1">
            <a:latin typeface="Times New Roman" panose="02020603050405020304" pitchFamily="18" charset="0"/>
            <a:cs typeface="Times New Roman" panose="02020603050405020304" pitchFamily="18" charset="0"/>
          </a:endParaRPr>
        </a:p>
      </xdr:txBody>
    </xdr:sp>
    <xdr:clientData/>
  </xdr:twoCellAnchor>
  <xdr:twoCellAnchor>
    <xdr:from>
      <xdr:col>0</xdr:col>
      <xdr:colOff>0</xdr:colOff>
      <xdr:row>31</xdr:row>
      <xdr:rowOff>126234</xdr:rowOff>
    </xdr:from>
    <xdr:to>
      <xdr:col>2</xdr:col>
      <xdr:colOff>569491</xdr:colOff>
      <xdr:row>35</xdr:row>
      <xdr:rowOff>715</xdr:rowOff>
    </xdr:to>
    <xdr:sp macro="" textlink="">
      <xdr:nvSpPr>
        <xdr:cNvPr id="26" name="lwpn_GAMMA">
          <a:hlinkClick xmlns:r="http://schemas.openxmlformats.org/officeDocument/2006/relationships" r:id="rId4"/>
          <a:extLst>
            <a:ext uri="{FF2B5EF4-FFF2-40B4-BE49-F238E27FC236}">
              <a16:creationId xmlns:a16="http://schemas.microsoft.com/office/drawing/2014/main" id="{00000000-0008-0000-0900-00001A000000}"/>
            </a:ext>
          </a:extLst>
        </xdr:cNvPr>
        <xdr:cNvSpPr/>
      </xdr:nvSpPr>
      <xdr:spPr>
        <a:xfrm>
          <a:off x="0" y="6174035"/>
          <a:ext cx="1785937" cy="654843"/>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200" b="1">
              <a:latin typeface="Tahoma" panose="020B0604030504040204" pitchFamily="34" charset="0"/>
              <a:ea typeface="Tahoma" panose="020B0604030504040204" pitchFamily="34" charset="0"/>
              <a:cs typeface="Tahoma" panose="020B0604030504040204" pitchFamily="34" charset="0"/>
            </a:rPr>
            <a:t>Open</a:t>
          </a:r>
          <a:r>
            <a:rPr lang="pl-PL" sz="1200" b="1" baseline="0">
              <a:latin typeface="Tahoma" panose="020B0604030504040204" pitchFamily="34" charset="0"/>
              <a:ea typeface="Tahoma" panose="020B0604030504040204" pitchFamily="34" charset="0"/>
              <a:cs typeface="Tahoma" panose="020B0604030504040204" pitchFamily="34" charset="0"/>
            </a:rPr>
            <a:t> GAMMA github page.</a:t>
          </a:r>
          <a:endParaRPr lang="pl-PL" sz="12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0</xdr:col>
      <xdr:colOff>0</xdr:colOff>
      <xdr:row>35</xdr:row>
      <xdr:rowOff>80330</xdr:rowOff>
    </xdr:from>
    <xdr:to>
      <xdr:col>2</xdr:col>
      <xdr:colOff>569491</xdr:colOff>
      <xdr:row>38</xdr:row>
      <xdr:rowOff>114183</xdr:rowOff>
    </xdr:to>
    <xdr:sp macro="[0]!Sheet14.lwpn2_TF_click" textlink="">
      <xdr:nvSpPr>
        <xdr:cNvPr id="27" name="lwpn2_TF">
          <a:extLst>
            <a:ext uri="{FF2B5EF4-FFF2-40B4-BE49-F238E27FC236}">
              <a16:creationId xmlns:a16="http://schemas.microsoft.com/office/drawing/2014/main" id="{00000000-0008-0000-0900-00001B000000}"/>
            </a:ext>
          </a:extLst>
        </xdr:cNvPr>
        <xdr:cNvSpPr/>
      </xdr:nvSpPr>
      <xdr:spPr>
        <a:xfrm>
          <a:off x="0" y="6908493"/>
          <a:ext cx="1785937" cy="619124"/>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200" b="1">
              <a:latin typeface="Tahoma" panose="020B0604030504040204" pitchFamily="34" charset="0"/>
              <a:ea typeface="Tahoma" panose="020B0604030504040204" pitchFamily="34" charset="0"/>
              <a:cs typeface="Tahoma" panose="020B0604030504040204" pitchFamily="34" charset="0"/>
            </a:rPr>
            <a:t>What is this page about?</a:t>
          </a:r>
        </a:p>
      </xdr:txBody>
    </xdr:sp>
    <xdr:clientData/>
  </xdr:twoCellAnchor>
  <xdr:twoCellAnchor editAs="oneCell">
    <xdr:from>
      <xdr:col>9</xdr:col>
      <xdr:colOff>0</xdr:colOff>
      <xdr:row>9</xdr:row>
      <xdr:rowOff>0</xdr:rowOff>
    </xdr:from>
    <xdr:to>
      <xdr:col>11</xdr:col>
      <xdr:colOff>0</xdr:colOff>
      <xdr:row>12</xdr:row>
      <xdr:rowOff>0</xdr:rowOff>
    </xdr:to>
    <xdr:pic>
      <xdr:nvPicPr>
        <xdr:cNvPr id="9248" name="Picture 32">
          <a:extLst>
            <a:ext uri="{FF2B5EF4-FFF2-40B4-BE49-F238E27FC236}">
              <a16:creationId xmlns:a16="http://schemas.microsoft.com/office/drawing/2014/main" id="{421B3C64-EF18-9EEB-8B6E-28839D01C2E6}"/>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327650" y="1708150"/>
          <a:ext cx="781050" cy="577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12</xdr:row>
      <xdr:rowOff>0</xdr:rowOff>
    </xdr:from>
    <xdr:to>
      <xdr:col>11</xdr:col>
      <xdr:colOff>0</xdr:colOff>
      <xdr:row>15</xdr:row>
      <xdr:rowOff>0</xdr:rowOff>
    </xdr:to>
    <xdr:pic>
      <xdr:nvPicPr>
        <xdr:cNvPr id="9249" name="Picture 33">
          <a:extLst>
            <a:ext uri="{FF2B5EF4-FFF2-40B4-BE49-F238E27FC236}">
              <a16:creationId xmlns:a16="http://schemas.microsoft.com/office/drawing/2014/main" id="{3FFBCF05-59CB-34E2-4514-F0EE4754AF18}"/>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5327650" y="2286000"/>
          <a:ext cx="781050" cy="571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xdr:row>
      <xdr:rowOff>0</xdr:rowOff>
    </xdr:from>
    <xdr:to>
      <xdr:col>11</xdr:col>
      <xdr:colOff>0</xdr:colOff>
      <xdr:row>18</xdr:row>
      <xdr:rowOff>0</xdr:rowOff>
    </xdr:to>
    <xdr:pic>
      <xdr:nvPicPr>
        <xdr:cNvPr id="9250" name="Picture 34">
          <a:extLst>
            <a:ext uri="{FF2B5EF4-FFF2-40B4-BE49-F238E27FC236}">
              <a16:creationId xmlns:a16="http://schemas.microsoft.com/office/drawing/2014/main" id="{63C61443-2931-19D6-C8AF-D4F444D01F0D}"/>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5327650" y="2857500"/>
          <a:ext cx="781050" cy="571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18</xdr:row>
      <xdr:rowOff>0</xdr:rowOff>
    </xdr:from>
    <xdr:to>
      <xdr:col>11</xdr:col>
      <xdr:colOff>0</xdr:colOff>
      <xdr:row>21</xdr:row>
      <xdr:rowOff>0</xdr:rowOff>
    </xdr:to>
    <xdr:pic>
      <xdr:nvPicPr>
        <xdr:cNvPr id="9251" name="Picture 35">
          <a:extLst>
            <a:ext uri="{FF2B5EF4-FFF2-40B4-BE49-F238E27FC236}">
              <a16:creationId xmlns:a16="http://schemas.microsoft.com/office/drawing/2014/main" id="{6C7A13EE-5DD5-7C3B-F25E-5DE2DC9BC95B}"/>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5327650" y="3429000"/>
          <a:ext cx="781050" cy="571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21</xdr:row>
      <xdr:rowOff>0</xdr:rowOff>
    </xdr:from>
    <xdr:to>
      <xdr:col>11</xdr:col>
      <xdr:colOff>0</xdr:colOff>
      <xdr:row>24</xdr:row>
      <xdr:rowOff>0</xdr:rowOff>
    </xdr:to>
    <xdr:pic>
      <xdr:nvPicPr>
        <xdr:cNvPr id="9252" name="Picture 36">
          <a:extLst>
            <a:ext uri="{FF2B5EF4-FFF2-40B4-BE49-F238E27FC236}">
              <a16:creationId xmlns:a16="http://schemas.microsoft.com/office/drawing/2014/main" id="{CE97AB5E-EFE7-286E-23C9-2C27B72534EA}"/>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5327650" y="4000500"/>
          <a:ext cx="781050" cy="571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24</xdr:row>
      <xdr:rowOff>0</xdr:rowOff>
    </xdr:from>
    <xdr:to>
      <xdr:col>11</xdr:col>
      <xdr:colOff>0</xdr:colOff>
      <xdr:row>27</xdr:row>
      <xdr:rowOff>0</xdr:rowOff>
    </xdr:to>
    <xdr:pic>
      <xdr:nvPicPr>
        <xdr:cNvPr id="9253" name="Picture 37">
          <a:extLst>
            <a:ext uri="{FF2B5EF4-FFF2-40B4-BE49-F238E27FC236}">
              <a16:creationId xmlns:a16="http://schemas.microsoft.com/office/drawing/2014/main" id="{D8918566-5981-270D-F938-BB67A7AB25BC}"/>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5327650" y="4572000"/>
          <a:ext cx="781050" cy="571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27</xdr:row>
      <xdr:rowOff>0</xdr:rowOff>
    </xdr:from>
    <xdr:to>
      <xdr:col>11</xdr:col>
      <xdr:colOff>0</xdr:colOff>
      <xdr:row>30</xdr:row>
      <xdr:rowOff>0</xdr:rowOff>
    </xdr:to>
    <xdr:pic>
      <xdr:nvPicPr>
        <xdr:cNvPr id="9254" name="Picture 38">
          <a:extLst>
            <a:ext uri="{FF2B5EF4-FFF2-40B4-BE49-F238E27FC236}">
              <a16:creationId xmlns:a16="http://schemas.microsoft.com/office/drawing/2014/main" id="{02B3AE10-F8C4-3D3B-438A-1BB3D022C4B1}"/>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5327650" y="5143500"/>
          <a:ext cx="781050" cy="571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30</xdr:row>
      <xdr:rowOff>0</xdr:rowOff>
    </xdr:from>
    <xdr:to>
      <xdr:col>11</xdr:col>
      <xdr:colOff>0</xdr:colOff>
      <xdr:row>33</xdr:row>
      <xdr:rowOff>0</xdr:rowOff>
    </xdr:to>
    <xdr:pic>
      <xdr:nvPicPr>
        <xdr:cNvPr id="9255" name="Picture 39">
          <a:extLst>
            <a:ext uri="{FF2B5EF4-FFF2-40B4-BE49-F238E27FC236}">
              <a16:creationId xmlns:a16="http://schemas.microsoft.com/office/drawing/2014/main" id="{79E14147-F6C0-521F-5D77-582FAD32E397}"/>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5327650" y="5715000"/>
          <a:ext cx="781050" cy="571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33</xdr:row>
      <xdr:rowOff>0</xdr:rowOff>
    </xdr:from>
    <xdr:to>
      <xdr:col>11</xdr:col>
      <xdr:colOff>0</xdr:colOff>
      <xdr:row>36</xdr:row>
      <xdr:rowOff>0</xdr:rowOff>
    </xdr:to>
    <xdr:pic>
      <xdr:nvPicPr>
        <xdr:cNvPr id="9256" name="Picture 40">
          <a:extLst>
            <a:ext uri="{FF2B5EF4-FFF2-40B4-BE49-F238E27FC236}">
              <a16:creationId xmlns:a16="http://schemas.microsoft.com/office/drawing/2014/main" id="{C7DE72B7-A5D8-5423-9263-F19F6A7848CD}"/>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5327650" y="6286500"/>
          <a:ext cx="781050" cy="571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36</xdr:row>
      <xdr:rowOff>0</xdr:rowOff>
    </xdr:from>
    <xdr:to>
      <xdr:col>11</xdr:col>
      <xdr:colOff>0</xdr:colOff>
      <xdr:row>39</xdr:row>
      <xdr:rowOff>0</xdr:rowOff>
    </xdr:to>
    <xdr:pic>
      <xdr:nvPicPr>
        <xdr:cNvPr id="9257" name="Picture 41">
          <a:extLst>
            <a:ext uri="{FF2B5EF4-FFF2-40B4-BE49-F238E27FC236}">
              <a16:creationId xmlns:a16="http://schemas.microsoft.com/office/drawing/2014/main" id="{8CB71AD0-EC56-C68C-6327-D0821781FCA7}"/>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5327650" y="6858000"/>
          <a:ext cx="781050" cy="571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eusz Borcz" refreshedDate="45315.602719675924" createdVersion="8" refreshedVersion="8" minRefreshableVersion="3" recordCount="163" xr:uid="{B85E1174-7EEA-4444-9787-8B51CFE26B6D}">
  <cacheSource type="worksheet">
    <worksheetSource name="arm_ALL"/>
  </cacheSource>
  <cacheFields count="23">
    <cacheField name="Armor Name" numFmtId="0">
      <sharedItems count="160">
        <s v="CS-2b Proto-Exoskeleton"/>
        <s v="&quot;Autumn&quot; Stalker Suit"/>
        <s v="PSZ-10d Nosorog"/>
        <s v="&quot;Bear&quot; Stalker Suit"/>
        <s v="PSZ-10d Exoskeleton"/>
        <s v="&quot;Drought&quot; Stalker Suit"/>
        <s v="Heisted Exoskeleton"/>
        <s v="&quot;Graphite&quot; Stalker Suit"/>
        <s v="Champion of Freedom"/>
        <s v="&quot;Nomad&quot; Stalker Suit"/>
        <s v="PSZ-9d Proto-Exoskeleton"/>
        <s v="&quot;Predator&quot; Stalker Suit"/>
        <s v="Mercenary Nosorog"/>
        <s v="&quot;Salamander&quot; Stalker Suit"/>
        <s v="Military Stalker Exoskeleton"/>
        <s v="&quot;Sunrise&quot; Proto-Exoskeleton"/>
        <s v="Monolith Nosorog"/>
        <s v="&quot;Sunrise&quot; Stalker Suit"/>
        <s v="Military Stalker Nosorog"/>
        <s v="&quot;Sunset&quot; Tactical Suit"/>
        <s v="Monolith Exoskeleton"/>
        <s v="&quot;Tigerstripe&quot; Stalker Suit"/>
        <s v="Exoskeleton"/>
        <s v="&quot;Twilight&quot; Tactical Suit"/>
        <s v="CS-5 Exoskeleton"/>
        <s v="&quot;Voyager&quot; Stalker Suit"/>
        <s v="PS5-M Proto-Exoskeleton"/>
        <s v="&quot;Wastelander&quot; Stalker Suit"/>
        <s v="Paragon of Freedom"/>
        <s v="Armored Leather Jacket"/>
        <s v="Renegade Exoskeleton"/>
        <s v="Berill-5M Armored Suit"/>
        <s v="UNISG Nosorog"/>
        <s v="Black Leather Jacket"/>
        <s v="X-18 Proto-Exoskeleton"/>
        <s v="Clear Sky Leather Jacket"/>
        <s v="Wind of Freedom Proto-Exoskeleton"/>
        <s v="CS-1 Body Armor"/>
        <s v="Vyraj Power Armor"/>
        <s v="CS-2a Body Armor"/>
        <s v="UNISG Tactical Proto-Exoskeleton"/>
        <s v="CS-2b Body Armor"/>
        <s v="UNISG Exoskeleton"/>
        <s v="Scientific Exoskeleton"/>
        <s v="CS-2t Suit"/>
        <s v="Skat-9 Proto-Exoskeleton"/>
        <s v="CS-3a Body Armor"/>
        <s v="Mercenary Exoskeleton"/>
        <s v="CS-3b Body Armor"/>
        <s v="SSP-99M Proto-Exoskeleton"/>
        <s v="CS-4a Pathfinder"/>
        <s v="Mercenary IBAz Suit"/>
        <s v="CS-4a SEVA Suit"/>
        <s v="Military Stalker IBAz Suit"/>
        <s v="CS-4b Armored Suit"/>
        <s v="Looted Exosuit"/>
        <s v="Looted Skat-9 Armored Suit"/>
        <s v="CS-5 Exosuit"/>
        <s v="Military Stalker Exosuit"/>
        <s v="Defender of Freedom"/>
        <s v="Mercenary Exosuit"/>
        <s v="Deserter's B-5M Armored Suit"/>
        <s v="Mercenary Urban Exosuit"/>
        <s v="Duty Leather Jacket"/>
        <s v="Mercenary STS-N Body Armor"/>
        <s v="Mercenary Grassland Exosuit"/>
        <s v="Exosuit"/>
        <s v="Mercenary Skat-9 Armored Suit"/>
        <s v="Fenced LC Suit"/>
        <s v="Mercenary Woodland Exosuit"/>
        <s v="Fenced PS5-M Universal Protection"/>
        <s v="PSZ-9kl Command Armor"/>
        <s v="Firearm Enthusiast's Jacket"/>
        <s v="Skat-9 Armored Suit"/>
        <s v="Freedom Leather Jacket"/>
        <s v="PSZ-7p Shell Armor"/>
        <s v="Ghillie Suit"/>
        <s v="PSZ-9d Body Armor"/>
        <s v="Guardian of Freedom"/>
        <s v="Warrior of Freedom"/>
        <s v="Heavy Brown Overcoat"/>
        <s v="Woodland Exosuit"/>
        <s v="Heavy Duty Overcoat"/>
        <s v="UNISG Exosuit"/>
        <s v="Heavy Freedom Overcoat"/>
        <s v="UNISG IBAz Suit"/>
        <s v="Heavy Green Overcoat"/>
        <s v="PSZ-10l Forest Battlesuit"/>
        <s v="Monolith Skat-9 Armored Suit"/>
        <s v="Hero of Freedom"/>
        <s v="PS5-B2 Veteran Battlesuit"/>
        <s v="Hybrid Armored Suit"/>
        <s v="Monolith Exosuit"/>
        <s v="IBAz Universal Protection"/>
        <s v="Monolith IBAz Assault Suit"/>
        <s v="Interceptor Body Armor"/>
        <s v="PSZ-10d Venator Battlesuit"/>
        <s v="Irij Flak Armor"/>
        <s v="PSZ-10g Urban Battlesuit"/>
        <s v="ISRIT Guard Jumpsuit"/>
        <s v="PSZ-10d Duty Battlesuit"/>
        <s v="Keeper of Freedom"/>
        <s v="Leather Jacket"/>
        <s v="Liberated Skat-9 Armored Suit"/>
        <s v="Load-bearing 'Sunset' Tactical Suit"/>
        <s v="Load-bearing 'Twilight' Tactical Suit"/>
        <s v="Looted SEVA Suit"/>
        <s v="Mercenary ACE Scientific Suit"/>
        <s v="Mercenary B-5M Armored Suit"/>
        <s v="Military Service Outfit"/>
        <s v="Mercenary LC Suit"/>
        <s v="Tourist's Jacket"/>
        <s v="Mercenary LC-F Suit"/>
        <s v="Mercenary LC-S Suit"/>
        <s v="Mercenary LCz Suit"/>
        <s v="Redline Leather Jacket"/>
        <s v="Mercenary LTS-J Body Suit"/>
        <s v="Mercenary MTS-C Body Suit"/>
        <s v="Overcoat"/>
        <s v="Mercenary Pathfinder"/>
        <s v="Mercenary SEVA Body Armor"/>
        <s v="Mercenary SEVA Suit"/>
        <s v="Mercenary STS-W Body Armor"/>
        <s v="Vyiry Flak Armor"/>
        <s v="Sentinel of Freedom"/>
        <s v="SEVA Bodysuit"/>
        <s v="Sin Heavy Overcoat"/>
        <s v="SSP-99 Bodysuit"/>
        <s v="Wind of Freedom"/>
        <s v="Watchman of Freedom"/>
        <s v="Monolith Overcoat"/>
        <s v="Monolith Patchwork Science Suit"/>
        <s v="Monolith Scientific Suit"/>
        <s v="Renegade SEVA Suit"/>
        <s v="Monolith X-18 Suit"/>
        <s v="Renegade LC Suit"/>
        <s v="UNISG Mk 1 Tactical Body Armor"/>
        <s v="Patchwork Anomaly Suit"/>
        <s v="PS5-9Md Light Pathfinder"/>
        <s v="Tactical Stalker Suit"/>
        <s v="PS5-9Md Light Scientific Suit"/>
        <s v="UNISG Mk 2 Tactical Body Armor"/>
        <s v="PS5-9Md Universal Scientific Suit"/>
        <s v="PS5-B Battle Armor"/>
        <s v="UNISG LC-UC Suit"/>
        <s v="UNISG LC-C Suit"/>
        <s v="PS5-M Hunter Suit"/>
        <s v="UNISG LC Suit"/>
        <s v="PS5-M Universal Protection"/>
        <s v="Tactical Monolith Suit"/>
        <s v="PS5-Mt Suit"/>
        <s v="SSP-99M Diamond"/>
        <s v="PS5-R Scout Vest"/>
        <s v="PS6-V Warrior Suit"/>
        <s v="SSP-99M Bodysuit"/>
        <s v="Volos Flak Armor"/>
        <s v="SSP-99M Ruby"/>
        <s v="UNISG SEVA Suit"/>
        <s v="SSP-99M Sapphire"/>
        <s v="SSP-99M Topaz"/>
      </sharedItems>
    </cacheField>
    <cacheField name="Type" numFmtId="0">
      <sharedItems count="4">
        <s v="Exo"/>
        <s v="Medium"/>
        <s v="Light"/>
        <s v="Heavy"/>
      </sharedItems>
    </cacheField>
    <cacheField name="Faction" numFmtId="0">
      <sharedItems count="13">
        <s v="Clear Sky"/>
        <s v="Loner"/>
        <s v="Duty"/>
        <s v="Bandit"/>
        <s v="Freedom"/>
        <s v="Mercenary"/>
        <s v="Military"/>
        <s v="Monolith"/>
        <s v="Renegade"/>
        <s v="UNISG"/>
        <s v="Sin"/>
        <s v="Ecologist"/>
        <s v="Unknown"/>
      </sharedItems>
    </cacheField>
    <cacheField name="Base Cost" numFmtId="0">
      <sharedItems containsSemiMixedTypes="0" containsString="0" containsNumber="1" containsInteger="1" minValue="9930" maxValue="164995"/>
    </cacheField>
    <cacheField name="Powered" numFmtId="0">
      <sharedItems/>
    </cacheField>
    <cacheField name="Ballistic Res." numFmtId="0">
      <sharedItems containsSemiMixedTypes="0" containsString="0" containsNumber="1" minValue="0.01" maxValue="0.36"/>
    </cacheField>
    <cacheField name="BR Class" numFmtId="0">
      <sharedItems containsSemiMixedTypes="0" containsString="0" containsNumber="1" containsInteger="1" minValue="8" maxValue="74"/>
    </cacheField>
    <cacheField name="Burn Res." numFmtId="0">
      <sharedItems containsSemiMixedTypes="0" containsString="0" containsNumber="1" minValue="0" maxValue="0.95"/>
    </cacheField>
    <cacheField name="Electrical Res." numFmtId="0">
      <sharedItems containsSemiMixedTypes="0" containsString="0" containsNumber="1" minValue="0" maxValue="0.35"/>
    </cacheField>
    <cacheField name="Chemical Res." numFmtId="0">
      <sharedItems containsSemiMixedTypes="0" containsString="0" containsNumber="1" minValue="0" maxValue="0.17"/>
    </cacheField>
    <cacheField name="Ext. Radiation Res." numFmtId="0">
      <sharedItems containsSemiMixedTypes="0" containsString="0" containsNumber="1" minValue="0" maxValue="0.19"/>
    </cacheField>
    <cacheField name="Psychic Res." numFmtId="0">
      <sharedItems containsSemiMixedTypes="0" containsString="0" containsNumber="1" minValue="0" maxValue="0.27"/>
    </cacheField>
    <cacheField name="Rupture Res." numFmtId="0">
      <sharedItems containsSemiMixedTypes="0" containsString="0" containsNumber="1" minValue="0.06" maxValue="0.45"/>
    </cacheField>
    <cacheField name="Impact Res." numFmtId="0">
      <sharedItems containsSemiMixedTypes="0" containsString="0" containsNumber="1" minValue="0.01" maxValue="0.45"/>
    </cacheField>
    <cacheField name="Explosive Res." numFmtId="0">
      <sharedItems containsSemiMixedTypes="0" containsString="0" containsNumber="1" minValue="0.01" maxValue="0.3"/>
    </cacheField>
    <cacheField name="Incl. Belt Slots" numFmtId="0">
      <sharedItems containsSemiMixedTypes="0" containsString="0" containsNumber="1" containsInteger="1" minValue="0" maxValue="5"/>
    </cacheField>
    <cacheField name="Max Belt Slots" numFmtId="0">
      <sharedItems containsSemiMixedTypes="0" containsString="0" containsNumber="1" containsInteger="1" minValue="0" maxValue="6"/>
    </cacheField>
    <cacheField name="Weight Carried kg" numFmtId="0">
      <sharedItems containsSemiMixedTypes="0" containsString="0" containsNumber="1" containsInteger="1" minValue="3" maxValue="70"/>
    </cacheField>
    <cacheField name="Movespeed Mult." numFmtId="0">
      <sharedItems containsSemiMixedTypes="0" containsString="0" containsNumber="1" minValue="0.9" maxValue="1.3"/>
    </cacheField>
    <cacheField name="Weight kg" numFmtId="0">
      <sharedItems containsSemiMixedTypes="0" containsString="0" containsNumber="1" minValue="3.86" maxValue="40"/>
    </cacheField>
    <cacheField name="Total Resist" numFmtId="0">
      <sharedItems containsSemiMixedTypes="0" containsString="0" containsNumber="1" minValue="0.36" maxValue="2.06"/>
    </cacheField>
    <cacheField name="Bought" numFmtId="0">
      <sharedItems containsSemiMixedTypes="0" containsString="0" containsNumber="1" minValue="190.91000000000003" maxValue="921.2"/>
    </cacheField>
    <cacheField name="Looted" numFmtId="0">
      <sharedItems containsSemiMixedTypes="0" containsString="0" containsNumber="1" minValue="205.04000000000002" maxValue="1074.2"/>
    </cacheField>
  </cacheFields>
  <extLst>
    <ext xmlns:x14="http://schemas.microsoft.com/office/spreadsheetml/2009/9/main" uri="{725AE2AE-9491-48be-B2B4-4EB974FC3084}">
      <x14:pivotCacheDefinition pivotCacheId="155169795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eusz Borcz" refreshedDate="45315.602720023147" createdVersion="8" refreshedVersion="8" minRefreshableVersion="3" recordCount="353" xr:uid="{FE6F425D-8D8A-466D-A88C-82F42326C5A7}">
  <cacheSource type="worksheet">
    <worksheetSource name="wpn_All"/>
  </cacheSource>
  <cacheFields count="34">
    <cacheField name="Code Name" numFmtId="0">
      <sharedItems/>
    </cacheField>
    <cacheField name="Weapons Names" numFmtId="0">
      <sharedItems count="351">
        <s v="&quot;Item №62&quot;"/>
        <s v="9A-91"/>
        <s v="9x21 Serdyukov SR1MP Gyurza (BaS)"/>
        <s v="AEK-971"/>
        <s v="AK 5C (BaS)"/>
        <s v="AK 5C ISG (BaS)"/>
        <s v="AK 5C ISG Special (BaS)"/>
        <s v="AK-101"/>
        <s v="AK-101 (camouflaged)"/>
        <s v="AK-102"/>
        <s v="AK-103"/>
        <s v="AK-103 (camouflaged)"/>
        <s v="AK-104"/>
        <s v="AK-104 Alpha (BaS)"/>
        <s v="AK-105 (BaS)"/>
        <s v="AK-105 Shakal (BaS)"/>
        <s v="AK-105 Specialist (BaS)"/>
        <s v="AK-105 Swamp Thing (BaS)"/>
        <s v="AK-12 2012 (BaS)"/>
        <s v="AK-12 2016 (BaS)"/>
        <s v="AK-12 Monolith (BaS)"/>
        <s v="AK12 Monolith Upgraded (BaS)"/>
        <s v="AK-47"/>
        <s v="AK-74"/>
        <s v="AK-74 (BaS)"/>
        <s v="AK-74 PMC (BaS)"/>
        <s v="AK-74M"/>
        <s v="AK-74M (alternate)"/>
        <s v="AK-74M (BaS)"/>
        <s v="AK-74M (camouflaged)"/>
        <s v="AK-74M (custom)"/>
        <s v="AK-74M (Duty camouflage)"/>
        <s v="AK-74M Beard (BaS)"/>
        <s v="AK-74M PK-A"/>
        <s v="AK-74N"/>
        <s v="AK-74N &quot;EOTech&quot;"/>
        <s v="AK-74N (alternate)"/>
        <s v="AK-74N (custom)"/>
        <s v="AK-74N (modern)"/>
        <s v="AKM (BaS)"/>
        <s v="AKMN"/>
        <s v="AKMS (BaS)"/>
        <s v="AKMSN"/>
        <s v="AKMSN (alternate)"/>
        <s v="AKS-47"/>
        <s v="AKS-74N"/>
        <s v="AKS-74N (new)"/>
        <s v="AKS-74U"/>
        <s v="AKS-74U (BaS)"/>
        <s v="AKS-74U Tactical (BaS)"/>
        <s v="AKS-74UN "/>
        <s v="AKS-74UN (camouflaged)"/>
        <s v="AKS-74UN (custom)"/>
        <s v="AKS-74UNB (customized)"/>
        <s v="AN-94"/>
        <s v="AN-94 (camouflaged)"/>
        <s v="AN-94 Abakan (BaS)"/>
        <s v="APS"/>
        <s v="APS (BaS)"/>
        <s v="APS Upgraded (BaS)"/>
        <s v="AR-15 HERA (BaS)"/>
        <s v="Armsel Protecta"/>
        <s v="Armsel Protecta (camouflaged)"/>
        <s v="Armsel Protecta (custom)"/>
        <s v="Armsel Protecta (customized)"/>
        <s v="Armsel Protecta (modern)"/>
        <s v="AS Val"/>
        <s v="AS Val (modern)"/>
        <s v="AS Val Tactic (BaS)"/>
        <s v="ASh-12.7"/>
        <s v="Barrett M82"/>
        <s v="Barrett M98B &quot;Bravo&quot;"/>
        <s v="Beretta 92F"/>
        <s v="Beretta 92F (alternate)"/>
        <s v="Beretta M9"/>
        <s v="Beretta Px4 Storm"/>
        <s v="Browning Hi-Power Mark III"/>
        <s v="Browning P-35"/>
        <s v="CAA AK-Alfa (BaS)"/>
        <s v="Carabineer (BaS)"/>
        <s v="Ceremonial Makarov PM"/>
        <s v="Colt M1911"/>
        <s v="Colt M1911 &quot;Classic&quot;"/>
        <s v="Colt M1911A1"/>
        <s v="Colt M45"/>
        <s v="Colt M45A1"/>
        <s v="Coonan .357 Magnum Compact"/>
        <s v="CZ 52"/>
        <s v="CZ-75"/>
        <s v="CZ-75 Automatic"/>
        <s v="Desert Eagle"/>
        <s v="Desert Eagle &quot;Dhampyr&quot;"/>
        <s v="Desert Eagle (Black)"/>
        <s v="Desert Eagle (Gold)"/>
        <s v="DS ARMS SA-58 AUS (BaS)"/>
        <s v="DS ARMS SA-58 OSW (BaS)"/>
        <s v="Dushman's Saiga (BaS)"/>
        <s v="DVL-10 Saboteur (BaS)"/>
        <s v="DVL-10 Urbana (BaS)"/>
        <s v="FAMAS F3"/>
        <s v="FN F2000"/>
        <s v="FN F2000 (camouflaged)"/>
        <s v="FN F2000 (customized)"/>
        <s v="FN F2000 EOTech"/>
        <s v="FN FAL"/>
        <s v="FN Five-seveN (BaS)"/>
        <s v="FN FNC"/>
        <s v="FN P90"/>
        <s v="FN SCAR-H"/>
        <s v="FN SCAR-H (BaS)"/>
        <s v="FN SCAR-H (black) (BaS)"/>
        <s v="FN SCAR-H (camouflaged)"/>
        <s v="FN SCAR-H (new)"/>
        <s v="FN SCAR-H Expert Operator (BaS)"/>
        <s v="FN SCAR-H Specialist Operator (BaS)"/>
        <s v="FN SCAR-H Tactical (BaS)"/>
        <s v="FN SCAR-H Tactical Black (BaS)"/>
        <s v="FNP-45"/>
        <s v="FNP-45 (custom)"/>
        <s v="FNX-45 Tactical"/>
        <s v="FNX-45 Tactical (alternate)"/>
        <s v="FNX-45 Tactical (custom)"/>
        <s v="Fort-12"/>
        <s v="Fort-17"/>
        <s v="Fort-500"/>
        <s v="G36"/>
        <s v="G36C"/>
        <s v="G36K"/>
        <s v="G36L &quot;F34R&quot;"/>
        <s v="G3A3"/>
        <s v="G3SG1"/>
        <s v="Galil ACE-21"/>
        <s v="Galil AR"/>
        <s v="Galil AR (custom)"/>
        <s v="Galil AR (modern)"/>
        <s v="Gauss rifle (BaS)"/>
        <s v="Glock 17"/>
        <s v="Glock 17 Tactical (BaS)"/>
        <s v="Glock 19"/>
        <s v="Gsh-18"/>
        <s v="Gsh-18 (custom)"/>
        <s v="HK MK 23"/>
        <s v="HK USP Match Tactical (BaS)"/>
        <s v="HK416"/>
        <s v="Howa Type 20 (BaS)"/>
        <s v="Ithaca M37 &quot;Defense&quot;"/>
        <s v="Ithaca M37 &quot;Riot&quot;"/>
        <s v="Ithaca M37 &quot;Sawn Off&quot;"/>
        <s v="Ithaca M37 &quot;Stakeout&quot;"/>
        <s v="Ithaca M37 &quot;Trenchgun&quot;"/>
        <s v="Karabiner 43"/>
        <s v="Karabiner 98 Kurz"/>
        <s v="Korth 4&quot; Barrel (BaS)"/>
        <s v="Korth 6&quot; Barrel (BaS)"/>
        <s v="KRISS Vector"/>
        <s v="KS-23 (BaS)"/>
        <s v="KS-23 Boar (BaS)"/>
        <s v="KS-23 Short Barrel (BaS)"/>
        <s v="KS-23M Drozd (BaS)"/>
        <s v="L85A1"/>
        <s v="L85A1 (alternate)"/>
        <s v="L85A1 (custom)"/>
        <s v="L85A1 (modern)"/>
        <s v="L85A2"/>
        <s v="L85A2 (alternate)"/>
        <s v="L85A2 (BaS)"/>
        <s v="L85A2 (custom)"/>
        <s v="L85A2 (modern)"/>
        <s v="L85A2 Modernized (BaS)"/>
        <s v="L85A2 Tactical (BaS)"/>
        <s v="L96 AWSM"/>
        <s v="L96A1"/>
        <s v="Lebedev PL-15 Pistol (BaS)"/>
        <s v="Lebedev PL-15 Tactical (BaS)"/>
        <s v="LR-300ML"/>
        <s v="LR-300ML (camouflaged)"/>
        <s v="LR-300ML (custom)"/>
        <s v="M16A2"/>
        <s v="M16A4"/>
        <s v="M24 SWS &quot;Green Dragon&quot;"/>
        <s v="M249 SAW"/>
        <s v="M4 Butcher (BaS)"/>
        <s v="M4 Tactical (BaS)"/>
        <s v="M4A1"/>
        <s v="M4A1 (camouflaged)"/>
        <s v="M4A1 (custom)"/>
        <s v="M4A1 (Freedom camouflage)"/>
        <s v="M4A1 RAS"/>
        <s v="M4A1 RAS (BaS)"/>
        <s v="M700 &quot;Deer Hunter&quot; (BaS)"/>
        <s v="Mauser 98k Forester (BaS)"/>
        <s v="Mauser 98k Forester (with Supressor adapter) (BaS)"/>
        <s v="Mk 14 EBR"/>
        <s v="Mosin-Nagant"/>
        <s v="Mossberg 590A1"/>
        <s v="MP-133 (BaS)"/>
        <s v="MP-153 (BaS)"/>
        <s v="MP-412 Rex"/>
        <s v="Mp-443 Grach"/>
        <s v="MP5A3"/>
        <s v="MP5A3 &quot;Frasier&quot;"/>
        <s v="MP5A3 (alternate)"/>
        <s v="MP5A3 (custom)"/>
        <s v="MP5SD6"/>
        <s v="MP5SD6 (custom)"/>
        <s v="MP5SD6 (new)"/>
        <s v="MP7"/>
        <s v="OC-14-4A"/>
        <s v="OC-14-4A &quot;Dolg&quot;"/>
        <s v="OTs-02 Kiparis"/>
        <s v="OTs-03 SVU"/>
        <s v="OTs-03 SVU (alternate)"/>
        <s v="OTs-03A SVU-A"/>
        <s v="OTs-33 Pernach"/>
        <s v="PB"/>
        <s v="PB (BaS)"/>
        <s v="PB (modern)"/>
        <s v="PB (modern) (BaS)"/>
        <s v="PKM"/>
        <s v="PKP Pecheneg"/>
        <s v="PM"/>
        <s v="PM Custom (BaS)"/>
        <s v="PMM"/>
        <s v="PMM (BaS)"/>
        <s v="PP-19 Bizon"/>
        <s v="PP-19 Vityaz-SN"/>
        <s v="PP-2000"/>
        <s v="PPSh-41"/>
        <s v="PPSh-41 (camo)"/>
        <s v="PPSh-41 (modern)"/>
        <s v="RAPTR Shotgun"/>
        <s v="Remington 700 (BaS)"/>
        <s v="Remington 700 Archangel (BaS)"/>
        <s v="Remington 700 Magpul PRO (BaS)"/>
        <s v="Remington 700 Modular Rifle System (BaS)"/>
        <s v="Remington 870"/>
        <s v="Rifle Dynamics RD-47 ISG (BaS)"/>
        <s v="Rifle Dynamics RD-74M ISG (BaS)"/>
        <s v="Rifle Dynamics RD-74U ISG (BaS)"/>
        <s v="Rifle Dynamics RD-74U ISG Tactical (BaS)"/>
        <s v="Rifle Dynamics RD-9x39 ISG (BaS)"/>
        <s v="RPD"/>
        <s v="RPK"/>
        <s v="RPK-16 Light Machine Gun (BaS)"/>
        <s v="RPK-74N"/>
        <s v="Ruger SR-556 (BaS)"/>
        <s v="Russian Contract Colt M1911"/>
        <s v="Saiga-12 &quot;Nerd&quot; (BaS)"/>
        <s v="Saiga-12 ISG"/>
        <s v="Saiga-12S"/>
        <s v="Sako TRG-42"/>
        <s v="SIG P220"/>
        <s v="SIG P229 LEGION"/>
        <s v="Sig Sauer P220 (BaS)"/>
        <s v="Sig Sauer P220 Custom (BaS)"/>
        <s v="Sig Sauer P220 Custom Nine (BaS)"/>
        <s v="Sig Sauer P226R (BaS)"/>
        <s v="Sig Sauer P226R Custom (BaS)"/>
        <s v="SIG Sauer P320 RXP"/>
        <s v="SIG SG550 (custom) (GS)"/>
        <s v="SIG SG550 (GS)"/>
        <s v="SIG SG550 (modified) (GS)"/>
        <s v="SIG SG550 Arrow (GS)"/>
        <s v="SIG SG550-1 Sniper"/>
        <s v="SIG SG552 Commando"/>
        <s v="Skorpion vz.61"/>
        <s v="Skorpion vz.61 (alternate)"/>
        <s v="Skorpion vz.61 (camouflaged)"/>
        <s v="Skorpion vz.61 (Freedom camouflage)"/>
        <s v="SKS"/>
        <s v="SKS (BaS)"/>
        <s v="SKS (modern)"/>
        <s v="SKS Molot (BaS)"/>
        <s v="SKS Tactical (BaS)"/>
        <s v="Smith &amp; Wesson 645"/>
        <s v="SPAS-12"/>
        <s v="SPAS-12 (custom)"/>
        <s v="SPAS-12 (modern)"/>
        <s v="Springfield Armory XD9"/>
        <s v="SR-25"/>
        <s v="SR-2M &quot;Veresk&quot; (BaS)"/>
        <s v="SR-2M Veresk Modernized (BaS)"/>
        <s v="SR-2M Veresk Upgraded (BaS)"/>
        <s v="SR-3M Vikhr"/>
        <s v="st_wpn_fort21"/>
        <s v="Steyr AUG A1"/>
        <s v="Steyr AUG A1 (BaS)"/>
        <s v="Steyr AUG A1 CQB (BaS)"/>
        <s v="Steyr AUG A2"/>
        <s v="Steyr AUG A3"/>
        <s v="Steyr AUG A3 (BaS)"/>
        <s v="Steyr AUG A3 9mm XS"/>
        <s v="Steyr AUG A3 Commando (BaS)"/>
        <s v="Strayer Voigt Infinity"/>
        <s v="SV98"/>
        <s v="SV98 (custom)"/>
        <s v="SVD"/>
        <s v="SVD &quot;Lynx&quot;"/>
        <s v="SVD (BaS)"/>
        <s v="SVD (customised)"/>
        <s v="SVDS (BaS)"/>
        <s v="SVDS PMC (BaS)"/>
        <s v="SVT-40"/>
        <s v="SVT-40 (modern)"/>
        <s v="Thales F90"/>
        <s v="Thompson M1A1"/>
        <s v="Thompson Model 1921"/>
        <s v="TOZ-106 (BaS)"/>
        <s v="TOZ-106 (Folding Stock) (BaS)"/>
        <s v="TOZ-194"/>
        <s v="TOZ-34"/>
        <s v="TOZ-34 &quot;Bizon&quot;"/>
        <s v="TOZ-34 &quot;Chimera Hunter&quot; (GS)"/>
        <s v="TOZ-34 (custom sawn-off)"/>
        <s v="TOZ-34 (custom)"/>
        <s v="TOZ-34 (decorated sawn-off)"/>
        <s v="TOZ-34 (decorated)"/>
        <s v="TOZ-34 (sawn-off)"/>
        <s v="TOZ-66"/>
        <s v="TOZ-66 (alternate sawn-off)"/>
        <s v="TOZ-66 (alternate)"/>
        <s v="TOZ-66 (sawn-off)"/>
        <s v="TT-33"/>
        <s v="TT-33 (modern)"/>
        <s v="Type 63"/>
        <s v="UMP45"/>
        <s v="UMP45 (custom)"/>
        <s v="Uniue Makarov PM (BaS)"/>
        <s v="USAS-12"/>
        <s v="USP45"/>
        <s v="USP45 Compact"/>
        <s v="USP45 Tactical"/>
        <s v="Vepr-12 &quot;Hammer&quot;"/>
        <s v="VSK-94"/>
        <s v="VSS &quot;Merc&quot; (BaS)"/>
        <s v="VSS &quot;Savant&quot; (BaS)"/>
        <s v="VSS Vintorez"/>
        <s v="VSS Vintorez &quot;Tide&quot;"/>
        <s v="VSS Vintorez (alternate)"/>
        <s v="VSS Vintorez (BaS)"/>
        <s v="VSS Vintorez w/ attached scope"/>
        <s v="VSSK Vykhlop"/>
        <s v="Walther P99"/>
        <s v="Walther P99 (BaS)"/>
        <s v="Walther P99 (custom)"/>
        <s v="Walther P99 Custom (BaS)"/>
        <s v="Walther PPK"/>
        <s v="Walther WA 2000"/>
        <s v="XM8"/>
        <s v="Zulu's PKM"/>
        <s v="Test" u="1"/>
      </sharedItems>
    </cacheField>
    <cacheField name="Repair Kit Needed" numFmtId="0">
      <sharedItems count="4">
        <s v="D"/>
        <s v="B"/>
        <s v="C"/>
        <s v="A"/>
      </sharedItems>
    </cacheField>
    <cacheField name="Origin Country" numFmtId="0">
      <sharedItems count="21">
        <s v="Ukraine"/>
        <s v="Soviet Union"/>
        <s v="Russia"/>
        <s v="Sweden"/>
        <s v="United States"/>
        <s v="South Africa"/>
        <s v="Italy"/>
        <s v="Belgium"/>
        <s v="Czechoslovak Socialist Republic"/>
        <s v="France"/>
        <s v="Germany"/>
        <s v="Israel"/>
        <s v="Austria"/>
        <s v="Japan"/>
        <s v="Nazi Germany"/>
        <s v="United Kingdom"/>
        <s v="West Germany"/>
        <s v="Finland"/>
        <s v="Switzerland"/>
        <s v="Australia"/>
        <s v="South Korea"/>
      </sharedItems>
    </cacheField>
    <cacheField name="Region Name" numFmtId="0">
      <sharedItems count="5">
        <s v="Post-Soviet"/>
        <s v="European"/>
        <s v="Anglosaxons"/>
        <s v="Other"/>
        <s v="Europe" u="1"/>
      </sharedItems>
    </cacheField>
    <cacheField name="Cost" numFmtId="0">
      <sharedItems containsSemiMixedTypes="0" containsString="0" containsNumber="1" containsInteger="1" minValue="4890" maxValue="230175"/>
    </cacheField>
    <cacheField name="Accuracy" numFmtId="0">
      <sharedItems containsSemiMixedTypes="0" containsString="0" containsNumber="1" minValue="0.24" maxValue="0.99"/>
    </cacheField>
    <cacheField name="Handling" numFmtId="0">
      <sharedItems containsSemiMixedTypes="0" containsString="0" containsNumber="1" minValue="0.5" maxValue="0.9"/>
    </cacheField>
    <cacheField name="Damage" numFmtId="0">
      <sharedItems containsSemiMixedTypes="0" containsString="0" containsNumber="1" containsInteger="1" minValue="17" maxValue="312"/>
    </cacheField>
    <cacheField name="Fire rate rpm" numFmtId="0">
      <sharedItems containsSemiMixedTypes="0" containsString="0" containsNumber="1" containsInteger="1" minValue="20" maxValue="1200"/>
    </cacheField>
    <cacheField name="Mag. Size" numFmtId="0">
      <sharedItems containsSemiMixedTypes="0" containsString="0" containsNumber="1" containsInteger="1" minValue="2" maxValue="100"/>
    </cacheField>
    <cacheField name="Max Range m" numFmtId="0">
      <sharedItems containsSemiMixedTypes="0" containsString="0" containsNumber="1" containsInteger="1" minValue="200" maxValue="1800"/>
    </cacheField>
    <cacheField name="Muzzle vel. m/s" numFmtId="0">
      <sharedItems containsSemiMixedTypes="0" containsString="0" containsNumber="1" containsInteger="1" minValue="140" maxValue="10500"/>
    </cacheField>
    <cacheField name="Reliability" numFmtId="0">
      <sharedItems containsSemiMixedTypes="0" containsString="0" containsNumber="1" minValue="0.46" maxValue="1"/>
    </cacheField>
    <cacheField name="Recoil Control" numFmtId="0">
      <sharedItems containsString="0" containsBlank="1" containsNumber="1" containsInteger="1" minValue="26" maxValue="423"/>
    </cacheField>
    <cacheField name="Weight" numFmtId="0">
      <sharedItems containsSemiMixedTypes="0" containsString="0" containsNumber="1" minValue="0.54" maxValue="12.07"/>
    </cacheField>
    <cacheField name="Bought" numFmtId="0">
      <sharedItems containsString="0" containsBlank="1" containsNumber="1" minValue="551.83999999999992" maxValue="1564.44"/>
    </cacheField>
    <cacheField name="Looted" numFmtId="0">
      <sharedItems containsString="0" containsBlank="1" containsNumber="1" minValue="561.70000000000005" maxValue="1850.3000000000002"/>
    </cacheField>
    <cacheField name="Type" numFmtId="0">
      <sharedItems count="6">
        <s v="Sniper"/>
        <s v="Assault Rifle"/>
        <s v="Pistol"/>
        <s v="Shotgun"/>
        <s v="SMG"/>
        <s v="MG"/>
      </sharedItems>
    </cacheField>
    <cacheField name="Caliber" numFmtId="0">
      <sharedItems count="22">
        <s v="Batteries"/>
        <s v="9x39"/>
        <s v="9x21"/>
        <s v="5.45x39"/>
        <s v="5.56x45"/>
        <s v="7.62x39"/>
        <s v="9x18"/>
        <s v="12x76"/>
        <s v="12.7x55"/>
        <s v=".338 Lapua"/>
        <s v="9x19"/>
        <s v=".45"/>
        <s v=".357"/>
        <s v="7.62x25"/>
        <s v="7.62x51"/>
        <s v=".338 Federal"/>
        <s v="5.7x28"/>
        <s v="7.92x57"/>
        <s v="23x75"/>
        <s v="7.62x54"/>
        <s v="7.62x54 AP"/>
        <s v="20x70"/>
      </sharedItems>
    </cacheField>
    <cacheField name="Caliber Group (mm)" numFmtId="0">
      <sharedItems containsMixedTypes="1" containsNumber="1" containsInteger="1" minValue="5" maxValue="12" count="5">
        <s v="Other"/>
        <n v="9"/>
        <n v="5"/>
        <n v="7"/>
        <n v="12"/>
      </sharedItems>
    </cacheField>
    <cacheField name="Alt. caliber" numFmtId="0">
      <sharedItems containsBlank="1" count="10">
        <m/>
        <s v="5.45x39"/>
        <s v="5.56x45"/>
        <s v="9x19"/>
        <s v="9x18"/>
        <s v=".45"/>
        <s v="12.7x55"/>
        <s v="7.62x39"/>
        <s v="7.62x54"/>
        <s v="7.62x25"/>
      </sharedItems>
    </cacheField>
    <cacheField name="BR1" numFmtId="0">
      <sharedItems containsBlank="1"/>
    </cacheField>
    <cacheField name="BR2" numFmtId="0">
      <sharedItems containsBlank="1"/>
    </cacheField>
    <cacheField name="BR3" numFmtId="0">
      <sharedItems containsBlank="1"/>
    </cacheField>
    <cacheField name="BR4" numFmtId="0">
      <sharedItems containsBlank="1"/>
    </cacheField>
    <cacheField name="BR5" numFmtId="0">
      <sharedItems containsBlank="1"/>
    </cacheField>
    <cacheField name="BR6" numFmtId="0">
      <sharedItems containsBlank="1" count="12">
        <s v="300"/>
        <m/>
        <s v="55"/>
        <s v="75"/>
        <s v="140"/>
        <s v="62"/>
        <s v="62;55"/>
        <s v="55;62"/>
        <s v="62;80"/>
        <s v="80;55"/>
        <s v="80"/>
        <s v="55;80"/>
      </sharedItems>
    </cacheField>
    <cacheField name="Poopity Scoop" numFmtId="0">
      <sharedItems/>
    </cacheField>
    <cacheField name="Stop Pwr Alt" numFmtId="0">
      <sharedItems containsBlank="1"/>
    </cacheField>
    <cacheField name="Stop Pwr Alt 2" numFmtId="0">
      <sharedItems containsString="0" containsBlank="1" containsNumber="1" containsInteger="1" minValue="70" maxValue="70"/>
    </cacheField>
    <cacheField name="Max BR Dmg" numFmtId="0">
      <sharedItems containsSemiMixedTypes="0" containsString="0" containsNumber="1" containsInteger="1" minValue="0" maxValue="300"/>
    </cacheField>
    <cacheField name="Max Stop Pwr" numFmtId="0">
      <sharedItems containsSemiMixedTypes="0" containsString="0" containsNumber="1" containsInteger="1" minValue="23" maxValue="300"/>
    </cacheField>
    <cacheField name="Is it BaS weapon" numFmtId="0">
      <sharedItems count="2">
        <b v="0"/>
        <b v="1"/>
      </sharedItems>
    </cacheField>
  </cacheFields>
  <extLst>
    <ext xmlns:x14="http://schemas.microsoft.com/office/spreadsheetml/2009/9/main" uri="{725AE2AE-9491-48be-B2B4-4EB974FC3084}">
      <x14:pivotCacheDefinition pivotCacheId="406221714"/>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eusz Borcz" refreshedDate="45315.602721296294" createdVersion="8" refreshedVersion="8" minRefreshableVersion="3" recordCount="2594" xr:uid="{C6EFB211-C00A-44DA-9089-96A25E30B104}">
  <cacheSource type="worksheet">
    <worksheetSource name="loot_all"/>
  </cacheSource>
  <cacheFields count="8">
    <cacheField name="Weapon Name" numFmtId="0">
      <sharedItems count="181">
        <s v="AEK-971"/>
        <s v="AK-105 (BaS)"/>
        <s v="AK-12 2016 (BaS)"/>
        <s v="AK-74 (BaS)"/>
        <s v="AK-74 PMC (BaS)"/>
        <s v="AN-94 Abakan (BaS)"/>
        <s v="AK-74M (BaS)"/>
        <s v="AK-74M Beard (BaS)"/>
        <s v="AK-74N (alternate)"/>
        <s v="AK-74N (custom)"/>
        <s v="AKS-74U (BaS)"/>
        <s v="AKS-74U Tactical (BaS)"/>
        <s v="OC-14-4A &quot;Dolg&quot;"/>
        <s v="9A-91"/>
        <s v="AK-101"/>
        <s v="AK-103"/>
        <s v="AK-104 Alpha (BaS)"/>
        <s v="AKM (BaS)"/>
        <s v="AKMSN (alternate)"/>
        <s v="OC-14-4A"/>
        <s v="AS Val"/>
        <s v="SR-3M Vikhr"/>
        <s v="VSS Vintorez (BaS)"/>
        <s v="APS"/>
        <s v="Fort-12"/>
        <s v="Fort-17"/>
        <s v="Gsh-18"/>
        <s v="Gsh-18 (custom)"/>
        <s v="MP-412 Rex"/>
        <s v="Mp-443 Grach"/>
        <s v="OTs-33 Pernach"/>
        <s v="PB"/>
        <s v="PB (modern)"/>
        <s v="PM"/>
        <s v="PMM"/>
        <s v="9x21 Serdyukov SR1MP Gyurza (BaS)"/>
        <s v="TT-33"/>
        <s v="TT-33 (modern)"/>
        <s v="ASh-12.7"/>
        <s v="DVL-10 Urbana (BaS)"/>
        <s v="DVL-10 Saboteur (BaS)"/>
        <s v="Gauss rifle (BaS)"/>
        <s v="Mosin-Nagant"/>
        <s v="SKS (BaS)"/>
        <s v="SKS Molot (BaS)"/>
        <s v="SKS Tactical (BaS)"/>
        <s v="SV98"/>
        <s v="SVD (BaS)"/>
        <s v="SVDS (BaS)"/>
        <s v="SVDS PMC (BaS)"/>
        <s v="OTs-03 SVU"/>
        <s v="VSSK Vykhlop"/>
        <s v="PP-19 Bizon"/>
        <s v="KS-23 (BaS)"/>
        <s v="KS-23 Short Barrel (BaS)"/>
        <s v="KS-23M Drozd (BaS)"/>
        <s v="MP-133 (BaS)"/>
        <s v="MP-153 (BaS)"/>
        <s v="Carabineer (BaS)"/>
        <s v="RAPTR Shotgun"/>
        <s v="RPD"/>
        <s v="RPK"/>
        <s v="RPK-16 Light Machine Gun (BaS)"/>
        <s v="Saiga-12 &quot;Nerd&quot; (BaS)"/>
        <s v="Dushman's Saiga (BaS)"/>
        <s v="SR-2M Veresk Modernized (BaS)"/>
        <s v="SR-2M &quot;Veresk&quot; (BaS)"/>
        <s v="TOZ-34 &quot;Chimera Hunter&quot; (GS)"/>
        <s v="PP-19 Vityaz-SN"/>
        <s v="TOZ-66"/>
        <s v="OTs-02 Kiparis"/>
        <s v="PP-2000"/>
        <s v="PPSh-41"/>
        <s v="TOZ-34"/>
        <s v="TOZ-34 (decorated)"/>
        <s v="AK-12 Monolith (BaS)"/>
        <s v="TOZ-66 (sawn-off)"/>
        <s v="TOZ-106 (Folding Stock) (BaS)"/>
        <s v="TOZ-106 (BaS)"/>
        <s v="TOZ-34 (sawn-off)"/>
        <s v="AKS-74UNB (customized)"/>
        <s v="Saiga-12S"/>
        <s v="SV98 (custom)"/>
        <s v="SVD"/>
        <s v="SVD (customised)"/>
        <s v="OTs-03 SVU (alternate)"/>
        <s v="AS Val (modern)"/>
        <s v="Rifle Dynamics RD-74M ISG (BaS)"/>
        <s v="Rifle Dynamics RD-74U ISG (BaS)"/>
        <s v="Rifle Dynamics RD-74U ISG Tactical (BaS)"/>
        <s v="CAA AK-Alfa (BaS)"/>
        <s v="Rifle Dynamics RD-47 ISG (BaS)"/>
        <s v="Coonan .357 Magnum Compact"/>
        <s v="Desert Eagle"/>
        <s v="DS ARMS SA-58 AUS (BaS)"/>
        <s v="DS ARMS SA-58 OSW (BaS)"/>
        <s v="FN Five-seveN (BaS)"/>
        <s v="Karabiner 98 Kurz"/>
        <s v="Mauser 98k Forester (BaS)"/>
        <s v="L96A1"/>
        <s v="L96 AWSM"/>
        <s v="MP7"/>
        <s v="FN P90"/>
        <s v="Walther PPK"/>
        <s v="Remington 700 (BaS)"/>
        <s v="M700 &quot;Deer Hunter&quot; (BaS)"/>
        <s v="FN SCAR-H (BaS)"/>
        <s v="FN SCAR-H Tactical (BaS)"/>
        <s v="FN SCAR-H Expert Operator (BaS)"/>
        <s v="SR-25"/>
        <s v="Sako TRG-42"/>
        <s v="Rifle Dynamics RD-9x39 ISG (BaS)"/>
        <s v="Skorpion vz.61 (alternate)"/>
        <s v="Steyr AUG A3 9mm XS"/>
        <s v="MP5A3"/>
        <s v="MP5A3 (custom)"/>
        <s v="MP5SD6"/>
        <s v="MP5SD6 (custom)"/>
        <s v="Skorpion vz.61"/>
        <s v="Springfield Armory XD9"/>
        <s v="Beretta M9"/>
        <s v="Glock 17"/>
        <s v="Glock 19"/>
        <s v="Browning P-35"/>
        <s v="SIG P229 LEGION"/>
        <s v="Sig Sauer P226R (BaS)"/>
        <s v="Walther P99"/>
        <s v="Walther P99 (custom)"/>
        <s v="Saiga-12 ISG"/>
        <s v="Ithaca M37 &quot;Defense&quot;"/>
        <s v="Ithaca M37 &quot;Stakeout&quot;"/>
        <s v="Ithaca M37 &quot;Trenchgun&quot;"/>
        <s v="Mossberg 590A1"/>
        <s v="Armsel Protecta"/>
        <s v="Armsel Protecta (modern)"/>
        <s v="Armsel Protecta (customized)"/>
        <s v="Remington 870"/>
        <s v="SPAS-12"/>
        <s v="SPAS-12 (custom)"/>
        <s v="KRISS Vector"/>
        <s v="MP5A3 &quot;Frasier&quot;"/>
        <s v="Thompson Model 1921"/>
        <s v="Thompson M1A1"/>
        <s v="UMP45"/>
        <s v="UMP45 (custom)"/>
        <s v="Colt M1911 &quot;Classic&quot;"/>
        <s v="Strayer Voigt Infinity"/>
        <s v="Russian Contract Colt M1911"/>
        <s v="Colt M1911A1"/>
        <s v="FNP-45"/>
        <s v="FNX-45 Tactical"/>
        <s v="FNX-45 Tactical (alternate)"/>
        <s v="FNX-45 Tactical (custom)"/>
        <s v="Korth 4&quot; Barrel (BaS)"/>
        <s v="Korth 6&quot; Barrel (BaS)"/>
        <s v="SIG P220"/>
        <s v="Sig Sauer P220 (BaS)"/>
        <s v="USP45"/>
        <s v="USP45 Tactical"/>
        <s v="M249 SAW"/>
        <s v="SIG SG550-1 Sniper"/>
        <s v="FN F2000 EOTech"/>
        <s v="Howa Type 20 (BaS)"/>
        <s v="AK 5C (BaS)"/>
        <s v="AK 5C ISG (BaS)"/>
        <s v="Steyr AUG A1"/>
        <s v="Steyr AUG A3 Commando (BaS)"/>
        <s v="Thales F90"/>
        <s v="G36"/>
        <s v="G36K"/>
        <s v="G36C"/>
        <s v="L85A2 Modernized (BaS)"/>
        <s v="M4A1 RAS"/>
        <s v="M4 Butcher (BaS)"/>
        <s v="Ruger SR-556 (BaS)"/>
        <s v="M4 Tactical (BaS)"/>
        <s v="M4A1 RAS (BaS)"/>
        <s v="SIG SG550 (GS)"/>
        <s v="SIG SG550 (custom) (GS)"/>
        <s v="SIG SG550 Arrow (GS)"/>
        <s v="SIG SG552 Commando"/>
      </sharedItems>
    </cacheField>
    <cacheField name="Faction Name" numFmtId="0">
      <sharedItems containsBlank="1" count="14">
        <s v="Sin"/>
        <s v="Monolith"/>
        <s v="Renegade"/>
        <s v="Ecolog"/>
        <s v="Duty"/>
        <s v="Military"/>
        <s v="Zombified"/>
        <s v="Loner"/>
        <s v="Bandit"/>
        <s v="Mercenary"/>
        <s v="UNSIG"/>
        <s v="Clear Sky"/>
        <s v="Freedom"/>
        <m u="1"/>
      </sharedItems>
    </cacheField>
    <cacheField name="Rank Name" numFmtId="0">
      <sharedItems count="9">
        <s v="Master"/>
        <s v="Veteran"/>
        <s v="Experienced"/>
        <s v="Novice"/>
        <s v="Other"/>
        <s v="Legend"/>
        <s v="Expert"/>
        <s v="Professional"/>
        <s v="Trainee"/>
      </sharedItems>
    </cacheField>
    <cacheField name="Type Code Name" numFmtId="0">
      <sharedItems count="2">
        <s v="Primary"/>
        <s v="Secondary"/>
      </sharedItems>
    </cacheField>
    <cacheField name="Repair Kit Type" numFmtId="0">
      <sharedItems count="4">
        <s v="C"/>
        <s v="D"/>
        <s v="B"/>
        <s v="A"/>
      </sharedItems>
    </cacheField>
    <cacheField name="Region Name" numFmtId="0">
      <sharedItems count="5">
        <s v="Post-Soviet"/>
        <s v="Anglosaxons"/>
        <s v="European"/>
        <s v="Other"/>
        <s v="Europe" u="1"/>
      </sharedItems>
    </cacheField>
    <cacheField name="Type" numFmtId="0">
      <sharedItems count="6">
        <s v="Assault Rifle"/>
        <s v="Pistol"/>
        <s v="Sniper"/>
        <s v="SMG"/>
        <s v="Shotgun"/>
        <s v="MG"/>
      </sharedItems>
    </cacheField>
    <cacheField name="Caliber" numFmtId="0">
      <sharedItems count="21">
        <s v="5.45x39"/>
        <s v="9x39"/>
        <s v="5.56x45"/>
        <s v="7.62x39"/>
        <s v="9x18"/>
        <s v="9x19"/>
        <s v=".357"/>
        <s v="9x21"/>
        <s v="7.62x25"/>
        <s v="12.7x55"/>
        <s v="7.62x51"/>
        <s v=".338 Federal"/>
        <s v="Batteries"/>
        <s v="7.62x54"/>
        <s v="23x75"/>
        <s v="12x76"/>
        <s v="20x70"/>
        <s v="5.7x28"/>
        <s v="7.92x57"/>
        <s v=".338 Lapua"/>
        <s v=".45"/>
      </sharedItems>
    </cacheField>
  </cacheFields>
  <extLst>
    <ext xmlns:x14="http://schemas.microsoft.com/office/spreadsheetml/2009/9/main" uri="{725AE2AE-9491-48be-B2B4-4EB974FC3084}">
      <x14:pivotCacheDefinition pivotCacheId="153329260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3">
  <r>
    <x v="0"/>
    <x v="0"/>
    <x v="0"/>
    <n v="69995"/>
    <b v="1"/>
    <n v="0.09"/>
    <n v="31"/>
    <n v="0.31"/>
    <n v="0.09"/>
    <n v="0.09"/>
    <n v="7.0000000000000007E-2"/>
    <n v="0"/>
    <n v="0.12"/>
    <n v="0.13"/>
    <n v="0.08"/>
    <n v="3"/>
    <n v="5"/>
    <n v="60"/>
    <n v="0.95"/>
    <n v="25"/>
    <n v="0.98"/>
    <n v="600.60500000000002"/>
    <n v="670.6"/>
  </r>
  <r>
    <x v="1"/>
    <x v="1"/>
    <x v="1"/>
    <n v="43000"/>
    <b v="0"/>
    <n v="0.11"/>
    <n v="27"/>
    <n v="0.14000000000000001"/>
    <n v="0.06"/>
    <n v="0.17"/>
    <n v="7.0000000000000007E-2"/>
    <n v="0"/>
    <n v="0.16"/>
    <n v="0.13"/>
    <n v="0.09"/>
    <n v="0"/>
    <n v="1"/>
    <n v="6"/>
    <n v="1.07"/>
    <n v="5.8"/>
    <n v="0.92999999999999994"/>
    <n v="375.59999999999997"/>
    <n v="418.59999999999997"/>
  </r>
  <r>
    <x v="2"/>
    <x v="0"/>
    <x v="2"/>
    <n v="163000"/>
    <b v="1"/>
    <n v="0.36"/>
    <n v="72"/>
    <n v="0.21"/>
    <n v="0.13"/>
    <n v="0.05"/>
    <n v="0.13"/>
    <n v="0.16"/>
    <n v="0.42"/>
    <n v="0.38"/>
    <n v="0.22"/>
    <n v="2"/>
    <n v="4"/>
    <n v="70"/>
    <n v="1"/>
    <n v="37"/>
    <n v="2.06"/>
    <n v="860.8"/>
    <n v="1023.8"/>
  </r>
  <r>
    <x v="3"/>
    <x v="1"/>
    <x v="1"/>
    <n v="36900"/>
    <b v="0"/>
    <n v="0.11"/>
    <n v="34"/>
    <n v="0.45"/>
    <n v="0.01"/>
    <n v="0.04"/>
    <n v="7.0000000000000007E-2"/>
    <n v="0"/>
    <n v="0.16"/>
    <n v="0.13"/>
    <n v="0.09"/>
    <n v="0"/>
    <n v="1"/>
    <n v="6"/>
    <n v="1.07"/>
    <n v="7"/>
    <n v="1.06"/>
    <n v="429.8"/>
    <n v="466.7"/>
  </r>
  <r>
    <x v="4"/>
    <x v="0"/>
    <x v="2"/>
    <n v="101080"/>
    <b v="1"/>
    <n v="0.34"/>
    <n v="59"/>
    <n v="0.21"/>
    <n v="0.13"/>
    <n v="0.05"/>
    <n v="0.1"/>
    <n v="0.1"/>
    <n v="0.32"/>
    <n v="0.33"/>
    <n v="0.17"/>
    <n v="1"/>
    <n v="3"/>
    <n v="65"/>
    <n v="0.95"/>
    <n v="30"/>
    <n v="1.75"/>
    <n v="740.82"/>
    <n v="841.9"/>
  </r>
  <r>
    <x v="5"/>
    <x v="1"/>
    <x v="1"/>
    <n v="47500"/>
    <b v="0"/>
    <n v="0.11"/>
    <n v="34"/>
    <n v="0.14000000000000001"/>
    <n v="0.06"/>
    <n v="0.04"/>
    <n v="7.0000000000000007E-2"/>
    <n v="0"/>
    <n v="0.16"/>
    <n v="0.13"/>
    <n v="0.09"/>
    <n v="2"/>
    <n v="3"/>
    <n v="7"/>
    <n v="1.07"/>
    <n v="8.5"/>
    <n v="0.8"/>
    <n v="510.09999999999997"/>
    <n v="557.6"/>
  </r>
  <r>
    <x v="6"/>
    <x v="0"/>
    <x v="3"/>
    <n v="100220"/>
    <b v="1"/>
    <n v="0.33"/>
    <n v="59"/>
    <n v="0.41"/>
    <n v="7.0000000000000007E-2"/>
    <n v="0.03"/>
    <n v="0.1"/>
    <n v="0.12"/>
    <n v="0.34"/>
    <n v="0.28000000000000003"/>
    <n v="0.19"/>
    <n v="1"/>
    <n v="3"/>
    <n v="66"/>
    <n v="0.95"/>
    <n v="25"/>
    <n v="1.87"/>
    <n v="759.08"/>
    <n v="859.30000000000007"/>
  </r>
  <r>
    <x v="7"/>
    <x v="1"/>
    <x v="1"/>
    <n v="37000"/>
    <b v="0"/>
    <n v="0.11"/>
    <n v="34"/>
    <n v="0.05"/>
    <n v="0.19"/>
    <n v="0.02"/>
    <n v="7.0000000000000007E-2"/>
    <n v="0.14000000000000001"/>
    <n v="0.16"/>
    <n v="0.13"/>
    <n v="0.09"/>
    <n v="0"/>
    <n v="1"/>
    <n v="6"/>
    <n v="1.07"/>
    <n v="6.5"/>
    <n v="0.96"/>
    <n v="419.19999999999993"/>
    <n v="456.19999999999993"/>
  </r>
  <r>
    <x v="8"/>
    <x v="0"/>
    <x v="4"/>
    <n v="148000"/>
    <b v="1"/>
    <n v="0.34"/>
    <n v="72"/>
    <n v="0.1"/>
    <n v="0.1"/>
    <n v="0.13"/>
    <n v="0.13"/>
    <n v="0.16"/>
    <n v="0.37"/>
    <n v="0.33"/>
    <n v="0.21"/>
    <n v="2"/>
    <n v="4"/>
    <n v="65"/>
    <n v="1"/>
    <n v="39"/>
    <n v="1.87"/>
    <n v="836.19999999999993"/>
    <n v="984.19999999999993"/>
  </r>
  <r>
    <x v="9"/>
    <x v="1"/>
    <x v="1"/>
    <n v="67000"/>
    <b v="0"/>
    <n v="0.11"/>
    <n v="39"/>
    <n v="0.36"/>
    <n v="7.0000000000000007E-2"/>
    <n v="0.03"/>
    <n v="0.08"/>
    <n v="7.0000000000000007E-2"/>
    <n v="0.27"/>
    <n v="0.12"/>
    <n v="0.17"/>
    <n v="3"/>
    <n v="4"/>
    <n v="15"/>
    <n v="1.05"/>
    <n v="5.2"/>
    <n v="1.28"/>
    <n v="653.9"/>
    <n v="720.9"/>
  </r>
  <r>
    <x v="10"/>
    <x v="0"/>
    <x v="2"/>
    <n v="125280"/>
    <b v="1"/>
    <n v="0.3"/>
    <n v="45"/>
    <n v="0.5"/>
    <n v="0.12"/>
    <n v="0.09"/>
    <n v="7.0000000000000007E-2"/>
    <n v="0"/>
    <n v="0.25"/>
    <n v="0.33"/>
    <n v="0.24"/>
    <n v="2"/>
    <n v="4"/>
    <n v="62"/>
    <n v="0.95"/>
    <n v="27"/>
    <n v="1.9000000000000001"/>
    <n v="719.5200000000001"/>
    <n v="844.80000000000007"/>
  </r>
  <r>
    <x v="11"/>
    <x v="2"/>
    <x v="1"/>
    <n v="37000"/>
    <b v="0"/>
    <n v="0.11"/>
    <n v="32"/>
    <n v="0.15"/>
    <n v="7.0000000000000007E-2"/>
    <n v="0.04"/>
    <n v="7.0000000000000007E-2"/>
    <n v="0"/>
    <n v="0.16"/>
    <n v="0.13"/>
    <n v="0.09"/>
    <n v="1"/>
    <n v="2"/>
    <n v="10"/>
    <n v="1.07"/>
    <n v="4"/>
    <n v="0.82"/>
    <n v="460.29999999999995"/>
    <n v="497.29999999999995"/>
  </r>
  <r>
    <x v="12"/>
    <x v="0"/>
    <x v="5"/>
    <n v="158000"/>
    <b v="1"/>
    <n v="0.36"/>
    <n v="72"/>
    <n v="0.06"/>
    <n v="0.19"/>
    <n v="7.0000000000000007E-2"/>
    <n v="0.13"/>
    <n v="0.16"/>
    <n v="0.37"/>
    <n v="0.32"/>
    <n v="0.22"/>
    <n v="2"/>
    <n v="4"/>
    <n v="67"/>
    <n v="1"/>
    <n v="33"/>
    <n v="1.88"/>
    <n v="837.1"/>
    <n v="995.1"/>
  </r>
  <r>
    <x v="13"/>
    <x v="1"/>
    <x v="1"/>
    <n v="39500"/>
    <b v="0"/>
    <n v="0.11"/>
    <n v="27"/>
    <n v="0.06"/>
    <n v="0.06"/>
    <n v="0.04"/>
    <n v="0.1"/>
    <n v="0"/>
    <n v="0.16"/>
    <n v="0.14000000000000001"/>
    <n v="0.09"/>
    <n v="1"/>
    <n v="2"/>
    <n v="6"/>
    <n v="1.07"/>
    <n v="6.8"/>
    <n v="0.76"/>
    <n v="420.3"/>
    <n v="459.8"/>
  </r>
  <r>
    <x v="14"/>
    <x v="0"/>
    <x v="6"/>
    <n v="109510"/>
    <b v="1"/>
    <n v="0.33"/>
    <n v="59"/>
    <n v="0.11"/>
    <n v="0.01"/>
    <n v="0.12"/>
    <n v="0.1"/>
    <n v="0.14000000000000001"/>
    <n v="0.35"/>
    <n v="0.31"/>
    <n v="0.19"/>
    <n v="1"/>
    <n v="3"/>
    <n v="62"/>
    <n v="0.95"/>
    <n v="28"/>
    <n v="1.66"/>
    <n v="723.29000000000008"/>
    <n v="832.80000000000007"/>
  </r>
  <r>
    <x v="15"/>
    <x v="0"/>
    <x v="1"/>
    <n v="69280"/>
    <b v="1"/>
    <n v="0.09"/>
    <n v="31"/>
    <n v="0.15"/>
    <n v="7.0000000000000007E-2"/>
    <n v="0.04"/>
    <n v="7.0000000000000007E-2"/>
    <n v="0"/>
    <n v="0.16"/>
    <n v="0.13"/>
    <n v="0.09"/>
    <n v="1"/>
    <n v="3"/>
    <n v="64"/>
    <n v="0.95"/>
    <n v="23"/>
    <n v="0.79999999999999993"/>
    <n v="472.02"/>
    <n v="541.29999999999995"/>
  </r>
  <r>
    <x v="16"/>
    <x v="0"/>
    <x v="7"/>
    <n v="158000"/>
    <b v="1"/>
    <n v="0.36"/>
    <n v="72"/>
    <n v="0.08"/>
    <n v="0.03"/>
    <n v="0.08"/>
    <n v="0.13"/>
    <n v="0.16"/>
    <n v="0.39"/>
    <n v="0.41"/>
    <n v="0.21"/>
    <n v="2"/>
    <n v="4"/>
    <n v="67"/>
    <n v="1"/>
    <n v="35"/>
    <n v="1.85"/>
    <n v="840.79999999999984"/>
    <n v="998.79999999999984"/>
  </r>
  <r>
    <x v="17"/>
    <x v="1"/>
    <x v="1"/>
    <n v="34280"/>
    <b v="0"/>
    <n v="0.09"/>
    <n v="27"/>
    <n v="0.14000000000000001"/>
    <n v="0.06"/>
    <n v="0.04"/>
    <n v="7.0000000000000007E-2"/>
    <n v="0"/>
    <n v="0.16"/>
    <n v="0.13"/>
    <n v="0.09"/>
    <n v="0"/>
    <n v="1"/>
    <n v="6"/>
    <n v="1.07"/>
    <n v="6.2"/>
    <n v="0.78"/>
    <n v="365.61999999999995"/>
    <n v="399.9"/>
  </r>
  <r>
    <x v="18"/>
    <x v="0"/>
    <x v="6"/>
    <n v="148000"/>
    <b v="1"/>
    <n v="0.36"/>
    <n v="72"/>
    <n v="0.11"/>
    <n v="0.01"/>
    <n v="0.12"/>
    <n v="0.13"/>
    <n v="0.16"/>
    <n v="0.4"/>
    <n v="0.45"/>
    <n v="0.22"/>
    <n v="2"/>
    <n v="4"/>
    <n v="67"/>
    <n v="1"/>
    <n v="40"/>
    <n v="1.96"/>
    <n v="863.30000000000007"/>
    <n v="1011.3000000000001"/>
  </r>
  <r>
    <x v="19"/>
    <x v="1"/>
    <x v="3"/>
    <n v="37020"/>
    <b v="0"/>
    <n v="0.09"/>
    <n v="36"/>
    <n v="0.15"/>
    <n v="0.13"/>
    <n v="0.04"/>
    <n v="0.06"/>
    <n v="0"/>
    <n v="0.12"/>
    <n v="0.06"/>
    <n v="0.05"/>
    <n v="1"/>
    <n v="3"/>
    <n v="16"/>
    <n v="1.05"/>
    <n v="16"/>
    <n v="0.70000000000000007"/>
    <n v="473.78000000000003"/>
    <n v="510.8"/>
  </r>
  <r>
    <x v="20"/>
    <x v="0"/>
    <x v="7"/>
    <n v="124280"/>
    <b v="1"/>
    <n v="0.33"/>
    <n v="59"/>
    <n v="0.08"/>
    <n v="0.03"/>
    <n v="0.08"/>
    <n v="0.1"/>
    <n v="0.2"/>
    <n v="0.35"/>
    <n v="0.31"/>
    <n v="0.19"/>
    <n v="2"/>
    <n v="4"/>
    <n v="62"/>
    <n v="0.95"/>
    <n v="19"/>
    <n v="1.6700000000000002"/>
    <n v="778.61999999999989"/>
    <n v="902.89999999999986"/>
  </r>
  <r>
    <x v="21"/>
    <x v="1"/>
    <x v="1"/>
    <n v="38900"/>
    <b v="0"/>
    <n v="0.11"/>
    <n v="34"/>
    <n v="0.14000000000000001"/>
    <n v="0.06"/>
    <n v="0.04"/>
    <n v="7.0000000000000007E-2"/>
    <n v="0"/>
    <n v="0.22"/>
    <n v="0.13"/>
    <n v="0.12"/>
    <n v="0"/>
    <n v="1"/>
    <n v="6"/>
    <n v="1.07"/>
    <n v="9"/>
    <n v="0.89"/>
    <n v="415.2"/>
    <n v="454.09999999999997"/>
  </r>
  <r>
    <x v="22"/>
    <x v="0"/>
    <x v="1"/>
    <n v="99680"/>
    <b v="1"/>
    <n v="0.33"/>
    <n v="59"/>
    <n v="0.08"/>
    <n v="7.0000000000000007E-2"/>
    <n v="0.05"/>
    <n v="0.1"/>
    <n v="0.1"/>
    <n v="0.34"/>
    <n v="0.28000000000000003"/>
    <n v="0.19"/>
    <n v="1"/>
    <n v="3"/>
    <n v="64"/>
    <n v="0.95"/>
    <n v="32"/>
    <n v="1.54"/>
    <n v="714.31999999999994"/>
    <n v="814"/>
  </r>
  <r>
    <x v="23"/>
    <x v="1"/>
    <x v="5"/>
    <n v="45280"/>
    <b v="0"/>
    <n v="0.09"/>
    <n v="36"/>
    <n v="0.2"/>
    <n v="0.09"/>
    <n v="0.05"/>
    <n v="7.0000000000000007E-2"/>
    <n v="0"/>
    <n v="0.17"/>
    <n v="0.04"/>
    <n v="0.08"/>
    <n v="2"/>
    <n v="3"/>
    <n v="12"/>
    <n v="1.05"/>
    <n v="12"/>
    <n v="0.79"/>
    <n v="510.82"/>
    <n v="556.1"/>
  </r>
  <r>
    <x v="24"/>
    <x v="0"/>
    <x v="0"/>
    <n v="120000"/>
    <b v="1"/>
    <n v="0.33"/>
    <n v="59"/>
    <n v="0.08"/>
    <n v="0.12"/>
    <n v="0.01"/>
    <n v="0.1"/>
    <n v="0.1"/>
    <n v="0.34"/>
    <n v="0.25"/>
    <n v="0.19"/>
    <n v="2"/>
    <n v="4"/>
    <n v="60"/>
    <n v="0.95"/>
    <n v="19"/>
    <n v="1.52"/>
    <n v="758.1"/>
    <n v="878.1"/>
  </r>
  <r>
    <x v="25"/>
    <x v="1"/>
    <x v="1"/>
    <n v="59700"/>
    <b v="0"/>
    <n v="7.0000000000000007E-2"/>
    <n v="39"/>
    <n v="0.34"/>
    <n v="0.08"/>
    <n v="0.15"/>
    <n v="0.12"/>
    <n v="0.06"/>
    <n v="0.32"/>
    <n v="0.06"/>
    <n v="7.0000000000000007E-2"/>
    <n v="5"/>
    <n v="5"/>
    <n v="18"/>
    <n v="1"/>
    <n v="6.4"/>
    <n v="1.2700000000000002"/>
    <n v="733.40000000000009"/>
    <n v="793.1"/>
  </r>
  <r>
    <x v="26"/>
    <x v="0"/>
    <x v="2"/>
    <n v="70280"/>
    <b v="1"/>
    <n v="0.14000000000000001"/>
    <n v="31"/>
    <n v="0.1"/>
    <n v="0.05"/>
    <n v="0.03"/>
    <n v="0.04"/>
    <n v="0"/>
    <n v="0.18"/>
    <n v="0.16"/>
    <n v="0.14000000000000001"/>
    <n v="2"/>
    <n v="3"/>
    <n v="65"/>
    <n v="0.95"/>
    <n v="21"/>
    <n v="0.84000000000000008"/>
    <n v="521.92000000000007"/>
    <n v="592.19999999999993"/>
  </r>
  <r>
    <x v="27"/>
    <x v="1"/>
    <x v="1"/>
    <n v="45000"/>
    <b v="0"/>
    <n v="0.24"/>
    <n v="39"/>
    <n v="0.13"/>
    <n v="0.13"/>
    <n v="0"/>
    <n v="0.01"/>
    <n v="0.1"/>
    <n v="0.1"/>
    <n v="0.15"/>
    <n v="0.12"/>
    <n v="4"/>
    <n v="5"/>
    <n v="12"/>
    <n v="1"/>
    <n v="4.0999999999999996"/>
    <n v="0.98"/>
    <n v="690.59999999999991"/>
    <n v="735.59999999999991"/>
  </r>
  <r>
    <x v="28"/>
    <x v="0"/>
    <x v="4"/>
    <n v="111222"/>
    <b v="1"/>
    <n v="0.33"/>
    <n v="59"/>
    <n v="0.1"/>
    <n v="0.1"/>
    <n v="0.13"/>
    <n v="0.1"/>
    <n v="0.12"/>
    <n v="0.35"/>
    <n v="0.28000000000000003"/>
    <n v="0.19"/>
    <n v="1"/>
    <n v="3"/>
    <n v="60"/>
    <n v="0.95"/>
    <n v="32"/>
    <n v="1.7000000000000002"/>
    <n v="717.27800000000002"/>
    <n v="828.5"/>
  </r>
  <r>
    <x v="29"/>
    <x v="2"/>
    <x v="3"/>
    <n v="12230"/>
    <b v="0"/>
    <n v="7.0000000000000007E-2"/>
    <n v="8"/>
    <n v="0.13"/>
    <n v="0.05"/>
    <n v="0.05"/>
    <n v="0"/>
    <n v="0"/>
    <n v="0.15"/>
    <n v="0.01"/>
    <n v="7.0000000000000007E-2"/>
    <n v="0"/>
    <n v="0"/>
    <n v="4"/>
    <n v="1.1100000000000001"/>
    <n v="6.92"/>
    <n v="0.53"/>
    <n v="221.15000000000003"/>
    <n v="233.38000000000002"/>
  </r>
  <r>
    <x v="30"/>
    <x v="0"/>
    <x v="8"/>
    <n v="110660"/>
    <b v="1"/>
    <n v="0.33"/>
    <n v="59"/>
    <n v="0"/>
    <n v="0.1"/>
    <n v="0.01"/>
    <n v="0.1"/>
    <n v="0"/>
    <n v="0.28999999999999998"/>
    <n v="0.25"/>
    <n v="0.19"/>
    <n v="2"/>
    <n v="4"/>
    <n v="65"/>
    <n v="0.95"/>
    <n v="29"/>
    <n v="1.27"/>
    <n v="730.44"/>
    <n v="841.1"/>
  </r>
  <r>
    <x v="31"/>
    <x v="1"/>
    <x v="6"/>
    <n v="44600"/>
    <b v="0"/>
    <n v="0.21"/>
    <n v="39"/>
    <n v="7.0000000000000007E-2"/>
    <n v="0.04"/>
    <n v="0.03"/>
    <n v="0.06"/>
    <n v="0"/>
    <n v="0.4"/>
    <n v="0.1"/>
    <n v="0.17"/>
    <n v="1"/>
    <n v="2"/>
    <n v="16"/>
    <n v="1"/>
    <n v="12"/>
    <n v="1.08"/>
    <n v="542.4"/>
    <n v="587"/>
  </r>
  <r>
    <x v="32"/>
    <x v="0"/>
    <x v="9"/>
    <n v="153000"/>
    <b v="1"/>
    <n v="0.36"/>
    <n v="74"/>
    <n v="0.16"/>
    <n v="0.1"/>
    <n v="7.0000000000000007E-2"/>
    <n v="0.13"/>
    <n v="0.16"/>
    <n v="0.37"/>
    <n v="0.35"/>
    <n v="0.21"/>
    <n v="3"/>
    <n v="5"/>
    <n v="69"/>
    <n v="1.04"/>
    <n v="35"/>
    <n v="1.9099999999999997"/>
    <n v="921.2"/>
    <n v="1074.2"/>
  </r>
  <r>
    <x v="33"/>
    <x v="2"/>
    <x v="3"/>
    <n v="10930"/>
    <b v="0"/>
    <n v="0.01"/>
    <n v="8"/>
    <n v="0.11"/>
    <n v="0.04"/>
    <n v="0.04"/>
    <n v="0"/>
    <n v="0"/>
    <n v="0.11"/>
    <n v="0.01"/>
    <n v="0.04"/>
    <n v="0"/>
    <n v="0"/>
    <n v="3"/>
    <n v="1.1100000000000001"/>
    <n v="3.86"/>
    <n v="0.36"/>
    <n v="194.11"/>
    <n v="205.04000000000002"/>
  </r>
  <r>
    <x v="34"/>
    <x v="0"/>
    <x v="7"/>
    <n v="64120"/>
    <b v="1"/>
    <n v="0.09"/>
    <n v="31"/>
    <n v="0.04"/>
    <n v="0.02"/>
    <n v="0.05"/>
    <n v="0.11"/>
    <n v="0"/>
    <n v="0.1"/>
    <n v="0.06"/>
    <n v="7.0000000000000007E-2"/>
    <n v="3"/>
    <n v="6"/>
    <n v="62"/>
    <n v="0.95"/>
    <n v="20"/>
    <n v="0.54"/>
    <n v="586.08000000000004"/>
    <n v="650.20000000000005"/>
  </r>
  <r>
    <x v="35"/>
    <x v="2"/>
    <x v="0"/>
    <n v="11930"/>
    <b v="0"/>
    <n v="0.01"/>
    <n v="8"/>
    <n v="0.11"/>
    <n v="0.04"/>
    <n v="0.04"/>
    <n v="0"/>
    <n v="0"/>
    <n v="0.11"/>
    <n v="0.01"/>
    <n v="0.04"/>
    <n v="0"/>
    <n v="0"/>
    <n v="3"/>
    <n v="1.1100000000000001"/>
    <n v="3.86"/>
    <n v="0.36"/>
    <n v="193.11"/>
    <n v="205.04000000000002"/>
  </r>
  <r>
    <x v="36"/>
    <x v="0"/>
    <x v="4"/>
    <n v="69700"/>
    <b v="1"/>
    <n v="0.08"/>
    <n v="31"/>
    <n v="0.1"/>
    <n v="0.03"/>
    <n v="0.15"/>
    <n v="0.06"/>
    <n v="0"/>
    <n v="0.17"/>
    <n v="0.11"/>
    <n v="7.0000000000000007E-2"/>
    <n v="2"/>
    <n v="5"/>
    <n v="62"/>
    <n v="0.95"/>
    <n v="19"/>
    <n v="0.76999999999999991"/>
    <n v="556.69999999999993"/>
    <n v="626.4"/>
  </r>
  <r>
    <x v="37"/>
    <x v="2"/>
    <x v="0"/>
    <n v="32340"/>
    <b v="0"/>
    <n v="7.0000000000000007E-2"/>
    <n v="19"/>
    <n v="0.15"/>
    <n v="0.1"/>
    <n v="0.05"/>
    <n v="0.03"/>
    <n v="0"/>
    <n v="0.17"/>
    <n v="0.03"/>
    <n v="0.08"/>
    <n v="1"/>
    <n v="2"/>
    <n v="5"/>
    <n v="1.1100000000000001"/>
    <n v="5.48"/>
    <n v="0.67999999999999994"/>
    <n v="369.48"/>
    <n v="401.82"/>
  </r>
  <r>
    <x v="38"/>
    <x v="0"/>
    <x v="10"/>
    <n v="109510"/>
    <b v="1"/>
    <n v="0.33"/>
    <n v="59"/>
    <n v="0.01"/>
    <n v="0.08"/>
    <n v="0.02"/>
    <n v="0.06"/>
    <n v="0"/>
    <n v="0.35"/>
    <n v="0.31"/>
    <n v="0.19"/>
    <n v="1"/>
    <n v="3"/>
    <n v="65"/>
    <n v="0.95"/>
    <n v="28"/>
    <n v="1.35"/>
    <n v="692.19"/>
    <n v="801.7"/>
  </r>
  <r>
    <x v="39"/>
    <x v="2"/>
    <x v="0"/>
    <n v="40250"/>
    <b v="0"/>
    <n v="0.11"/>
    <n v="27"/>
    <n v="0.11"/>
    <n v="0.09"/>
    <n v="0.05"/>
    <n v="0.05"/>
    <n v="0"/>
    <n v="0.11"/>
    <n v="0.06"/>
    <n v="0.04"/>
    <n v="1"/>
    <n v="2"/>
    <n v="12"/>
    <n v="1.05"/>
    <n v="8"/>
    <n v="0.62"/>
    <n v="390.75"/>
    <n v="431"/>
  </r>
  <r>
    <x v="40"/>
    <x v="0"/>
    <x v="9"/>
    <n v="64120"/>
    <b v="1"/>
    <n v="0.1"/>
    <n v="32"/>
    <n v="0.03"/>
    <n v="0.06"/>
    <n v="0.03"/>
    <n v="0.03"/>
    <n v="0"/>
    <n v="0.17"/>
    <n v="0.13"/>
    <n v="0.11"/>
    <n v="2"/>
    <n v="5"/>
    <n v="64"/>
    <n v="0.99"/>
    <n v="18"/>
    <n v="0.66"/>
    <n v="569.37999999999988"/>
    <n v="633.49999999999989"/>
  </r>
  <r>
    <x v="41"/>
    <x v="1"/>
    <x v="0"/>
    <n v="39995"/>
    <b v="0"/>
    <n v="0.09"/>
    <n v="34"/>
    <n v="0.31"/>
    <n v="0.09"/>
    <n v="0.09"/>
    <n v="7.0000000000000007E-2"/>
    <n v="0"/>
    <n v="0.12"/>
    <n v="0.13"/>
    <n v="0.08"/>
    <n v="1"/>
    <n v="2"/>
    <n v="8"/>
    <n v="1.07"/>
    <n v="7"/>
    <n v="0.98"/>
    <n v="473.60499999999996"/>
    <n v="513.59999999999991"/>
  </r>
  <r>
    <x v="42"/>
    <x v="0"/>
    <x v="9"/>
    <n v="109510"/>
    <b v="1"/>
    <n v="0.34"/>
    <n v="61"/>
    <n v="0.16"/>
    <n v="0.1"/>
    <n v="7.0000000000000007E-2"/>
    <n v="0.1"/>
    <n v="0.17"/>
    <n v="0.35"/>
    <n v="0.31"/>
    <n v="0.19"/>
    <n v="2"/>
    <n v="4"/>
    <n v="64"/>
    <n v="0.99"/>
    <n v="28"/>
    <n v="1.79"/>
    <n v="814.49000000000012"/>
    <n v="924.00000000000011"/>
  </r>
  <r>
    <x v="43"/>
    <x v="0"/>
    <x v="11"/>
    <n v="135000"/>
    <b v="1"/>
    <n v="0.31"/>
    <n v="59"/>
    <n v="0.11"/>
    <n v="0.1"/>
    <n v="0.05"/>
    <n v="0.1"/>
    <n v="0.02"/>
    <n v="0.34"/>
    <n v="0.25"/>
    <n v="0.19"/>
    <n v="2"/>
    <n v="4"/>
    <n v="64"/>
    <n v="0.95"/>
    <n v="21"/>
    <n v="1.47"/>
    <n v="737.80000000000007"/>
    <n v="872.80000000000007"/>
  </r>
  <r>
    <x v="44"/>
    <x v="1"/>
    <x v="0"/>
    <n v="53995"/>
    <b v="0"/>
    <n v="0.09"/>
    <n v="33"/>
    <n v="0.31"/>
    <n v="0.09"/>
    <n v="0.09"/>
    <n v="0.05"/>
    <n v="0"/>
    <n v="0.12"/>
    <n v="0.13"/>
    <n v="0.08"/>
    <n v="3"/>
    <n v="4"/>
    <n v="23"/>
    <n v="1.05"/>
    <n v="10"/>
    <n v="0.96"/>
    <n v="582.40499999999997"/>
    <n v="636.4"/>
  </r>
  <r>
    <x v="45"/>
    <x v="0"/>
    <x v="6"/>
    <n v="115700"/>
    <b v="1"/>
    <n v="0.28000000000000003"/>
    <n v="45"/>
    <n v="0.41"/>
    <n v="0.15"/>
    <n v="0.09"/>
    <n v="0.06"/>
    <n v="0"/>
    <n v="0.23"/>
    <n v="0.28000000000000003"/>
    <n v="0.24"/>
    <n v="2"/>
    <n v="4"/>
    <n v="61"/>
    <n v="0.95"/>
    <n v="26"/>
    <n v="1.74"/>
    <n v="703.4"/>
    <n v="819.1"/>
  </r>
  <r>
    <x v="46"/>
    <x v="1"/>
    <x v="0"/>
    <n v="47120"/>
    <b v="0"/>
    <n v="0.17"/>
    <n v="39"/>
    <n v="0.15"/>
    <n v="0.03"/>
    <n v="0.02"/>
    <n v="0.08"/>
    <n v="0"/>
    <n v="0.16"/>
    <n v="0.16"/>
    <n v="0.11"/>
    <n v="1"/>
    <n v="1"/>
    <n v="14"/>
    <n v="1"/>
    <n v="12"/>
    <n v="0.88"/>
    <n v="460.68"/>
    <n v="507.8"/>
  </r>
  <r>
    <x v="47"/>
    <x v="0"/>
    <x v="5"/>
    <n v="112610"/>
    <b v="1"/>
    <n v="0.33"/>
    <n v="59"/>
    <n v="0.06"/>
    <n v="0.19"/>
    <n v="7.0000000000000007E-2"/>
    <n v="0.1"/>
    <n v="0.1"/>
    <n v="0.35"/>
    <n v="0.27"/>
    <n v="0.18"/>
    <n v="2"/>
    <n v="4"/>
    <n v="62"/>
    <n v="0.95"/>
    <n v="24"/>
    <n v="1.6500000000000001"/>
    <n v="778.59"/>
    <n v="891.2"/>
  </r>
  <r>
    <x v="48"/>
    <x v="3"/>
    <x v="0"/>
    <n v="56280"/>
    <b v="0"/>
    <n v="0.24"/>
    <n v="40"/>
    <n v="0.16"/>
    <n v="0.13"/>
    <n v="0.03"/>
    <n v="0.1"/>
    <n v="0.04"/>
    <n v="0.23"/>
    <n v="0.24"/>
    <n v="0.16"/>
    <n v="1"/>
    <n v="2"/>
    <n v="16"/>
    <n v="1"/>
    <n v="16"/>
    <n v="1.33"/>
    <n v="558.32000000000005"/>
    <n v="614.59999999999991"/>
  </r>
  <r>
    <x v="49"/>
    <x v="0"/>
    <x v="11"/>
    <n v="164995"/>
    <b v="1"/>
    <n v="0.09"/>
    <n v="31"/>
    <n v="0.52"/>
    <n v="0.21"/>
    <n v="0.12"/>
    <n v="0.11"/>
    <n v="0.12"/>
    <n v="0.17"/>
    <n v="0.31"/>
    <n v="0.09"/>
    <n v="3"/>
    <n v="5"/>
    <n v="64"/>
    <n v="0.95"/>
    <n v="28"/>
    <n v="1.7400000000000002"/>
    <n v="611.80500000000018"/>
    <n v="776.80000000000018"/>
  </r>
  <r>
    <x v="50"/>
    <x v="1"/>
    <x v="0"/>
    <n v="103400"/>
    <b v="0"/>
    <n v="0.12"/>
    <n v="42"/>
    <n v="0.31"/>
    <n v="0.2"/>
    <n v="0.1"/>
    <n v="0.13"/>
    <n v="0.16"/>
    <n v="0.12"/>
    <n v="0.19"/>
    <n v="0.08"/>
    <n v="3"/>
    <n v="5"/>
    <n v="20"/>
    <n v="1"/>
    <n v="9.1"/>
    <n v="1.4100000000000001"/>
    <n v="658.5"/>
    <n v="761.9"/>
  </r>
  <r>
    <x v="51"/>
    <x v="3"/>
    <x v="5"/>
    <n v="53280"/>
    <b v="0"/>
    <n v="0.24"/>
    <n v="40"/>
    <n v="0.15"/>
    <n v="0.15"/>
    <n v="0.05"/>
    <n v="0.09"/>
    <n v="0.09"/>
    <n v="0.23"/>
    <n v="0.06"/>
    <n v="0.16"/>
    <n v="0"/>
    <n v="2"/>
    <n v="16"/>
    <n v="1"/>
    <n v="17"/>
    <n v="1.2199999999999998"/>
    <n v="502.01999999999992"/>
    <n v="555.29999999999995"/>
  </r>
  <r>
    <x v="52"/>
    <x v="1"/>
    <x v="0"/>
    <n v="54100"/>
    <b v="0"/>
    <n v="0.12"/>
    <n v="36"/>
    <n v="0.31"/>
    <n v="0.16"/>
    <n v="0.1"/>
    <n v="0.08"/>
    <n v="0.1"/>
    <n v="0.09"/>
    <n v="0.11"/>
    <n v="7.0000000000000007E-2"/>
    <n v="2"/>
    <n v="4"/>
    <n v="19"/>
    <n v="1"/>
    <n v="10.3"/>
    <n v="1.1399999999999997"/>
    <n v="575.09999999999991"/>
    <n v="629.20000000000005"/>
  </r>
  <r>
    <x v="53"/>
    <x v="3"/>
    <x v="6"/>
    <n v="55280"/>
    <b v="0"/>
    <n v="0.21"/>
    <n v="40"/>
    <n v="0.12"/>
    <n v="0.13"/>
    <n v="0.03"/>
    <n v="0.09"/>
    <n v="0.05"/>
    <n v="0.23"/>
    <n v="0.21"/>
    <n v="0.16"/>
    <n v="0"/>
    <n v="2"/>
    <n v="16"/>
    <n v="1"/>
    <n v="15"/>
    <n v="1.23"/>
    <n v="513.92000000000007"/>
    <n v="569.20000000000005"/>
  </r>
  <r>
    <x v="54"/>
    <x v="3"/>
    <x v="0"/>
    <n v="74700"/>
    <b v="0"/>
    <n v="0.28000000000000003"/>
    <n v="45"/>
    <n v="0.42"/>
    <n v="0.17"/>
    <n v="0.08"/>
    <n v="0.12"/>
    <n v="0"/>
    <n v="0.23"/>
    <n v="0.35"/>
    <n v="0.27"/>
    <n v="1"/>
    <n v="2"/>
    <n v="16"/>
    <n v="1"/>
    <n v="19"/>
    <n v="1.9200000000000002"/>
    <n v="650.20000000000005"/>
    <n v="724.90000000000009"/>
  </r>
  <r>
    <x v="55"/>
    <x v="3"/>
    <x v="3"/>
    <n v="63180"/>
    <b v="0"/>
    <n v="0.31"/>
    <n v="50"/>
    <n v="0.34"/>
    <n v="0.05"/>
    <n v="0"/>
    <n v="0.06"/>
    <n v="0.02"/>
    <n v="0.28999999999999998"/>
    <n v="0.28000000000000003"/>
    <n v="0.15"/>
    <n v="1"/>
    <n v="2"/>
    <n v="20"/>
    <n v="0.9"/>
    <n v="20"/>
    <n v="1.5"/>
    <n v="624.52"/>
    <n v="687.7"/>
  </r>
  <r>
    <x v="56"/>
    <x v="3"/>
    <x v="3"/>
    <n v="72700"/>
    <b v="0"/>
    <n v="0.28000000000000003"/>
    <n v="45"/>
    <n v="0.45"/>
    <n v="0.15"/>
    <n v="7.0000000000000007E-2"/>
    <n v="0.03"/>
    <n v="0"/>
    <n v="0.23"/>
    <n v="0.32"/>
    <n v="0.28000000000000003"/>
    <n v="0"/>
    <n v="1"/>
    <n v="10"/>
    <n v="1"/>
    <n v="14"/>
    <n v="1.81"/>
    <n v="577.29999999999995"/>
    <n v="650"/>
  </r>
  <r>
    <x v="57"/>
    <x v="3"/>
    <x v="0"/>
    <n v="70625"/>
    <b v="0"/>
    <n v="0.31"/>
    <n v="50"/>
    <n v="0"/>
    <n v="0.1"/>
    <n v="0"/>
    <n v="0.11"/>
    <n v="0"/>
    <n v="0.28999999999999998"/>
    <n v="0.25"/>
    <n v="0.15"/>
    <n v="2"/>
    <n v="3"/>
    <n v="18"/>
    <n v="0.9"/>
    <n v="18"/>
    <n v="1.21"/>
    <n v="642.47500000000002"/>
    <n v="713.1"/>
  </r>
  <r>
    <x v="58"/>
    <x v="3"/>
    <x v="6"/>
    <n v="63480"/>
    <b v="0"/>
    <n v="0.31"/>
    <n v="50"/>
    <n v="0.03"/>
    <n v="0"/>
    <n v="7.0000000000000007E-2"/>
    <n v="0.05"/>
    <n v="0.04"/>
    <n v="0.3"/>
    <n v="0.31"/>
    <n v="0.15"/>
    <n v="1"/>
    <n v="2"/>
    <n v="16"/>
    <n v="0.9"/>
    <n v="16"/>
    <n v="1.26"/>
    <n v="601.41999999999996"/>
    <n v="664.9"/>
  </r>
  <r>
    <x v="59"/>
    <x v="3"/>
    <x v="4"/>
    <n v="53280"/>
    <b v="0"/>
    <n v="0.24"/>
    <n v="40"/>
    <n v="0.11"/>
    <n v="0.13"/>
    <n v="0.05"/>
    <n v="0.1"/>
    <n v="7.0000000000000007E-2"/>
    <n v="0.23"/>
    <n v="0.16"/>
    <n v="0.16"/>
    <n v="0"/>
    <n v="2"/>
    <n v="16"/>
    <n v="1"/>
    <n v="16"/>
    <n v="1.25"/>
    <n v="515.32000000000005"/>
    <n v="568.60000000000014"/>
  </r>
  <r>
    <x v="60"/>
    <x v="3"/>
    <x v="5"/>
    <n v="73890"/>
    <b v="0"/>
    <n v="0.31"/>
    <n v="50"/>
    <n v="0"/>
    <n v="0.18"/>
    <n v="0.02"/>
    <n v="7.0000000000000007E-2"/>
    <n v="0"/>
    <n v="0.3"/>
    <n v="0.27"/>
    <n v="0.14000000000000001"/>
    <n v="1"/>
    <n v="2"/>
    <n v="16"/>
    <n v="0.9"/>
    <n v="16"/>
    <n v="1.29"/>
    <n v="589.81000000000006"/>
    <n v="663.7"/>
  </r>
  <r>
    <x v="61"/>
    <x v="1"/>
    <x v="3"/>
    <n v="48600"/>
    <b v="0"/>
    <n v="0.21"/>
    <n v="39"/>
    <n v="0.05"/>
    <n v="0.03"/>
    <n v="0.04"/>
    <n v="0.06"/>
    <n v="0"/>
    <n v="0.35"/>
    <n v="0.08"/>
    <n v="0.14000000000000001"/>
    <n v="1"/>
    <n v="2"/>
    <n v="18"/>
    <n v="1"/>
    <n v="13"/>
    <n v="0.96"/>
    <n v="517.20000000000005"/>
    <n v="565.79999999999995"/>
  </r>
  <r>
    <x v="62"/>
    <x v="3"/>
    <x v="5"/>
    <n v="75200"/>
    <b v="0"/>
    <n v="0.34"/>
    <n v="50"/>
    <n v="0.5"/>
    <n v="0.05"/>
    <n v="0.01"/>
    <n v="0.03"/>
    <n v="0"/>
    <n v="0.34"/>
    <n v="0.35"/>
    <n v="0.15"/>
    <n v="1"/>
    <n v="2"/>
    <n v="19"/>
    <n v="0.9"/>
    <n v="20.8"/>
    <n v="1.7700000000000002"/>
    <n v="653.9"/>
    <n v="729.1"/>
  </r>
  <r>
    <x v="63"/>
    <x v="2"/>
    <x v="2"/>
    <n v="14130"/>
    <b v="0"/>
    <n v="0.01"/>
    <n v="8"/>
    <n v="0.11"/>
    <n v="0.04"/>
    <n v="0.04"/>
    <n v="0"/>
    <n v="0"/>
    <n v="0.11"/>
    <n v="0.01"/>
    <n v="0.04"/>
    <n v="0"/>
    <n v="0"/>
    <n v="3"/>
    <n v="1.1100000000000001"/>
    <n v="3.86"/>
    <n v="0.36"/>
    <n v="190.91000000000003"/>
    <n v="205.04000000000002"/>
  </r>
  <r>
    <x v="64"/>
    <x v="3"/>
    <x v="5"/>
    <n v="57500"/>
    <b v="0"/>
    <n v="0.24"/>
    <n v="48"/>
    <n v="0.12"/>
    <n v="0.05"/>
    <n v="0.03"/>
    <n v="0.1"/>
    <n v="0"/>
    <n v="0.18"/>
    <n v="0.18"/>
    <n v="0.13"/>
    <n v="0"/>
    <n v="1"/>
    <n v="13"/>
    <n v="1"/>
    <n v="14"/>
    <n v="1.0299999999999998"/>
    <n v="490.5"/>
    <n v="548"/>
  </r>
  <r>
    <x v="65"/>
    <x v="3"/>
    <x v="5"/>
    <n v="70400"/>
    <b v="0"/>
    <n v="0.34"/>
    <n v="50"/>
    <n v="0.51"/>
    <n v="0.05"/>
    <n v="0.01"/>
    <n v="0"/>
    <n v="0"/>
    <n v="0.33"/>
    <n v="0.33"/>
    <n v="0.16"/>
    <n v="2"/>
    <n v="3"/>
    <n v="17"/>
    <n v="0.9"/>
    <n v="19.399999999999999"/>
    <n v="1.7300000000000002"/>
    <n v="711.90000000000009"/>
    <n v="782.30000000000007"/>
  </r>
  <r>
    <x v="66"/>
    <x v="3"/>
    <x v="1"/>
    <n v="65680"/>
    <b v="0"/>
    <n v="0.31"/>
    <n v="50"/>
    <n v="0.01"/>
    <n v="7.0000000000000007E-2"/>
    <n v="0.02"/>
    <n v="0.06"/>
    <n v="0"/>
    <n v="0.28999999999999998"/>
    <n v="0.28000000000000003"/>
    <n v="0.15"/>
    <n v="1"/>
    <n v="2"/>
    <n v="18"/>
    <n v="0.9"/>
    <n v="18"/>
    <n v="1.19"/>
    <n v="587.92000000000007"/>
    <n v="653.60000000000014"/>
  </r>
  <r>
    <x v="67"/>
    <x v="3"/>
    <x v="5"/>
    <n v="78700"/>
    <b v="0"/>
    <n v="0.28000000000000003"/>
    <n v="45"/>
    <n v="0.35"/>
    <n v="0.21"/>
    <n v="0.12"/>
    <n v="0.05"/>
    <n v="0"/>
    <n v="0.23"/>
    <n v="0.23"/>
    <n v="0.27"/>
    <n v="0"/>
    <n v="1"/>
    <n v="14"/>
    <n v="1"/>
    <n v="18"/>
    <n v="1.74"/>
    <n v="554.6"/>
    <n v="633.30000000000007"/>
  </r>
  <r>
    <x v="68"/>
    <x v="2"/>
    <x v="3"/>
    <n v="36340"/>
    <b v="0"/>
    <n v="0.12"/>
    <n v="27"/>
    <n v="0.02"/>
    <n v="0.03"/>
    <n v="0.02"/>
    <n v="0.02"/>
    <n v="0"/>
    <n v="0.08"/>
    <n v="0.06"/>
    <n v="0.06"/>
    <n v="1"/>
    <n v="2"/>
    <n v="13"/>
    <n v="1.05"/>
    <n v="8"/>
    <n v="0.41000000000000003"/>
    <n v="372.55999999999995"/>
    <n v="408.9"/>
  </r>
  <r>
    <x v="69"/>
    <x v="3"/>
    <x v="5"/>
    <n v="83000"/>
    <b v="0"/>
    <n v="0.34"/>
    <n v="54"/>
    <n v="0.53"/>
    <n v="0.05"/>
    <n v="0"/>
    <n v="0.12"/>
    <n v="0"/>
    <n v="0.28999999999999998"/>
    <n v="0.33"/>
    <n v="0.15"/>
    <n v="3"/>
    <n v="4"/>
    <n v="18"/>
    <n v="0.9"/>
    <n v="20.2"/>
    <n v="1.81"/>
    <n v="783.8"/>
    <n v="866.8"/>
  </r>
  <r>
    <x v="70"/>
    <x v="1"/>
    <x v="3"/>
    <n v="50280"/>
    <b v="0"/>
    <n v="0.14000000000000001"/>
    <n v="36"/>
    <n v="0.1"/>
    <n v="0.08"/>
    <n v="0.04"/>
    <n v="0.08"/>
    <n v="0"/>
    <n v="0.16"/>
    <n v="0.06"/>
    <n v="0.11"/>
    <n v="1"/>
    <n v="3"/>
    <n v="10"/>
    <n v="1.05"/>
    <n v="11"/>
    <n v="0.77"/>
    <n v="480.72"/>
    <n v="531"/>
  </r>
  <r>
    <x v="71"/>
    <x v="3"/>
    <x v="2"/>
    <n v="85800"/>
    <b v="0"/>
    <n v="0.28000000000000003"/>
    <n v="45"/>
    <n v="0.38"/>
    <n v="0.03"/>
    <n v="7.0000000000000007E-2"/>
    <n v="0.08"/>
    <n v="0"/>
    <n v="0.26"/>
    <n v="0.25"/>
    <n v="0.27"/>
    <n v="2"/>
    <n v="3"/>
    <n v="13"/>
    <n v="1"/>
    <n v="16.399999999999999"/>
    <n v="1.62"/>
    <n v="659.39999999999986"/>
    <n v="745.19999999999993"/>
  </r>
  <r>
    <x v="72"/>
    <x v="2"/>
    <x v="12"/>
    <n v="11951"/>
    <b v="0"/>
    <n v="0.01"/>
    <n v="8"/>
    <n v="0.13"/>
    <n v="0.04"/>
    <n v="0.05"/>
    <n v="0"/>
    <n v="0"/>
    <n v="0.12"/>
    <n v="0.01"/>
    <n v="0.05"/>
    <n v="0"/>
    <n v="0"/>
    <n v="8"/>
    <n v="1.1100000000000001"/>
    <n v="3.98"/>
    <n v="0.41000000000000003"/>
    <n v="205.26900000000003"/>
    <n v="217.22000000000003"/>
  </r>
  <r>
    <x v="73"/>
    <x v="3"/>
    <x v="6"/>
    <n v="70700"/>
    <b v="0"/>
    <n v="0.28000000000000003"/>
    <n v="45"/>
    <n v="0.41"/>
    <n v="0.15"/>
    <n v="0.09"/>
    <n v="0.05"/>
    <n v="0"/>
    <n v="0.23"/>
    <n v="0.28000000000000003"/>
    <n v="0.24"/>
    <n v="0"/>
    <n v="1"/>
    <n v="15"/>
    <n v="1"/>
    <n v="18"/>
    <n v="1.73"/>
    <n v="564.29999999999995"/>
    <n v="635"/>
  </r>
  <r>
    <x v="74"/>
    <x v="2"/>
    <x v="4"/>
    <n v="10930"/>
    <b v="0"/>
    <n v="0.01"/>
    <n v="8"/>
    <n v="0.11"/>
    <n v="0.05"/>
    <n v="0.04"/>
    <n v="0"/>
    <n v="0"/>
    <n v="0.11"/>
    <n v="0.01"/>
    <n v="0.04"/>
    <n v="0"/>
    <n v="0"/>
    <n v="3"/>
    <n v="1.1100000000000001"/>
    <n v="3.86"/>
    <n v="0.37"/>
    <n v="195.21"/>
    <n v="206.14000000000001"/>
  </r>
  <r>
    <x v="75"/>
    <x v="3"/>
    <x v="2"/>
    <n v="67800"/>
    <b v="0"/>
    <n v="0.28000000000000003"/>
    <n v="45"/>
    <n v="0.5"/>
    <n v="0.03"/>
    <n v="0.05"/>
    <n v="0.08"/>
    <n v="0"/>
    <n v="0.2"/>
    <n v="0.25"/>
    <n v="0.14000000000000001"/>
    <n v="1"/>
    <n v="2"/>
    <n v="15"/>
    <n v="1"/>
    <n v="11.3"/>
    <n v="1.53"/>
    <n v="597.49999999999989"/>
    <n v="665.3"/>
  </r>
  <r>
    <x v="76"/>
    <x v="1"/>
    <x v="12"/>
    <n v="128710"/>
    <b v="0"/>
    <n v="0.06"/>
    <n v="38"/>
    <n v="0.05"/>
    <n v="0.13"/>
    <n v="0.08"/>
    <n v="7.0000000000000007E-2"/>
    <n v="0.02"/>
    <n v="0.24"/>
    <n v="0.03"/>
    <n v="7.0000000000000007E-2"/>
    <n v="1"/>
    <n v="2"/>
    <n v="14"/>
    <n v="1"/>
    <n v="9"/>
    <n v="0.75000000000000022"/>
    <n v="374.79"/>
    <n v="503.5"/>
  </r>
  <r>
    <x v="77"/>
    <x v="3"/>
    <x v="2"/>
    <n v="79960"/>
    <b v="0"/>
    <n v="0.3"/>
    <n v="45"/>
    <n v="0.5"/>
    <n v="0.12"/>
    <n v="0.09"/>
    <n v="7.0000000000000007E-2"/>
    <n v="0"/>
    <n v="0.25"/>
    <n v="0.33"/>
    <n v="0.24"/>
    <n v="0"/>
    <n v="1"/>
    <n v="16"/>
    <n v="1"/>
    <n v="20"/>
    <n v="1.9000000000000001"/>
    <n v="580.83999999999992"/>
    <n v="660.80000000000007"/>
  </r>
  <r>
    <x v="78"/>
    <x v="1"/>
    <x v="4"/>
    <n v="51300"/>
    <b v="0"/>
    <n v="0.21"/>
    <n v="39"/>
    <n v="0.13"/>
    <n v="0.06"/>
    <n v="0.05"/>
    <n v="0.05"/>
    <n v="0"/>
    <n v="0.36"/>
    <n v="0.19"/>
    <n v="0.15"/>
    <n v="2"/>
    <n v="2"/>
    <n v="20"/>
    <n v="1"/>
    <n v="16"/>
    <n v="1.2"/>
    <n v="581.6"/>
    <n v="632.9"/>
  </r>
  <r>
    <x v="79"/>
    <x v="3"/>
    <x v="4"/>
    <n v="68880"/>
    <b v="0"/>
    <n v="0.31"/>
    <n v="50"/>
    <n v="0.02"/>
    <n v="0.09"/>
    <n v="0.08"/>
    <n v="0.06"/>
    <n v="0.02"/>
    <n v="0.28999999999999998"/>
    <n v="0.28000000000000003"/>
    <n v="0.15"/>
    <n v="1"/>
    <n v="2"/>
    <n v="17"/>
    <n v="0.9"/>
    <n v="17"/>
    <n v="1.3"/>
    <n v="596.82000000000005"/>
    <n v="665.7"/>
  </r>
  <r>
    <x v="80"/>
    <x v="1"/>
    <x v="12"/>
    <n v="44670"/>
    <b v="0"/>
    <n v="0.14000000000000001"/>
    <n v="33"/>
    <n v="0.16"/>
    <n v="7.0000000000000007E-2"/>
    <n v="0.06"/>
    <n v="0.08"/>
    <n v="7.0000000000000007E-2"/>
    <n v="0.2"/>
    <n v="0.15"/>
    <n v="0.17"/>
    <n v="0"/>
    <n v="0"/>
    <n v="6"/>
    <n v="1.07"/>
    <n v="6"/>
    <n v="1.1000000000000001"/>
    <n v="407.73000000000008"/>
    <n v="452.40000000000003"/>
  </r>
  <r>
    <x v="81"/>
    <x v="3"/>
    <x v="12"/>
    <n v="74300"/>
    <b v="0"/>
    <n v="0.34"/>
    <n v="50"/>
    <n v="0.01"/>
    <n v="0.13"/>
    <n v="0.03"/>
    <n v="0.13"/>
    <n v="0"/>
    <n v="0.24"/>
    <n v="0.28000000000000003"/>
    <n v="0.12"/>
    <n v="1"/>
    <n v="2"/>
    <n v="18"/>
    <n v="0.9"/>
    <n v="19.8"/>
    <n v="1.28"/>
    <n v="582.89999999999986"/>
    <n v="657.19999999999993"/>
  </r>
  <r>
    <x v="82"/>
    <x v="1"/>
    <x v="2"/>
    <n v="44670"/>
    <b v="0"/>
    <n v="0.14000000000000001"/>
    <n v="33"/>
    <n v="0.14000000000000001"/>
    <n v="0.05"/>
    <n v="0.05"/>
    <n v="0.08"/>
    <n v="0"/>
    <n v="0.2"/>
    <n v="0.1"/>
    <n v="0.17"/>
    <n v="1"/>
    <n v="1"/>
    <n v="15"/>
    <n v="1.07"/>
    <n v="15"/>
    <n v="0.93"/>
    <n v="444.53"/>
    <n v="489.2"/>
  </r>
  <r>
    <x v="83"/>
    <x v="3"/>
    <x v="9"/>
    <n v="68880"/>
    <b v="0"/>
    <n v="0.33"/>
    <n v="56"/>
    <n v="0.08"/>
    <n v="0.09"/>
    <n v="0.02"/>
    <n v="0"/>
    <n v="7.0000000000000007E-2"/>
    <n v="0.28999999999999998"/>
    <n v="0.28000000000000003"/>
    <n v="0.15"/>
    <n v="2"/>
    <n v="3"/>
    <n v="17"/>
    <n v="0.94"/>
    <n v="17"/>
    <n v="1.31"/>
    <n v="693.72"/>
    <n v="762.6"/>
  </r>
  <r>
    <x v="84"/>
    <x v="1"/>
    <x v="4"/>
    <n v="44670"/>
    <b v="0"/>
    <n v="0.14000000000000001"/>
    <n v="33"/>
    <n v="0.17"/>
    <n v="0.05"/>
    <n v="0.05"/>
    <n v="0.08"/>
    <n v="0"/>
    <n v="0.2"/>
    <n v="0.13"/>
    <n v="0.17"/>
    <n v="1"/>
    <n v="3"/>
    <n v="15"/>
    <n v="1.07"/>
    <n v="15"/>
    <n v="0.9900000000000001"/>
    <n v="513.83000000000004"/>
    <n v="558.5"/>
  </r>
  <r>
    <x v="85"/>
    <x v="3"/>
    <x v="9"/>
    <n v="57280"/>
    <b v="0"/>
    <n v="0.24"/>
    <n v="40"/>
    <n v="0.16"/>
    <n v="0.13"/>
    <n v="0.04"/>
    <n v="0.08"/>
    <n v="0.04"/>
    <n v="0.23"/>
    <n v="0.23"/>
    <n v="0.16"/>
    <n v="1"/>
    <n v="3"/>
    <n v="17"/>
    <n v="1"/>
    <n v="16"/>
    <n v="1.31"/>
    <n v="585.21999999999991"/>
    <n v="642.49999999999989"/>
  </r>
  <r>
    <x v="86"/>
    <x v="1"/>
    <x v="12"/>
    <n v="45370"/>
    <b v="0"/>
    <n v="0.14000000000000001"/>
    <n v="33"/>
    <n v="0.15"/>
    <n v="0.05"/>
    <n v="0.06"/>
    <n v="0.08"/>
    <n v="0.06"/>
    <n v="0.2"/>
    <n v="0.14000000000000001"/>
    <n v="0.17"/>
    <n v="0"/>
    <n v="0"/>
    <n v="6"/>
    <n v="1.07"/>
    <n v="5"/>
    <n v="1.0500000000000003"/>
    <n v="401.63000000000005"/>
    <n v="447.00000000000006"/>
  </r>
  <r>
    <x v="87"/>
    <x v="3"/>
    <x v="2"/>
    <n v="81300"/>
    <b v="0"/>
    <n v="0.34"/>
    <n v="54"/>
    <n v="0.53"/>
    <n v="0.14000000000000001"/>
    <n v="0.01"/>
    <n v="0.11"/>
    <n v="0.05"/>
    <n v="0.28000000000000003"/>
    <n v="0.28999999999999998"/>
    <n v="0.12"/>
    <n v="3"/>
    <n v="4"/>
    <n v="18"/>
    <n v="0.9"/>
    <n v="18"/>
    <n v="1.8700000000000003"/>
    <n v="787.1"/>
    <n v="868.4"/>
  </r>
  <r>
    <x v="88"/>
    <x v="3"/>
    <x v="7"/>
    <n v="71700"/>
    <b v="0"/>
    <n v="0.28000000000000003"/>
    <n v="45"/>
    <n v="0.31"/>
    <n v="0.09"/>
    <n v="0.08"/>
    <n v="0.09"/>
    <n v="0"/>
    <n v="0.23"/>
    <n v="0.21"/>
    <n v="0.3"/>
    <n v="0"/>
    <n v="1"/>
    <n v="15"/>
    <n v="1"/>
    <n v="18"/>
    <n v="1.59"/>
    <n v="547"/>
    <n v="618.69999999999993"/>
  </r>
  <r>
    <x v="89"/>
    <x v="3"/>
    <x v="4"/>
    <n v="59700"/>
    <b v="0"/>
    <n v="0.34"/>
    <n v="54"/>
    <n v="0.06"/>
    <n v="0.16"/>
    <n v="0.02"/>
    <n v="0.09"/>
    <n v="0"/>
    <n v="0.24"/>
    <n v="0.28000000000000003"/>
    <n v="0.12"/>
    <n v="2"/>
    <n v="3"/>
    <n v="17"/>
    <n v="0.9"/>
    <n v="16"/>
    <n v="1.31"/>
    <n v="683.6"/>
    <n v="743.30000000000007"/>
  </r>
  <r>
    <x v="90"/>
    <x v="3"/>
    <x v="2"/>
    <n v="65700"/>
    <b v="0"/>
    <n v="0.24"/>
    <n v="39"/>
    <n v="0.16"/>
    <n v="0.03"/>
    <n v="0.02"/>
    <n v="0.04"/>
    <n v="0"/>
    <n v="0.45"/>
    <n v="0.19"/>
    <n v="0.19"/>
    <n v="1"/>
    <n v="3"/>
    <n v="11"/>
    <n v="1"/>
    <n v="8.5"/>
    <n v="1.3199999999999998"/>
    <n v="593.29999999999995"/>
    <n v="659"/>
  </r>
  <r>
    <x v="91"/>
    <x v="3"/>
    <x v="12"/>
    <n v="73000"/>
    <b v="0"/>
    <n v="0.24"/>
    <n v="48"/>
    <n v="0.03"/>
    <n v="0.1"/>
    <n v="0.04"/>
    <n v="0.04"/>
    <n v="7.0000000000000007E-2"/>
    <n v="0.18"/>
    <n v="0.19"/>
    <n v="0.12"/>
    <n v="3"/>
    <n v="5"/>
    <n v="33"/>
    <n v="1"/>
    <n v="18.399999999999999"/>
    <n v="1.01"/>
    <n v="698.4"/>
    <n v="771.4"/>
  </r>
  <r>
    <x v="92"/>
    <x v="3"/>
    <x v="7"/>
    <n v="72580"/>
    <b v="0"/>
    <n v="0.31"/>
    <n v="50"/>
    <n v="0.01"/>
    <n v="0.02"/>
    <n v="0.03"/>
    <n v="0.08"/>
    <n v="0.1"/>
    <n v="0.28999999999999998"/>
    <n v="0.31"/>
    <n v="0.16"/>
    <n v="2"/>
    <n v="3"/>
    <n v="17"/>
    <n v="0.9"/>
    <n v="17"/>
    <n v="1.31"/>
    <n v="657.82"/>
    <n v="730.4"/>
  </r>
  <r>
    <x v="93"/>
    <x v="3"/>
    <x v="2"/>
    <n v="56280"/>
    <b v="0"/>
    <n v="0.24"/>
    <n v="40"/>
    <n v="0.06"/>
    <n v="0.12"/>
    <n v="0.15"/>
    <n v="7.0000000000000007E-2"/>
    <n v="0.05"/>
    <n v="0.23"/>
    <n v="0.18"/>
    <n v="0.16"/>
    <n v="0"/>
    <n v="2"/>
    <n v="17"/>
    <n v="1"/>
    <n v="18"/>
    <n v="1.2599999999999998"/>
    <n v="514.22"/>
    <n v="570.5"/>
  </r>
  <r>
    <x v="94"/>
    <x v="3"/>
    <x v="7"/>
    <n v="54280"/>
    <b v="0"/>
    <n v="0.24"/>
    <n v="40"/>
    <n v="0.06"/>
    <n v="0.13"/>
    <n v="0.04"/>
    <n v="0.08"/>
    <n v="0.14000000000000001"/>
    <n v="0.23"/>
    <n v="0.15"/>
    <n v="0.16"/>
    <n v="1"/>
    <n v="3"/>
    <n v="16"/>
    <n v="1"/>
    <n v="16"/>
    <n v="1.23"/>
    <n v="571.21999999999991"/>
    <n v="625.49999999999989"/>
  </r>
  <r>
    <x v="95"/>
    <x v="3"/>
    <x v="1"/>
    <n v="51280"/>
    <b v="0"/>
    <n v="0.24"/>
    <n v="40"/>
    <n v="0.1"/>
    <n v="0.1"/>
    <n v="0.03"/>
    <n v="0.1"/>
    <n v="0.04"/>
    <n v="0.23"/>
    <n v="0.11"/>
    <n v="0.16"/>
    <n v="0"/>
    <n v="2"/>
    <n v="13"/>
    <n v="1"/>
    <n v="14"/>
    <n v="1.1099999999999999"/>
    <n v="496.41999999999996"/>
    <n v="547.70000000000005"/>
  </r>
  <r>
    <x v="96"/>
    <x v="3"/>
    <x v="2"/>
    <n v="73400"/>
    <b v="0"/>
    <n v="0.34"/>
    <n v="50"/>
    <n v="0.24"/>
    <n v="0.03"/>
    <n v="0"/>
    <n v="0"/>
    <n v="0.1"/>
    <n v="0.37"/>
    <n v="0.38"/>
    <n v="0.14000000000000001"/>
    <n v="0"/>
    <n v="1"/>
    <n v="19"/>
    <n v="0.9"/>
    <n v="23"/>
    <n v="1.6000000000000003"/>
    <n v="579.29999999999995"/>
    <n v="652.69999999999993"/>
  </r>
  <r>
    <x v="97"/>
    <x v="1"/>
    <x v="10"/>
    <n v="41280"/>
    <b v="0"/>
    <n v="0.14000000000000001"/>
    <n v="38"/>
    <n v="0.13"/>
    <n v="0.09"/>
    <n v="0.04"/>
    <n v="0.08"/>
    <n v="0"/>
    <n v="0.16"/>
    <n v="0.11"/>
    <n v="0.14000000000000001"/>
    <n v="0"/>
    <n v="1"/>
    <n v="13"/>
    <n v="1.05"/>
    <n v="10"/>
    <n v="0.89"/>
    <n v="434.12"/>
    <n v="475.4"/>
  </r>
  <r>
    <x v="98"/>
    <x v="3"/>
    <x v="2"/>
    <n v="83900"/>
    <b v="0"/>
    <n v="0.34"/>
    <n v="50"/>
    <n v="0.03"/>
    <n v="0.04"/>
    <n v="0"/>
    <n v="0.08"/>
    <n v="0"/>
    <n v="0.41"/>
    <n v="0.41"/>
    <n v="0.14000000000000001"/>
    <n v="1"/>
    <n v="2"/>
    <n v="20"/>
    <n v="0.9"/>
    <n v="25"/>
    <n v="1.45"/>
    <n v="617.59999999999991"/>
    <n v="701.49999999999989"/>
  </r>
  <r>
    <x v="99"/>
    <x v="1"/>
    <x v="11"/>
    <n v="52080"/>
    <b v="0"/>
    <n v="0.09"/>
    <n v="34"/>
    <n v="0.31"/>
    <n v="0.12"/>
    <n v="0.08"/>
    <n v="0.08"/>
    <n v="0"/>
    <n v="0.17"/>
    <n v="0.16"/>
    <n v="0.08"/>
    <n v="2"/>
    <n v="3"/>
    <n v="7"/>
    <n v="1.07"/>
    <n v="5.2"/>
    <n v="1.0900000000000001"/>
    <n v="541.62000000000012"/>
    <n v="593.69999999999993"/>
  </r>
  <r>
    <x v="100"/>
    <x v="3"/>
    <x v="2"/>
    <n v="73200"/>
    <b v="0"/>
    <n v="0.34"/>
    <n v="50"/>
    <n v="0.13"/>
    <n v="0.13"/>
    <n v="0"/>
    <n v="0.01"/>
    <n v="0"/>
    <n v="0.27"/>
    <n v="0.33"/>
    <n v="0.14000000000000001"/>
    <n v="1"/>
    <n v="2"/>
    <n v="19"/>
    <n v="0.9"/>
    <n v="21"/>
    <n v="1.3500000000000003"/>
    <n v="600.49999999999989"/>
    <n v="673.69999999999993"/>
  </r>
  <r>
    <x v="100"/>
    <x v="3"/>
    <x v="2"/>
    <n v="70580"/>
    <b v="0"/>
    <n v="0.31"/>
    <n v="50"/>
    <n v="0.13"/>
    <n v="0.13"/>
    <n v="0"/>
    <n v="0.01"/>
    <n v="0"/>
    <n v="0.27"/>
    <n v="0.33"/>
    <n v="0.14000000000000001"/>
    <n v="1"/>
    <n v="2"/>
    <n v="19"/>
    <n v="0.9"/>
    <n v="19"/>
    <n v="1.3200000000000003"/>
    <n v="599.12"/>
    <n v="669.69999999999993"/>
  </r>
  <r>
    <x v="100"/>
    <x v="3"/>
    <x v="2"/>
    <n v="73200"/>
    <b v="0"/>
    <n v="0.34"/>
    <n v="50"/>
    <n v="0.13"/>
    <n v="0.13"/>
    <n v="0"/>
    <n v="0.01"/>
    <n v="0"/>
    <n v="0.27"/>
    <n v="0.33"/>
    <n v="0.14000000000000001"/>
    <n v="1"/>
    <n v="2"/>
    <n v="19"/>
    <n v="0.9"/>
    <n v="21"/>
    <n v="1.3500000000000003"/>
    <n v="600.49999999999989"/>
    <n v="673.69999999999993"/>
  </r>
  <r>
    <x v="100"/>
    <x v="3"/>
    <x v="2"/>
    <n v="70580"/>
    <b v="0"/>
    <n v="0.31"/>
    <n v="50"/>
    <n v="0.13"/>
    <n v="0.13"/>
    <n v="0"/>
    <n v="0.01"/>
    <n v="0"/>
    <n v="0.27"/>
    <n v="0.33"/>
    <n v="0.14000000000000001"/>
    <n v="1"/>
    <n v="2"/>
    <n v="19"/>
    <n v="0.9"/>
    <n v="19"/>
    <n v="1.3200000000000003"/>
    <n v="599.12"/>
    <n v="669.69999999999993"/>
  </r>
  <r>
    <x v="101"/>
    <x v="1"/>
    <x v="4"/>
    <n v="58700"/>
    <b v="0"/>
    <n v="0.09"/>
    <n v="33"/>
    <n v="0.09"/>
    <n v="0.02"/>
    <n v="0.15"/>
    <n v="0.05"/>
    <n v="0"/>
    <n v="0.17"/>
    <n v="0.1"/>
    <n v="7.0000000000000007E-2"/>
    <n v="1"/>
    <n v="3"/>
    <n v="25"/>
    <n v="1.05"/>
    <n v="11"/>
    <n v="0.73999999999999988"/>
    <n v="465.39999999999992"/>
    <n v="524.09999999999991"/>
  </r>
  <r>
    <x v="102"/>
    <x v="2"/>
    <x v="12"/>
    <n v="9930"/>
    <b v="0"/>
    <n v="0.01"/>
    <n v="8"/>
    <n v="0.11"/>
    <n v="0.04"/>
    <n v="0.04"/>
    <n v="0"/>
    <n v="0"/>
    <n v="0.11"/>
    <n v="0.01"/>
    <n v="0.04"/>
    <n v="0"/>
    <n v="0"/>
    <n v="3"/>
    <n v="1.1100000000000001"/>
    <n v="3.86"/>
    <n v="0.36"/>
    <n v="195.11"/>
    <n v="205.04000000000002"/>
  </r>
  <r>
    <x v="103"/>
    <x v="3"/>
    <x v="4"/>
    <n v="73700"/>
    <b v="0"/>
    <n v="0.28000000000000003"/>
    <n v="45"/>
    <n v="0.35"/>
    <n v="0.14000000000000001"/>
    <n v="0.15"/>
    <n v="0.05"/>
    <n v="0"/>
    <n v="0.23"/>
    <n v="0.21"/>
    <n v="0.28999999999999998"/>
    <n v="0"/>
    <n v="1"/>
    <n v="15"/>
    <n v="1"/>
    <n v="17"/>
    <n v="1.7000000000000002"/>
    <n v="557.20000000000005"/>
    <n v="630.9"/>
  </r>
  <r>
    <x v="104"/>
    <x v="1"/>
    <x v="3"/>
    <n v="56340"/>
    <b v="0"/>
    <n v="0.09"/>
    <n v="33"/>
    <n v="0.15"/>
    <n v="0.13"/>
    <n v="0.04"/>
    <n v="0.05"/>
    <n v="0"/>
    <n v="0.12"/>
    <n v="0.06"/>
    <n v="0.05"/>
    <n v="1"/>
    <n v="3"/>
    <n v="31"/>
    <n v="1.05"/>
    <n v="17"/>
    <n v="0.69000000000000006"/>
    <n v="452.35999999999996"/>
    <n v="508.7"/>
  </r>
  <r>
    <x v="105"/>
    <x v="1"/>
    <x v="5"/>
    <n v="58280"/>
    <b v="0"/>
    <n v="0.09"/>
    <n v="33"/>
    <n v="0.04"/>
    <n v="0.06"/>
    <n v="0.03"/>
    <n v="0.05"/>
    <n v="0"/>
    <n v="0.17"/>
    <n v="0.16"/>
    <n v="0.14000000000000001"/>
    <n v="2"/>
    <n v="2"/>
    <n v="27"/>
    <n v="1.05"/>
    <n v="13"/>
    <n v="0.74"/>
    <n v="477.52000000000004"/>
    <n v="535.79999999999995"/>
  </r>
  <r>
    <x v="106"/>
    <x v="1"/>
    <x v="3"/>
    <n v="58500"/>
    <b v="0"/>
    <n v="0.12"/>
    <n v="36"/>
    <n v="0.15"/>
    <n v="0.22"/>
    <n v="0.05"/>
    <n v="0.06"/>
    <n v="7.0000000000000007E-2"/>
    <n v="0.17"/>
    <n v="0.11"/>
    <n v="0.11"/>
    <n v="1"/>
    <n v="3"/>
    <n v="19"/>
    <n v="1"/>
    <n v="11.1"/>
    <n v="1.06"/>
    <n v="511.9"/>
    <n v="570.40000000000009"/>
  </r>
  <r>
    <x v="107"/>
    <x v="3"/>
    <x v="5"/>
    <n v="118000"/>
    <b v="0"/>
    <n v="0.28000000000000003"/>
    <n v="48"/>
    <n v="0.63"/>
    <n v="0.26"/>
    <n v="0.11"/>
    <n v="0.1"/>
    <n v="0.15"/>
    <n v="0.18"/>
    <n v="0.16"/>
    <n v="0.12"/>
    <n v="3"/>
    <n v="5"/>
    <n v="23"/>
    <n v="1"/>
    <n v="6.4"/>
    <n v="1.99"/>
    <n v="764.1"/>
    <n v="882.1"/>
  </r>
  <r>
    <x v="108"/>
    <x v="1"/>
    <x v="5"/>
    <n v="49600"/>
    <b v="0"/>
    <n v="0.21"/>
    <n v="39"/>
    <n v="7.0000000000000007E-2"/>
    <n v="0.04"/>
    <n v="0.04"/>
    <n v="0.06"/>
    <n v="0"/>
    <n v="0.4"/>
    <n v="0.17"/>
    <n v="0.17"/>
    <n v="1"/>
    <n v="3"/>
    <n v="19"/>
    <n v="1"/>
    <n v="13"/>
    <n v="1.1600000000000001"/>
    <n v="584.5"/>
    <n v="634.1"/>
  </r>
  <r>
    <x v="109"/>
    <x v="2"/>
    <x v="6"/>
    <n v="20530"/>
    <b v="0"/>
    <n v="7.0000000000000007E-2"/>
    <n v="19"/>
    <n v="0.04"/>
    <n v="0.03"/>
    <n v="0.03"/>
    <n v="0"/>
    <n v="0"/>
    <n v="0.19"/>
    <n v="0.01"/>
    <n v="0.09"/>
    <n v="1"/>
    <n v="1"/>
    <n v="11"/>
    <n v="1"/>
    <n v="8"/>
    <n v="0.46"/>
    <n v="320.47000000000003"/>
    <n v="341"/>
  </r>
  <r>
    <x v="110"/>
    <x v="1"/>
    <x v="5"/>
    <n v="38200"/>
    <b v="0"/>
    <n v="0.12"/>
    <n v="38"/>
    <n v="0.03"/>
    <n v="0.06"/>
    <n v="0.03"/>
    <n v="0.03"/>
    <n v="0"/>
    <n v="0.16"/>
    <n v="0.1"/>
    <n v="0.12"/>
    <n v="0"/>
    <n v="1"/>
    <n v="13"/>
    <n v="1.05"/>
    <n v="9"/>
    <n v="0.65"/>
    <n v="407.30000000000007"/>
    <n v="445.50000000000006"/>
  </r>
  <r>
    <x v="111"/>
    <x v="2"/>
    <x v="1"/>
    <n v="22930"/>
    <b v="0"/>
    <n v="0.01"/>
    <n v="8"/>
    <n v="0.14000000000000001"/>
    <n v="0.04"/>
    <n v="0.05"/>
    <n v="0"/>
    <n v="0"/>
    <n v="0.13"/>
    <n v="0.01"/>
    <n v="7.0000000000000007E-2"/>
    <n v="1"/>
    <n v="1"/>
    <n v="28"/>
    <n v="1.1100000000000001"/>
    <n v="4"/>
    <n v="0.45000000000000007"/>
    <n v="281.37"/>
    <n v="304.29999999999995"/>
  </r>
  <r>
    <x v="112"/>
    <x v="2"/>
    <x v="5"/>
    <n v="34280"/>
    <b v="0"/>
    <n v="0.09"/>
    <n v="23"/>
    <n v="0.12"/>
    <n v="0.03"/>
    <n v="0.02"/>
    <n v="0.05"/>
    <n v="0"/>
    <n v="0.11"/>
    <n v="0.08"/>
    <n v="7.0000000000000007E-2"/>
    <n v="1"/>
    <n v="3"/>
    <n v="15"/>
    <n v="1.1100000000000001"/>
    <n v="6"/>
    <n v="0.56999999999999995"/>
    <n v="414.92"/>
    <n v="449.2"/>
  </r>
  <r>
    <x v="113"/>
    <x v="2"/>
    <x v="5"/>
    <n v="28500"/>
    <b v="0"/>
    <n v="0.08"/>
    <n v="23"/>
    <n v="0.04"/>
    <n v="0.1"/>
    <n v="0.05"/>
    <n v="7.0000000000000007E-2"/>
    <n v="0"/>
    <n v="0.08"/>
    <n v="0.06"/>
    <n v="0.06"/>
    <n v="0"/>
    <n v="2"/>
    <n v="10"/>
    <n v="1.1100000000000001"/>
    <n v="4"/>
    <n v="0.54"/>
    <n v="348.09999999999997"/>
    <n v="376.59999999999997"/>
  </r>
  <r>
    <x v="114"/>
    <x v="1"/>
    <x v="5"/>
    <n v="47000"/>
    <b v="0"/>
    <n v="0.11"/>
    <n v="38"/>
    <n v="0.13"/>
    <n v="0.05"/>
    <n v="0.04"/>
    <n v="7.0000000000000007E-2"/>
    <n v="0"/>
    <n v="0.22"/>
    <n v="0.13"/>
    <n v="0.14000000000000001"/>
    <n v="0"/>
    <n v="1"/>
    <n v="15"/>
    <n v="1.05"/>
    <n v="11"/>
    <n v="0.89"/>
    <n v="433.9"/>
    <n v="480.9"/>
  </r>
  <r>
    <x v="115"/>
    <x v="2"/>
    <x v="12"/>
    <n v="15951"/>
    <b v="0"/>
    <n v="0.01"/>
    <n v="8"/>
    <n v="0.13"/>
    <n v="0.04"/>
    <n v="0.05"/>
    <n v="0"/>
    <n v="0"/>
    <n v="0.12"/>
    <n v="0.01"/>
    <n v="0.04"/>
    <n v="0"/>
    <n v="0"/>
    <n v="15"/>
    <n v="1.3"/>
    <n v="4"/>
    <n v="0.4"/>
    <n v="225.24900000000002"/>
    <n v="241.20000000000002"/>
  </r>
  <r>
    <x v="116"/>
    <x v="1"/>
    <x v="5"/>
    <n v="43500"/>
    <b v="0"/>
    <n v="0.11"/>
    <n v="38"/>
    <n v="0.04"/>
    <n v="7.0000000000000007E-2"/>
    <n v="0.04"/>
    <n v="0.08"/>
    <n v="0"/>
    <n v="0.11"/>
    <n v="0.08"/>
    <n v="0.12"/>
    <n v="2"/>
    <n v="3"/>
    <n v="19"/>
    <n v="1.05"/>
    <n v="7"/>
    <n v="0.65"/>
    <n v="522.79999999999995"/>
    <n v="566.29999999999995"/>
  </r>
  <r>
    <x v="117"/>
    <x v="1"/>
    <x v="5"/>
    <n v="51500"/>
    <b v="0"/>
    <n v="0.11"/>
    <n v="38"/>
    <n v="0.04"/>
    <n v="7.0000000000000007E-2"/>
    <n v="0.04"/>
    <n v="0.08"/>
    <n v="0"/>
    <n v="0.16"/>
    <n v="0.12"/>
    <n v="0.12"/>
    <n v="3"/>
    <n v="4"/>
    <n v="27"/>
    <n v="1"/>
    <n v="12"/>
    <n v="0.74"/>
    <n v="590.79999999999995"/>
    <n v="642.29999999999995"/>
  </r>
  <r>
    <x v="118"/>
    <x v="2"/>
    <x v="12"/>
    <n v="23320"/>
    <b v="0"/>
    <n v="0.01"/>
    <n v="15"/>
    <n v="0.15"/>
    <n v="0.06"/>
    <n v="0.05"/>
    <n v="0.03"/>
    <n v="0.06"/>
    <n v="0.11"/>
    <n v="0.01"/>
    <n v="7.0000000000000007E-2"/>
    <n v="0"/>
    <n v="0"/>
    <n v="5"/>
    <n v="1.07"/>
    <n v="5.22"/>
    <n v="0.55000000000000004"/>
    <n v="236.96"/>
    <n v="260.28000000000003"/>
  </r>
  <r>
    <x v="119"/>
    <x v="1"/>
    <x v="5"/>
    <n v="78000"/>
    <b v="0"/>
    <n v="0.24"/>
    <n v="48"/>
    <n v="0.47"/>
    <n v="0.22"/>
    <n v="0.04"/>
    <n v="7.0000000000000007E-2"/>
    <n v="0.12"/>
    <n v="0.18"/>
    <n v="0.13"/>
    <n v="0.12"/>
    <n v="2"/>
    <n v="4"/>
    <n v="20"/>
    <n v="1"/>
    <n v="10.7"/>
    <n v="1.59"/>
    <n v="686.50000000000011"/>
    <n v="764.50000000000011"/>
  </r>
  <r>
    <x v="120"/>
    <x v="1"/>
    <x v="5"/>
    <n v="72000"/>
    <b v="0"/>
    <n v="0.24"/>
    <n v="48"/>
    <n v="0.27"/>
    <n v="0.06"/>
    <n v="0.04"/>
    <n v="0.04"/>
    <n v="7.0000000000000007E-2"/>
    <n v="0.16"/>
    <n v="0.12"/>
    <n v="0.11"/>
    <n v="2"/>
    <n v="4"/>
    <n v="23"/>
    <n v="1"/>
    <n v="11"/>
    <n v="1.1099999999999999"/>
    <n v="638.80000000000007"/>
    <n v="710.80000000000007"/>
  </r>
  <r>
    <x v="121"/>
    <x v="1"/>
    <x v="5"/>
    <n v="59600"/>
    <b v="0"/>
    <n v="0.12"/>
    <n v="36"/>
    <n v="0.2"/>
    <n v="0.2"/>
    <n v="0.06"/>
    <n v="0.08"/>
    <n v="0.05"/>
    <n v="0.16"/>
    <n v="0.13"/>
    <n v="7.0000000000000007E-2"/>
    <n v="2"/>
    <n v="4"/>
    <n v="21"/>
    <n v="1"/>
    <n v="10"/>
    <n v="1.0700000000000003"/>
    <n v="572.30000000000007"/>
    <n v="631.9"/>
  </r>
  <r>
    <x v="122"/>
    <x v="1"/>
    <x v="5"/>
    <n v="52700"/>
    <b v="0"/>
    <n v="0.11"/>
    <n v="32"/>
    <n v="0.36"/>
    <n v="0.06"/>
    <n v="0.1"/>
    <n v="0.03"/>
    <n v="0"/>
    <n v="0.13"/>
    <n v="0.08"/>
    <n v="0.09"/>
    <n v="2"/>
    <n v="4"/>
    <n v="10"/>
    <n v="1.05"/>
    <n v="6.3"/>
    <n v="0.96"/>
    <n v="538.5"/>
    <n v="591.20000000000005"/>
  </r>
  <r>
    <x v="123"/>
    <x v="1"/>
    <x v="10"/>
    <n v="46380"/>
    <b v="0"/>
    <n v="0.14000000000000001"/>
    <n v="38"/>
    <n v="0.25"/>
    <n v="0.13"/>
    <n v="0.04"/>
    <n v="0.09"/>
    <n v="0"/>
    <n v="0.16"/>
    <n v="0.11"/>
    <n v="0.14000000000000001"/>
    <n v="1"/>
    <n v="3"/>
    <n v="19"/>
    <n v="1"/>
    <n v="13"/>
    <n v="1.06"/>
    <n v="535.72"/>
    <n v="582.09999999999991"/>
  </r>
  <r>
    <x v="124"/>
    <x v="1"/>
    <x v="4"/>
    <n v="56450"/>
    <b v="0"/>
    <n v="0.13"/>
    <n v="36"/>
    <n v="0.12"/>
    <n v="0.05"/>
    <n v="0.05"/>
    <n v="0.06"/>
    <n v="0"/>
    <n v="0.14000000000000001"/>
    <n v="0.1"/>
    <n v="0.1"/>
    <n v="0"/>
    <n v="0"/>
    <n v="10"/>
    <n v="1.05"/>
    <n v="11.9"/>
    <n v="0.75"/>
    <n v="351.45"/>
    <n v="407.90000000000003"/>
  </r>
  <r>
    <x v="125"/>
    <x v="1"/>
    <x v="1"/>
    <n v="58400"/>
    <b v="0"/>
    <n v="0.14000000000000001"/>
    <n v="36"/>
    <n v="0.15"/>
    <n v="0.17"/>
    <n v="0.05"/>
    <n v="0.08"/>
    <n v="0.1"/>
    <n v="0.17"/>
    <n v="0.11"/>
    <n v="0.11"/>
    <n v="2"/>
    <n v="4"/>
    <n v="18"/>
    <n v="1"/>
    <n v="9.4"/>
    <n v="1.08"/>
    <n v="576.70000000000005"/>
    <n v="635.1"/>
  </r>
  <r>
    <x v="126"/>
    <x v="1"/>
    <x v="10"/>
    <n v="44670"/>
    <b v="0"/>
    <n v="0.14000000000000001"/>
    <n v="33"/>
    <n v="0.18"/>
    <n v="0.06"/>
    <n v="0.06"/>
    <n v="0.08"/>
    <n v="7.0000000000000007E-2"/>
    <n v="0.2"/>
    <n v="0.11"/>
    <n v="0.17"/>
    <n v="1"/>
    <n v="1"/>
    <n v="6"/>
    <n v="1.07"/>
    <n v="6"/>
    <n v="1.07"/>
    <n v="460.83000000000004"/>
    <n v="505.50000000000006"/>
  </r>
  <r>
    <x v="127"/>
    <x v="1"/>
    <x v="11"/>
    <n v="96500"/>
    <b v="0"/>
    <n v="0.01"/>
    <n v="8"/>
    <n v="0.82"/>
    <n v="0.28000000000000003"/>
    <n v="7.0000000000000007E-2"/>
    <n v="0.1"/>
    <n v="0.13"/>
    <n v="7.0000000000000007E-2"/>
    <n v="0.06"/>
    <n v="0.01"/>
    <n v="3"/>
    <n v="5"/>
    <n v="12"/>
    <n v="1"/>
    <n v="5.73"/>
    <n v="1.5500000000000005"/>
    <n v="473.77000000000004"/>
    <n v="570.2700000000001"/>
  </r>
  <r>
    <x v="128"/>
    <x v="1"/>
    <x v="4"/>
    <n v="44700"/>
    <b v="0"/>
    <n v="0.08"/>
    <n v="36"/>
    <n v="0.09"/>
    <n v="0.02"/>
    <n v="0.15"/>
    <n v="0.06"/>
    <n v="0"/>
    <n v="0.17"/>
    <n v="0.1"/>
    <n v="7.0000000000000007E-2"/>
    <n v="1"/>
    <n v="2"/>
    <n v="10"/>
    <n v="1.05"/>
    <n v="10"/>
    <n v="0.73999999999999988"/>
    <n v="449.49999999999994"/>
    <n v="494.2"/>
  </r>
  <r>
    <x v="129"/>
    <x v="1"/>
    <x v="4"/>
    <n v="61400"/>
    <b v="0"/>
    <n v="0.12"/>
    <n v="36"/>
    <n v="0.12"/>
    <n v="0.18"/>
    <n v="0.06"/>
    <n v="7.0000000000000007E-2"/>
    <n v="0.1"/>
    <n v="0.17"/>
    <n v="0.13"/>
    <n v="0.1"/>
    <n v="1"/>
    <n v="3"/>
    <n v="19"/>
    <n v="1"/>
    <n v="8"/>
    <n v="1.05"/>
    <n v="511.90000000000003"/>
    <n v="573.30000000000007"/>
  </r>
  <r>
    <x v="130"/>
    <x v="1"/>
    <x v="7"/>
    <n v="44670"/>
    <b v="0"/>
    <n v="0.14000000000000001"/>
    <n v="33"/>
    <n v="0.17"/>
    <n v="0.06"/>
    <n v="0.06"/>
    <n v="0.08"/>
    <n v="7.0000000000000007E-2"/>
    <n v="0.2"/>
    <n v="0.18"/>
    <n v="0.17"/>
    <n v="2"/>
    <n v="4"/>
    <n v="6"/>
    <n v="1.07"/>
    <n v="6"/>
    <n v="1.1300000000000001"/>
    <n v="593.73000000000013"/>
    <n v="638.40000000000009"/>
  </r>
  <r>
    <x v="131"/>
    <x v="1"/>
    <x v="7"/>
    <n v="68000"/>
    <b v="0"/>
    <n v="0.11"/>
    <n v="36"/>
    <n v="0.47"/>
    <n v="7.0000000000000007E-2"/>
    <n v="0.06"/>
    <n v="0.12"/>
    <n v="7.0000000000000007E-2"/>
    <n v="0.06"/>
    <n v="0.1"/>
    <n v="0.06"/>
    <n v="3"/>
    <n v="5"/>
    <n v="22"/>
    <n v="1"/>
    <n v="5.9"/>
    <n v="1.1200000000000001"/>
    <n v="621.00000000000023"/>
    <n v="689.00000000000023"/>
  </r>
  <r>
    <x v="132"/>
    <x v="1"/>
    <x v="7"/>
    <n v="56400"/>
    <b v="0"/>
    <n v="0.12"/>
    <n v="36"/>
    <n v="0.14000000000000001"/>
    <n v="0.18"/>
    <n v="0.06"/>
    <n v="0.12"/>
    <n v="0.08"/>
    <n v="0.17"/>
    <n v="0.1"/>
    <n v="0.1"/>
    <n v="2"/>
    <n v="4"/>
    <n v="18"/>
    <n v="1"/>
    <n v="9.3000000000000007"/>
    <n v="1.0699999999999998"/>
    <n v="574.09999999999991"/>
    <n v="630.5"/>
  </r>
  <r>
    <x v="133"/>
    <x v="1"/>
    <x v="8"/>
    <n v="59000"/>
    <b v="0"/>
    <n v="0.11"/>
    <n v="36"/>
    <n v="0.27"/>
    <n v="0.12"/>
    <n v="0.05"/>
    <n v="0.06"/>
    <n v="7.0000000000000007E-2"/>
    <n v="0.14000000000000001"/>
    <n v="0.15"/>
    <n v="0.09"/>
    <n v="2"/>
    <n v="4"/>
    <n v="20"/>
    <n v="1"/>
    <n v="6.1"/>
    <n v="1.06"/>
    <n v="575.60000000000014"/>
    <n v="634.60000000000014"/>
  </r>
  <r>
    <x v="134"/>
    <x v="1"/>
    <x v="7"/>
    <n v="45120"/>
    <b v="0"/>
    <n v="0.09"/>
    <n v="36"/>
    <n v="0.04"/>
    <n v="0.02"/>
    <n v="0.05"/>
    <n v="0.11"/>
    <n v="0"/>
    <n v="0.1"/>
    <n v="0.05"/>
    <n v="7.0000000000000007E-2"/>
    <n v="2"/>
    <n v="4"/>
    <n v="10"/>
    <n v="1.05"/>
    <n v="8.1999999999999993"/>
    <n v="0.53"/>
    <n v="507.88"/>
    <n v="553"/>
  </r>
  <r>
    <x v="135"/>
    <x v="1"/>
    <x v="8"/>
    <n v="41340"/>
    <b v="0"/>
    <n v="0.12"/>
    <n v="38"/>
    <n v="0.02"/>
    <n v="0.04"/>
    <n v="0.03"/>
    <n v="0.03"/>
    <n v="0"/>
    <n v="0.22"/>
    <n v="0.15"/>
    <n v="0.12"/>
    <n v="0"/>
    <n v="1"/>
    <n v="11"/>
    <n v="1.05"/>
    <n v="10"/>
    <n v="0.73"/>
    <n v="419.85999999999996"/>
    <n v="461.2"/>
  </r>
  <r>
    <x v="136"/>
    <x v="1"/>
    <x v="9"/>
    <n v="44280"/>
    <b v="0"/>
    <n v="0.09"/>
    <n v="36"/>
    <n v="0.03"/>
    <n v="0.06"/>
    <n v="0.03"/>
    <n v="0.03"/>
    <n v="0.17"/>
    <n v="0.13"/>
    <n v="0.11"/>
    <n v="0.11"/>
    <n v="1"/>
    <n v="3"/>
    <n v="10"/>
    <n v="1.1000000000000001"/>
    <n v="10"/>
    <n v="0.76"/>
    <n v="488.92000000000007"/>
    <n v="533.20000000000005"/>
  </r>
  <r>
    <x v="137"/>
    <x v="1"/>
    <x v="3"/>
    <n v="64000"/>
    <b v="0"/>
    <n v="0.11"/>
    <n v="36"/>
    <n v="0.47"/>
    <n v="7.0000000000000007E-2"/>
    <n v="0.04"/>
    <n v="0.06"/>
    <n v="7.0000000000000007E-2"/>
    <n v="0.06"/>
    <n v="0.11"/>
    <n v="7.0000000000000007E-2"/>
    <n v="2"/>
    <n v="4"/>
    <n v="23"/>
    <n v="1"/>
    <n v="5.6"/>
    <n v="1.0600000000000003"/>
    <n v="561.50000000000023"/>
    <n v="625.50000000000023"/>
  </r>
  <r>
    <x v="138"/>
    <x v="1"/>
    <x v="2"/>
    <n v="78000"/>
    <b v="0"/>
    <n v="0.11"/>
    <n v="36"/>
    <n v="0.47"/>
    <n v="0.09"/>
    <n v="0.05"/>
    <n v="7.0000000000000007E-2"/>
    <n v="0.16"/>
    <n v="0.18"/>
    <n v="0.14000000000000001"/>
    <n v="0.08"/>
    <n v="3"/>
    <n v="5"/>
    <n v="20"/>
    <n v="1"/>
    <n v="5.7"/>
    <n v="1.3500000000000003"/>
    <n v="650.70000000000005"/>
    <n v="728.70000000000016"/>
  </r>
  <r>
    <x v="139"/>
    <x v="1"/>
    <x v="1"/>
    <n v="53280"/>
    <b v="0"/>
    <n v="0.09"/>
    <n v="33"/>
    <n v="0.14000000000000001"/>
    <n v="0.12"/>
    <n v="0.04"/>
    <n v="0.05"/>
    <n v="0"/>
    <n v="0.12"/>
    <n v="0.05"/>
    <n v="0.05"/>
    <n v="2"/>
    <n v="3"/>
    <n v="21"/>
    <n v="1.05"/>
    <n v="9.1999999999999993"/>
    <n v="0.66"/>
    <n v="479.01999999999992"/>
    <n v="532.29999999999995"/>
  </r>
  <r>
    <x v="140"/>
    <x v="1"/>
    <x v="2"/>
    <n v="68000"/>
    <b v="0"/>
    <n v="0.11"/>
    <n v="36"/>
    <n v="0.38"/>
    <n v="0.1"/>
    <n v="0.06"/>
    <n v="0.03"/>
    <n v="0.1"/>
    <n v="0.17"/>
    <n v="0.17"/>
    <n v="0.1"/>
    <n v="2"/>
    <n v="4"/>
    <n v="20"/>
    <n v="1"/>
    <n v="5.9"/>
    <n v="1.2200000000000002"/>
    <n v="589.79999999999995"/>
    <n v="657.8"/>
  </r>
  <r>
    <x v="141"/>
    <x v="1"/>
    <x v="9"/>
    <n v="48280"/>
    <b v="0"/>
    <n v="0.14000000000000001"/>
    <n v="36"/>
    <n v="0.31"/>
    <n v="0.06"/>
    <n v="0.14000000000000001"/>
    <n v="7.0000000000000007E-2"/>
    <n v="0"/>
    <n v="0.12"/>
    <n v="0.06"/>
    <n v="0.14000000000000001"/>
    <n v="2"/>
    <n v="3"/>
    <n v="11"/>
    <n v="1.1000000000000001"/>
    <n v="11"/>
    <n v="1.04"/>
    <n v="547.5200000000001"/>
    <n v="595.80000000000007"/>
  </r>
  <r>
    <x v="142"/>
    <x v="1"/>
    <x v="2"/>
    <n v="62400"/>
    <b v="0"/>
    <n v="0.12"/>
    <n v="36"/>
    <n v="0.11"/>
    <n v="0.18"/>
    <n v="0.04"/>
    <n v="0.04"/>
    <n v="0.08"/>
    <n v="0.17"/>
    <n v="0.16"/>
    <n v="0.11"/>
    <n v="1"/>
    <n v="3"/>
    <n v="20"/>
    <n v="1"/>
    <n v="10"/>
    <n v="1.01"/>
    <n v="509.1"/>
    <n v="571.49999999999989"/>
  </r>
  <r>
    <x v="143"/>
    <x v="1"/>
    <x v="2"/>
    <n v="52600"/>
    <b v="0"/>
    <n v="0.21"/>
    <n v="39"/>
    <n v="0.06"/>
    <n v="0.05"/>
    <n v="0.04"/>
    <n v="0.06"/>
    <n v="0"/>
    <n v="0.4"/>
    <n v="0.12"/>
    <n v="0.17"/>
    <n v="1"/>
    <n v="1"/>
    <n v="17"/>
    <n v="1"/>
    <n v="12"/>
    <n v="1.1100000000000001"/>
    <n v="510.50000000000006"/>
    <n v="563.1"/>
  </r>
  <r>
    <x v="144"/>
    <x v="1"/>
    <x v="9"/>
    <n v="45280"/>
    <b v="0"/>
    <n v="0.12"/>
    <n v="39"/>
    <n v="0.04"/>
    <n v="0.06"/>
    <n v="0.02"/>
    <n v="0.03"/>
    <n v="0"/>
    <n v="0.16"/>
    <n v="0.15"/>
    <n v="0.14000000000000001"/>
    <n v="1"/>
    <n v="2"/>
    <n v="12"/>
    <n v="1"/>
    <n v="13"/>
    <n v="0.72000000000000008"/>
    <n v="469.22"/>
    <n v="514.5"/>
  </r>
  <r>
    <x v="145"/>
    <x v="1"/>
    <x v="9"/>
    <n v="41500"/>
    <b v="0"/>
    <n v="0.12"/>
    <n v="33"/>
    <n v="0.15"/>
    <n v="0.09"/>
    <n v="0.05"/>
    <n v="0.08"/>
    <n v="0"/>
    <n v="0.11"/>
    <n v="0.08"/>
    <n v="0.04"/>
    <n v="2"/>
    <n v="4"/>
    <n v="19"/>
    <n v="1.1000000000000001"/>
    <n v="7"/>
    <n v="0.72"/>
    <n v="536.19999999999993"/>
    <n v="577.69999999999993"/>
  </r>
  <r>
    <x v="146"/>
    <x v="1"/>
    <x v="2"/>
    <n v="55000"/>
    <b v="0"/>
    <n v="0.09"/>
    <n v="36"/>
    <n v="0.25"/>
    <n v="0.1"/>
    <n v="0.05"/>
    <n v="0.03"/>
    <n v="0"/>
    <n v="0.27"/>
    <n v="0.21"/>
    <n v="0.14000000000000001"/>
    <n v="0"/>
    <n v="0"/>
    <n v="8"/>
    <n v="1.05"/>
    <n v="11"/>
    <n v="1.1399999999999999"/>
    <n v="416.3"/>
    <n v="471.3"/>
  </r>
  <r>
    <x v="147"/>
    <x v="1"/>
    <x v="9"/>
    <n v="39280"/>
    <b v="0"/>
    <n v="0.12"/>
    <n v="39"/>
    <n v="0.04"/>
    <n v="0.09"/>
    <n v="0.03"/>
    <n v="7.0000000000000007E-2"/>
    <n v="0"/>
    <n v="0.11"/>
    <n v="0.11"/>
    <n v="7.0000000000000007E-2"/>
    <n v="1"/>
    <n v="2"/>
    <n v="12"/>
    <n v="1.1000000000000001"/>
    <n v="9"/>
    <n v="0.64"/>
    <n v="466.02"/>
    <n v="505.29999999999995"/>
  </r>
  <r>
    <x v="148"/>
    <x v="1"/>
    <x v="2"/>
    <n v="46280"/>
    <b v="0"/>
    <n v="0.14000000000000001"/>
    <n v="36"/>
    <n v="0.1"/>
    <n v="0.05"/>
    <n v="0.03"/>
    <n v="0.04"/>
    <n v="0"/>
    <n v="0.18"/>
    <n v="0.16"/>
    <n v="0.14000000000000001"/>
    <n v="0"/>
    <n v="0"/>
    <n v="9"/>
    <n v="1.05"/>
    <n v="11"/>
    <n v="0.84000000000000008"/>
    <n v="384.92"/>
    <n v="431.2"/>
  </r>
  <r>
    <x v="149"/>
    <x v="1"/>
    <x v="7"/>
    <n v="58120"/>
    <b v="0"/>
    <n v="0.09"/>
    <n v="33"/>
    <n v="0.04"/>
    <n v="0.02"/>
    <n v="0.05"/>
    <n v="0.05"/>
    <n v="0"/>
    <n v="0.1"/>
    <n v="0.05"/>
    <n v="7.0000000000000007E-2"/>
    <n v="3"/>
    <n v="5"/>
    <n v="25"/>
    <n v="1.05"/>
    <n v="10.199999999999999"/>
    <n v="0.47"/>
    <n v="546.28000000000009"/>
    <n v="604.4"/>
  </r>
  <r>
    <x v="150"/>
    <x v="1"/>
    <x v="2"/>
    <n v="59280"/>
    <b v="0"/>
    <n v="0.14000000000000001"/>
    <n v="33"/>
    <n v="0.09"/>
    <n v="0.05"/>
    <n v="0.03"/>
    <n v="0.05"/>
    <n v="0"/>
    <n v="0.18"/>
    <n v="0.15"/>
    <n v="0.14000000000000001"/>
    <n v="2"/>
    <n v="2"/>
    <n v="24"/>
    <n v="1.05"/>
    <n v="14"/>
    <n v="0.83000000000000007"/>
    <n v="486.92"/>
    <n v="546.20000000000005"/>
  </r>
  <r>
    <x v="151"/>
    <x v="1"/>
    <x v="11"/>
    <n v="102780"/>
    <b v="0"/>
    <n v="0.01"/>
    <n v="8"/>
    <n v="0.63"/>
    <n v="0.35"/>
    <n v="7.0000000000000007E-2"/>
    <n v="0.1"/>
    <n v="0.22"/>
    <n v="7.0000000000000007E-2"/>
    <n v="0.08"/>
    <n v="0.01"/>
    <n v="3"/>
    <n v="5"/>
    <n v="12"/>
    <n v="1"/>
    <n v="5.73"/>
    <n v="1.5400000000000003"/>
    <n v="468.19"/>
    <n v="570.97"/>
  </r>
  <r>
    <x v="152"/>
    <x v="1"/>
    <x v="2"/>
    <n v="42500"/>
    <b v="0"/>
    <n v="0.09"/>
    <n v="36"/>
    <n v="0.21"/>
    <n v="0.09"/>
    <n v="0.04"/>
    <n v="0.06"/>
    <n v="0"/>
    <n v="0.11"/>
    <n v="0.06"/>
    <n v="7.0000000000000007E-2"/>
    <n v="0"/>
    <n v="2"/>
    <n v="6"/>
    <n v="1.1100000000000001"/>
    <n v="5.3"/>
    <n v="0.73000000000000009"/>
    <n v="419.20000000000005"/>
    <n v="461.70000000000005"/>
  </r>
  <r>
    <x v="153"/>
    <x v="1"/>
    <x v="2"/>
    <n v="51700"/>
    <b v="0"/>
    <n v="0.24"/>
    <n v="39"/>
    <n v="0.35"/>
    <n v="0.09"/>
    <n v="0.05"/>
    <n v="0.15"/>
    <n v="0"/>
    <n v="0.18"/>
    <n v="0.16"/>
    <n v="0.13"/>
    <n v="1"/>
    <n v="2"/>
    <n v="10"/>
    <n v="1.05"/>
    <n v="7.75"/>
    <n v="1.3499999999999999"/>
    <n v="552.95000000000005"/>
    <n v="604.65"/>
  </r>
  <r>
    <x v="154"/>
    <x v="1"/>
    <x v="11"/>
    <n v="121480"/>
    <b v="0"/>
    <n v="0.08"/>
    <n v="8"/>
    <n v="0.76"/>
    <n v="0.26"/>
    <n v="0.17"/>
    <n v="0.1"/>
    <n v="0.13"/>
    <n v="0.12"/>
    <n v="0.11"/>
    <n v="0.1"/>
    <n v="3"/>
    <n v="5"/>
    <n v="13"/>
    <n v="1"/>
    <n v="6.13"/>
    <n v="1.8300000000000003"/>
    <n v="503.59000000000009"/>
    <n v="625.07000000000005"/>
  </r>
  <r>
    <x v="155"/>
    <x v="1"/>
    <x v="10"/>
    <n v="47280"/>
    <b v="0"/>
    <n v="0.14000000000000001"/>
    <n v="36"/>
    <n v="0.35"/>
    <n v="0.12"/>
    <n v="0.04"/>
    <n v="0.06"/>
    <n v="0"/>
    <n v="0.16"/>
    <n v="0.11"/>
    <n v="0.13"/>
    <n v="0"/>
    <n v="0"/>
    <n v="9"/>
    <n v="1.05"/>
    <n v="10"/>
    <n v="1.1100000000000001"/>
    <n v="407.42"/>
    <n v="454.7"/>
  </r>
  <r>
    <x v="156"/>
    <x v="1"/>
    <x v="11"/>
    <n v="135720"/>
    <b v="0"/>
    <n v="0.08"/>
    <n v="8"/>
    <n v="0.95"/>
    <n v="0.2"/>
    <n v="7.0000000000000007E-2"/>
    <n v="0.1"/>
    <n v="0.13"/>
    <n v="0.2"/>
    <n v="0.11"/>
    <n v="0.1"/>
    <n v="3"/>
    <n v="5"/>
    <n v="15"/>
    <n v="1"/>
    <n v="7.08"/>
    <n v="1.9400000000000004"/>
    <n v="509.70000000000005"/>
    <n v="645.42000000000007"/>
  </r>
  <r>
    <x v="157"/>
    <x v="1"/>
    <x v="9"/>
    <n v="56200"/>
    <b v="0"/>
    <n v="0.14000000000000001"/>
    <n v="36"/>
    <n v="0.12"/>
    <n v="0.18"/>
    <n v="0.04"/>
    <n v="0.04"/>
    <n v="0.11"/>
    <n v="0.17"/>
    <n v="0.1"/>
    <n v="0.1"/>
    <n v="3"/>
    <n v="5"/>
    <n v="19"/>
    <n v="1"/>
    <n v="7.8"/>
    <n v="0.99999999999999989"/>
    <n v="630.9"/>
    <n v="687.1"/>
  </r>
  <r>
    <x v="158"/>
    <x v="1"/>
    <x v="11"/>
    <n v="112780"/>
    <b v="0"/>
    <n v="0.08"/>
    <n v="8"/>
    <n v="0.63"/>
    <n v="0.3"/>
    <n v="7.0000000000000007E-2"/>
    <n v="0.1"/>
    <n v="0.27"/>
    <n v="0.12"/>
    <n v="0.11"/>
    <n v="0.1"/>
    <n v="3"/>
    <n v="5"/>
    <n v="13"/>
    <n v="1"/>
    <n v="6.23"/>
    <n v="1.7800000000000005"/>
    <n v="506.69000000000005"/>
    <n v="619.47000000000014"/>
  </r>
  <r>
    <x v="159"/>
    <x v="1"/>
    <x v="11"/>
    <n v="106000"/>
    <b v="0"/>
    <n v="0.01"/>
    <n v="8"/>
    <n v="0.52"/>
    <n v="0.25"/>
    <n v="0.13"/>
    <n v="0.19"/>
    <n v="0.13"/>
    <n v="7.0000000000000007E-2"/>
    <n v="0.13"/>
    <n v="0.01"/>
    <n v="3"/>
    <n v="5"/>
    <n v="12"/>
    <n v="1"/>
    <n v="11.26"/>
    <n v="1.4400000000000004"/>
    <n v="452.94"/>
    <n v="558.9399999999999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3">
  <r>
    <s v="wpn_gauss_quest"/>
    <x v="0"/>
    <x v="0"/>
    <x v="0"/>
    <x v="0"/>
    <n v="185860"/>
    <n v="0.99"/>
    <n v="0.5"/>
    <n v="166"/>
    <n v="30"/>
    <n v="10"/>
    <n v="1000"/>
    <n v="10500"/>
    <n v="0.64"/>
    <n v="423"/>
    <n v="7.77"/>
    <n v="1564.44"/>
    <n v="1850.3000000000002"/>
    <x v="0"/>
    <x v="0"/>
    <x v="0"/>
    <x v="0"/>
    <s v="-"/>
    <s v="-"/>
    <s v="-"/>
    <s v="-"/>
    <s v="-"/>
    <x v="0"/>
    <s v="300"/>
    <m/>
    <m/>
    <n v="300"/>
    <n v="300"/>
    <x v="0"/>
  </r>
  <r>
    <s v="wpn_9a91"/>
    <x v="1"/>
    <x v="0"/>
    <x v="1"/>
    <x v="0"/>
    <n v="28860"/>
    <n v="0.82"/>
    <n v="0.82"/>
    <n v="39"/>
    <n v="700"/>
    <n v="20"/>
    <n v="600"/>
    <n v="350"/>
    <n v="0.91"/>
    <n v="78"/>
    <n v="1.8"/>
    <n v="864.14"/>
    <n v="893"/>
    <x v="1"/>
    <x v="1"/>
    <x v="1"/>
    <x v="0"/>
    <s v="-"/>
    <s v="-"/>
    <s v="34"/>
    <s v="-"/>
    <s v="55"/>
    <x v="1"/>
    <s v="43"/>
    <m/>
    <m/>
    <n v="55"/>
    <n v="43"/>
    <x v="0"/>
  </r>
  <r>
    <s v="wpn_sr1m"/>
    <x v="2"/>
    <x v="1"/>
    <x v="2"/>
    <x v="0"/>
    <n v="26960"/>
    <n v="0.77"/>
    <n v="0.82"/>
    <n v="24"/>
    <n v="400"/>
    <n v="18"/>
    <n v="400"/>
    <n v="315"/>
    <n v="0.84"/>
    <n v="37"/>
    <n v="0.89"/>
    <n v="626.64"/>
    <n v="653.6"/>
    <x v="2"/>
    <x v="2"/>
    <x v="1"/>
    <x v="0"/>
    <s v="-"/>
    <s v="-"/>
    <s v="-"/>
    <s v="36"/>
    <m/>
    <x v="1"/>
    <s v="24"/>
    <m/>
    <m/>
    <n v="36"/>
    <n v="24"/>
    <x v="1"/>
  </r>
  <r>
    <s v="wpn_sr1m_gurza_up"/>
    <x v="2"/>
    <x v="1"/>
    <x v="2"/>
    <x v="0"/>
    <n v="26960"/>
    <n v="0.77"/>
    <n v="0.82"/>
    <n v="24"/>
    <n v="400"/>
    <n v="18"/>
    <n v="400"/>
    <n v="315"/>
    <n v="0.84"/>
    <n v="37"/>
    <n v="0.89"/>
    <n v="626.64"/>
    <n v="653.6"/>
    <x v="2"/>
    <x v="2"/>
    <x v="1"/>
    <x v="0"/>
    <s v="-"/>
    <s v="-"/>
    <s v="-"/>
    <s v="36"/>
    <m/>
    <x v="1"/>
    <s v="24"/>
    <m/>
    <m/>
    <n v="36"/>
    <n v="24"/>
    <x v="1"/>
  </r>
  <r>
    <s v="wpn_sr1m_sr1upgr1"/>
    <x v="2"/>
    <x v="1"/>
    <x v="2"/>
    <x v="0"/>
    <n v="26960"/>
    <n v="0.77"/>
    <n v="0.82"/>
    <n v="24"/>
    <n v="400"/>
    <n v="18"/>
    <n v="400"/>
    <n v="315"/>
    <n v="0.84"/>
    <n v="37"/>
    <n v="0.89"/>
    <n v="626.64"/>
    <n v="653.6"/>
    <x v="2"/>
    <x v="2"/>
    <x v="1"/>
    <x v="0"/>
    <s v="-"/>
    <s v="-"/>
    <s v="-"/>
    <s v="36"/>
    <m/>
    <x v="1"/>
    <s v="24"/>
    <m/>
    <m/>
    <n v="36"/>
    <n v="24"/>
    <x v="1"/>
  </r>
  <r>
    <s v="wpn_aek"/>
    <x v="3"/>
    <x v="2"/>
    <x v="1"/>
    <x v="0"/>
    <n v="38950"/>
    <n v="0.83"/>
    <n v="0.77"/>
    <n v="36"/>
    <n v="900"/>
    <n v="30"/>
    <n v="1000"/>
    <n v="924"/>
    <n v="0.93"/>
    <n v="67"/>
    <n v="3.4"/>
    <n v="982.44999999999993"/>
    <n v="1021.4"/>
    <x v="1"/>
    <x v="3"/>
    <x v="2"/>
    <x v="0"/>
    <s v="15"/>
    <s v="25"/>
    <s v="-"/>
    <s v="-"/>
    <s v="47"/>
    <x v="1"/>
    <s v="36;53"/>
    <m/>
    <m/>
    <n v="47"/>
    <n v="53"/>
    <x v="0"/>
  </r>
  <r>
    <s v="wpn_ak5c_bas"/>
    <x v="4"/>
    <x v="2"/>
    <x v="3"/>
    <x v="1"/>
    <n v="55560"/>
    <n v="0.81"/>
    <n v="0.8"/>
    <n v="35"/>
    <n v="750"/>
    <n v="30"/>
    <n v="1000"/>
    <n v="986"/>
    <n v="0.92"/>
    <n v="80"/>
    <n v="4"/>
    <n v="972.04000000000008"/>
    <n v="1027.5999999999999"/>
    <x v="1"/>
    <x v="4"/>
    <x v="2"/>
    <x v="0"/>
    <s v="15"/>
    <s v="27"/>
    <s v="-"/>
    <s v="-"/>
    <s v="52"/>
    <x v="1"/>
    <s v="35;46"/>
    <m/>
    <m/>
    <n v="52"/>
    <n v="46"/>
    <x v="1"/>
  </r>
  <r>
    <s v="wpn_ak5c_isg"/>
    <x v="5"/>
    <x v="2"/>
    <x v="4"/>
    <x v="2"/>
    <n v="85560"/>
    <n v="0.81"/>
    <n v="0.8"/>
    <n v="35"/>
    <n v="800"/>
    <n v="30"/>
    <n v="800"/>
    <n v="1008"/>
    <n v="0.92"/>
    <n v="80"/>
    <n v="3"/>
    <n v="939.24"/>
    <n v="1024.8"/>
    <x v="1"/>
    <x v="4"/>
    <x v="2"/>
    <x v="0"/>
    <s v="15"/>
    <s v="27"/>
    <s v="-"/>
    <s v="-"/>
    <s v="52"/>
    <x v="1"/>
    <s v="35;46"/>
    <m/>
    <m/>
    <n v="52"/>
    <n v="46"/>
    <x v="1"/>
  </r>
  <r>
    <s v="wpn_ak5c_bas_5c_tik"/>
    <x v="6"/>
    <x v="2"/>
    <x v="4"/>
    <x v="2"/>
    <n v="55560"/>
    <n v="0.81"/>
    <n v="0.8"/>
    <n v="34"/>
    <n v="800"/>
    <n v="30"/>
    <n v="800"/>
    <n v="1008"/>
    <n v="0.92"/>
    <n v="80"/>
    <n v="3.7"/>
    <n v="961.24"/>
    <n v="1016.8"/>
    <x v="1"/>
    <x v="4"/>
    <x v="2"/>
    <x v="0"/>
    <s v="15"/>
    <s v="27"/>
    <s v="-"/>
    <s v="-"/>
    <s v="52"/>
    <x v="1"/>
    <s v="35;46"/>
    <m/>
    <m/>
    <n v="52"/>
    <n v="46"/>
    <x v="1"/>
  </r>
  <r>
    <s v="wpn_ak101"/>
    <x v="7"/>
    <x v="2"/>
    <x v="2"/>
    <x v="0"/>
    <n v="33850"/>
    <n v="0.77"/>
    <n v="0.76"/>
    <n v="35"/>
    <n v="600"/>
    <n v="30"/>
    <n v="1000"/>
    <n v="1008"/>
    <n v="0.92"/>
    <n v="64"/>
    <n v="3.6"/>
    <n v="944.95"/>
    <n v="978.8"/>
    <x v="1"/>
    <x v="4"/>
    <x v="2"/>
    <x v="0"/>
    <s v="15"/>
    <s v="27"/>
    <s v="-"/>
    <s v="-"/>
    <s v="52"/>
    <x v="1"/>
    <s v="35;46"/>
    <m/>
    <m/>
    <n v="52"/>
    <n v="46"/>
    <x v="0"/>
  </r>
  <r>
    <s v="wpn_ak101_camo"/>
    <x v="8"/>
    <x v="2"/>
    <x v="2"/>
    <x v="0"/>
    <n v="38380"/>
    <n v="0.81"/>
    <n v="0.76"/>
    <n v="35"/>
    <n v="645"/>
    <n v="30"/>
    <n v="1000"/>
    <n v="1031"/>
    <n v="0.95"/>
    <n v="64"/>
    <n v="3.75"/>
    <n v="952.72"/>
    <n v="991.1"/>
    <x v="1"/>
    <x v="4"/>
    <x v="2"/>
    <x v="0"/>
    <s v="15"/>
    <s v="27"/>
    <s v="-"/>
    <s v="-"/>
    <s v="52"/>
    <x v="1"/>
    <s v="35;46"/>
    <m/>
    <m/>
    <n v="52"/>
    <n v="46"/>
    <x v="0"/>
  </r>
  <r>
    <s v="wpn_ak102"/>
    <x v="9"/>
    <x v="2"/>
    <x v="2"/>
    <x v="0"/>
    <n v="26690"/>
    <n v="0.76"/>
    <n v="0.8"/>
    <n v="34"/>
    <n v="600"/>
    <n v="30"/>
    <n v="1000"/>
    <n v="952"/>
    <n v="0.92"/>
    <n v="64"/>
    <n v="3.2"/>
    <n v="966.51"/>
    <n v="993.2"/>
    <x v="1"/>
    <x v="4"/>
    <x v="2"/>
    <x v="1"/>
    <s v="15"/>
    <s v="27;25"/>
    <s v="-"/>
    <s v="-"/>
    <s v="52;49"/>
    <x v="1"/>
    <s v="35;46"/>
    <s v="36;53"/>
    <m/>
    <n v="52"/>
    <n v="53"/>
    <x v="0"/>
  </r>
  <r>
    <s v="wpn_ak103"/>
    <x v="10"/>
    <x v="0"/>
    <x v="2"/>
    <x v="0"/>
    <n v="33860"/>
    <n v="0.73"/>
    <n v="0.72"/>
    <n v="40"/>
    <n v="600"/>
    <n v="30"/>
    <n v="900"/>
    <n v="601"/>
    <n v="0.92"/>
    <n v="50"/>
    <n v="3.6"/>
    <n v="857.24"/>
    <n v="891.1"/>
    <x v="1"/>
    <x v="5"/>
    <x v="3"/>
    <x v="0"/>
    <s v="-"/>
    <s v="-"/>
    <s v="30"/>
    <s v="-"/>
    <s v="-"/>
    <x v="2"/>
    <s v="40"/>
    <m/>
    <m/>
    <n v="55"/>
    <n v="40"/>
    <x v="0"/>
  </r>
  <r>
    <s v="wpn_ak103_camo"/>
    <x v="11"/>
    <x v="0"/>
    <x v="2"/>
    <x v="0"/>
    <n v="38980"/>
    <n v="0.79"/>
    <n v="0.72"/>
    <n v="40"/>
    <n v="630"/>
    <n v="30"/>
    <n v="900"/>
    <n v="601"/>
    <n v="0.93"/>
    <n v="50"/>
    <n v="2.76"/>
    <n v="870.5200000000001"/>
    <n v="909.5"/>
    <x v="1"/>
    <x v="5"/>
    <x v="3"/>
    <x v="0"/>
    <s v="-"/>
    <s v="-"/>
    <s v="30"/>
    <s v="-"/>
    <s v="-"/>
    <x v="2"/>
    <s v="40"/>
    <m/>
    <m/>
    <n v="55"/>
    <n v="40"/>
    <x v="0"/>
  </r>
  <r>
    <s v="wpn_ak104"/>
    <x v="12"/>
    <x v="0"/>
    <x v="2"/>
    <x v="0"/>
    <n v="26550"/>
    <n v="0.68"/>
    <n v="0.8"/>
    <n v="39"/>
    <n v="600"/>
    <n v="30"/>
    <n v="900"/>
    <n v="563"/>
    <n v="0.92"/>
    <n v="50"/>
    <n v="3.2"/>
    <n v="866.75"/>
    <n v="893.3"/>
    <x v="1"/>
    <x v="5"/>
    <x v="3"/>
    <x v="0"/>
    <s v="-"/>
    <s v="-"/>
    <s v="30"/>
    <s v="-"/>
    <s v="-"/>
    <x v="2"/>
    <s v="40"/>
    <m/>
    <m/>
    <n v="55"/>
    <n v="40"/>
    <x v="0"/>
  </r>
  <r>
    <s v="wpn_ak104_alfa"/>
    <x v="13"/>
    <x v="0"/>
    <x v="2"/>
    <x v="0"/>
    <n v="66550"/>
    <n v="0.77"/>
    <n v="0.8"/>
    <n v="39"/>
    <n v="600"/>
    <n v="30"/>
    <n v="900"/>
    <n v="563"/>
    <n v="0.92"/>
    <n v="55"/>
    <n v="2.5"/>
    <n v="852.75"/>
    <n v="919.3"/>
    <x v="1"/>
    <x v="5"/>
    <x v="3"/>
    <x v="0"/>
    <s v="-"/>
    <s v="-"/>
    <s v="30"/>
    <s v="-"/>
    <s v="-"/>
    <x v="2"/>
    <s v="40"/>
    <m/>
    <m/>
    <n v="55"/>
    <n v="40"/>
    <x v="1"/>
  </r>
  <r>
    <s v="wpn_ak105"/>
    <x v="14"/>
    <x v="2"/>
    <x v="2"/>
    <x v="0"/>
    <n v="24480"/>
    <n v="0.74"/>
    <n v="0.8"/>
    <n v="35"/>
    <n v="650"/>
    <n v="30"/>
    <n v="1000"/>
    <n v="872"/>
    <n v="0.92"/>
    <n v="51"/>
    <n v="3.2"/>
    <n v="928.72"/>
    <n v="953.2"/>
    <x v="1"/>
    <x v="3"/>
    <x v="2"/>
    <x v="0"/>
    <s v="15"/>
    <s v="25"/>
    <s v="-"/>
    <s v="-"/>
    <s v="47"/>
    <x v="1"/>
    <s v="36;53"/>
    <m/>
    <m/>
    <n v="47"/>
    <n v="53"/>
    <x v="1"/>
  </r>
  <r>
    <s v="wpn_ak105_shakal"/>
    <x v="15"/>
    <x v="2"/>
    <x v="2"/>
    <x v="0"/>
    <n v="24480"/>
    <n v="0.78"/>
    <n v="0.8"/>
    <n v="36"/>
    <n v="850"/>
    <n v="45"/>
    <n v="1000"/>
    <n v="956"/>
    <n v="0.92"/>
    <n v="73"/>
    <n v="3.48"/>
    <n v="1078.3200000000002"/>
    <n v="1102.8000000000002"/>
    <x v="1"/>
    <x v="3"/>
    <x v="2"/>
    <x v="0"/>
    <s v="15"/>
    <s v="25"/>
    <s v="-"/>
    <s v="-"/>
    <s v="47"/>
    <x v="1"/>
    <s v="36;53"/>
    <m/>
    <m/>
    <n v="47"/>
    <n v="53"/>
    <x v="1"/>
  </r>
  <r>
    <s v="wpn_ak105_sp"/>
    <x v="16"/>
    <x v="2"/>
    <x v="2"/>
    <x v="0"/>
    <n v="39480"/>
    <n v="0.77"/>
    <n v="0.8"/>
    <n v="35"/>
    <n v="650"/>
    <n v="45"/>
    <n v="1000"/>
    <n v="872"/>
    <n v="0.92"/>
    <n v="57"/>
    <n v="2.8"/>
    <n v="1007.72"/>
    <n v="1047.2"/>
    <x v="1"/>
    <x v="3"/>
    <x v="2"/>
    <x v="0"/>
    <s v="15"/>
    <s v="25"/>
    <s v="-"/>
    <s v="-"/>
    <s v="47"/>
    <x v="1"/>
    <s v="36;53"/>
    <m/>
    <m/>
    <n v="47"/>
    <n v="53"/>
    <x v="1"/>
  </r>
  <r>
    <s v="wpn_ak105_swamp"/>
    <x v="17"/>
    <x v="2"/>
    <x v="2"/>
    <x v="0"/>
    <n v="24480"/>
    <n v="0.78"/>
    <n v="0.8"/>
    <n v="35"/>
    <n v="850"/>
    <n v="45"/>
    <n v="1000"/>
    <n v="1020"/>
    <n v="0.92"/>
    <n v="73"/>
    <n v="3.8"/>
    <n v="1080.52"/>
    <n v="1105"/>
    <x v="1"/>
    <x v="3"/>
    <x v="2"/>
    <x v="0"/>
    <s v="15"/>
    <s v="25"/>
    <s v="-"/>
    <s v="-"/>
    <s v="47"/>
    <x v="1"/>
    <s v="36;53"/>
    <m/>
    <m/>
    <n v="47"/>
    <n v="53"/>
    <x v="1"/>
  </r>
  <r>
    <s v="wpn_ak12"/>
    <x v="18"/>
    <x v="2"/>
    <x v="2"/>
    <x v="0"/>
    <n v="36880"/>
    <n v="0.79"/>
    <n v="0.76"/>
    <n v="36"/>
    <n v="650"/>
    <n v="30"/>
    <n v="1000"/>
    <n v="940"/>
    <n v="0.92"/>
    <n v="78"/>
    <n v="3.2"/>
    <n v="989.12"/>
    <n v="1026"/>
    <x v="1"/>
    <x v="3"/>
    <x v="2"/>
    <x v="2"/>
    <s v="15"/>
    <s v="25;27"/>
    <s v="-"/>
    <s v="-"/>
    <s v="47;52"/>
    <x v="1"/>
    <s v="36;53"/>
    <s v="35;46"/>
    <m/>
    <n v="52"/>
    <n v="53"/>
    <x v="1"/>
  </r>
  <r>
    <s v="wpn_ak12_m1"/>
    <x v="19"/>
    <x v="2"/>
    <x v="2"/>
    <x v="0"/>
    <n v="46880"/>
    <n v="0.76"/>
    <n v="0.76"/>
    <n v="36"/>
    <n v="650"/>
    <n v="30"/>
    <n v="1000"/>
    <n v="940"/>
    <n v="0.92"/>
    <n v="54"/>
    <n v="3.2"/>
    <n v="928.12"/>
    <n v="975"/>
    <x v="1"/>
    <x v="3"/>
    <x v="2"/>
    <x v="2"/>
    <s v="15"/>
    <s v="25;27"/>
    <s v="-"/>
    <s v="-"/>
    <s v="47;52"/>
    <x v="1"/>
    <s v="36;53"/>
    <s v="35;46"/>
    <m/>
    <n v="52"/>
    <n v="53"/>
    <x v="1"/>
  </r>
  <r>
    <s v="wpn_ak12_custom"/>
    <x v="20"/>
    <x v="2"/>
    <x v="2"/>
    <x v="0"/>
    <n v="70000"/>
    <n v="0.77"/>
    <n v="0.76"/>
    <n v="36"/>
    <n v="650"/>
    <n v="45"/>
    <n v="1000"/>
    <n v="940"/>
    <n v="0.92"/>
    <n v="54"/>
    <n v="3.1"/>
    <n v="982"/>
    <n v="1052"/>
    <x v="1"/>
    <x v="3"/>
    <x v="2"/>
    <x v="2"/>
    <s v="15"/>
    <s v="25;27"/>
    <s v="-"/>
    <s v="-"/>
    <s v="47;52"/>
    <x v="1"/>
    <s v="36;53"/>
    <s v="35;46"/>
    <m/>
    <n v="52"/>
    <n v="53"/>
    <x v="1"/>
  </r>
  <r>
    <s v="wpn_ak12_custom_mono_kit"/>
    <x v="21"/>
    <x v="2"/>
    <x v="2"/>
    <x v="0"/>
    <n v="70000"/>
    <n v="0.79"/>
    <n v="0.76"/>
    <n v="37"/>
    <n v="700"/>
    <n v="60"/>
    <n v="1000"/>
    <n v="945"/>
    <n v="0.92"/>
    <n v="54"/>
    <n v="3.65"/>
    <n v="1060"/>
    <n v="1130"/>
    <x v="1"/>
    <x v="3"/>
    <x v="2"/>
    <x v="2"/>
    <s v="15"/>
    <s v="25;27"/>
    <s v="-"/>
    <s v="-"/>
    <s v="47;52"/>
    <x v="1"/>
    <s v="36;53"/>
    <s v="35;46"/>
    <m/>
    <n v="52"/>
    <n v="53"/>
    <x v="1"/>
  </r>
  <r>
    <s v="wpn_ak"/>
    <x v="22"/>
    <x v="0"/>
    <x v="2"/>
    <x v="0"/>
    <n v="22650"/>
    <n v="0.67"/>
    <n v="0.72"/>
    <n v="40"/>
    <n v="600"/>
    <n v="30"/>
    <n v="900"/>
    <n v="601"/>
    <n v="0.93"/>
    <n v="46"/>
    <n v="3.3"/>
    <n v="858.45"/>
    <n v="881.1"/>
    <x v="1"/>
    <x v="5"/>
    <x v="3"/>
    <x v="0"/>
    <s v="-"/>
    <s v="-"/>
    <s v="30"/>
    <s v="-"/>
    <s v="-"/>
    <x v="2"/>
    <s v="40"/>
    <m/>
    <m/>
    <n v="55"/>
    <n v="40"/>
    <x v="0"/>
  </r>
  <r>
    <s v="wpn_ak74_old"/>
    <x v="23"/>
    <x v="2"/>
    <x v="2"/>
    <x v="0"/>
    <n v="26950"/>
    <n v="0.76"/>
    <n v="0.76"/>
    <n v="36"/>
    <n v="650"/>
    <n v="30"/>
    <n v="1000"/>
    <n v="924"/>
    <n v="0.92"/>
    <n v="54"/>
    <n v="3.3"/>
    <n v="945.44999999999993"/>
    <n v="972.4"/>
    <x v="1"/>
    <x v="3"/>
    <x v="2"/>
    <x v="2"/>
    <s v="15"/>
    <s v="25;27"/>
    <s v="-"/>
    <s v="-"/>
    <s v="47;52"/>
    <x v="1"/>
    <s v="36;53"/>
    <s v="35;46"/>
    <m/>
    <n v="52"/>
    <n v="53"/>
    <x v="0"/>
  </r>
  <r>
    <s v="wpn_ak74_n"/>
    <x v="24"/>
    <x v="2"/>
    <x v="2"/>
    <x v="0"/>
    <n v="23580"/>
    <n v="0.75"/>
    <n v="0.76"/>
    <n v="36"/>
    <n v="650"/>
    <n v="30"/>
    <n v="1000"/>
    <n v="919"/>
    <n v="0.92"/>
    <n v="78"/>
    <n v="3.3"/>
    <n v="995.31999999999994"/>
    <n v="1018.9"/>
    <x v="1"/>
    <x v="3"/>
    <x v="2"/>
    <x v="2"/>
    <s v="15"/>
    <s v="25;27"/>
    <s v="-"/>
    <s v="-"/>
    <s v="47;52"/>
    <x v="1"/>
    <s v="36;53"/>
    <s v="35;46"/>
    <m/>
    <n v="52"/>
    <n v="53"/>
    <x v="1"/>
  </r>
  <r>
    <s v="wpn_ak74_pmc"/>
    <x v="25"/>
    <x v="2"/>
    <x v="2"/>
    <x v="0"/>
    <n v="68880"/>
    <n v="0.79"/>
    <n v="0.76"/>
    <n v="35"/>
    <n v="650"/>
    <n v="45"/>
    <n v="1000"/>
    <n v="940"/>
    <n v="0.92"/>
    <n v="66"/>
    <n v="3.4"/>
    <n v="1005.12"/>
    <n v="1074"/>
    <x v="1"/>
    <x v="3"/>
    <x v="2"/>
    <x v="2"/>
    <s v="15"/>
    <s v="25;27"/>
    <s v="-"/>
    <s v="-"/>
    <s v="47;52"/>
    <x v="1"/>
    <s v="36;53"/>
    <s v="35;46"/>
    <m/>
    <n v="52"/>
    <n v="53"/>
    <x v="1"/>
  </r>
  <r>
    <s v="wpn_ak74m"/>
    <x v="26"/>
    <x v="2"/>
    <x v="2"/>
    <x v="0"/>
    <n v="30980"/>
    <n v="0.78"/>
    <n v="0.76"/>
    <n v="36"/>
    <n v="600"/>
    <n v="30"/>
    <n v="1000"/>
    <n v="924"/>
    <n v="0.92"/>
    <n v="78"/>
    <n v="3.4"/>
    <n v="985.42"/>
    <n v="1016.4"/>
    <x v="1"/>
    <x v="3"/>
    <x v="2"/>
    <x v="2"/>
    <s v="15"/>
    <s v="25;27"/>
    <s v="-"/>
    <s v="-"/>
    <s v="47;52"/>
    <x v="1"/>
    <s v="36;53"/>
    <s v="35;46"/>
    <m/>
    <n v="52"/>
    <n v="53"/>
    <x v="0"/>
  </r>
  <r>
    <s v="wpn_ak74m_alt"/>
    <x v="27"/>
    <x v="2"/>
    <x v="2"/>
    <x v="0"/>
    <n v="31850"/>
    <n v="0.78"/>
    <n v="0.76"/>
    <n v="36"/>
    <n v="635"/>
    <n v="30"/>
    <n v="1000"/>
    <n v="924"/>
    <n v="0.92"/>
    <n v="78"/>
    <n v="3.4"/>
    <n v="988.05"/>
    <n v="1019.9"/>
    <x v="1"/>
    <x v="3"/>
    <x v="2"/>
    <x v="2"/>
    <s v="15"/>
    <s v="25;27"/>
    <s v="-"/>
    <s v="-"/>
    <s v="47;52"/>
    <x v="1"/>
    <s v="36;53"/>
    <s v="35;46"/>
    <m/>
    <n v="52"/>
    <n v="53"/>
    <x v="0"/>
  </r>
  <r>
    <s v="wpn_ak74m_n"/>
    <x v="28"/>
    <x v="2"/>
    <x v="2"/>
    <x v="0"/>
    <n v="30980"/>
    <n v="0.78"/>
    <n v="0.76"/>
    <n v="36"/>
    <n v="600"/>
    <n v="30"/>
    <n v="1000"/>
    <n v="924"/>
    <n v="0.92"/>
    <n v="60"/>
    <n v="3.4"/>
    <n v="949.42"/>
    <n v="980.4"/>
    <x v="1"/>
    <x v="3"/>
    <x v="2"/>
    <x v="2"/>
    <s v="15"/>
    <s v="25;27"/>
    <s v="-"/>
    <s v="-"/>
    <s v="47;52"/>
    <x v="1"/>
    <s v="36;53"/>
    <s v="35;46"/>
    <m/>
    <n v="52"/>
    <n v="53"/>
    <x v="1"/>
  </r>
  <r>
    <s v="wpn_ak74m_camo"/>
    <x v="29"/>
    <x v="2"/>
    <x v="2"/>
    <x v="0"/>
    <n v="38360"/>
    <n v="0.81"/>
    <n v="0.76"/>
    <n v="36"/>
    <n v="650"/>
    <n v="30"/>
    <n v="1000"/>
    <n v="940"/>
    <n v="0.94"/>
    <n v="78"/>
    <n v="3.65"/>
    <n v="987.14"/>
    <n v="1025.5"/>
    <x v="1"/>
    <x v="3"/>
    <x v="2"/>
    <x v="2"/>
    <s v="15"/>
    <s v="25;27"/>
    <s v="-"/>
    <s v="-"/>
    <s v="47;52"/>
    <x v="1"/>
    <s v="36;53"/>
    <s v="35;46"/>
    <m/>
    <n v="52"/>
    <n v="53"/>
    <x v="0"/>
  </r>
  <r>
    <s v="wpn_ak74m_custom"/>
    <x v="30"/>
    <x v="2"/>
    <x v="2"/>
    <x v="0"/>
    <n v="33980"/>
    <n v="0.8"/>
    <n v="0.76"/>
    <n v="36"/>
    <n v="650"/>
    <n v="30"/>
    <n v="1000"/>
    <n v="933"/>
    <n v="0.94"/>
    <n v="78"/>
    <n v="3.55"/>
    <n v="990.81999999999994"/>
    <n v="1024.8"/>
    <x v="1"/>
    <x v="3"/>
    <x v="2"/>
    <x v="2"/>
    <s v="15"/>
    <s v="25;27"/>
    <s v="-"/>
    <s v="-"/>
    <s v="47;52"/>
    <x v="1"/>
    <s v="36;53"/>
    <s v="35;46"/>
    <m/>
    <n v="52"/>
    <n v="53"/>
    <x v="0"/>
  </r>
  <r>
    <s v="wpn_ak74m_duty"/>
    <x v="31"/>
    <x v="2"/>
    <x v="2"/>
    <x v="0"/>
    <n v="38580"/>
    <n v="0.79"/>
    <n v="0.76"/>
    <n v="36"/>
    <n v="600"/>
    <n v="30"/>
    <n v="1000"/>
    <n v="951"/>
    <n v="0.93"/>
    <n v="78"/>
    <n v="2.71"/>
    <n v="989.42"/>
    <n v="1028"/>
    <x v="1"/>
    <x v="3"/>
    <x v="2"/>
    <x v="2"/>
    <s v="15"/>
    <s v="25;27"/>
    <s v="-"/>
    <s v="-"/>
    <s v="47;52"/>
    <x v="1"/>
    <s v="36;53"/>
    <s v="35;46"/>
    <m/>
    <n v="52"/>
    <n v="53"/>
    <x v="0"/>
  </r>
  <r>
    <s v="wpn_ak74m_beard"/>
    <x v="32"/>
    <x v="2"/>
    <x v="2"/>
    <x v="0"/>
    <n v="38980"/>
    <n v="0.78"/>
    <n v="0.76"/>
    <n v="36"/>
    <n v="600"/>
    <n v="45"/>
    <n v="1000"/>
    <n v="924"/>
    <n v="0.92"/>
    <n v="60"/>
    <n v="3"/>
    <n v="1010.42"/>
    <n v="1049.4000000000001"/>
    <x v="1"/>
    <x v="3"/>
    <x v="2"/>
    <x v="0"/>
    <s v="15"/>
    <s v="25"/>
    <s v="-"/>
    <s v="-"/>
    <s v="47"/>
    <x v="1"/>
    <s v="36;53"/>
    <m/>
    <m/>
    <n v="47"/>
    <n v="53"/>
    <x v="1"/>
  </r>
  <r>
    <s v="wpn_ak74m_pka"/>
    <x v="33"/>
    <x v="2"/>
    <x v="2"/>
    <x v="0"/>
    <n v="40680"/>
    <n v="0.79"/>
    <n v="0.76"/>
    <n v="36"/>
    <n v="650"/>
    <n v="30"/>
    <n v="1000"/>
    <n v="956"/>
    <n v="0.94"/>
    <n v="78"/>
    <n v="3.4"/>
    <n v="986.92"/>
    <n v="1027.5999999999999"/>
    <x v="1"/>
    <x v="3"/>
    <x v="2"/>
    <x v="2"/>
    <s v="15"/>
    <s v="25;27"/>
    <s v="-"/>
    <s v="-"/>
    <s v="47;52"/>
    <x v="1"/>
    <s v="36;53"/>
    <s v="35;46"/>
    <m/>
    <n v="52"/>
    <n v="53"/>
    <x v="0"/>
  </r>
  <r>
    <s v="wpn_ak74"/>
    <x v="34"/>
    <x v="2"/>
    <x v="2"/>
    <x v="0"/>
    <n v="26950"/>
    <n v="0.76"/>
    <n v="0.76"/>
    <n v="36"/>
    <n v="650"/>
    <n v="30"/>
    <n v="1000"/>
    <n v="924"/>
    <n v="0.92"/>
    <n v="78"/>
    <n v="3.3"/>
    <n v="993.44999999999993"/>
    <n v="1020.4"/>
    <x v="1"/>
    <x v="3"/>
    <x v="2"/>
    <x v="2"/>
    <s v="15"/>
    <s v="25;27"/>
    <s v="-"/>
    <s v="-"/>
    <s v="47;52"/>
    <x v="1"/>
    <s v="36;53"/>
    <s v="35;46"/>
    <m/>
    <n v="52"/>
    <n v="53"/>
    <x v="0"/>
  </r>
  <r>
    <s v="wpn_ak74_rpk"/>
    <x v="35"/>
    <x v="2"/>
    <x v="2"/>
    <x v="0"/>
    <n v="33680"/>
    <n v="0.74"/>
    <n v="0.76"/>
    <n v="36"/>
    <n v="650"/>
    <n v="45"/>
    <n v="1000"/>
    <n v="947"/>
    <n v="0.94"/>
    <n v="66"/>
    <n v="3.62"/>
    <n v="1036.8200000000002"/>
    <n v="1070.5"/>
    <x v="1"/>
    <x v="3"/>
    <x v="2"/>
    <x v="2"/>
    <s v="15"/>
    <s v="25;27"/>
    <s v="-"/>
    <s v="-"/>
    <s v="47;52"/>
    <x v="1"/>
    <s v="36;53"/>
    <s v="35;46"/>
    <m/>
    <n v="52"/>
    <n v="53"/>
    <x v="0"/>
  </r>
  <r>
    <s v="wpn_ak74_alt"/>
    <x v="36"/>
    <x v="2"/>
    <x v="2"/>
    <x v="0"/>
    <n v="30380"/>
    <n v="0.79"/>
    <n v="0.76"/>
    <n v="36"/>
    <n v="660"/>
    <n v="30"/>
    <n v="1000"/>
    <n v="940"/>
    <n v="0.94"/>
    <n v="78"/>
    <n v="3.3"/>
    <n v="997.62"/>
    <n v="1028"/>
    <x v="1"/>
    <x v="3"/>
    <x v="2"/>
    <x v="2"/>
    <s v="15"/>
    <s v="25;27"/>
    <s v="-"/>
    <s v="-"/>
    <s v="47;52"/>
    <x v="1"/>
    <s v="36;53"/>
    <s v="35;46"/>
    <m/>
    <n v="52"/>
    <n v="53"/>
    <x v="0"/>
  </r>
  <r>
    <s v="wpn_ak74_custom"/>
    <x v="37"/>
    <x v="2"/>
    <x v="2"/>
    <x v="0"/>
    <n v="31580"/>
    <n v="0.81"/>
    <n v="0.76"/>
    <n v="36"/>
    <n v="640"/>
    <n v="30"/>
    <n v="1000"/>
    <n v="951"/>
    <n v="0.96"/>
    <n v="87"/>
    <n v="3.7"/>
    <n v="1013.52"/>
    <n v="1045.0999999999999"/>
    <x v="1"/>
    <x v="3"/>
    <x v="2"/>
    <x v="2"/>
    <s v="15"/>
    <s v="25;27"/>
    <s v="-"/>
    <s v="-"/>
    <s v="47;52"/>
    <x v="1"/>
    <s v="36;53"/>
    <s v="35;46"/>
    <m/>
    <n v="52"/>
    <n v="53"/>
    <x v="0"/>
  </r>
  <r>
    <s v="wpn_ak74_modern"/>
    <x v="38"/>
    <x v="2"/>
    <x v="2"/>
    <x v="0"/>
    <n v="29560"/>
    <n v="0.77"/>
    <n v="0.76"/>
    <n v="36"/>
    <n v="650"/>
    <n v="30"/>
    <n v="1000"/>
    <n v="932"/>
    <n v="0.94"/>
    <n v="45"/>
    <n v="2.46"/>
    <n v="937.04000000000008"/>
    <n v="966.6"/>
    <x v="1"/>
    <x v="3"/>
    <x v="2"/>
    <x v="2"/>
    <s v="15"/>
    <s v="25;27"/>
    <s v="-"/>
    <s v="-"/>
    <s v="47;52"/>
    <x v="1"/>
    <s v="36;53"/>
    <s v="35;46"/>
    <m/>
    <n v="52"/>
    <n v="53"/>
    <x v="0"/>
  </r>
  <r>
    <s v="wpn_akm_bas"/>
    <x v="39"/>
    <x v="2"/>
    <x v="1"/>
    <x v="0"/>
    <n v="8780"/>
    <n v="0.7"/>
    <n v="0.72"/>
    <n v="40"/>
    <n v="600"/>
    <n v="30"/>
    <n v="900"/>
    <n v="601"/>
    <n v="0.92"/>
    <n v="34"/>
    <n v="3.3"/>
    <n v="850.32"/>
    <n v="859.1"/>
    <x v="1"/>
    <x v="5"/>
    <x v="3"/>
    <x v="0"/>
    <s v="-"/>
    <s v="-"/>
    <s v="30"/>
    <s v="-"/>
    <s v="-"/>
    <x v="2"/>
    <s v="40"/>
    <m/>
    <m/>
    <n v="55"/>
    <n v="40"/>
    <x v="1"/>
  </r>
  <r>
    <s v="wpn_akm"/>
    <x v="40"/>
    <x v="0"/>
    <x v="1"/>
    <x v="0"/>
    <n v="28780"/>
    <n v="0.7"/>
    <n v="0.72"/>
    <n v="40"/>
    <n v="600"/>
    <n v="30"/>
    <n v="900"/>
    <n v="601"/>
    <n v="0.92"/>
    <n v="44"/>
    <n v="3.3"/>
    <n v="850.32"/>
    <n v="879.1"/>
    <x v="1"/>
    <x v="5"/>
    <x v="3"/>
    <x v="0"/>
    <s v="-"/>
    <s v="-"/>
    <s v="30"/>
    <s v="-"/>
    <s v="-"/>
    <x v="2"/>
    <s v="40"/>
    <m/>
    <m/>
    <n v="55"/>
    <n v="40"/>
    <x v="0"/>
  </r>
  <r>
    <s v="wpn_akms_bas"/>
    <x v="41"/>
    <x v="0"/>
    <x v="1"/>
    <x v="0"/>
    <n v="8780"/>
    <n v="0.7"/>
    <n v="0.72"/>
    <n v="40"/>
    <n v="600"/>
    <n v="30"/>
    <n v="900"/>
    <n v="601"/>
    <n v="0.92"/>
    <n v="34"/>
    <n v="3.3"/>
    <n v="850.32"/>
    <n v="859.1"/>
    <x v="1"/>
    <x v="5"/>
    <x v="3"/>
    <x v="0"/>
    <s v="-"/>
    <s v="-"/>
    <s v="30"/>
    <s v="-"/>
    <s v="-"/>
    <x v="2"/>
    <s v="40"/>
    <m/>
    <m/>
    <n v="55"/>
    <n v="40"/>
    <x v="1"/>
  </r>
  <r>
    <s v="wpn_akms"/>
    <x v="42"/>
    <x v="2"/>
    <x v="1"/>
    <x v="0"/>
    <n v="28780"/>
    <n v="0.7"/>
    <n v="0.72"/>
    <n v="40"/>
    <n v="600"/>
    <n v="30"/>
    <n v="900"/>
    <n v="601"/>
    <n v="0.92"/>
    <n v="44"/>
    <n v="3.3"/>
    <n v="850.32"/>
    <n v="879.1"/>
    <x v="1"/>
    <x v="5"/>
    <x v="3"/>
    <x v="0"/>
    <s v="-"/>
    <s v="-"/>
    <s v="30"/>
    <s v="-"/>
    <s v="-"/>
    <x v="2"/>
    <s v="40"/>
    <m/>
    <m/>
    <n v="55"/>
    <n v="40"/>
    <x v="0"/>
  </r>
  <r>
    <s v="wpn_akms_alt"/>
    <x v="43"/>
    <x v="0"/>
    <x v="1"/>
    <x v="0"/>
    <n v="26540"/>
    <n v="0.69"/>
    <n v="0.72"/>
    <n v="40"/>
    <n v="620"/>
    <n v="30"/>
    <n v="900"/>
    <n v="601"/>
    <n v="0.92"/>
    <n v="44"/>
    <n v="3.3"/>
    <n v="853.56000000000006"/>
    <n v="880.1"/>
    <x v="1"/>
    <x v="5"/>
    <x v="3"/>
    <x v="0"/>
    <s v="-"/>
    <s v="-"/>
    <s v="30"/>
    <s v="-"/>
    <s v="-"/>
    <x v="2"/>
    <s v="40"/>
    <m/>
    <m/>
    <n v="55"/>
    <n v="40"/>
    <x v="0"/>
  </r>
  <r>
    <s v="wpn_aks"/>
    <x v="44"/>
    <x v="2"/>
    <x v="1"/>
    <x v="0"/>
    <n v="22650"/>
    <n v="0.67"/>
    <n v="0.72"/>
    <n v="40"/>
    <n v="600"/>
    <n v="30"/>
    <n v="900"/>
    <n v="601"/>
    <n v="0.93"/>
    <n v="46"/>
    <n v="3.2"/>
    <n v="859.45"/>
    <n v="882.1"/>
    <x v="1"/>
    <x v="5"/>
    <x v="3"/>
    <x v="0"/>
    <s v="-"/>
    <s v="-"/>
    <s v="30"/>
    <s v="-"/>
    <s v="-"/>
    <x v="2"/>
    <s v="40"/>
    <m/>
    <m/>
    <n v="55"/>
    <n v="40"/>
    <x v="0"/>
  </r>
  <r>
    <s v="wpn_aks74"/>
    <x v="45"/>
    <x v="2"/>
    <x v="2"/>
    <x v="0"/>
    <n v="25860"/>
    <n v="0.77"/>
    <n v="0.77"/>
    <n v="36"/>
    <n v="650"/>
    <n v="30"/>
    <n v="1000"/>
    <n v="914"/>
    <n v="0.92"/>
    <n v="47"/>
    <n v="3.2"/>
    <n v="934.54"/>
    <n v="960.4"/>
    <x v="1"/>
    <x v="3"/>
    <x v="2"/>
    <x v="2"/>
    <s v="15"/>
    <s v="25;27"/>
    <s v="-"/>
    <s v="-"/>
    <s v="47;52"/>
    <x v="1"/>
    <s v="36;53"/>
    <s v="35;46"/>
    <m/>
    <n v="52"/>
    <n v="53"/>
    <x v="0"/>
  </r>
  <r>
    <s v="wpn_aks74_new"/>
    <x v="46"/>
    <x v="2"/>
    <x v="2"/>
    <x v="0"/>
    <n v="26880"/>
    <n v="0.77"/>
    <n v="0.77"/>
    <n v="36"/>
    <n v="655"/>
    <n v="30"/>
    <n v="1000"/>
    <n v="924"/>
    <n v="0.93"/>
    <n v="47"/>
    <n v="3.2"/>
    <n v="936.02"/>
    <n v="962.9"/>
    <x v="1"/>
    <x v="3"/>
    <x v="2"/>
    <x v="2"/>
    <s v="15"/>
    <s v="25;27"/>
    <s v="-"/>
    <s v="-"/>
    <s v="47;52"/>
    <x v="1"/>
    <s v="36;53"/>
    <s v="35;46"/>
    <m/>
    <n v="52"/>
    <n v="53"/>
    <x v="0"/>
  </r>
  <r>
    <s v="wpn_ak74u_old"/>
    <x v="47"/>
    <x v="2"/>
    <x v="2"/>
    <x v="0"/>
    <n v="17860"/>
    <n v="0.61"/>
    <n v="0.83"/>
    <n v="28"/>
    <n v="690"/>
    <n v="30"/>
    <n v="900"/>
    <n v="760"/>
    <n v="0.91"/>
    <n v="51"/>
    <n v="2.48"/>
    <n v="907.34"/>
    <n v="925.2"/>
    <x v="1"/>
    <x v="3"/>
    <x v="2"/>
    <x v="0"/>
    <s v="15"/>
    <s v="25"/>
    <s v="-"/>
    <s v="-"/>
    <s v="47"/>
    <x v="1"/>
    <s v="36;53"/>
    <m/>
    <m/>
    <n v="47"/>
    <n v="53"/>
    <x v="0"/>
  </r>
  <r>
    <s v="wpn_ak74u_n1"/>
    <x v="48"/>
    <x v="2"/>
    <x v="2"/>
    <x v="0"/>
    <n v="20870"/>
    <n v="0.62"/>
    <n v="0.83"/>
    <n v="35"/>
    <n v="700"/>
    <n v="30"/>
    <n v="900"/>
    <n v="772"/>
    <n v="0.91"/>
    <n v="50"/>
    <n v="2.48"/>
    <n v="912.53"/>
    <n v="933.40000000000009"/>
    <x v="1"/>
    <x v="3"/>
    <x v="2"/>
    <x v="0"/>
    <s v="15"/>
    <s v="25"/>
    <s v="-"/>
    <s v="-"/>
    <s v="47"/>
    <x v="1"/>
    <s v="36;53"/>
    <m/>
    <m/>
    <n v="47"/>
    <n v="53"/>
    <x v="1"/>
  </r>
  <r>
    <s v="wpn_ak74u_tac"/>
    <x v="49"/>
    <x v="2"/>
    <x v="2"/>
    <x v="0"/>
    <n v="38950"/>
    <n v="0.79"/>
    <n v="0.76"/>
    <n v="35"/>
    <n v="880"/>
    <n v="45"/>
    <n v="1000"/>
    <n v="940"/>
    <n v="0.92"/>
    <n v="60"/>
    <n v="3"/>
    <n v="1050.05"/>
    <n v="1089"/>
    <x v="1"/>
    <x v="3"/>
    <x v="2"/>
    <x v="2"/>
    <s v="15"/>
    <s v="25;27"/>
    <s v="-"/>
    <s v="-"/>
    <s v="47;52"/>
    <x v="1"/>
    <s v="36;53"/>
    <s v="35;46"/>
    <m/>
    <n v="52"/>
    <n v="53"/>
    <x v="1"/>
  </r>
  <r>
    <s v="wpn_ak74u"/>
    <x v="50"/>
    <x v="2"/>
    <x v="1"/>
    <x v="0"/>
    <n v="20870"/>
    <n v="0.62"/>
    <n v="0.83"/>
    <n v="35"/>
    <n v="700"/>
    <n v="30"/>
    <n v="900"/>
    <n v="772"/>
    <n v="0.91"/>
    <n v="51"/>
    <n v="2.48"/>
    <n v="914.53"/>
    <n v="935.40000000000009"/>
    <x v="1"/>
    <x v="3"/>
    <x v="2"/>
    <x v="0"/>
    <s v="15"/>
    <s v="25"/>
    <s v="-"/>
    <s v="-"/>
    <s v="47"/>
    <x v="1"/>
    <s v="36;53"/>
    <m/>
    <m/>
    <n v="47"/>
    <n v="53"/>
    <x v="0"/>
  </r>
  <r>
    <s v="wpn_ak74u_camo"/>
    <x v="51"/>
    <x v="2"/>
    <x v="1"/>
    <x v="0"/>
    <n v="24550"/>
    <n v="0.64"/>
    <n v="0.83"/>
    <n v="35"/>
    <n v="765"/>
    <n v="30"/>
    <n v="900"/>
    <n v="783"/>
    <n v="0.93"/>
    <n v="55"/>
    <n v="2.8"/>
    <n v="927.25"/>
    <n v="951.8"/>
    <x v="1"/>
    <x v="3"/>
    <x v="2"/>
    <x v="0"/>
    <s v="15"/>
    <s v="25"/>
    <s v="-"/>
    <s v="-"/>
    <s v="47"/>
    <x v="1"/>
    <s v="36;53"/>
    <m/>
    <m/>
    <n v="47"/>
    <n v="53"/>
    <x v="0"/>
  </r>
  <r>
    <s v="wpn_ak74u_custom"/>
    <x v="52"/>
    <x v="2"/>
    <x v="1"/>
    <x v="0"/>
    <n v="23880"/>
    <n v="0.66"/>
    <n v="0.83"/>
    <n v="35"/>
    <n v="715"/>
    <n v="30"/>
    <n v="900"/>
    <n v="790"/>
    <n v="0.91"/>
    <n v="53"/>
    <n v="2.64"/>
    <n v="921.22"/>
    <n v="945.1"/>
    <x v="1"/>
    <x v="3"/>
    <x v="2"/>
    <x v="0"/>
    <s v="15"/>
    <s v="25"/>
    <s v="-"/>
    <s v="-"/>
    <s v="47"/>
    <x v="1"/>
    <s v="36;53"/>
    <m/>
    <m/>
    <n v="47"/>
    <n v="53"/>
    <x v="0"/>
  </r>
  <r>
    <s v="wpn_ak74u_snag"/>
    <x v="53"/>
    <x v="2"/>
    <x v="1"/>
    <x v="0"/>
    <n v="28950"/>
    <n v="0.64"/>
    <n v="0.83"/>
    <n v="29"/>
    <n v="750"/>
    <n v="45"/>
    <n v="900"/>
    <n v="786"/>
    <n v="0.93"/>
    <n v="51"/>
    <n v="2.98"/>
    <n v="980.85"/>
    <n v="1009.8000000000001"/>
    <x v="1"/>
    <x v="3"/>
    <x v="2"/>
    <x v="0"/>
    <s v="15"/>
    <s v="25"/>
    <s v="-"/>
    <s v="-"/>
    <s v="47"/>
    <x v="1"/>
    <s v="36;53"/>
    <m/>
    <m/>
    <n v="47"/>
    <n v="53"/>
    <x v="0"/>
  </r>
  <r>
    <s v="wpn_abakan"/>
    <x v="54"/>
    <x v="2"/>
    <x v="2"/>
    <x v="0"/>
    <n v="35850"/>
    <n v="0.82"/>
    <n v="0.71"/>
    <n v="36"/>
    <n v="600"/>
    <n v="30"/>
    <n v="1000"/>
    <n v="945"/>
    <n v="0.92"/>
    <n v="61"/>
    <n v="3.85"/>
    <n v="933.15"/>
    <n v="969"/>
    <x v="1"/>
    <x v="3"/>
    <x v="2"/>
    <x v="0"/>
    <s v="15"/>
    <s v="25"/>
    <s v="-"/>
    <s v="-"/>
    <s v="47"/>
    <x v="1"/>
    <s v="36;53"/>
    <m/>
    <m/>
    <n v="47"/>
    <n v="53"/>
    <x v="0"/>
  </r>
  <r>
    <s v="wpn_abakan_camo"/>
    <x v="55"/>
    <x v="2"/>
    <x v="2"/>
    <x v="0"/>
    <n v="40860"/>
    <n v="0.83"/>
    <n v="0.71"/>
    <n v="36"/>
    <n v="600"/>
    <n v="30"/>
    <n v="1000"/>
    <n v="945"/>
    <n v="0.92"/>
    <n v="68"/>
    <n v="3.85"/>
    <n v="943.14"/>
    <n v="984"/>
    <x v="1"/>
    <x v="3"/>
    <x v="2"/>
    <x v="0"/>
    <s v="15"/>
    <s v="25"/>
    <s v="-"/>
    <s v="-"/>
    <s v="47"/>
    <x v="1"/>
    <s v="36;53"/>
    <m/>
    <m/>
    <n v="47"/>
    <n v="53"/>
    <x v="0"/>
  </r>
  <r>
    <s v="wpn_abakan_n"/>
    <x v="56"/>
    <x v="2"/>
    <x v="2"/>
    <x v="0"/>
    <n v="35850"/>
    <n v="0.82"/>
    <n v="0.71"/>
    <n v="36"/>
    <n v="600"/>
    <n v="30"/>
    <n v="1000"/>
    <n v="945"/>
    <n v="0.92"/>
    <n v="61"/>
    <n v="3.85"/>
    <n v="933.15"/>
    <n v="969"/>
    <x v="1"/>
    <x v="3"/>
    <x v="2"/>
    <x v="0"/>
    <s v="15"/>
    <s v="25"/>
    <s v="-"/>
    <s v="-"/>
    <s v="47"/>
    <x v="1"/>
    <s v="36;53"/>
    <m/>
    <m/>
    <n v="47"/>
    <n v="53"/>
    <x v="1"/>
  </r>
  <r>
    <s v="wpn_aps"/>
    <x v="57"/>
    <x v="1"/>
    <x v="1"/>
    <x v="0"/>
    <n v="9380"/>
    <n v="0.56000000000000005"/>
    <n v="0.82"/>
    <n v="17"/>
    <n v="650"/>
    <n v="20"/>
    <n v="300"/>
    <n v="381"/>
    <n v="0.91"/>
    <n v="42"/>
    <n v="1.02"/>
    <n v="699.52"/>
    <n v="708.90000000000009"/>
    <x v="2"/>
    <x v="6"/>
    <x v="1"/>
    <x v="3"/>
    <s v="15;17"/>
    <s v="-"/>
    <s v="30"/>
    <s v="38"/>
    <m/>
    <x v="1"/>
    <s v="18;33"/>
    <s v="21;40"/>
    <m/>
    <n v="38"/>
    <n v="40"/>
    <x v="0"/>
  </r>
  <r>
    <s v="wpn_aps_bas"/>
    <x v="58"/>
    <x v="1"/>
    <x v="1"/>
    <x v="0"/>
    <n v="9380"/>
    <n v="0.56000000000000005"/>
    <n v="0.82"/>
    <n v="17"/>
    <n v="650"/>
    <n v="20"/>
    <n v="300"/>
    <n v="381"/>
    <n v="0.91"/>
    <n v="42"/>
    <n v="1.02"/>
    <n v="669.52"/>
    <n v="678.90000000000009"/>
    <x v="2"/>
    <x v="6"/>
    <x v="1"/>
    <x v="0"/>
    <s v="15"/>
    <s v="-"/>
    <s v="30"/>
    <m/>
    <m/>
    <x v="1"/>
    <s v="18;33"/>
    <m/>
    <m/>
    <n v="30"/>
    <n v="33"/>
    <x v="1"/>
  </r>
  <r>
    <s v="wpn_aps_bas_apsabigo"/>
    <x v="59"/>
    <x v="1"/>
    <x v="1"/>
    <x v="0"/>
    <n v="9380"/>
    <n v="0.56000000000000005"/>
    <n v="0.82"/>
    <n v="17"/>
    <n v="650"/>
    <n v="20"/>
    <n v="300"/>
    <n v="381"/>
    <n v="0.91"/>
    <n v="42"/>
    <n v="1"/>
    <n v="669.72"/>
    <n v="679.1"/>
    <x v="2"/>
    <x v="6"/>
    <x v="1"/>
    <x v="0"/>
    <s v="15"/>
    <s v="-"/>
    <s v="30"/>
    <m/>
    <m/>
    <x v="1"/>
    <s v="18;33"/>
    <m/>
    <m/>
    <n v="30"/>
    <n v="33"/>
    <x v="1"/>
  </r>
  <r>
    <s v="wpn_ar15_freedom"/>
    <x v="60"/>
    <x v="0"/>
    <x v="4"/>
    <x v="2"/>
    <n v="140820"/>
    <n v="0.83"/>
    <n v="0.8"/>
    <n v="35"/>
    <n v="770"/>
    <n v="60"/>
    <n v="1000"/>
    <n v="986"/>
    <n v="0.92"/>
    <n v="98"/>
    <n v="3.15"/>
    <n v="1085.2800000000002"/>
    <n v="1226.0999999999999"/>
    <x v="1"/>
    <x v="4"/>
    <x v="2"/>
    <x v="0"/>
    <s v="15"/>
    <s v="27"/>
    <s v="-"/>
    <s v="-"/>
    <s v="52"/>
    <x v="1"/>
    <s v="35;46"/>
    <m/>
    <m/>
    <n v="52"/>
    <n v="46"/>
    <x v="1"/>
  </r>
  <r>
    <s v="wpn_protecta"/>
    <x v="61"/>
    <x v="3"/>
    <x v="5"/>
    <x v="3"/>
    <n v="28550"/>
    <n v="0.64"/>
    <n v="0.63"/>
    <n v="180"/>
    <n v="155"/>
    <n v="12"/>
    <n v="250"/>
    <n v="320"/>
    <n v="0.8"/>
    <n v="26"/>
    <n v="4.2"/>
    <n v="848.95"/>
    <n v="877.5"/>
    <x v="3"/>
    <x v="7"/>
    <x v="4"/>
    <x v="0"/>
    <s v="-"/>
    <s v="23"/>
    <s v="-"/>
    <s v="42"/>
    <m/>
    <x v="1"/>
    <s v="74;132"/>
    <m/>
    <m/>
    <n v="42"/>
    <n v="132"/>
    <x v="0"/>
  </r>
  <r>
    <s v="wpn_protecta_camo"/>
    <x v="62"/>
    <x v="3"/>
    <x v="5"/>
    <x v="3"/>
    <n v="33850"/>
    <n v="0.59"/>
    <n v="0.63"/>
    <n v="180"/>
    <n v="155"/>
    <n v="12"/>
    <n v="250"/>
    <n v="320"/>
    <n v="0.8"/>
    <n v="26"/>
    <n v="4.3"/>
    <n v="837.65"/>
    <n v="871.5"/>
    <x v="3"/>
    <x v="7"/>
    <x v="4"/>
    <x v="0"/>
    <s v="-"/>
    <s v="23"/>
    <s v="-"/>
    <s v="42"/>
    <m/>
    <x v="1"/>
    <s v="74;132"/>
    <m/>
    <m/>
    <n v="42"/>
    <n v="132"/>
    <x v="0"/>
  </r>
  <r>
    <s v="wpn_protecta_nimble"/>
    <x v="63"/>
    <x v="3"/>
    <x v="5"/>
    <x v="3"/>
    <n v="32680"/>
    <n v="0.56999999999999995"/>
    <n v="0.63"/>
    <n v="180"/>
    <n v="191"/>
    <n v="12"/>
    <n v="250"/>
    <n v="320"/>
    <n v="0.79"/>
    <n v="26"/>
    <n v="4.2"/>
    <n v="840.42000000000007"/>
    <n v="873.1"/>
    <x v="3"/>
    <x v="7"/>
    <x v="4"/>
    <x v="0"/>
    <s v="-"/>
    <s v="23"/>
    <s v="-"/>
    <s v="42"/>
    <m/>
    <x v="1"/>
    <s v="74;132"/>
    <m/>
    <m/>
    <n v="42"/>
    <n v="132"/>
    <x v="0"/>
  </r>
  <r>
    <s v="wpn_protecta_custom"/>
    <x v="64"/>
    <x v="3"/>
    <x v="5"/>
    <x v="3"/>
    <n v="30650"/>
    <n v="0.57999999999999996"/>
    <n v="0.63"/>
    <n v="180"/>
    <n v="168"/>
    <n v="12"/>
    <n v="250"/>
    <n v="320"/>
    <n v="0.79"/>
    <n v="26"/>
    <n v="4.3"/>
    <n v="840.15000000000009"/>
    <n v="870.8"/>
    <x v="3"/>
    <x v="7"/>
    <x v="4"/>
    <x v="0"/>
    <s v="-"/>
    <s v="23"/>
    <s v="-"/>
    <s v="42"/>
    <m/>
    <x v="1"/>
    <s v="74;132"/>
    <m/>
    <m/>
    <n v="42"/>
    <n v="132"/>
    <x v="0"/>
  </r>
  <r>
    <s v="wpn_protecta_aim"/>
    <x v="65"/>
    <x v="3"/>
    <x v="5"/>
    <x v="3"/>
    <n v="33780"/>
    <n v="0.64"/>
    <n v="0.63"/>
    <n v="180"/>
    <n v="150"/>
    <n v="12"/>
    <n v="250"/>
    <n v="320"/>
    <n v="0.79"/>
    <n v="26"/>
    <n v="4.2"/>
    <n v="842.22"/>
    <n v="876"/>
    <x v="3"/>
    <x v="7"/>
    <x v="4"/>
    <x v="0"/>
    <s v="-"/>
    <s v="23"/>
    <s v="-"/>
    <s v="42"/>
    <m/>
    <x v="1"/>
    <s v="74;132"/>
    <m/>
    <m/>
    <n v="42"/>
    <n v="132"/>
    <x v="0"/>
  </r>
  <r>
    <s v="wpn_val"/>
    <x v="66"/>
    <x v="0"/>
    <x v="1"/>
    <x v="0"/>
    <n v="38860"/>
    <n v="0.77"/>
    <n v="0.82"/>
    <n v="39"/>
    <n v="900"/>
    <n v="20"/>
    <n v="600"/>
    <n v="350"/>
    <n v="0.91"/>
    <n v="98"/>
    <n v="2.5"/>
    <n v="902.14"/>
    <n v="941"/>
    <x v="1"/>
    <x v="1"/>
    <x v="1"/>
    <x v="0"/>
    <s v="-"/>
    <s v="-"/>
    <s v="34"/>
    <s v="-"/>
    <s v="55"/>
    <x v="1"/>
    <s v="43"/>
    <m/>
    <m/>
    <n v="55"/>
    <n v="43"/>
    <x v="0"/>
  </r>
  <r>
    <s v="wpn_val_modern"/>
    <x v="67"/>
    <x v="0"/>
    <x v="2"/>
    <x v="0"/>
    <n v="41580"/>
    <n v="0.79"/>
    <n v="0.82"/>
    <n v="39"/>
    <n v="840"/>
    <n v="20"/>
    <n v="600"/>
    <n v="350"/>
    <n v="0.9"/>
    <n v="98"/>
    <n v="2.5"/>
    <n v="894.42000000000007"/>
    <n v="936"/>
    <x v="1"/>
    <x v="1"/>
    <x v="1"/>
    <x v="0"/>
    <s v="-"/>
    <s v="-"/>
    <s v="34"/>
    <s v="-"/>
    <s v="55"/>
    <x v="1"/>
    <s v="43"/>
    <m/>
    <m/>
    <n v="55"/>
    <n v="43"/>
    <x v="0"/>
  </r>
  <r>
    <s v="wpn_val_tac"/>
    <x v="68"/>
    <x v="0"/>
    <x v="2"/>
    <x v="0"/>
    <n v="48860"/>
    <n v="0.79"/>
    <n v="0.82"/>
    <n v="46"/>
    <n v="900"/>
    <n v="20"/>
    <n v="600"/>
    <n v="350"/>
    <n v="0.9"/>
    <n v="98"/>
    <n v="2.5"/>
    <n v="900.14"/>
    <n v="949"/>
    <x v="1"/>
    <x v="1"/>
    <x v="1"/>
    <x v="0"/>
    <s v="-"/>
    <s v="-"/>
    <s v="34"/>
    <s v="-"/>
    <s v="55"/>
    <x v="1"/>
    <s v="43"/>
    <m/>
    <m/>
    <n v="55"/>
    <n v="43"/>
    <x v="1"/>
  </r>
  <r>
    <s v="wpn_ash12"/>
    <x v="69"/>
    <x v="0"/>
    <x v="2"/>
    <x v="0"/>
    <n v="56890"/>
    <n v="0.86"/>
    <n v="0.69"/>
    <n v="80"/>
    <n v="450"/>
    <n v="20"/>
    <n v="900"/>
    <n v="525"/>
    <n v="0.76"/>
    <n v="33"/>
    <n v="4.5"/>
    <n v="872.61"/>
    <n v="929.5"/>
    <x v="0"/>
    <x v="8"/>
    <x v="4"/>
    <x v="0"/>
    <s v="-"/>
    <s v="-"/>
    <s v="38"/>
    <s v="-"/>
    <s v="-"/>
    <x v="3"/>
    <s v="80"/>
    <m/>
    <m/>
    <n v="75"/>
    <n v="80"/>
    <x v="0"/>
  </r>
  <r>
    <s v="wpn_m82"/>
    <x v="70"/>
    <x v="0"/>
    <x v="4"/>
    <x v="2"/>
    <n v="50000"/>
    <n v="0.93"/>
    <n v="0.69"/>
    <n v="270"/>
    <n v="100"/>
    <n v="10"/>
    <n v="1800"/>
    <n v="598"/>
    <n v="0.76"/>
    <n v="26"/>
    <n v="12.07"/>
    <n v="999.09999999999991"/>
    <n v="1049.0999999999999"/>
    <x v="0"/>
    <x v="8"/>
    <x v="4"/>
    <x v="0"/>
    <s v="-"/>
    <s v="-"/>
    <s v="38"/>
    <s v="-"/>
    <s v="-"/>
    <x v="3"/>
    <s v="80"/>
    <m/>
    <m/>
    <n v="75"/>
    <n v="80"/>
    <x v="0"/>
  </r>
  <r>
    <s v="wpn_m98b"/>
    <x v="71"/>
    <x v="0"/>
    <x v="4"/>
    <x v="2"/>
    <n v="88980"/>
    <n v="0.97"/>
    <n v="0.6"/>
    <n v="147"/>
    <n v="20"/>
    <n v="10"/>
    <n v="1500"/>
    <n v="993"/>
    <n v="0.54"/>
    <n v="26"/>
    <n v="7.5"/>
    <n v="1087.32"/>
    <n v="1176.3"/>
    <x v="0"/>
    <x v="9"/>
    <x v="0"/>
    <x v="0"/>
    <s v="-"/>
    <s v="-"/>
    <s v="-"/>
    <s v="-"/>
    <s v="-"/>
    <x v="4"/>
    <s v="130"/>
    <m/>
    <m/>
    <n v="140"/>
    <n v="130"/>
    <x v="0"/>
  </r>
  <r>
    <s v="wpn_beretta"/>
    <x v="72"/>
    <x v="1"/>
    <x v="6"/>
    <x v="1"/>
    <n v="7120"/>
    <n v="0.67"/>
    <n v="0.84"/>
    <n v="21"/>
    <n v="300"/>
    <n v="15"/>
    <n v="400"/>
    <n v="476"/>
    <n v="0.84"/>
    <n v="33"/>
    <n v="0.95"/>
    <n v="653.98"/>
    <n v="661.1"/>
    <x v="2"/>
    <x v="10"/>
    <x v="1"/>
    <x v="4"/>
    <s v="17;15"/>
    <s v="-"/>
    <s v="30"/>
    <s v="38"/>
    <m/>
    <x v="1"/>
    <s v="21;40"/>
    <s v="18;33"/>
    <m/>
    <n v="38"/>
    <n v="40"/>
    <x v="0"/>
  </r>
  <r>
    <s v="wpn_beretta_alt"/>
    <x v="73"/>
    <x v="1"/>
    <x v="6"/>
    <x v="1"/>
    <n v="8290"/>
    <n v="0.67"/>
    <n v="0.84"/>
    <n v="21"/>
    <n v="300"/>
    <n v="15"/>
    <n v="400"/>
    <n v="476"/>
    <n v="0.84"/>
    <n v="33"/>
    <n v="0.95"/>
    <n v="652.81000000000006"/>
    <n v="661.1"/>
    <x v="2"/>
    <x v="10"/>
    <x v="1"/>
    <x v="4"/>
    <s v="17;15"/>
    <s v="-"/>
    <s v="30"/>
    <s v="38"/>
    <m/>
    <x v="1"/>
    <s v="21;40"/>
    <s v="18;33"/>
    <m/>
    <n v="38"/>
    <n v="40"/>
    <x v="0"/>
  </r>
  <r>
    <s v="wpn_beretta_modern"/>
    <x v="74"/>
    <x v="1"/>
    <x v="6"/>
    <x v="1"/>
    <n v="9390"/>
    <n v="0.7"/>
    <n v="0.84"/>
    <n v="21"/>
    <n v="330"/>
    <n v="15"/>
    <n v="400"/>
    <n v="476"/>
    <n v="0.87"/>
    <n v="33"/>
    <n v="0.95"/>
    <n v="660.71"/>
    <n v="670.1"/>
    <x v="2"/>
    <x v="10"/>
    <x v="1"/>
    <x v="0"/>
    <s v="17"/>
    <s v="-"/>
    <s v="-"/>
    <s v="38"/>
    <m/>
    <x v="1"/>
    <s v="21;40"/>
    <m/>
    <m/>
    <n v="38"/>
    <n v="40"/>
    <x v="0"/>
  </r>
  <r>
    <s v="wpn_beretta_px4"/>
    <x v="75"/>
    <x v="1"/>
    <x v="6"/>
    <x v="1"/>
    <n v="11650"/>
    <n v="0.65"/>
    <n v="0.87"/>
    <n v="21"/>
    <n v="400"/>
    <n v="17"/>
    <n v="400"/>
    <n v="476"/>
    <n v="0.83"/>
    <n v="35"/>
    <n v="0.79"/>
    <n v="759.05"/>
    <n v="770.7"/>
    <x v="2"/>
    <x v="10"/>
    <x v="1"/>
    <x v="5"/>
    <s v="17;10"/>
    <s v="19"/>
    <s v="-"/>
    <s v="38"/>
    <m/>
    <x v="1"/>
    <s v="21;40"/>
    <s v="25;82"/>
    <m/>
    <n v="38"/>
    <n v="82"/>
    <x v="0"/>
  </r>
  <r>
    <s v="wpn_hpsa_alt"/>
    <x v="76"/>
    <x v="1"/>
    <x v="7"/>
    <x v="1"/>
    <n v="9960"/>
    <n v="0.63"/>
    <n v="0.75"/>
    <n v="21"/>
    <n v="350"/>
    <n v="13"/>
    <n v="400"/>
    <n v="473"/>
    <n v="0.89"/>
    <n v="35"/>
    <n v="0.97"/>
    <n v="641.6400000000001"/>
    <n v="651.6"/>
    <x v="2"/>
    <x v="10"/>
    <x v="1"/>
    <x v="4"/>
    <s v="17;15"/>
    <s v="-"/>
    <s v="30"/>
    <s v="38"/>
    <m/>
    <x v="1"/>
    <s v="21;40"/>
    <s v="18;33"/>
    <m/>
    <n v="38"/>
    <n v="40"/>
    <x v="0"/>
  </r>
  <r>
    <s v="wpn_hpsa"/>
    <x v="77"/>
    <x v="1"/>
    <x v="7"/>
    <x v="1"/>
    <n v="8650"/>
    <n v="0.63"/>
    <n v="0.82"/>
    <n v="21"/>
    <n v="265"/>
    <n v="13"/>
    <n v="400"/>
    <n v="473"/>
    <n v="0.79"/>
    <n v="33"/>
    <n v="0.97"/>
    <n v="627.45000000000005"/>
    <n v="636.1"/>
    <x v="2"/>
    <x v="10"/>
    <x v="1"/>
    <x v="4"/>
    <s v="17;15"/>
    <s v="-"/>
    <s v="30"/>
    <s v="38"/>
    <m/>
    <x v="1"/>
    <s v="21;40"/>
    <s v="18;33"/>
    <m/>
    <n v="38"/>
    <n v="40"/>
    <x v="0"/>
  </r>
  <r>
    <s v="wpn_akm_alfa"/>
    <x v="78"/>
    <x v="0"/>
    <x v="4"/>
    <x v="2"/>
    <n v="75930"/>
    <n v="0.78"/>
    <n v="0.76"/>
    <n v="39"/>
    <n v="600"/>
    <n v="30"/>
    <n v="1000"/>
    <n v="689"/>
    <n v="0.92"/>
    <n v="66"/>
    <n v="3.5"/>
    <n v="886.96999999999991"/>
    <n v="962.9"/>
    <x v="1"/>
    <x v="5"/>
    <x v="3"/>
    <x v="2"/>
    <s v="15"/>
    <s v="27"/>
    <s v="30"/>
    <s v="-"/>
    <s v="52"/>
    <x v="2"/>
    <s v="40"/>
    <s v="35;46"/>
    <m/>
    <n v="55"/>
    <n v="46"/>
    <x v="1"/>
  </r>
  <r>
    <s v="wpn_mp153_m1"/>
    <x v="79"/>
    <x v="2"/>
    <x v="2"/>
    <x v="0"/>
    <n v="40580"/>
    <n v="0.66"/>
    <n v="0.59"/>
    <n v="189"/>
    <n v="200"/>
    <n v="6"/>
    <n v="250"/>
    <n v="370"/>
    <n v="0.77"/>
    <n v="26"/>
    <n v="3.5"/>
    <n v="827.42000000000007"/>
    <n v="868"/>
    <x v="3"/>
    <x v="7"/>
    <x v="4"/>
    <x v="0"/>
    <s v="-"/>
    <s v="23"/>
    <s v="-"/>
    <s v="42"/>
    <m/>
    <x v="1"/>
    <s v="74;132"/>
    <m/>
    <m/>
    <n v="42"/>
    <n v="132"/>
    <x v="1"/>
  </r>
  <r>
    <s v="wpn_pm_actor"/>
    <x v="80"/>
    <x v="1"/>
    <x v="1"/>
    <x v="0"/>
    <n v="9330"/>
    <n v="0.62"/>
    <n v="0.85"/>
    <n v="17"/>
    <n v="305"/>
    <n v="8"/>
    <n v="300"/>
    <n v="381"/>
    <n v="0.86"/>
    <n v="42"/>
    <n v="0.73"/>
    <n v="611.97"/>
    <n v="621.29999999999995"/>
    <x v="2"/>
    <x v="6"/>
    <x v="1"/>
    <x v="3"/>
    <s v="15;17"/>
    <s v="-"/>
    <s v="30"/>
    <s v="38"/>
    <m/>
    <x v="1"/>
    <s v="18;33"/>
    <s v="21;40"/>
    <m/>
    <n v="38"/>
    <n v="40"/>
    <x v="0"/>
  </r>
  <r>
    <s v="wpn_colt1911_n"/>
    <x v="81"/>
    <x v="1"/>
    <x v="4"/>
    <x v="2"/>
    <n v="8560"/>
    <n v="0.59"/>
    <n v="0.83"/>
    <n v="25"/>
    <n v="230"/>
    <n v="7"/>
    <n v="300"/>
    <n v="355"/>
    <n v="0.82"/>
    <n v="31"/>
    <n v="1.08"/>
    <n v="591.14"/>
    <n v="599.70000000000005"/>
    <x v="2"/>
    <x v="11"/>
    <x v="0"/>
    <x v="0"/>
    <s v="10"/>
    <s v="19"/>
    <m/>
    <m/>
    <m/>
    <x v="1"/>
    <s v="25;69"/>
    <m/>
    <m/>
    <n v="19"/>
    <n v="69"/>
    <x v="0"/>
  </r>
  <r>
    <s v="wpn_colt1911"/>
    <x v="82"/>
    <x v="1"/>
    <x v="4"/>
    <x v="2"/>
    <n v="8560"/>
    <n v="0.72"/>
    <n v="0.75"/>
    <n v="25"/>
    <n v="230"/>
    <n v="7"/>
    <n v="300"/>
    <n v="355"/>
    <n v="0.82"/>
    <n v="32"/>
    <n v="1.08"/>
    <n v="598.14"/>
    <n v="606.70000000000005"/>
    <x v="2"/>
    <x v="11"/>
    <x v="0"/>
    <x v="0"/>
    <s v="10"/>
    <s v="19"/>
    <m/>
    <m/>
    <m/>
    <x v="1"/>
    <s v="25;69"/>
    <m/>
    <m/>
    <n v="19"/>
    <n v="69"/>
    <x v="0"/>
  </r>
  <r>
    <s v="wpn_colt1911_new"/>
    <x v="83"/>
    <x v="1"/>
    <x v="4"/>
    <x v="2"/>
    <n v="9416"/>
    <n v="0.72"/>
    <n v="0.77"/>
    <n v="25"/>
    <n v="230"/>
    <n v="7"/>
    <n v="300"/>
    <n v="355"/>
    <n v="0.91"/>
    <n v="32"/>
    <n v="1.08"/>
    <n v="608.28399999999999"/>
    <n v="617.70000000000005"/>
    <x v="2"/>
    <x v="11"/>
    <x v="0"/>
    <x v="0"/>
    <s v="10"/>
    <s v="19"/>
    <m/>
    <m/>
    <m/>
    <x v="1"/>
    <s v="25;69"/>
    <m/>
    <m/>
    <n v="19"/>
    <n v="69"/>
    <x v="0"/>
  </r>
  <r>
    <s v="wpn_colt1911_modern"/>
    <x v="84"/>
    <x v="1"/>
    <x v="4"/>
    <x v="2"/>
    <n v="12860"/>
    <n v="0.73"/>
    <n v="0.77"/>
    <n v="25"/>
    <n v="240"/>
    <n v="7"/>
    <n v="300"/>
    <n v="355"/>
    <n v="0.88"/>
    <n v="33"/>
    <n v="1.1100000000000001"/>
    <n v="605.54"/>
    <n v="618.4"/>
    <x v="2"/>
    <x v="11"/>
    <x v="0"/>
    <x v="0"/>
    <s v="10"/>
    <s v="19"/>
    <m/>
    <m/>
    <m/>
    <x v="1"/>
    <s v="25;69"/>
    <m/>
    <m/>
    <n v="19"/>
    <n v="69"/>
    <x v="0"/>
  </r>
  <r>
    <s v="wpn_colt1911_merc"/>
    <x v="85"/>
    <x v="1"/>
    <x v="4"/>
    <x v="2"/>
    <n v="14860"/>
    <n v="0.74"/>
    <n v="0.78"/>
    <n v="25"/>
    <n v="240"/>
    <n v="7"/>
    <n v="300"/>
    <n v="355"/>
    <n v="0.9"/>
    <n v="34"/>
    <n v="1.1100000000000001"/>
    <n v="609.54"/>
    <n v="624.4"/>
    <x v="2"/>
    <x v="11"/>
    <x v="0"/>
    <x v="0"/>
    <s v="10"/>
    <s v="19"/>
    <m/>
    <m/>
    <m/>
    <x v="1"/>
    <s v="25;69"/>
    <m/>
    <m/>
    <n v="19"/>
    <n v="69"/>
    <x v="0"/>
  </r>
  <r>
    <s v="wpn_colt1911_camo"/>
    <x v="86"/>
    <x v="1"/>
    <x v="4"/>
    <x v="2"/>
    <n v="16660"/>
    <n v="0.54"/>
    <n v="0.79"/>
    <n v="96"/>
    <n v="175"/>
    <n v="6"/>
    <n v="500"/>
    <n v="462"/>
    <n v="0.56999999999999995"/>
    <n v="29"/>
    <n v="1.1100000000000001"/>
    <n v="695.94"/>
    <n v="712.59999999999991"/>
    <x v="2"/>
    <x v="12"/>
    <x v="1"/>
    <x v="0"/>
    <s v="15"/>
    <m/>
    <m/>
    <m/>
    <m/>
    <x v="1"/>
    <s v="103"/>
    <m/>
    <m/>
    <n v="15"/>
    <n v="103"/>
    <x v="0"/>
  </r>
  <r>
    <s v="wpn_cz52"/>
    <x v="87"/>
    <x v="1"/>
    <x v="8"/>
    <x v="1"/>
    <n v="9850"/>
    <n v="0.89"/>
    <n v="0.88"/>
    <n v="21"/>
    <n v="305"/>
    <n v="8"/>
    <n v="400"/>
    <n v="552"/>
    <n v="0.78"/>
    <n v="33"/>
    <n v="0.95"/>
    <n v="596.34999999999991"/>
    <n v="606.20000000000005"/>
    <x v="2"/>
    <x v="13"/>
    <x v="3"/>
    <x v="0"/>
    <s v="-"/>
    <s v="24"/>
    <m/>
    <m/>
    <m/>
    <x v="1"/>
    <s v="21;30"/>
    <m/>
    <m/>
    <n v="24"/>
    <n v="30"/>
    <x v="0"/>
  </r>
  <r>
    <s v="wpn_cz75"/>
    <x v="88"/>
    <x v="1"/>
    <x v="8"/>
    <x v="1"/>
    <n v="9850"/>
    <n v="0.73"/>
    <n v="0.84"/>
    <n v="21"/>
    <n v="258"/>
    <n v="16"/>
    <n v="400"/>
    <n v="493"/>
    <n v="0.84"/>
    <n v="33"/>
    <n v="1.1200000000000001"/>
    <n v="658.05"/>
    <n v="667.90000000000009"/>
    <x v="2"/>
    <x v="10"/>
    <x v="1"/>
    <x v="4"/>
    <s v="17;15"/>
    <s v="-"/>
    <s v="30"/>
    <s v="38"/>
    <m/>
    <x v="1"/>
    <s v="21;40"/>
    <s v="18;33"/>
    <m/>
    <n v="38"/>
    <n v="40"/>
    <x v="0"/>
  </r>
  <r>
    <s v="wpn_cz75_auto"/>
    <x v="89"/>
    <x v="1"/>
    <x v="8"/>
    <x v="1"/>
    <n v="11650"/>
    <n v="0.7"/>
    <n v="0.84"/>
    <n v="21"/>
    <n v="1000"/>
    <n v="16"/>
    <n v="400"/>
    <n v="493"/>
    <n v="0.86"/>
    <n v="33"/>
    <n v="1.1200000000000001"/>
    <n v="729.45"/>
    <n v="741.1"/>
    <x v="2"/>
    <x v="10"/>
    <x v="1"/>
    <x v="4"/>
    <s v="17;15"/>
    <s v="-"/>
    <s v="30"/>
    <s v="38"/>
    <m/>
    <x v="1"/>
    <s v="21;40"/>
    <s v="18;33"/>
    <m/>
    <n v="38"/>
    <n v="40"/>
    <x v="0"/>
  </r>
  <r>
    <s v="wpn_desert_eagle"/>
    <x v="90"/>
    <x v="1"/>
    <x v="4"/>
    <x v="2"/>
    <n v="19680"/>
    <n v="0.59"/>
    <n v="0.66"/>
    <n v="96"/>
    <n v="135"/>
    <n v="9"/>
    <n v="500"/>
    <n v="462"/>
    <n v="0.78"/>
    <n v="27"/>
    <n v="1.9"/>
    <n v="705.02"/>
    <n v="724.7"/>
    <x v="2"/>
    <x v="12"/>
    <x v="1"/>
    <x v="0"/>
    <s v="15"/>
    <m/>
    <m/>
    <m/>
    <m/>
    <x v="1"/>
    <s v="103"/>
    <m/>
    <m/>
    <n v="15"/>
    <n v="103"/>
    <x v="0"/>
  </r>
  <r>
    <s v="wpn_desert_eagle_nimble"/>
    <x v="91"/>
    <x v="1"/>
    <x v="4"/>
    <x v="2"/>
    <n v="25880"/>
    <n v="0.65"/>
    <n v="0.66"/>
    <n v="96"/>
    <n v="180"/>
    <n v="9"/>
    <n v="500"/>
    <n v="462"/>
    <n v="0.8"/>
    <n v="28"/>
    <n v="2"/>
    <n v="832.31999999999994"/>
    <n v="858.2"/>
    <x v="2"/>
    <x v="12"/>
    <x v="1"/>
    <x v="6"/>
    <s v="15"/>
    <s v="-"/>
    <s v="38"/>
    <s v="-"/>
    <s v="-"/>
    <x v="3"/>
    <s v="103"/>
    <s v="80"/>
    <m/>
    <n v="75"/>
    <n v="103"/>
    <x v="0"/>
  </r>
  <r>
    <s v="wpn_desert_eagle_modern"/>
    <x v="92"/>
    <x v="1"/>
    <x v="4"/>
    <x v="2"/>
    <n v="19680"/>
    <n v="0.59"/>
    <n v="0.66"/>
    <n v="96"/>
    <n v="135"/>
    <n v="9"/>
    <n v="500"/>
    <n v="462"/>
    <n v="0.78"/>
    <n v="27"/>
    <n v="1.9"/>
    <n v="705.02"/>
    <n v="724.7"/>
    <x v="2"/>
    <x v="12"/>
    <x v="1"/>
    <x v="0"/>
    <s v="15"/>
    <m/>
    <m/>
    <m/>
    <m/>
    <x v="1"/>
    <s v="103"/>
    <m/>
    <m/>
    <n v="15"/>
    <n v="103"/>
    <x v="0"/>
  </r>
  <r>
    <s v="wpn_desert_eagle_custom"/>
    <x v="93"/>
    <x v="1"/>
    <x v="4"/>
    <x v="2"/>
    <n v="19680"/>
    <n v="0.59"/>
    <n v="0.66"/>
    <n v="96"/>
    <n v="135"/>
    <n v="9"/>
    <n v="500"/>
    <n v="462"/>
    <n v="0.78"/>
    <n v="27"/>
    <n v="1.9"/>
    <n v="705.02"/>
    <n v="724.7"/>
    <x v="2"/>
    <x v="12"/>
    <x v="1"/>
    <x v="0"/>
    <s v="15"/>
    <m/>
    <m/>
    <m/>
    <m/>
    <x v="1"/>
    <s v="103"/>
    <m/>
    <m/>
    <n v="15"/>
    <n v="103"/>
    <x v="0"/>
  </r>
  <r>
    <s v="wpn_fal_aus"/>
    <x v="94"/>
    <x v="0"/>
    <x v="4"/>
    <x v="2"/>
    <n v="31300"/>
    <n v="0.86"/>
    <n v="0.88"/>
    <n v="71"/>
    <n v="675"/>
    <n v="20"/>
    <n v="1000"/>
    <n v="882"/>
    <n v="0.86"/>
    <n v="28"/>
    <n v="4.3"/>
    <n v="932.4"/>
    <n v="963.7"/>
    <x v="1"/>
    <x v="14"/>
    <x v="3"/>
    <x v="0"/>
    <s v="-"/>
    <s v="-"/>
    <s v="34"/>
    <s v="-"/>
    <s v="-"/>
    <x v="5"/>
    <s v="70"/>
    <m/>
    <m/>
    <n v="62"/>
    <n v="70"/>
    <x v="1"/>
  </r>
  <r>
    <s v="wpn_fal_sa58_osw"/>
    <x v="95"/>
    <x v="0"/>
    <x v="4"/>
    <x v="2"/>
    <n v="56380"/>
    <n v="0.86"/>
    <n v="0.88"/>
    <n v="71"/>
    <n v="675"/>
    <n v="30"/>
    <n v="1000"/>
    <n v="882"/>
    <n v="0.86"/>
    <n v="31"/>
    <n v="3.8"/>
    <n v="968.32"/>
    <n v="1024.7"/>
    <x v="1"/>
    <x v="14"/>
    <x v="3"/>
    <x v="0"/>
    <s v="-"/>
    <s v="-"/>
    <s v="34"/>
    <s v="-"/>
    <s v="-"/>
    <x v="5"/>
    <s v="70"/>
    <m/>
    <m/>
    <n v="62"/>
    <n v="70"/>
    <x v="1"/>
  </r>
  <r>
    <s v="wpn_saiga12s_m2"/>
    <x v="96"/>
    <x v="2"/>
    <x v="2"/>
    <x v="0"/>
    <n v="58680"/>
    <n v="0.69"/>
    <n v="0.77"/>
    <n v="189"/>
    <n v="250"/>
    <n v="6"/>
    <n v="250"/>
    <n v="325"/>
    <n v="0.81"/>
    <n v="26"/>
    <n v="3.96"/>
    <n v="830.22"/>
    <n v="888.9"/>
    <x v="3"/>
    <x v="7"/>
    <x v="4"/>
    <x v="0"/>
    <s v="-"/>
    <s v="23"/>
    <s v="-"/>
    <s v="42"/>
    <m/>
    <x v="1"/>
    <s v="74;132"/>
    <m/>
    <m/>
    <n v="42"/>
    <n v="132"/>
    <x v="1"/>
  </r>
  <r>
    <s v="wpn_dvl10_m1"/>
    <x v="97"/>
    <x v="0"/>
    <x v="2"/>
    <x v="0"/>
    <n v="99580"/>
    <n v="0.95"/>
    <n v="0.65"/>
    <n v="72"/>
    <n v="30"/>
    <n v="10"/>
    <n v="600"/>
    <n v="420"/>
    <n v="0.62"/>
    <n v="26"/>
    <n v="5.7"/>
    <n v="606.42000000000007"/>
    <n v="706"/>
    <x v="0"/>
    <x v="15"/>
    <x v="3"/>
    <x v="0"/>
    <s v="-"/>
    <s v="-"/>
    <s v="-"/>
    <s v="-"/>
    <s v="-"/>
    <x v="3"/>
    <s v="56"/>
    <m/>
    <m/>
    <n v="75"/>
    <n v="56"/>
    <x v="1"/>
  </r>
  <r>
    <s v="wpn_dvl10"/>
    <x v="98"/>
    <x v="0"/>
    <x v="2"/>
    <x v="0"/>
    <n v="95580"/>
    <n v="0.95"/>
    <n v="0.65"/>
    <n v="71"/>
    <n v="30"/>
    <n v="10"/>
    <n v="1200"/>
    <n v="1208"/>
    <n v="0.62"/>
    <n v="26"/>
    <n v="6"/>
    <n v="747.22"/>
    <n v="842.8"/>
    <x v="0"/>
    <x v="14"/>
    <x v="3"/>
    <x v="0"/>
    <s v="-"/>
    <s v="-"/>
    <s v="34"/>
    <s v="-"/>
    <s v="-"/>
    <x v="5"/>
    <s v="70"/>
    <m/>
    <m/>
    <n v="62"/>
    <n v="70"/>
    <x v="1"/>
  </r>
  <r>
    <s v="wpn_famas3"/>
    <x v="99"/>
    <x v="2"/>
    <x v="9"/>
    <x v="1"/>
    <n v="44900"/>
    <n v="0.79"/>
    <n v="0.78"/>
    <n v="35"/>
    <n v="950"/>
    <n v="30"/>
    <n v="1000"/>
    <n v="1031"/>
    <n v="0.91"/>
    <n v="80"/>
    <n v="3.8"/>
    <n v="1004.2"/>
    <n v="1049.0999999999999"/>
    <x v="1"/>
    <x v="4"/>
    <x v="2"/>
    <x v="0"/>
    <s v="15"/>
    <s v="27"/>
    <s v="-"/>
    <s v="-"/>
    <s v="52"/>
    <x v="1"/>
    <s v="35;46"/>
    <m/>
    <m/>
    <n v="52"/>
    <n v="46"/>
    <x v="0"/>
  </r>
  <r>
    <s v="wpn_fn2000"/>
    <x v="100"/>
    <x v="2"/>
    <x v="7"/>
    <x v="1"/>
    <n v="45880"/>
    <n v="0.84"/>
    <n v="0.8"/>
    <n v="35"/>
    <n v="850"/>
    <n v="30"/>
    <n v="1000"/>
    <n v="1031"/>
    <n v="0.92"/>
    <n v="80"/>
    <n v="3.8"/>
    <n v="1001.22"/>
    <n v="1047.0999999999999"/>
    <x v="1"/>
    <x v="4"/>
    <x v="2"/>
    <x v="0"/>
    <s v="15"/>
    <s v="27"/>
    <s v="-"/>
    <s v="-"/>
    <s v="52"/>
    <x v="1"/>
    <s v="35;46"/>
    <m/>
    <m/>
    <n v="52"/>
    <n v="46"/>
    <x v="0"/>
  </r>
  <r>
    <s v="wpn_fn2000_camo"/>
    <x v="101"/>
    <x v="0"/>
    <x v="7"/>
    <x v="1"/>
    <n v="53650"/>
    <n v="0.86"/>
    <n v="0.8"/>
    <n v="35"/>
    <n v="860"/>
    <n v="30"/>
    <n v="1000"/>
    <n v="1132"/>
    <n v="0.93"/>
    <n v="88"/>
    <n v="4"/>
    <n v="1021.5500000000001"/>
    <n v="1075.2"/>
    <x v="1"/>
    <x v="4"/>
    <x v="2"/>
    <x v="0"/>
    <s v="15"/>
    <s v="27"/>
    <s v="-"/>
    <s v="-"/>
    <s v="52"/>
    <x v="1"/>
    <s v="35;46"/>
    <m/>
    <m/>
    <n v="52"/>
    <n v="46"/>
    <x v="0"/>
  </r>
  <r>
    <s v="wpn_fn2000_custom"/>
    <x v="102"/>
    <x v="0"/>
    <x v="7"/>
    <x v="1"/>
    <n v="49350"/>
    <n v="0.85"/>
    <n v="0.8"/>
    <n v="35"/>
    <n v="875"/>
    <n v="30"/>
    <n v="1000"/>
    <n v="1031"/>
    <n v="0.94"/>
    <n v="80"/>
    <n v="3.9"/>
    <n v="1002.25"/>
    <n v="1051.5999999999999"/>
    <x v="1"/>
    <x v="4"/>
    <x v="2"/>
    <x v="0"/>
    <s v="15"/>
    <s v="27"/>
    <s v="-"/>
    <s v="-"/>
    <s v="52"/>
    <x v="1"/>
    <s v="35;46"/>
    <m/>
    <m/>
    <n v="52"/>
    <n v="46"/>
    <x v="0"/>
  </r>
  <r>
    <s v="wpn_fn2000_nimble"/>
    <x v="103"/>
    <x v="0"/>
    <x v="7"/>
    <x v="1"/>
    <n v="48550"/>
    <n v="0.8"/>
    <n v="0.8"/>
    <n v="35"/>
    <n v="895"/>
    <n v="30"/>
    <n v="1000"/>
    <n v="1031"/>
    <n v="0.94"/>
    <n v="69"/>
    <n v="3.8"/>
    <n v="979.05000000000007"/>
    <n v="1027.5999999999999"/>
    <x v="1"/>
    <x v="4"/>
    <x v="2"/>
    <x v="0"/>
    <s v="15"/>
    <s v="27"/>
    <s v="-"/>
    <s v="-"/>
    <s v="52"/>
    <x v="1"/>
    <s v="35;46"/>
    <m/>
    <m/>
    <n v="52"/>
    <n v="46"/>
    <x v="0"/>
  </r>
  <r>
    <s v="wpn_fal"/>
    <x v="104"/>
    <x v="0"/>
    <x v="7"/>
    <x v="1"/>
    <n v="31300"/>
    <n v="0.86"/>
    <n v="0.88"/>
    <n v="53"/>
    <n v="675"/>
    <n v="20"/>
    <n v="1000"/>
    <n v="882"/>
    <n v="0.86"/>
    <n v="37"/>
    <n v="4.45"/>
    <n v="930.9"/>
    <n v="962.2"/>
    <x v="1"/>
    <x v="14"/>
    <x v="3"/>
    <x v="0"/>
    <s v="-"/>
    <s v="-"/>
    <s v="34"/>
    <s v="-"/>
    <s v="-"/>
    <x v="5"/>
    <s v="70"/>
    <m/>
    <m/>
    <n v="62"/>
    <n v="70"/>
    <x v="0"/>
  </r>
  <r>
    <s v="wpn_fn57"/>
    <x v="105"/>
    <x v="1"/>
    <x v="7"/>
    <x v="1"/>
    <n v="15280"/>
    <n v="0.74"/>
    <n v="0.82"/>
    <n v="23"/>
    <n v="550"/>
    <n v="20"/>
    <n v="600"/>
    <n v="678"/>
    <n v="0.84"/>
    <n v="33"/>
    <n v="0.61"/>
    <n v="720.42000000000007"/>
    <n v="735.69999999999993"/>
    <x v="2"/>
    <x v="16"/>
    <x v="0"/>
    <x v="0"/>
    <s v="-"/>
    <s v="21"/>
    <s v="-"/>
    <s v="42"/>
    <m/>
    <x v="1"/>
    <s v="23"/>
    <m/>
    <m/>
    <n v="42"/>
    <n v="23"/>
    <x v="1"/>
  </r>
  <r>
    <s v="wpn_fnc"/>
    <x v="106"/>
    <x v="2"/>
    <x v="7"/>
    <x v="1"/>
    <n v="27000"/>
    <n v="0.86"/>
    <n v="0.73"/>
    <n v="35"/>
    <n v="650"/>
    <n v="30"/>
    <n v="1000"/>
    <n v="1020"/>
    <n v="0.92"/>
    <n v="79"/>
    <n v="4.0599999999999996"/>
    <n v="989.4"/>
    <n v="1016.4"/>
    <x v="1"/>
    <x v="4"/>
    <x v="2"/>
    <x v="0"/>
    <s v="15"/>
    <s v="27"/>
    <s v="-"/>
    <s v="-"/>
    <s v="52"/>
    <x v="1"/>
    <s v="35;46"/>
    <m/>
    <m/>
    <n v="52"/>
    <n v="46"/>
    <x v="0"/>
  </r>
  <r>
    <s v="wpn_p90"/>
    <x v="107"/>
    <x v="2"/>
    <x v="7"/>
    <x v="1"/>
    <n v="39880"/>
    <n v="0.76"/>
    <n v="0.84"/>
    <n v="23"/>
    <n v="900"/>
    <n v="50"/>
    <n v="800"/>
    <n v="756"/>
    <n v="0.91"/>
    <n v="108"/>
    <n v="2.78"/>
    <n v="1047.92"/>
    <n v="1087.8000000000002"/>
    <x v="4"/>
    <x v="16"/>
    <x v="0"/>
    <x v="0"/>
    <s v="-"/>
    <s v="21"/>
    <s v="-"/>
    <s v="42"/>
    <m/>
    <x v="1"/>
    <s v="23"/>
    <m/>
    <m/>
    <n v="42"/>
    <n v="23"/>
    <x v="0"/>
  </r>
  <r>
    <s v="wpn_scar"/>
    <x v="108"/>
    <x v="0"/>
    <x v="7"/>
    <x v="1"/>
    <n v="55880"/>
    <n v="0.87"/>
    <n v="0.72"/>
    <n v="53"/>
    <n v="650"/>
    <n v="20"/>
    <n v="1000"/>
    <n v="843"/>
    <n v="0.91"/>
    <n v="37"/>
    <n v="3.6"/>
    <n v="898.42000000000007"/>
    <n v="954.3"/>
    <x v="1"/>
    <x v="14"/>
    <x v="3"/>
    <x v="0"/>
    <s v="-"/>
    <s v="-"/>
    <s v="34"/>
    <s v="-"/>
    <s v="-"/>
    <x v="5"/>
    <s v="70"/>
    <m/>
    <m/>
    <n v="62"/>
    <n v="70"/>
    <x v="0"/>
  </r>
  <r>
    <s v="wpn_scar_siber"/>
    <x v="109"/>
    <x v="0"/>
    <x v="7"/>
    <x v="1"/>
    <n v="55880"/>
    <n v="0.87"/>
    <n v="0.72"/>
    <n v="71"/>
    <n v="650"/>
    <n v="20"/>
    <n v="1000"/>
    <n v="843"/>
    <n v="0.91"/>
    <n v="31"/>
    <n v="3.6"/>
    <n v="904.42000000000007"/>
    <n v="960.3"/>
    <x v="1"/>
    <x v="14"/>
    <x v="3"/>
    <x v="0"/>
    <s v="-"/>
    <s v="-"/>
    <s v="34"/>
    <s v="-"/>
    <s v="-"/>
    <x v="5"/>
    <s v="70"/>
    <m/>
    <m/>
    <n v="62"/>
    <n v="70"/>
    <x v="1"/>
  </r>
  <r>
    <s v="wpn_scar_siber_black"/>
    <x v="110"/>
    <x v="0"/>
    <x v="7"/>
    <x v="1"/>
    <n v="75880"/>
    <n v="0.87"/>
    <n v="0.72"/>
    <n v="71"/>
    <n v="650"/>
    <n v="20"/>
    <n v="1000"/>
    <n v="843"/>
    <n v="0.91"/>
    <n v="31"/>
    <n v="3.6"/>
    <n v="884.42000000000007"/>
    <n v="960.3"/>
    <x v="1"/>
    <x v="14"/>
    <x v="3"/>
    <x v="0"/>
    <s v="-"/>
    <s v="-"/>
    <s v="34"/>
    <s v="-"/>
    <s v="-"/>
    <x v="5"/>
    <s v="70"/>
    <m/>
    <m/>
    <n v="62"/>
    <n v="70"/>
    <x v="1"/>
  </r>
  <r>
    <s v="wpn_scar_custom"/>
    <x v="111"/>
    <x v="0"/>
    <x v="7"/>
    <x v="1"/>
    <n v="63580"/>
    <n v="0.91"/>
    <n v="0.72"/>
    <n v="53"/>
    <n v="675"/>
    <n v="20"/>
    <n v="1000"/>
    <n v="843"/>
    <n v="0.9"/>
    <n v="37"/>
    <n v="3.7"/>
    <n v="895.22"/>
    <n v="958.8"/>
    <x v="1"/>
    <x v="14"/>
    <x v="3"/>
    <x v="0"/>
    <s v="-"/>
    <s v="-"/>
    <s v="34"/>
    <s v="-"/>
    <s v="-"/>
    <x v="5"/>
    <s v="70"/>
    <m/>
    <m/>
    <n v="62"/>
    <n v="70"/>
    <x v="0"/>
  </r>
  <r>
    <s v="wpn_scar_new"/>
    <x v="112"/>
    <x v="0"/>
    <x v="7"/>
    <x v="1"/>
    <n v="58880"/>
    <n v="0.89"/>
    <n v="0.72"/>
    <n v="53"/>
    <n v="663"/>
    <n v="20"/>
    <n v="1000"/>
    <n v="843"/>
    <n v="0.91"/>
    <n v="37"/>
    <n v="3.6"/>
    <n v="898.72"/>
    <n v="957.59999999999991"/>
    <x v="1"/>
    <x v="14"/>
    <x v="3"/>
    <x v="0"/>
    <s v="-"/>
    <s v="-"/>
    <s v="34"/>
    <s v="-"/>
    <s v="-"/>
    <x v="5"/>
    <s v="70"/>
    <m/>
    <m/>
    <n v="62"/>
    <n v="70"/>
    <x v="0"/>
  </r>
  <r>
    <s v="wpn_scar_siber_m2"/>
    <x v="113"/>
    <x v="0"/>
    <x v="7"/>
    <x v="1"/>
    <n v="167430"/>
    <n v="0.87"/>
    <n v="0.72"/>
    <n v="71"/>
    <n v="650"/>
    <n v="20"/>
    <n v="1000"/>
    <n v="843"/>
    <n v="0.91"/>
    <n v="37"/>
    <n v="4"/>
    <n v="800.87"/>
    <n v="968.3"/>
    <x v="1"/>
    <x v="14"/>
    <x v="3"/>
    <x v="0"/>
    <s v="-"/>
    <s v="-"/>
    <s v="34"/>
    <s v="-"/>
    <s v="-"/>
    <x v="5"/>
    <s v="70"/>
    <m/>
    <m/>
    <n v="62"/>
    <n v="70"/>
    <x v="1"/>
  </r>
  <r>
    <s v="wpn_scar_siber_m2_custom"/>
    <x v="114"/>
    <x v="0"/>
    <x v="7"/>
    <x v="1"/>
    <n v="55880"/>
    <n v="0.87"/>
    <n v="0.72"/>
    <n v="71"/>
    <n v="650"/>
    <n v="20"/>
    <n v="1000"/>
    <n v="843"/>
    <n v="0.91"/>
    <n v="37"/>
    <n v="4.7"/>
    <n v="905.42000000000007"/>
    <n v="961.3"/>
    <x v="1"/>
    <x v="14"/>
    <x v="3"/>
    <x v="0"/>
    <s v="-"/>
    <s v="-"/>
    <s v="34"/>
    <s v="-"/>
    <s v="-"/>
    <x v="5"/>
    <s v="70"/>
    <m/>
    <m/>
    <n v="62"/>
    <n v="70"/>
    <x v="1"/>
  </r>
  <r>
    <s v="wpn_scar_siber_m1"/>
    <x v="115"/>
    <x v="0"/>
    <x v="7"/>
    <x v="1"/>
    <n v="85880"/>
    <n v="0.87"/>
    <n v="0.72"/>
    <n v="71"/>
    <n v="650"/>
    <n v="20"/>
    <n v="1000"/>
    <n v="843"/>
    <n v="0.91"/>
    <n v="36"/>
    <n v="3.6"/>
    <n v="884.42000000000007"/>
    <n v="970.3"/>
    <x v="1"/>
    <x v="14"/>
    <x v="3"/>
    <x v="0"/>
    <s v="-"/>
    <s v="-"/>
    <s v="34"/>
    <s v="-"/>
    <s v="-"/>
    <x v="5"/>
    <s v="70"/>
    <m/>
    <m/>
    <n v="62"/>
    <n v="70"/>
    <x v="1"/>
  </r>
  <r>
    <s v="wpn_scar_siber_m1_black"/>
    <x v="116"/>
    <x v="0"/>
    <x v="7"/>
    <x v="1"/>
    <n v="95880"/>
    <n v="0.87"/>
    <n v="0.72"/>
    <n v="71"/>
    <n v="650"/>
    <n v="20"/>
    <n v="1000"/>
    <n v="843"/>
    <n v="0.91"/>
    <n v="36"/>
    <n v="3.68"/>
    <n v="873.62"/>
    <n v="969.5"/>
    <x v="1"/>
    <x v="14"/>
    <x v="3"/>
    <x v="0"/>
    <s v="-"/>
    <s v="-"/>
    <s v="34"/>
    <s v="-"/>
    <s v="-"/>
    <x v="5"/>
    <s v="70"/>
    <m/>
    <m/>
    <n v="62"/>
    <n v="70"/>
    <x v="1"/>
  </r>
  <r>
    <s v="wpn_fnp45"/>
    <x v="117"/>
    <x v="1"/>
    <x v="7"/>
    <x v="1"/>
    <n v="14860"/>
    <n v="0.73"/>
    <n v="0.82"/>
    <n v="25"/>
    <n v="253"/>
    <n v="15"/>
    <n v="300"/>
    <n v="381"/>
    <n v="0.84"/>
    <n v="31"/>
    <n v="0.94"/>
    <n v="646.1400000000001"/>
    <n v="661"/>
    <x v="2"/>
    <x v="11"/>
    <x v="0"/>
    <x v="0"/>
    <s v="10"/>
    <s v="19"/>
    <m/>
    <m/>
    <m/>
    <x v="1"/>
    <s v="25;69"/>
    <m/>
    <m/>
    <n v="19"/>
    <n v="69"/>
    <x v="0"/>
  </r>
  <r>
    <s v="wpn_fnp45_custom"/>
    <x v="118"/>
    <x v="1"/>
    <x v="7"/>
    <x v="1"/>
    <n v="17550"/>
    <n v="0.74"/>
    <n v="0.82"/>
    <n v="25"/>
    <n v="268"/>
    <n v="15"/>
    <n v="300"/>
    <n v="420"/>
    <n v="0.86"/>
    <n v="31"/>
    <n v="1.02"/>
    <n v="651.04999999999995"/>
    <n v="668.6"/>
    <x v="2"/>
    <x v="11"/>
    <x v="0"/>
    <x v="0"/>
    <s v="10"/>
    <s v="19"/>
    <m/>
    <m/>
    <m/>
    <x v="1"/>
    <s v="25;69"/>
    <m/>
    <m/>
    <n v="19"/>
    <n v="69"/>
    <x v="0"/>
  </r>
  <r>
    <s v="wpn_fnx45"/>
    <x v="119"/>
    <x v="1"/>
    <x v="7"/>
    <x v="1"/>
    <n v="15880"/>
    <n v="0.71"/>
    <n v="0.82"/>
    <n v="25"/>
    <n v="260"/>
    <n v="15"/>
    <n v="300"/>
    <n v="381"/>
    <n v="0.86"/>
    <n v="32"/>
    <n v="1.3"/>
    <n v="644.22"/>
    <n v="660.1"/>
    <x v="2"/>
    <x v="11"/>
    <x v="0"/>
    <x v="0"/>
    <s v="10"/>
    <s v="19"/>
    <m/>
    <m/>
    <m/>
    <x v="1"/>
    <s v="25;69"/>
    <m/>
    <m/>
    <n v="19"/>
    <n v="69"/>
    <x v="0"/>
  </r>
  <r>
    <s v="wpn_fnx45_alt"/>
    <x v="120"/>
    <x v="1"/>
    <x v="7"/>
    <x v="1"/>
    <n v="12850"/>
    <n v="0.69"/>
    <n v="0.82"/>
    <n v="25"/>
    <n v="250"/>
    <n v="15"/>
    <n v="300"/>
    <n v="381"/>
    <n v="0.84"/>
    <n v="32"/>
    <n v="1.3"/>
    <n v="642.25"/>
    <n v="655.1"/>
    <x v="2"/>
    <x v="11"/>
    <x v="0"/>
    <x v="0"/>
    <s v="10"/>
    <s v="19"/>
    <m/>
    <m/>
    <m/>
    <x v="1"/>
    <s v="25;69"/>
    <m/>
    <m/>
    <n v="19"/>
    <n v="69"/>
    <x v="0"/>
  </r>
  <r>
    <s v="wpn_fnx45_custom"/>
    <x v="121"/>
    <x v="1"/>
    <x v="7"/>
    <x v="1"/>
    <n v="18650"/>
    <n v="0.73"/>
    <n v="0.82"/>
    <n v="25"/>
    <n v="290"/>
    <n v="15"/>
    <n v="300"/>
    <n v="381"/>
    <n v="0.86"/>
    <n v="32"/>
    <n v="1.37"/>
    <n v="645.75"/>
    <n v="664.40000000000009"/>
    <x v="2"/>
    <x v="11"/>
    <x v="0"/>
    <x v="0"/>
    <s v="10"/>
    <s v="19"/>
    <m/>
    <m/>
    <m/>
    <x v="1"/>
    <s v="25;69"/>
    <m/>
    <m/>
    <n v="19"/>
    <n v="69"/>
    <x v="0"/>
  </r>
  <r>
    <s v="wpn_fort"/>
    <x v="122"/>
    <x v="1"/>
    <x v="0"/>
    <x v="0"/>
    <n v="5660"/>
    <n v="0.63"/>
    <n v="0.85"/>
    <n v="17"/>
    <n v="240"/>
    <n v="12"/>
    <n v="300"/>
    <n v="381"/>
    <n v="0.81"/>
    <n v="44"/>
    <n v="0.83"/>
    <n v="628.1400000000001"/>
    <n v="633.79999999999995"/>
    <x v="2"/>
    <x v="6"/>
    <x v="1"/>
    <x v="3"/>
    <s v="15;17"/>
    <s v="-"/>
    <s v="30"/>
    <s v="38"/>
    <m/>
    <x v="1"/>
    <s v="18;33"/>
    <s v="21;40"/>
    <m/>
    <n v="38"/>
    <n v="40"/>
    <x v="0"/>
  </r>
  <r>
    <s v="wpn_fort17"/>
    <x v="123"/>
    <x v="1"/>
    <x v="0"/>
    <x v="0"/>
    <n v="7860"/>
    <n v="0.59"/>
    <n v="0.9"/>
    <n v="17"/>
    <n v="350"/>
    <n v="13"/>
    <n v="300"/>
    <n v="381"/>
    <n v="0.87"/>
    <n v="44"/>
    <n v="0.68"/>
    <n v="650.44000000000005"/>
    <n v="658.3"/>
    <x v="2"/>
    <x v="6"/>
    <x v="1"/>
    <x v="3"/>
    <s v="15;17"/>
    <s v="-"/>
    <s v="30"/>
    <s v="38"/>
    <m/>
    <x v="1"/>
    <s v="18;33"/>
    <s v="21;40"/>
    <m/>
    <n v="38"/>
    <n v="40"/>
    <x v="0"/>
  </r>
  <r>
    <s v="wpn_fort500"/>
    <x v="124"/>
    <x v="3"/>
    <x v="0"/>
    <x v="0"/>
    <n v="17700"/>
    <n v="0.64"/>
    <n v="0.88"/>
    <n v="189"/>
    <n v="65"/>
    <n v="6"/>
    <n v="250"/>
    <n v="330"/>
    <n v="0.71"/>
    <n v="26"/>
    <n v="4.3"/>
    <n v="845.8"/>
    <n v="863.5"/>
    <x v="3"/>
    <x v="7"/>
    <x v="4"/>
    <x v="0"/>
    <s v="-"/>
    <s v="23"/>
    <s v="-"/>
    <s v="42"/>
    <m/>
    <x v="1"/>
    <s v="74;132"/>
    <m/>
    <m/>
    <n v="42"/>
    <n v="132"/>
    <x v="0"/>
  </r>
  <r>
    <s v="wpn_g36"/>
    <x v="125"/>
    <x v="2"/>
    <x v="10"/>
    <x v="1"/>
    <n v="48850"/>
    <n v="0.82"/>
    <n v="0.71"/>
    <n v="35"/>
    <n v="750"/>
    <n v="30"/>
    <n v="1000"/>
    <n v="1025"/>
    <n v="0.93"/>
    <n v="77"/>
    <n v="3.77"/>
    <n v="971.95"/>
    <n v="1020.8"/>
    <x v="1"/>
    <x v="4"/>
    <x v="2"/>
    <x v="0"/>
    <s v="15"/>
    <s v="27"/>
    <s v="-"/>
    <s v="-"/>
    <s v="52"/>
    <x v="1"/>
    <s v="35;46"/>
    <m/>
    <m/>
    <n v="52"/>
    <n v="46"/>
    <x v="0"/>
  </r>
  <r>
    <s v="wpn_g36k"/>
    <x v="126"/>
    <x v="2"/>
    <x v="10"/>
    <x v="1"/>
    <n v="39857"/>
    <n v="0.8"/>
    <n v="0.82"/>
    <n v="35"/>
    <n v="750"/>
    <n v="30"/>
    <n v="1000"/>
    <n v="1025"/>
    <n v="0.92"/>
    <n v="76"/>
    <n v="2.89"/>
    <n v="995.74299999999994"/>
    <n v="1035.5999999999999"/>
    <x v="1"/>
    <x v="4"/>
    <x v="2"/>
    <x v="0"/>
    <s v="15"/>
    <s v="27"/>
    <s v="-"/>
    <s v="-"/>
    <s v="52"/>
    <x v="1"/>
    <s v="35;46"/>
    <m/>
    <m/>
    <n v="52"/>
    <n v="46"/>
    <x v="0"/>
  </r>
  <r>
    <s v="wpn_g36_camo"/>
    <x v="127"/>
    <x v="2"/>
    <x v="10"/>
    <x v="1"/>
    <n v="43580"/>
    <n v="0.83"/>
    <n v="0.75"/>
    <n v="35"/>
    <n v="750"/>
    <n v="30"/>
    <n v="1000"/>
    <n v="1025"/>
    <n v="0.93"/>
    <n v="77"/>
    <n v="3.42"/>
    <n v="985.72"/>
    <n v="1029.3"/>
    <x v="1"/>
    <x v="4"/>
    <x v="2"/>
    <x v="0"/>
    <s v="15"/>
    <s v="27"/>
    <s v="-"/>
    <s v="-"/>
    <s v="52"/>
    <x v="1"/>
    <s v="35;46"/>
    <m/>
    <m/>
    <n v="52"/>
    <n v="46"/>
    <x v="0"/>
  </r>
  <r>
    <s v="wpn_g36_nimble"/>
    <x v="128"/>
    <x v="2"/>
    <x v="10"/>
    <x v="1"/>
    <n v="66919"/>
    <n v="0.81"/>
    <n v="0.78"/>
    <n v="35"/>
    <n v="800"/>
    <n v="30"/>
    <n v="1000"/>
    <n v="1025"/>
    <n v="0.92"/>
    <n v="53"/>
    <n v="3"/>
    <n v="923.58100000000002"/>
    <n v="990.5"/>
    <x v="1"/>
    <x v="4"/>
    <x v="2"/>
    <x v="0"/>
    <s v="15"/>
    <s v="27"/>
    <s v="-"/>
    <s v="-"/>
    <s v="52"/>
    <x v="1"/>
    <s v="35;46"/>
    <m/>
    <m/>
    <n v="52"/>
    <n v="46"/>
    <x v="0"/>
  </r>
  <r>
    <s v="wpn_g3"/>
    <x v="129"/>
    <x v="2"/>
    <x v="10"/>
    <x v="1"/>
    <n v="39880"/>
    <n v="0.8"/>
    <n v="0.71"/>
    <n v="41"/>
    <n v="600"/>
    <n v="20"/>
    <n v="1000"/>
    <n v="838"/>
    <n v="0.91"/>
    <n v="37"/>
    <n v="4.63"/>
    <n v="878.62"/>
    <n v="918.5"/>
    <x v="1"/>
    <x v="14"/>
    <x v="3"/>
    <x v="0"/>
    <s v="-"/>
    <s v="-"/>
    <s v="34"/>
    <s v="-"/>
    <s v="-"/>
    <x v="5"/>
    <s v="70"/>
    <m/>
    <m/>
    <n v="62"/>
    <n v="70"/>
    <x v="0"/>
  </r>
  <r>
    <s v="wpn_g3sg1"/>
    <x v="130"/>
    <x v="0"/>
    <x v="10"/>
    <x v="1"/>
    <n v="43980"/>
    <n v="0.82"/>
    <n v="0.71"/>
    <n v="53"/>
    <n v="500"/>
    <n v="20"/>
    <n v="1000"/>
    <n v="861"/>
    <n v="0.81"/>
    <n v="39"/>
    <n v="4.7"/>
    <n v="874.12"/>
    <n v="918.1"/>
    <x v="1"/>
    <x v="14"/>
    <x v="3"/>
    <x v="0"/>
    <s v="-"/>
    <s v="-"/>
    <s v="34"/>
    <s v="-"/>
    <s v="-"/>
    <x v="5"/>
    <s v="70"/>
    <m/>
    <m/>
    <n v="62"/>
    <n v="70"/>
    <x v="0"/>
  </r>
  <r>
    <s v="wpn_ace21"/>
    <x v="131"/>
    <x v="2"/>
    <x v="11"/>
    <x v="3"/>
    <n v="31580"/>
    <n v="0.79"/>
    <n v="0.7"/>
    <n v="33"/>
    <n v="700"/>
    <n v="35"/>
    <n v="1000"/>
    <n v="796"/>
    <n v="0.92"/>
    <n v="57"/>
    <n v="2.8"/>
    <n v="949.0200000000001"/>
    <n v="980.6"/>
    <x v="1"/>
    <x v="4"/>
    <x v="2"/>
    <x v="0"/>
    <s v="15"/>
    <s v="27"/>
    <s v="-"/>
    <s v="-"/>
    <s v="52"/>
    <x v="1"/>
    <s v="35;46"/>
    <m/>
    <m/>
    <n v="52"/>
    <n v="46"/>
    <x v="0"/>
  </r>
  <r>
    <s v="wpn_galil"/>
    <x v="132"/>
    <x v="0"/>
    <x v="11"/>
    <x v="3"/>
    <n v="38580"/>
    <n v="0.87"/>
    <n v="0.7"/>
    <n v="53"/>
    <n v="630"/>
    <n v="25"/>
    <n v="1000"/>
    <n v="877"/>
    <n v="0.91"/>
    <n v="37"/>
    <n v="3.95"/>
    <n v="936.62"/>
    <n v="975.2"/>
    <x v="1"/>
    <x v="14"/>
    <x v="3"/>
    <x v="7"/>
    <s v="-"/>
    <s v="-"/>
    <s v="34;30"/>
    <s v="-"/>
    <s v="-"/>
    <x v="6"/>
    <s v="70"/>
    <s v="40"/>
    <m/>
    <n v="62"/>
    <n v="70"/>
    <x v="0"/>
  </r>
  <r>
    <s v="wpn_galil_custom"/>
    <x v="133"/>
    <x v="0"/>
    <x v="11"/>
    <x v="3"/>
    <n v="41480"/>
    <n v="0.87"/>
    <n v="0.7"/>
    <n v="53"/>
    <n v="684"/>
    <n v="25"/>
    <n v="1000"/>
    <n v="877"/>
    <n v="0.92"/>
    <n v="37"/>
    <n v="4"/>
    <n v="939.62"/>
    <n v="981.1"/>
    <x v="1"/>
    <x v="14"/>
    <x v="3"/>
    <x v="7"/>
    <s v="-"/>
    <s v="-"/>
    <s v="34;30"/>
    <s v="-"/>
    <s v="-"/>
    <x v="6"/>
    <s v="70"/>
    <s v="40"/>
    <m/>
    <n v="62"/>
    <n v="70"/>
    <x v="0"/>
  </r>
  <r>
    <s v="wpn_galil_modern"/>
    <x v="134"/>
    <x v="0"/>
    <x v="11"/>
    <x v="3"/>
    <n v="43680"/>
    <n v="0.87"/>
    <n v="0.7"/>
    <n v="53"/>
    <n v="645"/>
    <n v="25"/>
    <n v="1000"/>
    <n v="877"/>
    <n v="0.93"/>
    <n v="37"/>
    <n v="4.1500000000000004"/>
    <n v="933.02"/>
    <n v="976.7"/>
    <x v="1"/>
    <x v="14"/>
    <x v="3"/>
    <x v="7"/>
    <s v="-"/>
    <s v="-"/>
    <s v="34;30"/>
    <s v="-"/>
    <s v="-"/>
    <x v="6"/>
    <s v="70"/>
    <s v="40"/>
    <m/>
    <n v="62"/>
    <n v="70"/>
    <x v="0"/>
  </r>
  <r>
    <s v="wpn_gauss"/>
    <x v="135"/>
    <x v="0"/>
    <x v="0"/>
    <x v="0"/>
    <n v="185860"/>
    <n v="0.99"/>
    <n v="0.5"/>
    <n v="166"/>
    <n v="30"/>
    <n v="10"/>
    <n v="1000"/>
    <n v="10500"/>
    <n v="0.64"/>
    <n v="216"/>
    <n v="7.77"/>
    <n v="1150.44"/>
    <n v="1436.3000000000002"/>
    <x v="0"/>
    <x v="0"/>
    <x v="0"/>
    <x v="0"/>
    <s v="-"/>
    <s v="-"/>
    <s v="-"/>
    <s v="-"/>
    <s v="-"/>
    <x v="0"/>
    <s v="300"/>
    <m/>
    <m/>
    <n v="300"/>
    <n v="300"/>
    <x v="1"/>
  </r>
  <r>
    <s v="wpn_glock17"/>
    <x v="136"/>
    <x v="1"/>
    <x v="12"/>
    <x v="1"/>
    <n v="10960"/>
    <n v="0.77"/>
    <n v="0.82"/>
    <n v="21"/>
    <n v="320"/>
    <n v="17"/>
    <n v="400"/>
    <n v="473"/>
    <n v="0.84"/>
    <n v="33"/>
    <n v="0.63"/>
    <n v="757.04"/>
    <n v="768"/>
    <x v="2"/>
    <x v="10"/>
    <x v="1"/>
    <x v="5"/>
    <s v="17;10"/>
    <s v="19"/>
    <s v="-"/>
    <s v="38"/>
    <m/>
    <x v="1"/>
    <s v="21;40"/>
    <s v="25;82"/>
    <m/>
    <n v="38"/>
    <n v="82"/>
    <x v="0"/>
  </r>
  <r>
    <s v="wpn_glock"/>
    <x v="136"/>
    <x v="1"/>
    <x v="12"/>
    <x v="1"/>
    <n v="10960"/>
    <n v="0.77"/>
    <n v="0.82"/>
    <n v="21"/>
    <n v="320"/>
    <n v="17"/>
    <n v="400"/>
    <n v="473"/>
    <n v="0.84"/>
    <n v="33"/>
    <n v="0.63"/>
    <n v="757.04"/>
    <n v="768"/>
    <x v="2"/>
    <x v="10"/>
    <x v="1"/>
    <x v="5"/>
    <s v="17;10"/>
    <s v="19"/>
    <s v="-"/>
    <s v="38"/>
    <m/>
    <x v="1"/>
    <s v="21;40"/>
    <s v="25;82"/>
    <m/>
    <n v="38"/>
    <n v="82"/>
    <x v="0"/>
  </r>
  <r>
    <s v="wpn_glock17_m1"/>
    <x v="137"/>
    <x v="1"/>
    <x v="12"/>
    <x v="1"/>
    <n v="16960"/>
    <n v="0.77"/>
    <n v="0.82"/>
    <n v="21"/>
    <n v="500"/>
    <n v="17"/>
    <n v="400"/>
    <n v="473"/>
    <n v="0.84"/>
    <n v="42"/>
    <n v="0.7"/>
    <n v="702.33999999999992"/>
    <n v="719.3"/>
    <x v="2"/>
    <x v="10"/>
    <x v="1"/>
    <x v="0"/>
    <s v="17"/>
    <s v="-"/>
    <s v="-"/>
    <s v="38"/>
    <m/>
    <x v="1"/>
    <s v="21;40"/>
    <m/>
    <m/>
    <n v="38"/>
    <n v="40"/>
    <x v="1"/>
  </r>
  <r>
    <s v="wpn_glock_custom"/>
    <x v="138"/>
    <x v="1"/>
    <x v="12"/>
    <x v="1"/>
    <n v="13580"/>
    <n v="0.76"/>
    <n v="0.84"/>
    <n v="21"/>
    <n v="360"/>
    <n v="15"/>
    <n v="400"/>
    <n v="473"/>
    <n v="0.84"/>
    <n v="34"/>
    <n v="0.6"/>
    <n v="667.72"/>
    <n v="681.3"/>
    <x v="2"/>
    <x v="10"/>
    <x v="1"/>
    <x v="4"/>
    <s v="17;15"/>
    <s v="-"/>
    <s v="30"/>
    <s v="38"/>
    <m/>
    <x v="1"/>
    <s v="21;40"/>
    <s v="18;33"/>
    <m/>
    <n v="38"/>
    <n v="40"/>
    <x v="0"/>
  </r>
  <r>
    <s v="wpn_gsh18"/>
    <x v="139"/>
    <x v="1"/>
    <x v="2"/>
    <x v="0"/>
    <n v="9680"/>
    <n v="0.72"/>
    <n v="0.82"/>
    <n v="21"/>
    <n v="280"/>
    <n v="18"/>
    <n v="400"/>
    <n v="486"/>
    <n v="0.83"/>
    <n v="33"/>
    <n v="0.57999999999999996"/>
    <n v="671.12"/>
    <n v="680.8"/>
    <x v="2"/>
    <x v="10"/>
    <x v="1"/>
    <x v="0"/>
    <s v="17"/>
    <s v="-"/>
    <s v="-"/>
    <s v="38"/>
    <m/>
    <x v="1"/>
    <s v="21;40"/>
    <m/>
    <m/>
    <n v="38"/>
    <n v="40"/>
    <x v="0"/>
  </r>
  <r>
    <s v="wpn_gsh18_custom"/>
    <x v="140"/>
    <x v="1"/>
    <x v="2"/>
    <x v="0"/>
    <n v="11580"/>
    <n v="0.74"/>
    <n v="0.82"/>
    <n v="21"/>
    <n v="350"/>
    <n v="18"/>
    <n v="400"/>
    <n v="486"/>
    <n v="0.83"/>
    <n v="33"/>
    <n v="0.57999999999999996"/>
    <n v="678.22"/>
    <n v="689.8"/>
    <x v="2"/>
    <x v="10"/>
    <x v="1"/>
    <x v="0"/>
    <s v="17"/>
    <s v="-"/>
    <s v="-"/>
    <s v="38"/>
    <m/>
    <x v="1"/>
    <s v="21;40"/>
    <m/>
    <m/>
    <n v="38"/>
    <n v="40"/>
    <x v="0"/>
  </r>
  <r>
    <s v="wpn_usp_nimble"/>
    <x v="141"/>
    <x v="1"/>
    <x v="10"/>
    <x v="1"/>
    <n v="17960"/>
    <n v="0.8"/>
    <n v="0.7"/>
    <n v="25"/>
    <n v="160"/>
    <n v="13"/>
    <n v="450"/>
    <n v="473"/>
    <n v="0.86"/>
    <n v="35"/>
    <n v="2.02"/>
    <n v="642.1400000000001"/>
    <n v="660.1"/>
    <x v="2"/>
    <x v="11"/>
    <x v="0"/>
    <x v="0"/>
    <s v="10"/>
    <s v="19"/>
    <m/>
    <m/>
    <m/>
    <x v="1"/>
    <s v="25;69"/>
    <m/>
    <m/>
    <n v="19"/>
    <n v="69"/>
    <x v="0"/>
  </r>
  <r>
    <s v="wpn_usp_tac"/>
    <x v="142"/>
    <x v="1"/>
    <x v="10"/>
    <x v="1"/>
    <n v="54600"/>
    <n v="0.73"/>
    <n v="0.84"/>
    <n v="20"/>
    <n v="640"/>
    <n v="22"/>
    <n v="300"/>
    <n v="342"/>
    <n v="0.86"/>
    <n v="56"/>
    <n v="0.96"/>
    <n v="705"/>
    <n v="759.6"/>
    <x v="2"/>
    <x v="10"/>
    <x v="1"/>
    <x v="0"/>
    <s v="17"/>
    <s v="-"/>
    <s v="-"/>
    <s v="38"/>
    <m/>
    <x v="1"/>
    <s v="21;40"/>
    <m/>
    <m/>
    <n v="38"/>
    <n v="40"/>
    <x v="1"/>
  </r>
  <r>
    <s v="wpn_hk416"/>
    <x v="143"/>
    <x v="2"/>
    <x v="10"/>
    <x v="1"/>
    <n v="49580"/>
    <n v="0.83"/>
    <n v="0.8"/>
    <n v="34"/>
    <n v="850"/>
    <n v="30"/>
    <n v="1000"/>
    <n v="986"/>
    <n v="0.92"/>
    <n v="80"/>
    <n v="3.74"/>
    <n v="991.62"/>
    <n v="1041.2"/>
    <x v="1"/>
    <x v="4"/>
    <x v="2"/>
    <x v="0"/>
    <s v="15"/>
    <s v="27"/>
    <s v="-"/>
    <s v="-"/>
    <s v="52"/>
    <x v="1"/>
    <s v="35;46"/>
    <m/>
    <m/>
    <n v="52"/>
    <n v="46"/>
    <x v="0"/>
  </r>
  <r>
    <s v="wpn_howa20"/>
    <x v="144"/>
    <x v="0"/>
    <x v="13"/>
    <x v="3"/>
    <n v="135680"/>
    <n v="0.83"/>
    <n v="0.8"/>
    <n v="37"/>
    <n v="900"/>
    <n v="30"/>
    <n v="1000"/>
    <n v="986"/>
    <n v="0.92"/>
    <n v="101"/>
    <n v="4.3"/>
    <n v="949.92"/>
    <n v="1085.5999999999999"/>
    <x v="1"/>
    <x v="4"/>
    <x v="2"/>
    <x v="0"/>
    <s v="15"/>
    <s v="27"/>
    <s v="-"/>
    <s v="-"/>
    <s v="52"/>
    <x v="1"/>
    <s v="35;46"/>
    <m/>
    <m/>
    <n v="52"/>
    <n v="46"/>
    <x v="1"/>
  </r>
  <r>
    <s v="wpn_ithacam37_mag"/>
    <x v="145"/>
    <x v="3"/>
    <x v="4"/>
    <x v="2"/>
    <n v="21660"/>
    <n v="0.59"/>
    <n v="0.74"/>
    <n v="189"/>
    <n v="80"/>
    <n v="7"/>
    <n v="320"/>
    <n v="350"/>
    <n v="0.81"/>
    <m/>
    <n v="4.09"/>
    <m/>
    <m/>
    <x v="3"/>
    <x v="7"/>
    <x v="4"/>
    <x v="0"/>
    <s v="-"/>
    <s v="23"/>
    <s v="-"/>
    <s v="42"/>
    <m/>
    <x v="1"/>
    <s v="74;132"/>
    <m/>
    <m/>
    <n v="42"/>
    <n v="132"/>
    <x v="0"/>
  </r>
  <r>
    <s v="wpn_ithacam37"/>
    <x v="146"/>
    <x v="3"/>
    <x v="4"/>
    <x v="2"/>
    <n v="18340"/>
    <n v="0.59"/>
    <n v="0.7"/>
    <n v="189"/>
    <n v="60"/>
    <n v="4"/>
    <n v="300"/>
    <n v="330"/>
    <n v="0.78"/>
    <m/>
    <n v="3.48"/>
    <m/>
    <m/>
    <x v="3"/>
    <x v="7"/>
    <x v="4"/>
    <x v="0"/>
    <s v="-"/>
    <s v="23"/>
    <s v="-"/>
    <s v="42"/>
    <m/>
    <x v="1"/>
    <s v="74;132"/>
    <m/>
    <m/>
    <n v="42"/>
    <n v="132"/>
    <x v="0"/>
  </r>
  <r>
    <s v="wpn_ithacam37_sawnoff"/>
    <x v="147"/>
    <x v="3"/>
    <x v="4"/>
    <x v="2"/>
    <n v="14510"/>
    <n v="0.55000000000000004"/>
    <n v="0.5"/>
    <n v="189"/>
    <n v="60"/>
    <n v="4"/>
    <n v="300"/>
    <n v="330"/>
    <n v="0.76"/>
    <m/>
    <n v="2.94"/>
    <m/>
    <m/>
    <x v="3"/>
    <x v="7"/>
    <x v="4"/>
    <x v="0"/>
    <s v="-"/>
    <s v="23"/>
    <s v="-"/>
    <s v="42"/>
    <m/>
    <x v="1"/>
    <s v="74;132"/>
    <m/>
    <m/>
    <n v="42"/>
    <n v="132"/>
    <x v="0"/>
  </r>
  <r>
    <s v="wpn_ithacam37_stakeout"/>
    <x v="148"/>
    <x v="3"/>
    <x v="4"/>
    <x v="2"/>
    <n v="13890"/>
    <n v="0.24"/>
    <n v="0.52"/>
    <n v="189"/>
    <n v="60"/>
    <n v="4"/>
    <n v="220"/>
    <n v="300"/>
    <n v="0.78"/>
    <m/>
    <n v="2.78"/>
    <m/>
    <m/>
    <x v="3"/>
    <x v="7"/>
    <x v="4"/>
    <x v="0"/>
    <s v="-"/>
    <s v="23"/>
    <s v="-"/>
    <s v="42"/>
    <m/>
    <x v="1"/>
    <s v="74;132"/>
    <m/>
    <m/>
    <n v="42"/>
    <n v="132"/>
    <x v="0"/>
  </r>
  <r>
    <s v="wpn_ithacam37_trench"/>
    <x v="149"/>
    <x v="3"/>
    <x v="4"/>
    <x v="2"/>
    <n v="25200"/>
    <n v="0.52"/>
    <n v="0.72"/>
    <n v="189"/>
    <n v="120"/>
    <n v="5"/>
    <n v="320"/>
    <n v="350"/>
    <n v="0.8"/>
    <m/>
    <n v="3.55"/>
    <m/>
    <m/>
    <x v="3"/>
    <x v="7"/>
    <x v="4"/>
    <x v="0"/>
    <s v="-"/>
    <s v="23"/>
    <s v="-"/>
    <s v="42"/>
    <m/>
    <x v="1"/>
    <s v="74;132"/>
    <m/>
    <m/>
    <n v="42"/>
    <n v="132"/>
    <x v="0"/>
  </r>
  <r>
    <s v="wpn_g43"/>
    <x v="150"/>
    <x v="0"/>
    <x v="14"/>
    <x v="1"/>
    <n v="23980"/>
    <n v="0.9"/>
    <n v="0.65"/>
    <n v="61"/>
    <n v="70"/>
    <n v="10"/>
    <n v="1000"/>
    <n v="777"/>
    <n v="0.81"/>
    <n v="26"/>
    <n v="4.33"/>
    <n v="750.42000000000007"/>
    <n v="774.4"/>
    <x v="0"/>
    <x v="17"/>
    <x v="3"/>
    <x v="0"/>
    <s v="-"/>
    <s v="25"/>
    <s v="-"/>
    <s v="39"/>
    <m/>
    <x v="1"/>
    <s v="78"/>
    <m/>
    <m/>
    <n v="39"/>
    <n v="78"/>
    <x v="0"/>
  </r>
  <r>
    <s v="wpn_k98"/>
    <x v="151"/>
    <x v="0"/>
    <x v="14"/>
    <x v="1"/>
    <n v="22590"/>
    <n v="0.91"/>
    <n v="0.66"/>
    <n v="79"/>
    <n v="28"/>
    <n v="5"/>
    <n v="1100"/>
    <n v="798"/>
    <n v="0.71"/>
    <n v="26"/>
    <n v="3.7"/>
    <n v="797.01"/>
    <n v="819.6"/>
    <x v="0"/>
    <x v="17"/>
    <x v="3"/>
    <x v="7"/>
    <s v="-"/>
    <s v="25"/>
    <s v="30;34"/>
    <s v="39"/>
    <s v="-"/>
    <x v="7"/>
    <s v="78"/>
    <s v="40"/>
    <n v="70"/>
    <n v="62"/>
    <n v="78"/>
    <x v="0"/>
  </r>
  <r>
    <s v="wpn_korth"/>
    <x v="152"/>
    <x v="1"/>
    <x v="10"/>
    <x v="1"/>
    <n v="48960"/>
    <n v="0.8"/>
    <n v="0.82"/>
    <n v="30"/>
    <n v="400"/>
    <n v="7"/>
    <n v="400"/>
    <n v="473"/>
    <n v="0.84"/>
    <n v="33"/>
    <n v="1.1399999999999999"/>
    <n v="619.94000000000005"/>
    <n v="668.90000000000009"/>
    <x v="2"/>
    <x v="11"/>
    <x v="0"/>
    <x v="0"/>
    <s v="10"/>
    <s v="19"/>
    <m/>
    <m/>
    <m/>
    <x v="1"/>
    <s v="25;69"/>
    <m/>
    <m/>
    <n v="19"/>
    <n v="69"/>
    <x v="1"/>
  </r>
  <r>
    <s v="wpn_korth_custom"/>
    <x v="153"/>
    <x v="1"/>
    <x v="10"/>
    <x v="1"/>
    <n v="78960"/>
    <n v="0.8"/>
    <n v="0.82"/>
    <n v="31"/>
    <n v="400"/>
    <n v="7"/>
    <n v="400"/>
    <n v="473"/>
    <n v="0.84"/>
    <n v="45"/>
    <n v="1.42"/>
    <n v="612.14"/>
    <n v="691.1"/>
    <x v="2"/>
    <x v="11"/>
    <x v="0"/>
    <x v="0"/>
    <s v="10"/>
    <s v="19"/>
    <m/>
    <m/>
    <m/>
    <x v="1"/>
    <s v="25;69"/>
    <m/>
    <m/>
    <n v="19"/>
    <n v="69"/>
    <x v="1"/>
  </r>
  <r>
    <s v="wpn_kriss_vector"/>
    <x v="154"/>
    <x v="0"/>
    <x v="4"/>
    <x v="2"/>
    <n v="122520"/>
    <n v="0.7"/>
    <n v="0.84"/>
    <n v="25"/>
    <n v="1100"/>
    <n v="30"/>
    <n v="300"/>
    <n v="420"/>
    <n v="0.99"/>
    <n v="136"/>
    <n v="2.78"/>
    <n v="945.68000000000006"/>
    <n v="1068.2"/>
    <x v="4"/>
    <x v="11"/>
    <x v="0"/>
    <x v="3"/>
    <s v="10;17"/>
    <s v="19"/>
    <s v="30"/>
    <s v="38"/>
    <m/>
    <x v="1"/>
    <s v="25;69"/>
    <s v="21;40"/>
    <m/>
    <n v="38"/>
    <n v="69"/>
    <x v="0"/>
  </r>
  <r>
    <s v="wpn_ks23"/>
    <x v="155"/>
    <x v="3"/>
    <x v="2"/>
    <x v="0"/>
    <n v="32960"/>
    <n v="0.63"/>
    <n v="0.53"/>
    <n v="300"/>
    <n v="80"/>
    <n v="4"/>
    <n v="200"/>
    <n v="140"/>
    <n v="0.74"/>
    <n v="26"/>
    <n v="3.85"/>
    <n v="1212.54"/>
    <n v="1245.5"/>
    <x v="3"/>
    <x v="18"/>
    <x v="0"/>
    <x v="0"/>
    <s v="-"/>
    <s v="-"/>
    <s v="36"/>
    <s v="-"/>
    <s v="55"/>
    <x v="1"/>
    <s v="133;285"/>
    <m/>
    <m/>
    <n v="55"/>
    <n v="285"/>
    <x v="1"/>
  </r>
  <r>
    <s v="wpn_ks23_kaban_kab_up"/>
    <x v="156"/>
    <x v="3"/>
    <x v="2"/>
    <x v="0"/>
    <n v="38950"/>
    <n v="0.63"/>
    <n v="0.53"/>
    <n v="282"/>
    <n v="80"/>
    <n v="4"/>
    <n v="200"/>
    <n v="140"/>
    <n v="0.74"/>
    <n v="26"/>
    <n v="3.6"/>
    <n v="1191.05"/>
    <n v="1230"/>
    <x v="3"/>
    <x v="18"/>
    <x v="0"/>
    <x v="0"/>
    <s v="-"/>
    <s v="-"/>
    <s v="36"/>
    <s v="-"/>
    <s v="55"/>
    <x v="1"/>
    <s v="133;285"/>
    <m/>
    <m/>
    <n v="55"/>
    <n v="285"/>
    <x v="1"/>
  </r>
  <r>
    <s v="wpn_ks23_23_up"/>
    <x v="157"/>
    <x v="3"/>
    <x v="2"/>
    <x v="0"/>
    <n v="32960"/>
    <n v="0.63"/>
    <n v="0.53"/>
    <n v="282"/>
    <n v="80"/>
    <n v="4"/>
    <n v="200"/>
    <n v="140"/>
    <n v="0.74"/>
    <n v="26"/>
    <n v="3.53"/>
    <n v="1197.74"/>
    <n v="1230.7"/>
    <x v="3"/>
    <x v="18"/>
    <x v="0"/>
    <x v="0"/>
    <s v="-"/>
    <s v="-"/>
    <s v="36"/>
    <s v="-"/>
    <s v="55"/>
    <x v="1"/>
    <s v="133;285"/>
    <m/>
    <m/>
    <n v="55"/>
    <n v="285"/>
    <x v="1"/>
  </r>
  <r>
    <s v="wpn_ks23_kaban"/>
    <x v="158"/>
    <x v="3"/>
    <x v="2"/>
    <x v="0"/>
    <n v="38950"/>
    <n v="0.63"/>
    <n v="0.53"/>
    <n v="282"/>
    <n v="80"/>
    <n v="4"/>
    <n v="200"/>
    <n v="140"/>
    <n v="0.74"/>
    <n v="26"/>
    <n v="3.5"/>
    <n v="1192.05"/>
    <n v="1231"/>
    <x v="3"/>
    <x v="18"/>
    <x v="0"/>
    <x v="0"/>
    <s v="-"/>
    <s v="-"/>
    <s v="36"/>
    <s v="-"/>
    <s v="55"/>
    <x v="1"/>
    <s v="133;285"/>
    <m/>
    <m/>
    <n v="55"/>
    <n v="285"/>
    <x v="1"/>
  </r>
  <r>
    <s v="wpn_l85"/>
    <x v="159"/>
    <x v="2"/>
    <x v="15"/>
    <x v="2"/>
    <n v="33860"/>
    <n v="0.85"/>
    <n v="0.79"/>
    <n v="35"/>
    <n v="680"/>
    <n v="30"/>
    <n v="1000"/>
    <n v="1042"/>
    <n v="0.92"/>
    <n v="61"/>
    <n v="3.88"/>
    <n v="972.54000000000008"/>
    <n v="1006.4000000000001"/>
    <x v="1"/>
    <x v="4"/>
    <x v="2"/>
    <x v="1"/>
    <s v="15"/>
    <s v="27;25"/>
    <s v="-"/>
    <s v="-"/>
    <s v="52;49"/>
    <x v="1"/>
    <s v="35;46"/>
    <s v="36;53"/>
    <m/>
    <n v="52"/>
    <n v="53"/>
    <x v="0"/>
  </r>
  <r>
    <s v="wpn_l85_alt"/>
    <x v="160"/>
    <x v="2"/>
    <x v="15"/>
    <x v="2"/>
    <n v="35680"/>
    <n v="0.86"/>
    <n v="0.79"/>
    <n v="35"/>
    <n v="700"/>
    <n v="30"/>
    <n v="1000"/>
    <n v="1042"/>
    <n v="0.92"/>
    <n v="61"/>
    <n v="3.9"/>
    <n v="973.52"/>
    <n v="1009.2"/>
    <x v="1"/>
    <x v="4"/>
    <x v="2"/>
    <x v="1"/>
    <s v="15"/>
    <s v="27;25"/>
    <s v="-"/>
    <s v="-"/>
    <s v="52;49"/>
    <x v="1"/>
    <s v="35;46"/>
    <s v="36;53"/>
    <m/>
    <n v="52"/>
    <n v="53"/>
    <x v="0"/>
  </r>
  <r>
    <s v="wpn_l85_custom"/>
    <x v="161"/>
    <x v="2"/>
    <x v="15"/>
    <x v="2"/>
    <n v="40580"/>
    <n v="0.89"/>
    <n v="0.79"/>
    <n v="35"/>
    <n v="693"/>
    <n v="30"/>
    <n v="1000"/>
    <n v="1148"/>
    <n v="0.91"/>
    <n v="61"/>
    <n v="4.05"/>
    <n v="979.02"/>
    <n v="1019.5999999999999"/>
    <x v="1"/>
    <x v="4"/>
    <x v="2"/>
    <x v="1"/>
    <s v="15"/>
    <s v="27;25"/>
    <s v="-"/>
    <s v="-"/>
    <s v="52;49"/>
    <x v="1"/>
    <s v="35;46"/>
    <s v="36;53"/>
    <m/>
    <n v="52"/>
    <n v="53"/>
    <x v="0"/>
  </r>
  <r>
    <s v="wpn_l85_modern"/>
    <x v="162"/>
    <x v="2"/>
    <x v="15"/>
    <x v="2"/>
    <n v="38980"/>
    <n v="0.87"/>
    <n v="0.79"/>
    <n v="35"/>
    <n v="730"/>
    <n v="30"/>
    <n v="1000"/>
    <n v="1042"/>
    <n v="0.93"/>
    <n v="61"/>
    <n v="4"/>
    <n v="974.22"/>
    <n v="1013.2"/>
    <x v="1"/>
    <x v="4"/>
    <x v="2"/>
    <x v="1"/>
    <s v="15"/>
    <s v="27;25"/>
    <s v="-"/>
    <s v="-"/>
    <s v="52;49"/>
    <x v="1"/>
    <s v="35;46"/>
    <s v="36;53"/>
    <m/>
    <n v="52"/>
    <n v="53"/>
    <x v="0"/>
  </r>
  <r>
    <s v="wpn_l85_m1"/>
    <x v="163"/>
    <x v="2"/>
    <x v="15"/>
    <x v="2"/>
    <n v="33860"/>
    <n v="0.85"/>
    <n v="0.79"/>
    <n v="35"/>
    <n v="680"/>
    <n v="30"/>
    <n v="1000"/>
    <n v="1087"/>
    <n v="0.92"/>
    <n v="43"/>
    <n v="3.5"/>
    <n v="930.84"/>
    <n v="964.7"/>
    <x v="1"/>
    <x v="4"/>
    <x v="2"/>
    <x v="0"/>
    <s v="15"/>
    <s v="27"/>
    <s v="-"/>
    <s v="-"/>
    <s v="52"/>
    <x v="1"/>
    <s v="35;46"/>
    <m/>
    <m/>
    <n v="52"/>
    <n v="46"/>
    <x v="0"/>
  </r>
  <r>
    <s v="wpn_l85a2_alt"/>
    <x v="164"/>
    <x v="2"/>
    <x v="15"/>
    <x v="2"/>
    <n v="36980"/>
    <n v="0.88"/>
    <n v="0.79"/>
    <n v="35"/>
    <n v="665"/>
    <n v="30"/>
    <n v="1000"/>
    <n v="1042"/>
    <n v="0.91"/>
    <n v="61"/>
    <n v="4.1500000000000004"/>
    <n v="967.22"/>
    <n v="1004.2"/>
    <x v="1"/>
    <x v="4"/>
    <x v="2"/>
    <x v="1"/>
    <s v="15"/>
    <s v="27;25"/>
    <s v="-"/>
    <s v="-"/>
    <s v="52;49"/>
    <x v="1"/>
    <s v="35;46"/>
    <s v="36;53"/>
    <m/>
    <n v="52"/>
    <n v="53"/>
    <x v="0"/>
  </r>
  <r>
    <s v="wpn_l85a2"/>
    <x v="165"/>
    <x v="2"/>
    <x v="15"/>
    <x v="2"/>
    <n v="35860"/>
    <n v="0.87"/>
    <n v="0.79"/>
    <n v="35"/>
    <n v="635"/>
    <n v="30"/>
    <n v="1000"/>
    <n v="1042"/>
    <n v="0.92"/>
    <n v="61"/>
    <n v="4.13"/>
    <n v="965.54000000000008"/>
    <n v="1001.4000000000001"/>
    <x v="1"/>
    <x v="4"/>
    <x v="2"/>
    <x v="1"/>
    <s v="15"/>
    <s v="27;25"/>
    <s v="-"/>
    <s v="-"/>
    <s v="52;49"/>
    <x v="1"/>
    <s v="35;46"/>
    <s v="36;53"/>
    <m/>
    <n v="52"/>
    <n v="53"/>
    <x v="1"/>
  </r>
  <r>
    <s v="wpn_l85a2_custom"/>
    <x v="166"/>
    <x v="2"/>
    <x v="15"/>
    <x v="2"/>
    <n v="41560"/>
    <n v="0.9"/>
    <n v="0.82"/>
    <n v="35"/>
    <n v="620"/>
    <n v="30"/>
    <n v="1000"/>
    <n v="1042"/>
    <n v="0.92"/>
    <n v="61"/>
    <n v="3.48"/>
    <n v="970.84"/>
    <n v="1012.4000000000001"/>
    <x v="1"/>
    <x v="4"/>
    <x v="2"/>
    <x v="1"/>
    <s v="15"/>
    <s v="27;25"/>
    <s v="-"/>
    <s v="-"/>
    <s v="52;49"/>
    <x v="1"/>
    <s v="35;46"/>
    <s v="36;53"/>
    <m/>
    <n v="52"/>
    <n v="53"/>
    <x v="0"/>
  </r>
  <r>
    <s v="wpn_l85a2_modern"/>
    <x v="167"/>
    <x v="2"/>
    <x v="15"/>
    <x v="2"/>
    <n v="38580"/>
    <n v="0.89"/>
    <n v="0.79"/>
    <n v="35"/>
    <n v="650"/>
    <n v="30"/>
    <n v="1000"/>
    <n v="1042"/>
    <n v="0.91"/>
    <n v="61"/>
    <n v="4.1500000000000004"/>
    <n v="965.12000000000012"/>
    <n v="1003.7"/>
    <x v="1"/>
    <x v="4"/>
    <x v="2"/>
    <x v="1"/>
    <s v="15"/>
    <s v="27;25"/>
    <s v="-"/>
    <s v="-"/>
    <s v="52;49"/>
    <x v="1"/>
    <s v="35;46"/>
    <s v="36;53"/>
    <m/>
    <n v="52"/>
    <n v="53"/>
    <x v="0"/>
  </r>
  <r>
    <s v="wpn_l85_m2"/>
    <x v="168"/>
    <x v="2"/>
    <x v="15"/>
    <x v="2"/>
    <n v="53860"/>
    <n v="0.85"/>
    <n v="0.79"/>
    <n v="35"/>
    <n v="680"/>
    <n v="30"/>
    <n v="1000"/>
    <n v="1087"/>
    <n v="0.92"/>
    <n v="45"/>
    <n v="3.5"/>
    <n v="914.84"/>
    <n v="968.7"/>
    <x v="1"/>
    <x v="4"/>
    <x v="2"/>
    <x v="0"/>
    <s v="15"/>
    <s v="27"/>
    <s v="-"/>
    <s v="-"/>
    <s v="52"/>
    <x v="1"/>
    <s v="35;46"/>
    <m/>
    <m/>
    <n v="52"/>
    <n v="46"/>
    <x v="1"/>
  </r>
  <r>
    <s v="wpn_l85_m3"/>
    <x v="169"/>
    <x v="2"/>
    <x v="15"/>
    <x v="2"/>
    <n v="78330"/>
    <n v="0.85"/>
    <n v="0.79"/>
    <n v="35"/>
    <n v="680"/>
    <n v="30"/>
    <n v="1000"/>
    <n v="1087"/>
    <n v="0.92"/>
    <n v="61"/>
    <n v="3.8"/>
    <n v="919.37000000000012"/>
    <n v="997.7"/>
    <x v="1"/>
    <x v="4"/>
    <x v="2"/>
    <x v="0"/>
    <s v="15"/>
    <s v="27"/>
    <s v="-"/>
    <s v="-"/>
    <s v="52"/>
    <x v="1"/>
    <s v="35;46"/>
    <m/>
    <m/>
    <n v="52"/>
    <n v="46"/>
    <x v="1"/>
  </r>
  <r>
    <s v="wpn_l96a1m"/>
    <x v="170"/>
    <x v="0"/>
    <x v="15"/>
    <x v="2"/>
    <n v="76580"/>
    <n v="0.97"/>
    <n v="0.66"/>
    <n v="131"/>
    <n v="30"/>
    <n v="5"/>
    <n v="1200"/>
    <n v="945"/>
    <n v="0.61"/>
    <n v="26"/>
    <n v="7.2"/>
    <n v="1040.92"/>
    <n v="1117.5"/>
    <x v="0"/>
    <x v="9"/>
    <x v="0"/>
    <x v="0"/>
    <s v="-"/>
    <s v="-"/>
    <s v="-"/>
    <s v="-"/>
    <s v="-"/>
    <x v="4"/>
    <s v="130"/>
    <m/>
    <m/>
    <n v="140"/>
    <n v="130"/>
    <x v="0"/>
  </r>
  <r>
    <s v="wpn_l96a1"/>
    <x v="171"/>
    <x v="2"/>
    <x v="15"/>
    <x v="2"/>
    <n v="65880"/>
    <n v="0.95"/>
    <n v="0.65"/>
    <n v="71"/>
    <n v="30"/>
    <n v="10"/>
    <n v="1200"/>
    <n v="888"/>
    <n v="0.62"/>
    <n v="26"/>
    <n v="7.2"/>
    <n v="776.92000000000007"/>
    <n v="842.8"/>
    <x v="0"/>
    <x v="14"/>
    <x v="3"/>
    <x v="8"/>
    <s v="-"/>
    <s v="-"/>
    <s v="34;31"/>
    <s v="45"/>
    <s v="-"/>
    <x v="8"/>
    <s v="70"/>
    <s v="74"/>
    <m/>
    <n v="80"/>
    <n v="74"/>
    <x v="0"/>
  </r>
  <r>
    <s v="wpn_pl15"/>
    <x v="172"/>
    <x v="1"/>
    <x v="2"/>
    <x v="0"/>
    <n v="26960"/>
    <n v="0.8"/>
    <n v="0.82"/>
    <n v="21"/>
    <n v="400"/>
    <n v="16"/>
    <n v="400"/>
    <n v="473"/>
    <n v="0.84"/>
    <n v="47"/>
    <n v="0.8"/>
    <n v="689.33999999999992"/>
    <n v="716.3"/>
    <x v="2"/>
    <x v="10"/>
    <x v="1"/>
    <x v="0"/>
    <s v="17"/>
    <s v="-"/>
    <s v="-"/>
    <s v="38"/>
    <m/>
    <x v="1"/>
    <s v="21;40"/>
    <m/>
    <m/>
    <n v="38"/>
    <n v="40"/>
    <x v="1"/>
  </r>
  <r>
    <s v="wpn_pl15_pl15_scolaz"/>
    <x v="173"/>
    <x v="1"/>
    <x v="2"/>
    <x v="0"/>
    <n v="26960"/>
    <n v="0.81"/>
    <n v="0.82"/>
    <n v="21"/>
    <n v="400"/>
    <n v="16"/>
    <n v="400"/>
    <n v="473"/>
    <n v="0.84"/>
    <n v="47"/>
    <n v="0.94"/>
    <n v="688.94"/>
    <n v="715.90000000000009"/>
    <x v="2"/>
    <x v="10"/>
    <x v="1"/>
    <x v="0"/>
    <s v="17"/>
    <s v="-"/>
    <s v="-"/>
    <s v="38"/>
    <m/>
    <x v="1"/>
    <s v="21;40"/>
    <m/>
    <m/>
    <n v="38"/>
    <n v="40"/>
    <x v="1"/>
  </r>
  <r>
    <s v="wpn_lr300"/>
    <x v="174"/>
    <x v="2"/>
    <x v="4"/>
    <x v="2"/>
    <n v="26480"/>
    <n v="0.78"/>
    <n v="0.78"/>
    <n v="33"/>
    <n v="930"/>
    <n v="30"/>
    <n v="1000"/>
    <n v="932"/>
    <n v="0.91"/>
    <n v="61"/>
    <n v="3.1"/>
    <n v="976.72"/>
    <n v="1003.2"/>
    <x v="1"/>
    <x v="4"/>
    <x v="2"/>
    <x v="0"/>
    <s v="15"/>
    <s v="27"/>
    <s v="-"/>
    <s v="-"/>
    <s v="52"/>
    <x v="1"/>
    <s v="35;46"/>
    <m/>
    <m/>
    <n v="52"/>
    <n v="46"/>
    <x v="0"/>
  </r>
  <r>
    <s v="wpn_lr300_camo"/>
    <x v="175"/>
    <x v="2"/>
    <x v="4"/>
    <x v="2"/>
    <n v="36880"/>
    <n v="0.82"/>
    <n v="0.79"/>
    <n v="33"/>
    <n v="920"/>
    <n v="30"/>
    <n v="1000"/>
    <n v="932"/>
    <n v="0.93"/>
    <n v="61"/>
    <n v="2.41"/>
    <n v="979.22"/>
    <n v="1016.1"/>
    <x v="1"/>
    <x v="4"/>
    <x v="2"/>
    <x v="0"/>
    <s v="15"/>
    <s v="27"/>
    <s v="-"/>
    <s v="-"/>
    <s v="52"/>
    <x v="1"/>
    <s v="35;46"/>
    <m/>
    <m/>
    <n v="52"/>
    <n v="46"/>
    <x v="0"/>
  </r>
  <r>
    <s v="wpn_lr300_custom"/>
    <x v="176"/>
    <x v="2"/>
    <x v="4"/>
    <x v="2"/>
    <n v="33550"/>
    <n v="0.81"/>
    <n v="0.78"/>
    <n v="33"/>
    <n v="945"/>
    <n v="30"/>
    <n v="1000"/>
    <n v="932"/>
    <n v="0.93"/>
    <n v="61"/>
    <n v="3.1"/>
    <n v="976.15000000000009"/>
    <n v="1009.7"/>
    <x v="1"/>
    <x v="4"/>
    <x v="2"/>
    <x v="0"/>
    <s v="15"/>
    <s v="27"/>
    <s v="-"/>
    <s v="-"/>
    <s v="52"/>
    <x v="1"/>
    <s v="35;46"/>
    <m/>
    <m/>
    <n v="52"/>
    <n v="46"/>
    <x v="0"/>
  </r>
  <r>
    <s v="wpn_m16a2"/>
    <x v="177"/>
    <x v="2"/>
    <x v="4"/>
    <x v="2"/>
    <n v="35880"/>
    <n v="0.73"/>
    <n v="0.71"/>
    <n v="35"/>
    <n v="700"/>
    <n v="30"/>
    <n v="1000"/>
    <n v="1020"/>
    <n v="0.91"/>
    <n v="89"/>
    <n v="3.51"/>
    <n v="995.02"/>
    <n v="1030.9000000000001"/>
    <x v="1"/>
    <x v="4"/>
    <x v="2"/>
    <x v="0"/>
    <s v="15"/>
    <s v="27"/>
    <s v="-"/>
    <s v="-"/>
    <s v="52"/>
    <x v="1"/>
    <s v="35;46"/>
    <m/>
    <m/>
    <n v="52"/>
    <n v="46"/>
    <x v="0"/>
  </r>
  <r>
    <s v="wpn_m16"/>
    <x v="178"/>
    <x v="2"/>
    <x v="4"/>
    <x v="2"/>
    <n v="35690"/>
    <n v="0.86"/>
    <n v="0.71"/>
    <n v="35"/>
    <n v="670"/>
    <n v="30"/>
    <n v="1000"/>
    <n v="1020"/>
    <n v="0.92"/>
    <n v="62"/>
    <n v="3.09"/>
    <n v="956.41"/>
    <n v="992.1"/>
    <x v="1"/>
    <x v="4"/>
    <x v="2"/>
    <x v="0"/>
    <s v="15"/>
    <s v="27"/>
    <s v="-"/>
    <s v="-"/>
    <s v="52"/>
    <x v="1"/>
    <s v="35;46"/>
    <m/>
    <m/>
    <n v="52"/>
    <n v="46"/>
    <x v="0"/>
  </r>
  <r>
    <s v="wpn_m24"/>
    <x v="179"/>
    <x v="0"/>
    <x v="4"/>
    <x v="2"/>
    <n v="76680"/>
    <n v="0.96"/>
    <n v="0.6"/>
    <n v="147"/>
    <n v="20"/>
    <n v="5"/>
    <n v="1500"/>
    <n v="888"/>
    <n v="0.51"/>
    <n v="26"/>
    <n v="5.4"/>
    <n v="1081.1199999999999"/>
    <n v="1157.8"/>
    <x v="0"/>
    <x v="9"/>
    <x v="0"/>
    <x v="0"/>
    <s v="-"/>
    <s v="-"/>
    <s v="-"/>
    <s v="-"/>
    <s v="-"/>
    <x v="4"/>
    <s v="130"/>
    <m/>
    <m/>
    <n v="140"/>
    <n v="130"/>
    <x v="0"/>
  </r>
  <r>
    <s v="wpn_m249"/>
    <x v="180"/>
    <x v="0"/>
    <x v="4"/>
    <x v="2"/>
    <n v="56580"/>
    <n v="0.76"/>
    <n v="0.75"/>
    <n v="35"/>
    <n v="870"/>
    <n v="100"/>
    <n v="1000"/>
    <n v="1031"/>
    <n v="0.92"/>
    <n v="86"/>
    <n v="7.68"/>
    <n v="1302.72"/>
    <n v="1359.3"/>
    <x v="5"/>
    <x v="4"/>
    <x v="2"/>
    <x v="0"/>
    <s v="15"/>
    <s v="27"/>
    <s v="-"/>
    <s v="-"/>
    <s v="52"/>
    <x v="1"/>
    <s v="35;46"/>
    <m/>
    <m/>
    <n v="52"/>
    <n v="46"/>
    <x v="0"/>
  </r>
  <r>
    <s v="wpn_m4_butcher"/>
    <x v="181"/>
    <x v="2"/>
    <x v="4"/>
    <x v="2"/>
    <n v="91640"/>
    <n v="0.83"/>
    <n v="0.8"/>
    <n v="34"/>
    <n v="950"/>
    <n v="60"/>
    <n v="800"/>
    <n v="852"/>
    <n v="0.92"/>
    <n v="67"/>
    <n v="2.95"/>
    <n v="1058.06"/>
    <n v="1149.7"/>
    <x v="1"/>
    <x v="4"/>
    <x v="2"/>
    <x v="0"/>
    <s v="15"/>
    <s v="27"/>
    <s v="-"/>
    <s v="-"/>
    <s v="52"/>
    <x v="1"/>
    <s v="35;46"/>
    <m/>
    <m/>
    <n v="52"/>
    <n v="46"/>
    <x v="1"/>
  </r>
  <r>
    <s v="wpn_m4_tac"/>
    <x v="182"/>
    <x v="2"/>
    <x v="4"/>
    <x v="2"/>
    <n v="61230"/>
    <n v="0.83"/>
    <n v="0.8"/>
    <n v="34"/>
    <n v="770"/>
    <n v="40"/>
    <n v="1000"/>
    <n v="986"/>
    <n v="0.92"/>
    <n v="67"/>
    <n v="3"/>
    <n v="1003.37"/>
    <n v="1064.5999999999999"/>
    <x v="1"/>
    <x v="4"/>
    <x v="2"/>
    <x v="0"/>
    <s v="15"/>
    <s v="27"/>
    <s v="-"/>
    <s v="-"/>
    <s v="52"/>
    <x v="1"/>
    <s v="35;46"/>
    <m/>
    <m/>
    <n v="52"/>
    <n v="46"/>
    <x v="1"/>
  </r>
  <r>
    <s v="wpn_m4a1"/>
    <x v="183"/>
    <x v="2"/>
    <x v="4"/>
    <x v="2"/>
    <n v="29560"/>
    <n v="0.79"/>
    <n v="0.8"/>
    <n v="34"/>
    <n v="770"/>
    <n v="30"/>
    <n v="1000"/>
    <n v="986"/>
    <n v="0.92"/>
    <n v="80"/>
    <n v="2.52"/>
    <n v="1011.84"/>
    <n v="1041.4000000000001"/>
    <x v="1"/>
    <x v="4"/>
    <x v="2"/>
    <x v="0"/>
    <s v="15"/>
    <s v="27"/>
    <s v="-"/>
    <s v="-"/>
    <s v="52"/>
    <x v="1"/>
    <s v="35;46"/>
    <m/>
    <m/>
    <n v="52"/>
    <n v="46"/>
    <x v="0"/>
  </r>
  <r>
    <s v="wpn_m4a1_camo"/>
    <x v="184"/>
    <x v="2"/>
    <x v="4"/>
    <x v="2"/>
    <n v="38680"/>
    <n v="0.82"/>
    <n v="0.81"/>
    <n v="34"/>
    <n v="830"/>
    <n v="30"/>
    <n v="1000"/>
    <n v="986"/>
    <n v="0.92"/>
    <n v="80"/>
    <n v="3.2"/>
    <n v="1005.92"/>
    <n v="1044.5999999999999"/>
    <x v="1"/>
    <x v="4"/>
    <x v="2"/>
    <x v="0"/>
    <s v="15"/>
    <s v="27"/>
    <s v="-"/>
    <s v="-"/>
    <s v="52"/>
    <x v="1"/>
    <s v="35;46"/>
    <m/>
    <m/>
    <n v="52"/>
    <n v="46"/>
    <x v="0"/>
  </r>
  <r>
    <s v="wpn_m4a1_custom"/>
    <x v="185"/>
    <x v="2"/>
    <x v="4"/>
    <x v="2"/>
    <n v="35980"/>
    <n v="0.81"/>
    <n v="0.8"/>
    <n v="34"/>
    <n v="820"/>
    <n v="30"/>
    <n v="1000"/>
    <n v="986"/>
    <n v="0.93"/>
    <n v="96"/>
    <n v="3.25"/>
    <n v="1038.1199999999999"/>
    <n v="1074.0999999999999"/>
    <x v="1"/>
    <x v="4"/>
    <x v="2"/>
    <x v="0"/>
    <s v="15"/>
    <s v="27"/>
    <s v="-"/>
    <s v="-"/>
    <s v="52"/>
    <x v="1"/>
    <s v="35;46"/>
    <m/>
    <m/>
    <n v="52"/>
    <n v="46"/>
    <x v="0"/>
  </r>
  <r>
    <s v="wpn_m4a1_freedom"/>
    <x v="186"/>
    <x v="2"/>
    <x v="4"/>
    <x v="2"/>
    <n v="33350"/>
    <n v="0.79"/>
    <n v="0.8"/>
    <n v="34"/>
    <n v="850"/>
    <n v="30"/>
    <n v="1000"/>
    <n v="986"/>
    <n v="0.93"/>
    <n v="80"/>
    <n v="3.1"/>
    <n v="1011.25"/>
    <n v="1044.5999999999999"/>
    <x v="1"/>
    <x v="4"/>
    <x v="2"/>
    <x v="0"/>
    <s v="15"/>
    <s v="27"/>
    <s v="-"/>
    <s v="-"/>
    <s v="52"/>
    <x v="1"/>
    <s v="35;46"/>
    <m/>
    <m/>
    <n v="52"/>
    <n v="46"/>
    <x v="0"/>
  </r>
  <r>
    <s v="wpn_m4"/>
    <x v="187"/>
    <x v="2"/>
    <x v="4"/>
    <x v="2"/>
    <n v="35560"/>
    <n v="0.81"/>
    <n v="0.8"/>
    <n v="34"/>
    <n v="750"/>
    <n v="30"/>
    <n v="1000"/>
    <n v="986"/>
    <n v="0.92"/>
    <n v="80"/>
    <n v="3.02"/>
    <n v="1000.84"/>
    <n v="1036.4000000000001"/>
    <x v="1"/>
    <x v="4"/>
    <x v="2"/>
    <x v="0"/>
    <s v="15"/>
    <s v="27"/>
    <s v="-"/>
    <s v="-"/>
    <s v="52"/>
    <x v="1"/>
    <s v="35;46"/>
    <m/>
    <m/>
    <n v="52"/>
    <n v="46"/>
    <x v="0"/>
  </r>
  <r>
    <s v="wpn_m4a1_siber"/>
    <x v="188"/>
    <x v="2"/>
    <x v="4"/>
    <x v="2"/>
    <n v="29230"/>
    <n v="0.83"/>
    <n v="0.8"/>
    <n v="34"/>
    <n v="770"/>
    <n v="30"/>
    <n v="1000"/>
    <n v="986"/>
    <n v="0.92"/>
    <n v="61"/>
    <n v="2.6"/>
    <n v="977.37"/>
    <n v="1006.6"/>
    <x v="1"/>
    <x v="4"/>
    <x v="2"/>
    <x v="0"/>
    <s v="15"/>
    <s v="27"/>
    <s v="-"/>
    <s v="-"/>
    <s v="52"/>
    <x v="1"/>
    <s v="35;46"/>
    <m/>
    <m/>
    <n v="52"/>
    <n v="46"/>
    <x v="1"/>
  </r>
  <r>
    <s v="wpn_remington700_lapua700"/>
    <x v="189"/>
    <x v="0"/>
    <x v="4"/>
    <x v="2"/>
    <n v="33000"/>
    <n v="0.98"/>
    <n v="0.64"/>
    <n v="131"/>
    <n v="38"/>
    <n v="5"/>
    <n v="1800"/>
    <n v="1397"/>
    <n v="0.63"/>
    <n v="26"/>
    <n v="3.95"/>
    <n v="1224"/>
    <n v="1257"/>
    <x v="0"/>
    <x v="9"/>
    <x v="0"/>
    <x v="0"/>
    <s v="-"/>
    <s v="-"/>
    <s v="-"/>
    <s v="-"/>
    <s v="-"/>
    <x v="4"/>
    <s v="130"/>
    <m/>
    <m/>
    <n v="140"/>
    <n v="130"/>
    <x v="1"/>
  </r>
  <r>
    <s v="wpn_k98_mod"/>
    <x v="190"/>
    <x v="3"/>
    <x v="14"/>
    <x v="1"/>
    <n v="32590"/>
    <n v="0.95"/>
    <n v="0.66"/>
    <n v="79"/>
    <n v="30"/>
    <n v="5"/>
    <n v="1500"/>
    <n v="1313"/>
    <n v="0.71"/>
    <n v="26"/>
    <n v="4.0999999999999996"/>
    <n v="832.71"/>
    <n v="865.3"/>
    <x v="0"/>
    <x v="17"/>
    <x v="3"/>
    <x v="0"/>
    <s v="-"/>
    <s v="25"/>
    <s v="-"/>
    <s v="39"/>
    <m/>
    <x v="1"/>
    <s v="78"/>
    <m/>
    <m/>
    <n v="39"/>
    <n v="78"/>
    <x v="1"/>
  </r>
  <r>
    <s v="wpn_k98_mod_silen98"/>
    <x v="191"/>
    <x v="3"/>
    <x v="14"/>
    <x v="1"/>
    <n v="32590"/>
    <n v="0.97"/>
    <n v="0.66"/>
    <n v="79"/>
    <n v="30"/>
    <n v="5"/>
    <n v="1500"/>
    <n v="1523"/>
    <n v="0.71"/>
    <n v="26"/>
    <n v="4.2"/>
    <n v="854.71"/>
    <n v="887.3"/>
    <x v="0"/>
    <x v="17"/>
    <x v="3"/>
    <x v="0"/>
    <s v="-"/>
    <s v="25"/>
    <s v="-"/>
    <s v="39"/>
    <m/>
    <x v="1"/>
    <s v="78"/>
    <m/>
    <m/>
    <n v="39"/>
    <n v="78"/>
    <x v="1"/>
  </r>
  <r>
    <s v="wpn_mk14"/>
    <x v="192"/>
    <x v="0"/>
    <x v="4"/>
    <x v="2"/>
    <n v="40000"/>
    <n v="0.86"/>
    <n v="0.88"/>
    <n v="53"/>
    <n v="725"/>
    <n v="20"/>
    <n v="1000"/>
    <n v="888"/>
    <n v="0.91"/>
    <n v="36"/>
    <n v="5.0999999999999996"/>
    <n v="924.3"/>
    <n v="964.3"/>
    <x v="1"/>
    <x v="14"/>
    <x v="3"/>
    <x v="0"/>
    <s v="-"/>
    <s v="-"/>
    <s v="34"/>
    <s v="-"/>
    <s v="-"/>
    <x v="5"/>
    <s v="70"/>
    <m/>
    <m/>
    <n v="62"/>
    <n v="70"/>
    <x v="0"/>
  </r>
  <r>
    <s v="wpn_mosin"/>
    <x v="193"/>
    <x v="3"/>
    <x v="2"/>
    <x v="0"/>
    <n v="21560"/>
    <n v="0.91"/>
    <n v="0.65"/>
    <n v="86"/>
    <n v="25"/>
    <n v="5"/>
    <n v="1100"/>
    <n v="888"/>
    <n v="0.56999999999999995"/>
    <n v="26"/>
    <n v="3.8"/>
    <n v="825.74"/>
    <n v="847.3"/>
    <x v="0"/>
    <x v="19"/>
    <x v="3"/>
    <x v="7"/>
    <s v="-"/>
    <s v="-"/>
    <s v="33;30"/>
    <s v="45"/>
    <s v="-"/>
    <x v="9"/>
    <s v="74"/>
    <s v="40"/>
    <m/>
    <n v="80"/>
    <n v="74"/>
    <x v="0"/>
  </r>
  <r>
    <s v="wpn_mossberg590"/>
    <x v="194"/>
    <x v="3"/>
    <x v="4"/>
    <x v="2"/>
    <n v="24850"/>
    <n v="0.65"/>
    <n v="0.63"/>
    <n v="189"/>
    <n v="75"/>
    <n v="8"/>
    <n v="250"/>
    <n v="330"/>
    <n v="0.78"/>
    <n v="26"/>
    <n v="3.3"/>
    <n v="842.65"/>
    <n v="867.5"/>
    <x v="3"/>
    <x v="7"/>
    <x v="4"/>
    <x v="0"/>
    <s v="-"/>
    <s v="23"/>
    <s v="-"/>
    <s v="42"/>
    <m/>
    <x v="1"/>
    <s v="74;132"/>
    <m/>
    <m/>
    <n v="42"/>
    <n v="132"/>
    <x v="0"/>
  </r>
  <r>
    <s v="wpn_mp133"/>
    <x v="195"/>
    <x v="3"/>
    <x v="2"/>
    <x v="0"/>
    <n v="19960"/>
    <n v="0.69"/>
    <n v="0.59"/>
    <n v="189"/>
    <n v="80"/>
    <n v="5"/>
    <n v="250"/>
    <n v="340"/>
    <n v="0.74"/>
    <n v="26"/>
    <n v="3"/>
    <n v="833.04"/>
    <n v="853"/>
    <x v="3"/>
    <x v="7"/>
    <x v="4"/>
    <x v="0"/>
    <s v="-"/>
    <s v="23"/>
    <s v="-"/>
    <s v="42"/>
    <m/>
    <x v="1"/>
    <s v="74;132"/>
    <m/>
    <m/>
    <n v="42"/>
    <n v="132"/>
    <x v="1"/>
  </r>
  <r>
    <s v="wpn_mp153"/>
    <x v="196"/>
    <x v="3"/>
    <x v="2"/>
    <x v="0"/>
    <n v="30580"/>
    <n v="0.66"/>
    <n v="0.59"/>
    <n v="189"/>
    <n v="200"/>
    <n v="5"/>
    <n v="250"/>
    <n v="370"/>
    <n v="0.77"/>
    <n v="26"/>
    <n v="3.5"/>
    <n v="832.42000000000007"/>
    <n v="863"/>
    <x v="3"/>
    <x v="7"/>
    <x v="4"/>
    <x v="0"/>
    <s v="-"/>
    <s v="23"/>
    <s v="-"/>
    <s v="42"/>
    <m/>
    <x v="1"/>
    <s v="74;132"/>
    <m/>
    <m/>
    <n v="42"/>
    <n v="132"/>
    <x v="1"/>
  </r>
  <r>
    <s v="wpn_mp412"/>
    <x v="197"/>
    <x v="1"/>
    <x v="2"/>
    <x v="0"/>
    <n v="14680"/>
    <n v="0.88"/>
    <n v="0.7"/>
    <n v="96"/>
    <n v="160"/>
    <n v="6"/>
    <n v="500"/>
    <n v="452"/>
    <n v="0.77"/>
    <n v="29"/>
    <n v="0.9"/>
    <n v="742.52"/>
    <n v="757.2"/>
    <x v="2"/>
    <x v="12"/>
    <x v="1"/>
    <x v="0"/>
    <s v="15"/>
    <m/>
    <m/>
    <m/>
    <m/>
    <x v="1"/>
    <s v="103"/>
    <m/>
    <m/>
    <n v="15"/>
    <n v="103"/>
    <x v="0"/>
  </r>
  <r>
    <s v="wpn_mp443"/>
    <x v="198"/>
    <x v="1"/>
    <x v="2"/>
    <x v="0"/>
    <n v="11580"/>
    <n v="0.74"/>
    <n v="0.84"/>
    <n v="21"/>
    <n v="293"/>
    <n v="18"/>
    <n v="400"/>
    <n v="486"/>
    <n v="0.86"/>
    <n v="33"/>
    <n v="0.95"/>
    <n v="673.82"/>
    <n v="685.40000000000009"/>
    <x v="2"/>
    <x v="10"/>
    <x v="1"/>
    <x v="4"/>
    <s v="17;15"/>
    <s v="-"/>
    <s v="30"/>
    <s v="38"/>
    <m/>
    <x v="1"/>
    <s v="21;40"/>
    <s v="18;33"/>
    <m/>
    <n v="38"/>
    <n v="40"/>
    <x v="0"/>
  </r>
  <r>
    <s v="wpn_mp5"/>
    <x v="199"/>
    <x v="1"/>
    <x v="16"/>
    <x v="1"/>
    <n v="20380"/>
    <n v="0.62"/>
    <n v="0.84"/>
    <n v="21"/>
    <n v="800"/>
    <n v="30"/>
    <n v="400"/>
    <n v="528"/>
    <n v="0.91"/>
    <n v="91"/>
    <n v="3.1"/>
    <n v="867.42"/>
    <n v="887.8"/>
    <x v="4"/>
    <x v="10"/>
    <x v="1"/>
    <x v="4"/>
    <s v="17;15"/>
    <s v="-"/>
    <s v="30"/>
    <s v="38"/>
    <m/>
    <x v="1"/>
    <s v="21;40"/>
    <s v="18;33"/>
    <m/>
    <n v="38"/>
    <n v="40"/>
    <x v="0"/>
  </r>
  <r>
    <s v="wpn_mp5_nimble"/>
    <x v="200"/>
    <x v="2"/>
    <x v="16"/>
    <x v="1"/>
    <n v="28950"/>
    <n v="0.7"/>
    <n v="0.84"/>
    <n v="26"/>
    <n v="730"/>
    <n v="30"/>
    <n v="400"/>
    <n v="373"/>
    <n v="0.92"/>
    <n v="82"/>
    <n v="3"/>
    <n v="853.34999999999991"/>
    <n v="882.3"/>
    <x v="4"/>
    <x v="11"/>
    <x v="0"/>
    <x v="0"/>
    <s v="10"/>
    <s v="19"/>
    <m/>
    <m/>
    <m/>
    <x v="1"/>
    <s v="25;69"/>
    <m/>
    <m/>
    <n v="19"/>
    <n v="69"/>
    <x v="0"/>
  </r>
  <r>
    <s v="wpn_mp5_alt"/>
    <x v="201"/>
    <x v="1"/>
    <x v="16"/>
    <x v="1"/>
    <n v="22350"/>
    <n v="0.7"/>
    <n v="0.84"/>
    <n v="21"/>
    <n v="813"/>
    <n v="30"/>
    <n v="400"/>
    <n v="528"/>
    <n v="0.92"/>
    <n v="91"/>
    <n v="3.1"/>
    <n v="875.75"/>
    <n v="898.09999999999991"/>
    <x v="4"/>
    <x v="10"/>
    <x v="1"/>
    <x v="4"/>
    <s v="17;15"/>
    <s v="-"/>
    <s v="30"/>
    <s v="38"/>
    <m/>
    <x v="1"/>
    <s v="21;40"/>
    <s v="18;33"/>
    <m/>
    <n v="38"/>
    <n v="40"/>
    <x v="0"/>
  </r>
  <r>
    <s v="wpn_mp5_custom"/>
    <x v="202"/>
    <x v="1"/>
    <x v="16"/>
    <x v="1"/>
    <n v="23680"/>
    <n v="0.71"/>
    <n v="0.84"/>
    <n v="21"/>
    <n v="830"/>
    <n v="30"/>
    <n v="400"/>
    <n v="528"/>
    <n v="0.93"/>
    <n v="97"/>
    <n v="3.22"/>
    <n v="888.92"/>
    <n v="912.59999999999991"/>
    <x v="4"/>
    <x v="10"/>
    <x v="1"/>
    <x v="4"/>
    <s v="17;15"/>
    <s v="-"/>
    <s v="30"/>
    <s v="38"/>
    <m/>
    <x v="1"/>
    <s v="21;40"/>
    <s v="18;33"/>
    <m/>
    <n v="38"/>
    <n v="40"/>
    <x v="0"/>
  </r>
  <r>
    <s v="wpn_mp5sd"/>
    <x v="203"/>
    <x v="1"/>
    <x v="16"/>
    <x v="1"/>
    <n v="21880"/>
    <n v="0.66"/>
    <n v="0.84"/>
    <n v="21"/>
    <n v="800"/>
    <n v="30"/>
    <n v="400"/>
    <n v="528"/>
    <n v="0.91"/>
    <n v="116"/>
    <n v="2.97"/>
    <n v="921.22"/>
    <n v="943.09999999999991"/>
    <x v="4"/>
    <x v="10"/>
    <x v="1"/>
    <x v="4"/>
    <s v="17;15"/>
    <s v="-"/>
    <s v="30"/>
    <s v="38"/>
    <m/>
    <x v="1"/>
    <s v="21;40"/>
    <s v="18;33"/>
    <m/>
    <n v="38"/>
    <n v="40"/>
    <x v="0"/>
  </r>
  <r>
    <s v="wpn_mp5sd_custom"/>
    <x v="204"/>
    <x v="1"/>
    <x v="16"/>
    <x v="1"/>
    <n v="24560"/>
    <n v="0.69"/>
    <n v="0.84"/>
    <n v="21"/>
    <n v="835"/>
    <n v="30"/>
    <n v="400"/>
    <n v="528"/>
    <n v="0.94"/>
    <n v="116"/>
    <n v="3.07"/>
    <n v="927.04"/>
    <n v="951.59999999999991"/>
    <x v="4"/>
    <x v="10"/>
    <x v="1"/>
    <x v="4"/>
    <s v="17;15"/>
    <s v="-"/>
    <s v="30"/>
    <s v="38"/>
    <m/>
    <x v="1"/>
    <s v="21;40"/>
    <s v="18;33"/>
    <m/>
    <n v="38"/>
    <n v="40"/>
    <x v="0"/>
  </r>
  <r>
    <s v="wpn_mp5sd_new"/>
    <x v="205"/>
    <x v="1"/>
    <x v="16"/>
    <x v="1"/>
    <n v="22650"/>
    <n v="0.67"/>
    <n v="0.84"/>
    <n v="21"/>
    <n v="820"/>
    <n v="30"/>
    <n v="400"/>
    <n v="528"/>
    <n v="0.92"/>
    <n v="116"/>
    <n v="2.97"/>
    <n v="924.44999999999993"/>
    <n v="947.09999999999991"/>
    <x v="4"/>
    <x v="10"/>
    <x v="1"/>
    <x v="4"/>
    <s v="17;15"/>
    <s v="-"/>
    <s v="30"/>
    <s v="38"/>
    <m/>
    <x v="1"/>
    <s v="21;40"/>
    <s v="18;33"/>
    <m/>
    <n v="38"/>
    <n v="40"/>
    <x v="0"/>
  </r>
  <r>
    <s v="wpn_mp7"/>
    <x v="206"/>
    <x v="2"/>
    <x v="10"/>
    <x v="1"/>
    <n v="37500"/>
    <n v="0.83"/>
    <n v="0.88"/>
    <n v="23"/>
    <n v="950"/>
    <n v="40"/>
    <n v="400"/>
    <n v="420"/>
    <n v="0.89"/>
    <n v="78"/>
    <n v="2.1"/>
    <n v="907.5"/>
    <n v="945"/>
    <x v="4"/>
    <x v="16"/>
    <x v="0"/>
    <x v="4"/>
    <s v="15"/>
    <s v="21"/>
    <s v="30"/>
    <s v="42"/>
    <m/>
    <x v="1"/>
    <s v="23"/>
    <s v="18;33"/>
    <m/>
    <n v="42"/>
    <n v="33"/>
    <x v="0"/>
  </r>
  <r>
    <s v="wpn_groza"/>
    <x v="207"/>
    <x v="0"/>
    <x v="2"/>
    <x v="0"/>
    <n v="36860"/>
    <n v="0.75"/>
    <n v="0.82"/>
    <n v="39"/>
    <n v="700"/>
    <n v="30"/>
    <n v="400"/>
    <n v="210"/>
    <n v="0.91"/>
    <n v="61"/>
    <n v="4"/>
    <n v="633.14"/>
    <n v="670"/>
    <x v="1"/>
    <x v="1"/>
    <x v="1"/>
    <x v="0"/>
    <s v="-"/>
    <s v="-"/>
    <s v="34"/>
    <s v="-"/>
    <s v="55"/>
    <x v="1"/>
    <s v="43"/>
    <m/>
    <m/>
    <n v="55"/>
    <n v="43"/>
    <x v="0"/>
  </r>
  <r>
    <s v="wpn_groza_nimble"/>
    <x v="208"/>
    <x v="2"/>
    <x v="2"/>
    <x v="0"/>
    <n v="38580"/>
    <n v="0.79"/>
    <n v="0.72"/>
    <n v="42"/>
    <n v="750"/>
    <n v="60"/>
    <n v="900"/>
    <n v="765"/>
    <n v="0.92"/>
    <n v="76"/>
    <n v="4.0999999999999996"/>
    <n v="812.92000000000007"/>
    <n v="851.5"/>
    <x v="1"/>
    <x v="3"/>
    <x v="2"/>
    <x v="0"/>
    <s v="15"/>
    <s v="25"/>
    <s v="-"/>
    <s v="-"/>
    <s v="47"/>
    <x v="1"/>
    <s v="36;53"/>
    <m/>
    <m/>
    <n v="47"/>
    <n v="53"/>
    <x v="0"/>
  </r>
  <r>
    <s v="wpn_kiparis"/>
    <x v="209"/>
    <x v="1"/>
    <x v="1"/>
    <x v="0"/>
    <n v="16880"/>
    <n v="0.6"/>
    <n v="0.84"/>
    <n v="18"/>
    <n v="850"/>
    <n v="30"/>
    <n v="300"/>
    <n v="434"/>
    <n v="0.89"/>
    <n v="96"/>
    <n v="1.6"/>
    <n v="874.52"/>
    <n v="891.4"/>
    <x v="4"/>
    <x v="6"/>
    <x v="1"/>
    <x v="3"/>
    <s v="15;17"/>
    <s v="-"/>
    <s v="30"/>
    <s v="38"/>
    <m/>
    <x v="1"/>
    <s v="18;33"/>
    <s v="21;40"/>
    <m/>
    <n v="38"/>
    <n v="40"/>
    <x v="0"/>
  </r>
  <r>
    <s v="wpn_svu"/>
    <x v="210"/>
    <x v="0"/>
    <x v="2"/>
    <x v="0"/>
    <n v="43860"/>
    <n v="0.93"/>
    <n v="0.68"/>
    <n v="74"/>
    <n v="70"/>
    <n v="10"/>
    <n v="1050"/>
    <n v="846"/>
    <n v="0.61"/>
    <n v="26"/>
    <n v="3.81"/>
    <n v="820.64"/>
    <n v="864.5"/>
    <x v="0"/>
    <x v="19"/>
    <x v="3"/>
    <x v="0"/>
    <s v="-"/>
    <s v="-"/>
    <s v="33"/>
    <s v="45"/>
    <s v="-"/>
    <x v="10"/>
    <s v="74"/>
    <m/>
    <m/>
    <n v="80"/>
    <n v="74"/>
    <x v="0"/>
  </r>
  <r>
    <s v="wpn_svu_alt"/>
    <x v="211"/>
    <x v="0"/>
    <x v="2"/>
    <x v="0"/>
    <n v="48850"/>
    <n v="0.95"/>
    <n v="0.68"/>
    <n v="86"/>
    <n v="78"/>
    <n v="10"/>
    <n v="1050"/>
    <n v="846"/>
    <n v="0.59"/>
    <n v="26"/>
    <n v="3.91"/>
    <n v="827.45"/>
    <n v="876.3"/>
    <x v="0"/>
    <x v="19"/>
    <x v="3"/>
    <x v="0"/>
    <s v="-"/>
    <s v="-"/>
    <s v="33"/>
    <s v="45"/>
    <s v="-"/>
    <x v="10"/>
    <s v="74"/>
    <m/>
    <m/>
    <n v="80"/>
    <n v="74"/>
    <x v="0"/>
  </r>
  <r>
    <s v="wpn_svu_nimble"/>
    <x v="212"/>
    <x v="0"/>
    <x v="2"/>
    <x v="0"/>
    <n v="48580"/>
    <n v="0.92"/>
    <n v="0.73"/>
    <n v="62"/>
    <n v="115"/>
    <n v="10"/>
    <n v="1050"/>
    <n v="846"/>
    <n v="0.66"/>
    <n v="26"/>
    <n v="3.71"/>
    <n v="818.42000000000007"/>
    <n v="867"/>
    <x v="0"/>
    <x v="19"/>
    <x v="3"/>
    <x v="0"/>
    <s v="-"/>
    <s v="-"/>
    <s v="33"/>
    <s v="45"/>
    <s v="-"/>
    <x v="10"/>
    <s v="74"/>
    <m/>
    <m/>
    <n v="80"/>
    <n v="74"/>
    <x v="0"/>
  </r>
  <r>
    <s v="wpn_oc33"/>
    <x v="213"/>
    <x v="1"/>
    <x v="2"/>
    <x v="0"/>
    <n v="8860"/>
    <n v="0.67"/>
    <n v="0.81"/>
    <n v="17"/>
    <n v="800"/>
    <n v="27"/>
    <n v="300"/>
    <n v="381"/>
    <n v="0.86"/>
    <n v="42"/>
    <n v="1.1499999999999999"/>
    <n v="753.74"/>
    <n v="762.6"/>
    <x v="2"/>
    <x v="6"/>
    <x v="1"/>
    <x v="3"/>
    <s v="15;17"/>
    <s v="-"/>
    <s v="30"/>
    <s v="38"/>
    <m/>
    <x v="1"/>
    <s v="18;33"/>
    <s v="21;40"/>
    <m/>
    <n v="38"/>
    <n v="40"/>
    <x v="0"/>
  </r>
  <r>
    <s v="wpn_pb"/>
    <x v="214"/>
    <x v="1"/>
    <x v="1"/>
    <x v="0"/>
    <n v="6580"/>
    <n v="0.6"/>
    <n v="0.83"/>
    <n v="17"/>
    <n v="305"/>
    <n v="8"/>
    <n v="300"/>
    <n v="381"/>
    <n v="0.83"/>
    <n v="33"/>
    <n v="1.1499999999999999"/>
    <n v="555.52"/>
    <n v="562.1"/>
    <x v="2"/>
    <x v="6"/>
    <x v="1"/>
    <x v="0"/>
    <s v="15"/>
    <s v="-"/>
    <s v="30"/>
    <m/>
    <m/>
    <x v="1"/>
    <s v="18;33"/>
    <m/>
    <m/>
    <n v="30"/>
    <n v="33"/>
    <x v="0"/>
  </r>
  <r>
    <s v="wpn_pb_bas"/>
    <x v="215"/>
    <x v="1"/>
    <x v="1"/>
    <x v="0"/>
    <n v="6580"/>
    <n v="0.6"/>
    <n v="0.83"/>
    <n v="17"/>
    <n v="305"/>
    <n v="8"/>
    <n v="300"/>
    <n v="381"/>
    <n v="0.83"/>
    <n v="33"/>
    <n v="1.1499999999999999"/>
    <n v="555.52"/>
    <n v="562.1"/>
    <x v="2"/>
    <x v="6"/>
    <x v="1"/>
    <x v="0"/>
    <s v="15"/>
    <s v="-"/>
    <s v="30"/>
    <m/>
    <m/>
    <x v="1"/>
    <s v="18;33"/>
    <m/>
    <m/>
    <n v="30"/>
    <n v="33"/>
    <x v="1"/>
  </r>
  <r>
    <s v="wpn_pb_custom"/>
    <x v="216"/>
    <x v="1"/>
    <x v="1"/>
    <x v="0"/>
    <n v="8340"/>
    <n v="0.64"/>
    <n v="0.83"/>
    <n v="17"/>
    <n v="360"/>
    <n v="8"/>
    <n v="300"/>
    <n v="381"/>
    <n v="0.86"/>
    <n v="42"/>
    <n v="1.1499999999999999"/>
    <n v="584.26"/>
    <n v="592.6"/>
    <x v="2"/>
    <x v="6"/>
    <x v="1"/>
    <x v="0"/>
    <s v="15"/>
    <s v="-"/>
    <s v="30"/>
    <m/>
    <m/>
    <x v="1"/>
    <s v="18;33"/>
    <m/>
    <m/>
    <n v="30"/>
    <n v="33"/>
    <x v="0"/>
  </r>
  <r>
    <s v="wpn_pb_bas_custom"/>
    <x v="217"/>
    <x v="1"/>
    <x v="1"/>
    <x v="0"/>
    <n v="8190"/>
    <n v="0.62"/>
    <n v="0.83"/>
    <n v="17"/>
    <n v="325"/>
    <n v="8"/>
    <n v="300"/>
    <n v="381"/>
    <n v="0.84"/>
    <n v="33"/>
    <n v="1.1499999999999999"/>
    <n v="558.91000000000008"/>
    <n v="567.1"/>
    <x v="2"/>
    <x v="6"/>
    <x v="1"/>
    <x v="0"/>
    <s v="15"/>
    <s v="-"/>
    <s v="30"/>
    <m/>
    <m/>
    <x v="1"/>
    <s v="18;33"/>
    <m/>
    <m/>
    <n v="30"/>
    <n v="33"/>
    <x v="1"/>
  </r>
  <r>
    <s v="wpn_pkm"/>
    <x v="218"/>
    <x v="0"/>
    <x v="1"/>
    <x v="0"/>
    <n v="53850"/>
    <n v="0.77"/>
    <n v="0.7"/>
    <n v="76"/>
    <n v="650"/>
    <n v="100"/>
    <n v="1000"/>
    <n v="867"/>
    <n v="0.92"/>
    <n v="46"/>
    <n v="7.5"/>
    <n v="1251.8499999999999"/>
    <n v="1305.7"/>
    <x v="5"/>
    <x v="20"/>
    <x v="3"/>
    <x v="0"/>
    <s v="-"/>
    <s v="-"/>
    <s v="-"/>
    <s v="-"/>
    <s v="-"/>
    <x v="10"/>
    <s v="74"/>
    <m/>
    <m/>
    <n v="37"/>
    <n v="74"/>
    <x v="0"/>
  </r>
  <r>
    <s v="wpn_pkp"/>
    <x v="219"/>
    <x v="0"/>
    <x v="2"/>
    <x v="0"/>
    <n v="61880"/>
    <n v="0.77"/>
    <n v="0.7"/>
    <n v="76"/>
    <n v="650"/>
    <n v="100"/>
    <n v="1000"/>
    <n v="867"/>
    <n v="0.92"/>
    <n v="46"/>
    <n v="8.1999999999999993"/>
    <n v="1236.8200000000002"/>
    <n v="1298.7"/>
    <x v="5"/>
    <x v="20"/>
    <x v="3"/>
    <x v="0"/>
    <s v="-"/>
    <s v="-"/>
    <s v="-"/>
    <s v="-"/>
    <s v="-"/>
    <x v="10"/>
    <s v="74"/>
    <m/>
    <m/>
    <n v="37"/>
    <n v="74"/>
    <x v="0"/>
  </r>
  <r>
    <s v="wpn_pm"/>
    <x v="220"/>
    <x v="1"/>
    <x v="1"/>
    <x v="0"/>
    <n v="4890"/>
    <n v="0.57999999999999996"/>
    <n v="0.85"/>
    <n v="17"/>
    <n v="315"/>
    <n v="8"/>
    <n v="300"/>
    <n v="381"/>
    <n v="0.84"/>
    <n v="42"/>
    <n v="0.73"/>
    <n v="611.41000000000008"/>
    <n v="616.29999999999995"/>
    <x v="2"/>
    <x v="6"/>
    <x v="1"/>
    <x v="3"/>
    <s v="15;17"/>
    <s v="-"/>
    <s v="30"/>
    <s v="38"/>
    <m/>
    <x v="1"/>
    <s v="18;33"/>
    <s v="21;40"/>
    <m/>
    <n v="38"/>
    <n v="40"/>
    <x v="0"/>
  </r>
  <r>
    <s v="wpn_pm_bas_custom"/>
    <x v="221"/>
    <x v="0"/>
    <x v="1"/>
    <x v="0"/>
    <n v="6890"/>
    <n v="0.6"/>
    <n v="0.85"/>
    <n v="17"/>
    <n v="340"/>
    <n v="8"/>
    <n v="300"/>
    <n v="381"/>
    <n v="0.86"/>
    <n v="42"/>
    <n v="0.73"/>
    <n v="615.91000000000008"/>
    <n v="622.79999999999995"/>
    <x v="2"/>
    <x v="6"/>
    <x v="1"/>
    <x v="3"/>
    <s v="15;17"/>
    <s v="-"/>
    <s v="30"/>
    <s v="38"/>
    <m/>
    <x v="1"/>
    <s v="18;33"/>
    <s v="21;40"/>
    <m/>
    <n v="38"/>
    <n v="40"/>
    <x v="1"/>
  </r>
  <r>
    <s v="wpn_pmm"/>
    <x v="222"/>
    <x v="0"/>
    <x v="1"/>
    <x v="0"/>
    <n v="7580"/>
    <n v="0.65"/>
    <n v="0.85"/>
    <n v="17"/>
    <n v="245"/>
    <n v="12"/>
    <n v="375"/>
    <n v="476"/>
    <n v="0.87"/>
    <n v="42"/>
    <n v="0.76"/>
    <n v="648.42000000000007"/>
    <n v="656"/>
    <x v="2"/>
    <x v="6"/>
    <x v="1"/>
    <x v="3"/>
    <s v="15;17"/>
    <s v="-"/>
    <s v="30"/>
    <s v="38"/>
    <m/>
    <x v="1"/>
    <s v="18;33"/>
    <s v="21;40"/>
    <m/>
    <n v="38"/>
    <n v="40"/>
    <x v="0"/>
  </r>
  <r>
    <s v="wpn_pmm_bas"/>
    <x v="223"/>
    <x v="1"/>
    <x v="1"/>
    <x v="0"/>
    <n v="7580"/>
    <n v="0.62"/>
    <n v="0.85"/>
    <n v="17"/>
    <n v="245"/>
    <n v="12"/>
    <n v="300"/>
    <n v="381"/>
    <n v="0.86"/>
    <n v="42"/>
    <n v="0.76"/>
    <n v="627.42000000000007"/>
    <n v="635"/>
    <x v="2"/>
    <x v="6"/>
    <x v="1"/>
    <x v="3"/>
    <s v="15;17"/>
    <s v="-"/>
    <s v="30"/>
    <s v="38"/>
    <m/>
    <x v="1"/>
    <s v="18;33"/>
    <s v="21;40"/>
    <m/>
    <n v="38"/>
    <n v="40"/>
    <x v="1"/>
  </r>
  <r>
    <s v="wpn_bizon"/>
    <x v="224"/>
    <x v="1"/>
    <x v="2"/>
    <x v="0"/>
    <n v="18560"/>
    <n v="0.83"/>
    <n v="0.86"/>
    <n v="18"/>
    <n v="650"/>
    <n v="64"/>
    <n v="300"/>
    <n v="420"/>
    <n v="0.93"/>
    <n v="85"/>
    <n v="2.2999999999999998"/>
    <n v="1021.44"/>
    <n v="1040"/>
    <x v="4"/>
    <x v="6"/>
    <x v="1"/>
    <x v="3"/>
    <s v="15;17"/>
    <s v="24"/>
    <s v="30"/>
    <s v="38"/>
    <m/>
    <x v="1"/>
    <s v="18;33"/>
    <s v="21;40"/>
    <m/>
    <n v="38"/>
    <n v="40"/>
    <x v="0"/>
  </r>
  <r>
    <s v="wpn_vityaz"/>
    <x v="225"/>
    <x v="1"/>
    <x v="2"/>
    <x v="0"/>
    <n v="28800"/>
    <n v="0.63"/>
    <n v="0.85"/>
    <n v="21"/>
    <n v="800"/>
    <n v="30"/>
    <n v="400"/>
    <n v="512"/>
    <n v="0.91"/>
    <n v="94"/>
    <n v="2.9"/>
    <n v="867.40000000000009"/>
    <n v="896.2"/>
    <x v="4"/>
    <x v="10"/>
    <x v="1"/>
    <x v="4"/>
    <s v="17;15"/>
    <s v="-"/>
    <s v="30"/>
    <s v="38"/>
    <m/>
    <x v="1"/>
    <s v="21;40"/>
    <s v="18;33"/>
    <m/>
    <n v="38"/>
    <n v="40"/>
    <x v="0"/>
  </r>
  <r>
    <s v="wpn_pp2000"/>
    <x v="226"/>
    <x v="1"/>
    <x v="2"/>
    <x v="0"/>
    <n v="19650"/>
    <n v="0.64"/>
    <n v="0.85"/>
    <n v="21"/>
    <n v="750"/>
    <n v="30"/>
    <n v="400"/>
    <n v="525"/>
    <n v="0.89"/>
    <n v="90"/>
    <n v="1.66"/>
    <n v="876.25"/>
    <n v="895.9"/>
    <x v="4"/>
    <x v="10"/>
    <x v="1"/>
    <x v="4"/>
    <s v="17;15"/>
    <s v="-"/>
    <s v="30"/>
    <s v="38"/>
    <m/>
    <x v="1"/>
    <s v="21;40"/>
    <s v="18;33"/>
    <m/>
    <n v="38"/>
    <n v="40"/>
    <x v="0"/>
  </r>
  <r>
    <s v="wpn_ppsh41"/>
    <x v="227"/>
    <x v="1"/>
    <x v="1"/>
    <x v="0"/>
    <n v="15840"/>
    <n v="0.56000000000000005"/>
    <n v="0.82"/>
    <n v="21"/>
    <n v="880"/>
    <n v="71"/>
    <n v="500"/>
    <n v="630"/>
    <n v="0.94"/>
    <n v="68"/>
    <n v="3.64"/>
    <n v="1000.76"/>
    <n v="1016.6"/>
    <x v="4"/>
    <x v="13"/>
    <x v="3"/>
    <x v="0"/>
    <s v="-"/>
    <s v="24"/>
    <m/>
    <m/>
    <m/>
    <x v="1"/>
    <s v="21;30"/>
    <m/>
    <m/>
    <n v="24"/>
    <n v="30"/>
    <x v="0"/>
  </r>
  <r>
    <s v="wpn_ppsh41_rednew"/>
    <x v="228"/>
    <x v="1"/>
    <x v="1"/>
    <x v="0"/>
    <n v="20580"/>
    <n v="0.64"/>
    <n v="0.82"/>
    <n v="21"/>
    <n v="880"/>
    <n v="71"/>
    <n v="500"/>
    <n v="630"/>
    <n v="0.94"/>
    <n v="68"/>
    <n v="3.6"/>
    <n v="1004.4200000000001"/>
    <n v="1025"/>
    <x v="4"/>
    <x v="13"/>
    <x v="3"/>
    <x v="0"/>
    <s v="-"/>
    <s v="24"/>
    <m/>
    <m/>
    <m/>
    <x v="1"/>
    <s v="21;30"/>
    <m/>
    <m/>
    <n v="24"/>
    <n v="30"/>
    <x v="0"/>
  </r>
  <r>
    <s v="wpn_ppsh41_woodnew"/>
    <x v="229"/>
    <x v="1"/>
    <x v="2"/>
    <x v="0"/>
    <n v="18180"/>
    <n v="0.61"/>
    <n v="0.82"/>
    <n v="21"/>
    <n v="900"/>
    <n v="71"/>
    <n v="500"/>
    <n v="630"/>
    <n v="0.94"/>
    <n v="68"/>
    <n v="3.65"/>
    <n v="1005.3199999999999"/>
    <n v="1023.5"/>
    <x v="4"/>
    <x v="13"/>
    <x v="3"/>
    <x v="0"/>
    <s v="-"/>
    <s v="24"/>
    <m/>
    <m/>
    <m/>
    <x v="1"/>
    <s v="21;30"/>
    <m/>
    <m/>
    <n v="24"/>
    <n v="30"/>
    <x v="0"/>
  </r>
  <r>
    <s v="wpn_raptr"/>
    <x v="230"/>
    <x v="0"/>
    <x v="0"/>
    <x v="0"/>
    <n v="87660"/>
    <n v="0.63"/>
    <n v="0.59"/>
    <n v="189"/>
    <n v="225"/>
    <n v="20"/>
    <n v="300"/>
    <n v="325"/>
    <n v="0.81"/>
    <n v="31"/>
    <n v="4.3"/>
    <n v="856.34"/>
    <n v="944"/>
    <x v="3"/>
    <x v="7"/>
    <x v="4"/>
    <x v="0"/>
    <s v="-"/>
    <s v="23"/>
    <s v="-"/>
    <s v="42"/>
    <m/>
    <x v="1"/>
    <s v="74;132"/>
    <m/>
    <m/>
    <n v="42"/>
    <n v="132"/>
    <x v="0"/>
  </r>
  <r>
    <s v="wpn_remington700"/>
    <x v="231"/>
    <x v="2"/>
    <x v="4"/>
    <x v="2"/>
    <n v="33000"/>
    <n v="0.96"/>
    <n v="0.64"/>
    <n v="71"/>
    <n v="38"/>
    <n v="5"/>
    <n v="1800"/>
    <n v="1260"/>
    <n v="0.63"/>
    <n v="26"/>
    <n v="3.96"/>
    <n v="872.2"/>
    <n v="905.2"/>
    <x v="0"/>
    <x v="14"/>
    <x v="3"/>
    <x v="0"/>
    <s v="-"/>
    <s v="-"/>
    <s v="34"/>
    <s v="-"/>
    <s v="-"/>
    <x v="5"/>
    <s v="70"/>
    <m/>
    <m/>
    <n v="62"/>
    <n v="70"/>
    <x v="1"/>
  </r>
  <r>
    <s v="wpn_remington700_archangel"/>
    <x v="232"/>
    <x v="2"/>
    <x v="4"/>
    <x v="2"/>
    <n v="33000"/>
    <n v="0.97"/>
    <n v="0.64"/>
    <n v="71"/>
    <n v="45"/>
    <n v="20"/>
    <n v="1800"/>
    <n v="1260"/>
    <n v="0.63"/>
    <n v="26"/>
    <n v="3.85"/>
    <n v="950"/>
    <n v="983"/>
    <x v="0"/>
    <x v="14"/>
    <x v="3"/>
    <x v="0"/>
    <s v="-"/>
    <s v="-"/>
    <s v="34"/>
    <s v="-"/>
    <s v="-"/>
    <x v="5"/>
    <s v="70"/>
    <m/>
    <m/>
    <n v="62"/>
    <n v="70"/>
    <x v="1"/>
  </r>
  <r>
    <s v="wpn_remington700_magpul_pro"/>
    <x v="233"/>
    <x v="2"/>
    <x v="4"/>
    <x v="2"/>
    <n v="33000"/>
    <n v="0.97"/>
    <n v="0.64"/>
    <n v="71"/>
    <n v="50"/>
    <n v="12"/>
    <n v="1800"/>
    <n v="1292"/>
    <n v="0.63"/>
    <n v="26"/>
    <n v="3.75"/>
    <n v="914.7"/>
    <n v="947.7"/>
    <x v="0"/>
    <x v="14"/>
    <x v="3"/>
    <x v="0"/>
    <s v="-"/>
    <s v="-"/>
    <s v="34"/>
    <s v="-"/>
    <s v="-"/>
    <x v="5"/>
    <s v="70"/>
    <m/>
    <m/>
    <n v="62"/>
    <n v="70"/>
    <x v="1"/>
  </r>
  <r>
    <s v="wpn_remington700_mod_x_gen3"/>
    <x v="234"/>
    <x v="2"/>
    <x v="4"/>
    <x v="2"/>
    <n v="33000"/>
    <n v="0.98"/>
    <n v="0.64"/>
    <n v="71"/>
    <n v="60"/>
    <n v="12"/>
    <n v="1800"/>
    <n v="1313"/>
    <n v="0.63"/>
    <n v="26"/>
    <n v="3.7"/>
    <n v="919.3"/>
    <n v="952.3"/>
    <x v="0"/>
    <x v="14"/>
    <x v="3"/>
    <x v="0"/>
    <s v="-"/>
    <s v="-"/>
    <s v="34"/>
    <s v="-"/>
    <s v="-"/>
    <x v="5"/>
    <s v="70"/>
    <m/>
    <m/>
    <n v="62"/>
    <n v="70"/>
    <x v="1"/>
  </r>
  <r>
    <s v="wpn_remington870"/>
    <x v="235"/>
    <x v="3"/>
    <x v="4"/>
    <x v="2"/>
    <n v="23600"/>
    <n v="0.69"/>
    <n v="0.88"/>
    <n v="189"/>
    <n v="75"/>
    <n v="8"/>
    <n v="250"/>
    <n v="330"/>
    <n v="0.71"/>
    <n v="26"/>
    <n v="3.4"/>
    <n v="864.9"/>
    <n v="888.5"/>
    <x v="3"/>
    <x v="7"/>
    <x v="4"/>
    <x v="0"/>
    <s v="-"/>
    <s v="23"/>
    <s v="-"/>
    <s v="42"/>
    <m/>
    <x v="1"/>
    <s v="74;132"/>
    <m/>
    <m/>
    <n v="42"/>
    <n v="132"/>
    <x v="0"/>
  </r>
  <r>
    <s v="wpn_akm_isg"/>
    <x v="236"/>
    <x v="0"/>
    <x v="4"/>
    <x v="2"/>
    <n v="96880"/>
    <n v="0.78"/>
    <n v="0.76"/>
    <n v="40"/>
    <n v="700"/>
    <n v="30"/>
    <n v="1000"/>
    <n v="689"/>
    <n v="0.92"/>
    <n v="66"/>
    <n v="3.4"/>
    <n v="878.02"/>
    <n v="974.9"/>
    <x v="1"/>
    <x v="5"/>
    <x v="3"/>
    <x v="2"/>
    <s v="15"/>
    <s v="27"/>
    <s v="30"/>
    <s v="-"/>
    <s v="52"/>
    <x v="2"/>
    <s v="40"/>
    <s v="35;46"/>
    <m/>
    <n v="55"/>
    <n v="46"/>
    <x v="1"/>
  </r>
  <r>
    <s v="wpn_ak74_isg"/>
    <x v="237"/>
    <x v="2"/>
    <x v="4"/>
    <x v="2"/>
    <n v="126880"/>
    <n v="0.79"/>
    <n v="0.76"/>
    <n v="38"/>
    <n v="650"/>
    <n v="30"/>
    <n v="1000"/>
    <n v="940"/>
    <n v="0.92"/>
    <n v="78"/>
    <n v="3.2"/>
    <n v="901.12"/>
    <n v="1028"/>
    <x v="1"/>
    <x v="3"/>
    <x v="2"/>
    <x v="2"/>
    <s v="15"/>
    <s v="25;27"/>
    <s v="-"/>
    <s v="-"/>
    <s v="47;52"/>
    <x v="1"/>
    <s v="36;53"/>
    <s v="35;46"/>
    <m/>
    <n v="52"/>
    <n v="53"/>
    <x v="1"/>
  </r>
  <r>
    <s v="wpn_ak74u_isg"/>
    <x v="238"/>
    <x v="2"/>
    <x v="4"/>
    <x v="2"/>
    <n v="76880"/>
    <n v="0.79"/>
    <n v="0.76"/>
    <n v="36"/>
    <n v="650"/>
    <n v="30"/>
    <n v="1000"/>
    <n v="940"/>
    <n v="0.92"/>
    <n v="66"/>
    <n v="2.5"/>
    <n v="932.12"/>
    <n v="1009"/>
    <x v="1"/>
    <x v="3"/>
    <x v="2"/>
    <x v="2"/>
    <s v="15"/>
    <s v="25;27"/>
    <s v="-"/>
    <s v="-"/>
    <s v="47;52"/>
    <x v="1"/>
    <s v="36;53"/>
    <s v="35;46"/>
    <m/>
    <n v="52"/>
    <n v="53"/>
    <x v="1"/>
  </r>
  <r>
    <s v="wpn_ak74u_m1_isg"/>
    <x v="239"/>
    <x v="2"/>
    <x v="4"/>
    <x v="2"/>
    <n v="86880"/>
    <n v="0.79"/>
    <n v="0.76"/>
    <n v="37"/>
    <n v="850"/>
    <n v="30"/>
    <n v="1000"/>
    <n v="940"/>
    <n v="0.92"/>
    <n v="66"/>
    <n v="2.6"/>
    <n v="942.12"/>
    <n v="1029"/>
    <x v="1"/>
    <x v="3"/>
    <x v="2"/>
    <x v="2"/>
    <s v="15"/>
    <s v="25;27"/>
    <s v="-"/>
    <s v="-"/>
    <s v="47;52"/>
    <x v="1"/>
    <s v="36;53"/>
    <s v="35;46"/>
    <m/>
    <n v="52"/>
    <n v="53"/>
    <x v="1"/>
  </r>
  <r>
    <s v="wpn_vintorez_isg"/>
    <x v="240"/>
    <x v="0"/>
    <x v="4"/>
    <x v="2"/>
    <n v="230175"/>
    <n v="0.79"/>
    <n v="0.76"/>
    <n v="48"/>
    <n v="800"/>
    <n v="20"/>
    <n v="700"/>
    <n v="434"/>
    <n v="0.92"/>
    <n v="98"/>
    <n v="3.1"/>
    <n v="719.22500000000002"/>
    <n v="949.4"/>
    <x v="1"/>
    <x v="1"/>
    <x v="1"/>
    <x v="0"/>
    <s v="-"/>
    <s v="-"/>
    <s v="34"/>
    <s v="-"/>
    <s v="55"/>
    <x v="1"/>
    <s v="43"/>
    <m/>
    <m/>
    <n v="55"/>
    <n v="43"/>
    <x v="1"/>
  </r>
  <r>
    <s v="wpn_rpd"/>
    <x v="241"/>
    <x v="0"/>
    <x v="1"/>
    <x v="0"/>
    <n v="24580"/>
    <n v="0.74"/>
    <n v="0.72"/>
    <n v="41"/>
    <n v="600"/>
    <n v="100"/>
    <n v="900"/>
    <n v="614"/>
    <n v="0.92"/>
    <n v="55"/>
    <n v="7.4"/>
    <n v="1191.8200000000002"/>
    <n v="1216.4000000000001"/>
    <x v="5"/>
    <x v="5"/>
    <x v="3"/>
    <x v="0"/>
    <s v="-"/>
    <s v="-"/>
    <s v="30"/>
    <s v="-"/>
    <s v="-"/>
    <x v="2"/>
    <s v="40"/>
    <m/>
    <m/>
    <n v="55"/>
    <n v="40"/>
    <x v="0"/>
  </r>
  <r>
    <s v="wpn_rpk"/>
    <x v="242"/>
    <x v="0"/>
    <x v="1"/>
    <x v="0"/>
    <n v="35860"/>
    <n v="0.77"/>
    <n v="0.72"/>
    <n v="40"/>
    <n v="600"/>
    <n v="40"/>
    <n v="900"/>
    <n v="622"/>
    <n v="0.92"/>
    <n v="55"/>
    <n v="4.8"/>
    <n v="909.34"/>
    <n v="945.2"/>
    <x v="5"/>
    <x v="5"/>
    <x v="3"/>
    <x v="0"/>
    <s v="-"/>
    <s v="-"/>
    <s v="30"/>
    <s v="-"/>
    <s v="-"/>
    <x v="2"/>
    <s v="40"/>
    <m/>
    <m/>
    <n v="55"/>
    <n v="40"/>
    <x v="0"/>
  </r>
  <r>
    <s v="wpn_rpk74_16"/>
    <x v="243"/>
    <x v="2"/>
    <x v="1"/>
    <x v="0"/>
    <n v="65860"/>
    <n v="0.77"/>
    <n v="0.72"/>
    <n v="39"/>
    <n v="750"/>
    <n v="60"/>
    <n v="900"/>
    <n v="777"/>
    <n v="0.92"/>
    <n v="55"/>
    <n v="3.87"/>
    <n v="1038.1400000000001"/>
    <n v="1104"/>
    <x v="5"/>
    <x v="3"/>
    <x v="2"/>
    <x v="2"/>
    <s v="15"/>
    <s v="25;27"/>
    <s v="-"/>
    <s v="-"/>
    <s v="47;52"/>
    <x v="1"/>
    <s v="36;53"/>
    <s v="35;46"/>
    <m/>
    <n v="52"/>
    <n v="53"/>
    <x v="1"/>
  </r>
  <r>
    <s v="wpn_rpk74"/>
    <x v="244"/>
    <x v="2"/>
    <x v="1"/>
    <x v="0"/>
    <n v="38980"/>
    <n v="0.81"/>
    <n v="0.73"/>
    <n v="37"/>
    <n v="650"/>
    <n v="45"/>
    <n v="1000"/>
    <n v="965"/>
    <n v="0.92"/>
    <n v="55"/>
    <n v="4.8"/>
    <n v="1002.52"/>
    <n v="1041.5"/>
    <x v="5"/>
    <x v="3"/>
    <x v="2"/>
    <x v="2"/>
    <s v="15"/>
    <s v="25;27"/>
    <s v="-"/>
    <s v="-"/>
    <s v="47;52"/>
    <x v="1"/>
    <s v="36;53"/>
    <s v="35;46"/>
    <m/>
    <n v="52"/>
    <n v="53"/>
    <x v="0"/>
  </r>
  <r>
    <s v="wpn_m4_ru556"/>
    <x v="245"/>
    <x v="2"/>
    <x v="4"/>
    <x v="2"/>
    <n v="89580"/>
    <n v="0.83"/>
    <n v="0.8"/>
    <n v="36"/>
    <n v="850"/>
    <n v="20"/>
    <n v="1000"/>
    <n v="986"/>
    <n v="0.92"/>
    <n v="93"/>
    <n v="2.95"/>
    <n v="937.5200000000001"/>
    <n v="1027.0999999999999"/>
    <x v="1"/>
    <x v="4"/>
    <x v="2"/>
    <x v="0"/>
    <s v="15"/>
    <s v="27"/>
    <s v="-"/>
    <s v="-"/>
    <s v="52"/>
    <x v="1"/>
    <s v="35;46"/>
    <m/>
    <m/>
    <n v="52"/>
    <n v="46"/>
    <x v="1"/>
  </r>
  <r>
    <s v="wpn_colt1911_duty"/>
    <x v="246"/>
    <x v="1"/>
    <x v="4"/>
    <x v="2"/>
    <n v="8560"/>
    <n v="0.72"/>
    <n v="0.75"/>
    <n v="25"/>
    <n v="230"/>
    <n v="7"/>
    <n v="300"/>
    <n v="355"/>
    <n v="0.82"/>
    <n v="32"/>
    <n v="1.08"/>
    <n v="608.14"/>
    <n v="616.70000000000005"/>
    <x v="2"/>
    <x v="11"/>
    <x v="0"/>
    <x v="9"/>
    <s v="10"/>
    <s v="19;24"/>
    <m/>
    <m/>
    <m/>
    <x v="1"/>
    <s v="25;69"/>
    <s v="21;30"/>
    <m/>
    <n v="24"/>
    <n v="69"/>
    <x v="0"/>
  </r>
  <r>
    <s v="wpn_saiga12s_m1"/>
    <x v="247"/>
    <x v="2"/>
    <x v="2"/>
    <x v="0"/>
    <n v="48680"/>
    <n v="0.69"/>
    <n v="0.77"/>
    <n v="189"/>
    <n v="250"/>
    <n v="6"/>
    <n v="250"/>
    <n v="325"/>
    <n v="0.81"/>
    <n v="26"/>
    <n v="3.81"/>
    <n v="841.72"/>
    <n v="890.4"/>
    <x v="3"/>
    <x v="7"/>
    <x v="4"/>
    <x v="0"/>
    <s v="-"/>
    <s v="23"/>
    <s v="-"/>
    <s v="42"/>
    <m/>
    <x v="1"/>
    <s v="74;132"/>
    <m/>
    <m/>
    <n v="42"/>
    <n v="132"/>
    <x v="1"/>
  </r>
  <r>
    <s v="wpn_saiga12s_isg"/>
    <x v="248"/>
    <x v="0"/>
    <x v="4"/>
    <x v="2"/>
    <n v="88680"/>
    <n v="0.79"/>
    <n v="0.76"/>
    <n v="189"/>
    <n v="400"/>
    <n v="10"/>
    <n v="250"/>
    <n v="300"/>
    <n v="0.92"/>
    <n v="31"/>
    <n v="3.2"/>
    <n v="870.31999999999994"/>
    <n v="959"/>
    <x v="3"/>
    <x v="7"/>
    <x v="4"/>
    <x v="0"/>
    <s v="-"/>
    <s v="23"/>
    <s v="-"/>
    <s v="42"/>
    <m/>
    <x v="1"/>
    <s v="74;132"/>
    <m/>
    <m/>
    <n v="42"/>
    <n v="132"/>
    <x v="0"/>
  </r>
  <r>
    <s v="wpn_saiga12s"/>
    <x v="249"/>
    <x v="2"/>
    <x v="2"/>
    <x v="0"/>
    <n v="31680"/>
    <n v="0.69"/>
    <n v="0.77"/>
    <n v="162"/>
    <n v="180"/>
    <n v="12"/>
    <n v="300"/>
    <n v="325"/>
    <n v="0.81"/>
    <n v="26"/>
    <n v="3.81"/>
    <n v="859.72"/>
    <n v="891.4"/>
    <x v="3"/>
    <x v="7"/>
    <x v="4"/>
    <x v="0"/>
    <s v="-"/>
    <s v="23"/>
    <s v="-"/>
    <s v="42"/>
    <m/>
    <x v="1"/>
    <s v="74;132"/>
    <m/>
    <m/>
    <n v="42"/>
    <n v="132"/>
    <x v="0"/>
  </r>
  <r>
    <s v="wpn_trg"/>
    <x v="250"/>
    <x v="0"/>
    <x v="17"/>
    <x v="1"/>
    <n v="71880"/>
    <n v="0.97"/>
    <n v="0.63"/>
    <n v="147"/>
    <n v="23"/>
    <n v="5"/>
    <n v="1500"/>
    <n v="884"/>
    <n v="0.56000000000000005"/>
    <n v="26"/>
    <n v="4.68"/>
    <n v="1102.02"/>
    <n v="1173.9000000000001"/>
    <x v="0"/>
    <x v="9"/>
    <x v="0"/>
    <x v="0"/>
    <s v="-"/>
    <s v="-"/>
    <s v="-"/>
    <s v="-"/>
    <s v="-"/>
    <x v="4"/>
    <s v="130"/>
    <m/>
    <m/>
    <n v="140"/>
    <n v="130"/>
    <x v="0"/>
  </r>
  <r>
    <s v="wpn_sig220"/>
    <x v="251"/>
    <x v="1"/>
    <x v="18"/>
    <x v="1"/>
    <n v="12980"/>
    <n v="0.63"/>
    <n v="0.81"/>
    <n v="25"/>
    <n v="250"/>
    <n v="7"/>
    <n v="300"/>
    <n v="447"/>
    <n v="0.84"/>
    <n v="31"/>
    <n v="1.1299999999999999"/>
    <n v="601.42000000000007"/>
    <n v="614.4"/>
    <x v="2"/>
    <x v="11"/>
    <x v="0"/>
    <x v="0"/>
    <s v="10"/>
    <s v="19"/>
    <m/>
    <m/>
    <m/>
    <x v="1"/>
    <s v="25;69"/>
    <m/>
    <m/>
    <n v="19"/>
    <n v="69"/>
    <x v="0"/>
  </r>
  <r>
    <s v="wpn_sig220_custom"/>
    <x v="252"/>
    <x v="1"/>
    <x v="18"/>
    <x v="1"/>
    <n v="15880"/>
    <n v="0.66"/>
    <n v="0.83"/>
    <n v="21"/>
    <n v="250"/>
    <n v="13"/>
    <n v="300"/>
    <n v="447"/>
    <n v="0.86"/>
    <n v="32"/>
    <n v="0.91"/>
    <n v="615.72"/>
    <n v="631.59999999999991"/>
    <x v="2"/>
    <x v="10"/>
    <x v="1"/>
    <x v="0"/>
    <s v="17"/>
    <s v="-"/>
    <s v="-"/>
    <s v="38"/>
    <m/>
    <x v="1"/>
    <s v="21;40"/>
    <m/>
    <m/>
    <n v="38"/>
    <n v="40"/>
    <x v="0"/>
  </r>
  <r>
    <s v="wpn_sig220_n"/>
    <x v="253"/>
    <x v="1"/>
    <x v="18"/>
    <x v="1"/>
    <n v="12980"/>
    <n v="0.63"/>
    <n v="0.81"/>
    <n v="25"/>
    <n v="225"/>
    <n v="7"/>
    <n v="300"/>
    <n v="447"/>
    <n v="0.84"/>
    <n v="31"/>
    <n v="1.1299999999999999"/>
    <n v="598.92000000000007"/>
    <n v="611.9"/>
    <x v="2"/>
    <x v="11"/>
    <x v="0"/>
    <x v="0"/>
    <s v="10"/>
    <s v="19"/>
    <m/>
    <m/>
    <m/>
    <x v="1"/>
    <s v="25;69"/>
    <m/>
    <m/>
    <n v="19"/>
    <n v="69"/>
    <x v="1"/>
  </r>
  <r>
    <s v="wpn_sig220_n_upg220"/>
    <x v="254"/>
    <x v="1"/>
    <x v="18"/>
    <x v="1"/>
    <n v="12980"/>
    <n v="0.66"/>
    <n v="0.81"/>
    <n v="25"/>
    <n v="300"/>
    <n v="12"/>
    <n v="300"/>
    <n v="447"/>
    <n v="0.86"/>
    <n v="38"/>
    <n v="0.86"/>
    <n v="653.11999999999989"/>
    <n v="666.09999999999991"/>
    <x v="2"/>
    <x v="11"/>
    <x v="0"/>
    <x v="0"/>
    <s v="10"/>
    <s v="19"/>
    <m/>
    <m/>
    <m/>
    <x v="1"/>
    <s v="25;69"/>
    <m/>
    <m/>
    <n v="19"/>
    <n v="69"/>
    <x v="1"/>
  </r>
  <r>
    <s v="wpn_sig220_n_u2p2g0r"/>
    <x v="255"/>
    <x v="1"/>
    <x v="18"/>
    <x v="1"/>
    <n v="12980"/>
    <n v="0.66"/>
    <n v="0.81"/>
    <n v="20"/>
    <n v="377"/>
    <n v="19"/>
    <n v="300"/>
    <n v="447"/>
    <n v="0.86"/>
    <n v="39"/>
    <n v="0.86"/>
    <n v="672.81999999999994"/>
    <n v="685.8"/>
    <x v="2"/>
    <x v="10"/>
    <x v="1"/>
    <x v="0"/>
    <s v="17"/>
    <s v="-"/>
    <s v="-"/>
    <s v="38"/>
    <m/>
    <x v="1"/>
    <s v="21;40"/>
    <m/>
    <m/>
    <n v="38"/>
    <n v="40"/>
    <x v="1"/>
  </r>
  <r>
    <s v="wpn_sig226"/>
    <x v="256"/>
    <x v="1"/>
    <x v="18"/>
    <x v="1"/>
    <n v="14980"/>
    <n v="0.63"/>
    <n v="0.81"/>
    <n v="20"/>
    <n v="380"/>
    <n v="15"/>
    <n v="300"/>
    <n v="447"/>
    <n v="0.84"/>
    <n v="31"/>
    <n v="0.8"/>
    <n v="630.72"/>
    <n v="645.70000000000005"/>
    <x v="2"/>
    <x v="10"/>
    <x v="1"/>
    <x v="0"/>
    <s v="17"/>
    <s v="-"/>
    <s v="-"/>
    <s v="38"/>
    <m/>
    <x v="1"/>
    <s v="21;40"/>
    <m/>
    <m/>
    <n v="38"/>
    <n v="40"/>
    <x v="1"/>
  </r>
  <r>
    <s v="wpn_sig226_226sig_kit"/>
    <x v="257"/>
    <x v="1"/>
    <x v="18"/>
    <x v="1"/>
    <n v="14980"/>
    <n v="0.63"/>
    <n v="0.81"/>
    <n v="20"/>
    <n v="380"/>
    <n v="15"/>
    <n v="300"/>
    <n v="447"/>
    <n v="0.84"/>
    <n v="38"/>
    <n v="0.86"/>
    <n v="644.11999999999989"/>
    <n v="659.09999999999991"/>
    <x v="2"/>
    <x v="10"/>
    <x v="1"/>
    <x v="0"/>
    <s v="17"/>
    <s v="-"/>
    <s v="-"/>
    <s v="38"/>
    <m/>
    <x v="1"/>
    <s v="21;40"/>
    <m/>
    <m/>
    <n v="38"/>
    <n v="40"/>
    <x v="1"/>
  </r>
  <r>
    <s v="wpn_sig220_nimble"/>
    <x v="258"/>
    <x v="1"/>
    <x v="18"/>
    <x v="1"/>
    <n v="18650"/>
    <n v="0.7"/>
    <n v="0.85"/>
    <n v="21"/>
    <n v="400"/>
    <n v="17"/>
    <n v="300"/>
    <n v="447"/>
    <n v="0.86"/>
    <n v="36"/>
    <n v="0.75"/>
    <n v="747.55"/>
    <n v="766.2"/>
    <x v="2"/>
    <x v="10"/>
    <x v="1"/>
    <x v="5"/>
    <s v="17;10"/>
    <s v="19"/>
    <s v="-"/>
    <s v="38"/>
    <m/>
    <x v="1"/>
    <s v="21;40"/>
    <s v="25;82"/>
    <m/>
    <n v="38"/>
    <n v="82"/>
    <x v="0"/>
  </r>
  <r>
    <s v="wpn_sig550_custom"/>
    <x v="259"/>
    <x v="2"/>
    <x v="18"/>
    <x v="1"/>
    <n v="45860"/>
    <n v="0.85"/>
    <n v="0.75"/>
    <n v="35"/>
    <n v="750"/>
    <n v="30"/>
    <n v="1000"/>
    <n v="1020"/>
    <n v="0.91"/>
    <n v="65"/>
    <n v="4.2"/>
    <n v="769.14"/>
    <n v="815"/>
    <x v="1"/>
    <x v="4"/>
    <x v="2"/>
    <x v="0"/>
    <s v="15"/>
    <s v="27"/>
    <s v="-"/>
    <s v="-"/>
    <s v="52"/>
    <x v="1"/>
    <s v="35;46"/>
    <m/>
    <m/>
    <n v="52"/>
    <n v="46"/>
    <x v="0"/>
  </r>
  <r>
    <s v="wpn_sig550"/>
    <x v="260"/>
    <x v="2"/>
    <x v="18"/>
    <x v="1"/>
    <n v="43580"/>
    <n v="0.83"/>
    <n v="0.75"/>
    <n v="35"/>
    <n v="700"/>
    <n v="30"/>
    <n v="1000"/>
    <n v="1020"/>
    <n v="0.91"/>
    <n v="55"/>
    <n v="4.0999999999999996"/>
    <n v="745.42000000000007"/>
    <n v="789"/>
    <x v="1"/>
    <x v="4"/>
    <x v="2"/>
    <x v="0"/>
    <s v="15"/>
    <s v="27"/>
    <s v="-"/>
    <s v="-"/>
    <s v="52"/>
    <x v="1"/>
    <s v="35;46"/>
    <m/>
    <m/>
    <n v="52"/>
    <n v="46"/>
    <x v="0"/>
  </r>
  <r>
    <s v="wpn_sig550_camo"/>
    <x v="261"/>
    <x v="2"/>
    <x v="18"/>
    <x v="1"/>
    <n v="50860"/>
    <n v="0.86"/>
    <n v="0.77"/>
    <n v="35"/>
    <n v="755"/>
    <n v="30"/>
    <n v="1000"/>
    <n v="1020"/>
    <n v="0.91"/>
    <n v="55"/>
    <n v="4.3"/>
    <n v="746.64"/>
    <n v="797.5"/>
    <x v="1"/>
    <x v="4"/>
    <x v="2"/>
    <x v="0"/>
    <s v="15"/>
    <s v="27"/>
    <s v="-"/>
    <s v="-"/>
    <s v="52"/>
    <x v="1"/>
    <s v="35;46"/>
    <m/>
    <m/>
    <n v="52"/>
    <n v="46"/>
    <x v="0"/>
  </r>
  <r>
    <s v="wpn_sig550_luckygun"/>
    <x v="262"/>
    <x v="2"/>
    <x v="18"/>
    <x v="1"/>
    <n v="51980"/>
    <n v="0.85"/>
    <n v="0.77"/>
    <n v="35"/>
    <n v="800"/>
    <n v="30"/>
    <n v="1000"/>
    <n v="1020"/>
    <n v="0.93"/>
    <n v="67"/>
    <n v="3.38"/>
    <n v="784.22"/>
    <n v="836.2"/>
    <x v="1"/>
    <x v="4"/>
    <x v="2"/>
    <x v="0"/>
    <s v="15"/>
    <s v="27"/>
    <s v="-"/>
    <s v="-"/>
    <s v="52"/>
    <x v="1"/>
    <s v="35;46"/>
    <m/>
    <m/>
    <n v="52"/>
    <n v="46"/>
    <x v="0"/>
  </r>
  <r>
    <s v="wpn_sig550_sniper"/>
    <x v="263"/>
    <x v="2"/>
    <x v="18"/>
    <x v="1"/>
    <n v="49560"/>
    <n v="0.87"/>
    <n v="0.75"/>
    <n v="35"/>
    <n v="200"/>
    <n v="20"/>
    <n v="1000"/>
    <n v="1098"/>
    <n v="0.64"/>
    <n v="38"/>
    <n v="7.02"/>
    <n v="747.04"/>
    <n v="796.6"/>
    <x v="0"/>
    <x v="4"/>
    <x v="2"/>
    <x v="0"/>
    <s v="15"/>
    <s v="27"/>
    <s v="-"/>
    <s v="-"/>
    <s v="47"/>
    <x v="1"/>
    <s v="36;53"/>
    <m/>
    <m/>
    <n v="47"/>
    <n v="53"/>
    <x v="0"/>
  </r>
  <r>
    <s v="wpn_sig552"/>
    <x v="264"/>
    <x v="2"/>
    <x v="18"/>
    <x v="1"/>
    <n v="32580"/>
    <n v="0.76"/>
    <n v="0.83"/>
    <n v="33"/>
    <n v="780"/>
    <n v="30"/>
    <n v="900"/>
    <n v="818"/>
    <n v="0.91"/>
    <n v="57"/>
    <n v="3.2"/>
    <n v="928.22"/>
    <n v="960.8"/>
    <x v="1"/>
    <x v="4"/>
    <x v="2"/>
    <x v="0"/>
    <s v="15"/>
    <s v="27"/>
    <s v="-"/>
    <s v="-"/>
    <s v="52"/>
    <x v="1"/>
    <s v="35;46"/>
    <m/>
    <m/>
    <n v="52"/>
    <n v="46"/>
    <x v="0"/>
  </r>
  <r>
    <s v="wpn_vz61"/>
    <x v="265"/>
    <x v="1"/>
    <x v="8"/>
    <x v="1"/>
    <n v="15680"/>
    <n v="0.56999999999999995"/>
    <n v="0.84"/>
    <n v="21"/>
    <n v="850"/>
    <n v="20"/>
    <n v="400"/>
    <n v="486"/>
    <n v="0.89"/>
    <n v="87"/>
    <n v="1.44"/>
    <n v="824.52"/>
    <n v="840.2"/>
    <x v="4"/>
    <x v="10"/>
    <x v="1"/>
    <x v="0"/>
    <s v="17"/>
    <s v="-"/>
    <s v="-"/>
    <s v="38"/>
    <m/>
    <x v="1"/>
    <s v="21;40"/>
    <m/>
    <m/>
    <n v="38"/>
    <n v="40"/>
    <x v="0"/>
  </r>
  <r>
    <s v="wpn_vz61_alt"/>
    <x v="266"/>
    <x v="1"/>
    <x v="8"/>
    <x v="1"/>
    <n v="13960"/>
    <n v="0.56000000000000005"/>
    <n v="0.84"/>
    <n v="18"/>
    <n v="865"/>
    <n v="20"/>
    <n v="400"/>
    <n v="420"/>
    <n v="0.88"/>
    <n v="95"/>
    <n v="1.44"/>
    <n v="802.14"/>
    <n v="816.1"/>
    <x v="4"/>
    <x v="6"/>
    <x v="1"/>
    <x v="0"/>
    <s v="15"/>
    <s v="-"/>
    <s v="30"/>
    <m/>
    <m/>
    <x v="1"/>
    <s v="18;33"/>
    <m/>
    <m/>
    <n v="30"/>
    <n v="33"/>
    <x v="0"/>
  </r>
  <r>
    <s v="wpn_vz61_camo"/>
    <x v="267"/>
    <x v="1"/>
    <x v="8"/>
    <x v="1"/>
    <n v="18960"/>
    <n v="0.62"/>
    <n v="0.84"/>
    <n v="21"/>
    <n v="880"/>
    <n v="20"/>
    <n v="400"/>
    <n v="486"/>
    <n v="0.9"/>
    <n v="89"/>
    <n v="1.46"/>
    <n v="834.04000000000008"/>
    <n v="853"/>
    <x v="4"/>
    <x v="10"/>
    <x v="1"/>
    <x v="0"/>
    <s v="17"/>
    <s v="-"/>
    <s v="-"/>
    <s v="38"/>
    <m/>
    <x v="1"/>
    <s v="21;40"/>
    <m/>
    <m/>
    <n v="38"/>
    <n v="40"/>
    <x v="0"/>
  </r>
  <r>
    <s v="wpn_vz61_freedom"/>
    <x v="268"/>
    <x v="1"/>
    <x v="8"/>
    <x v="1"/>
    <n v="17980"/>
    <n v="0.59"/>
    <n v="0.84"/>
    <n v="21"/>
    <n v="913"/>
    <n v="20"/>
    <n v="400"/>
    <n v="486"/>
    <n v="0.9"/>
    <n v="89"/>
    <n v="1.56"/>
    <n v="834.32"/>
    <n v="852.30000000000007"/>
    <x v="4"/>
    <x v="10"/>
    <x v="1"/>
    <x v="0"/>
    <s v="17"/>
    <s v="-"/>
    <s v="-"/>
    <s v="38"/>
    <m/>
    <x v="1"/>
    <s v="21;40"/>
    <m/>
    <m/>
    <n v="38"/>
    <n v="40"/>
    <x v="0"/>
  </r>
  <r>
    <s v="wpn_sks"/>
    <x v="269"/>
    <x v="3"/>
    <x v="1"/>
    <x v="0"/>
    <n v="19580"/>
    <n v="0.86"/>
    <n v="0.65"/>
    <n v="40"/>
    <n v="200"/>
    <n v="10"/>
    <n v="900"/>
    <n v="618"/>
    <n v="0.88"/>
    <n v="28"/>
    <n v="3.75"/>
    <n v="807.72"/>
    <n v="827.3"/>
    <x v="0"/>
    <x v="5"/>
    <x v="3"/>
    <x v="8"/>
    <s v="-"/>
    <s v="-"/>
    <s v="30;31"/>
    <s v="45"/>
    <s v="-"/>
    <x v="11"/>
    <s v="40"/>
    <s v="74"/>
    <m/>
    <n v="80"/>
    <n v="74"/>
    <x v="0"/>
  </r>
  <r>
    <s v="wpn_sks_b"/>
    <x v="270"/>
    <x v="3"/>
    <x v="1"/>
    <x v="0"/>
    <n v="19580"/>
    <n v="0.86"/>
    <n v="0.65"/>
    <n v="40"/>
    <n v="350"/>
    <n v="10"/>
    <n v="900"/>
    <n v="588"/>
    <n v="0.88"/>
    <n v="26"/>
    <n v="3.75"/>
    <n v="815.72"/>
    <n v="835.3"/>
    <x v="0"/>
    <x v="5"/>
    <x v="3"/>
    <x v="8"/>
    <s v="-"/>
    <s v="-"/>
    <s v="30;31"/>
    <s v="45"/>
    <s v="-"/>
    <x v="11"/>
    <s v="40"/>
    <s v="74"/>
    <m/>
    <n v="80"/>
    <n v="74"/>
    <x v="1"/>
  </r>
  <r>
    <s v="wpn_sks_modern"/>
    <x v="271"/>
    <x v="3"/>
    <x v="2"/>
    <x v="0"/>
    <n v="22960"/>
    <n v="0.88"/>
    <n v="0.65"/>
    <n v="40"/>
    <n v="245"/>
    <n v="10"/>
    <n v="900"/>
    <n v="618"/>
    <n v="0.89"/>
    <n v="28"/>
    <n v="3.95"/>
    <n v="809.83999999999992"/>
    <n v="832.8"/>
    <x v="0"/>
    <x v="5"/>
    <x v="3"/>
    <x v="8"/>
    <s v="-"/>
    <s v="-"/>
    <s v="30;31"/>
    <s v="45"/>
    <s v="-"/>
    <x v="11"/>
    <s v="40"/>
    <s v="74"/>
    <m/>
    <n v="80"/>
    <n v="74"/>
    <x v="0"/>
  </r>
  <r>
    <s v="wpn_sks_molot"/>
    <x v="272"/>
    <x v="3"/>
    <x v="1"/>
    <x v="0"/>
    <n v="19580"/>
    <n v="0.86"/>
    <n v="0.65"/>
    <n v="40"/>
    <n v="270"/>
    <n v="20"/>
    <n v="900"/>
    <n v="618"/>
    <n v="0.88"/>
    <n v="27"/>
    <n v="3.6"/>
    <n v="864.22"/>
    <n v="883.8"/>
    <x v="0"/>
    <x v="5"/>
    <x v="3"/>
    <x v="8"/>
    <s v="-"/>
    <s v="-"/>
    <s v="30;31"/>
    <s v="45"/>
    <s v="-"/>
    <x v="11"/>
    <s v="40"/>
    <s v="74"/>
    <m/>
    <n v="80"/>
    <n v="74"/>
    <x v="1"/>
  </r>
  <r>
    <s v="wpn_sks_tac"/>
    <x v="273"/>
    <x v="3"/>
    <x v="1"/>
    <x v="0"/>
    <n v="25580"/>
    <n v="0.86"/>
    <n v="0.65"/>
    <n v="40"/>
    <n v="600"/>
    <n v="20"/>
    <n v="900"/>
    <n v="618"/>
    <n v="0.88"/>
    <n v="27"/>
    <n v="3.7"/>
    <n v="890.22"/>
    <n v="915.8"/>
    <x v="0"/>
    <x v="5"/>
    <x v="3"/>
    <x v="8"/>
    <s v="-"/>
    <s v="-"/>
    <s v="30;31"/>
    <s v="45"/>
    <s v="-"/>
    <x v="11"/>
    <s v="40"/>
    <s v="74"/>
    <m/>
    <n v="80"/>
    <n v="74"/>
    <x v="1"/>
  </r>
  <r>
    <s v="wpn_colt1911_alt"/>
    <x v="274"/>
    <x v="1"/>
    <x v="4"/>
    <x v="2"/>
    <n v="11280"/>
    <n v="0.68"/>
    <n v="0.79"/>
    <n v="25"/>
    <n v="280"/>
    <n v="8"/>
    <n v="300"/>
    <n v="355"/>
    <n v="0.81"/>
    <n v="32"/>
    <n v="1.08"/>
    <n v="642.42000000000007"/>
    <n v="653.70000000000005"/>
    <x v="2"/>
    <x v="11"/>
    <x v="0"/>
    <x v="3"/>
    <s v="10;17"/>
    <s v="19"/>
    <s v="-"/>
    <s v="38"/>
    <m/>
    <x v="1"/>
    <s v="25;69"/>
    <s v="21;40"/>
    <m/>
    <n v="38"/>
    <n v="69"/>
    <x v="0"/>
  </r>
  <r>
    <s v="wpn_spas12"/>
    <x v="275"/>
    <x v="3"/>
    <x v="6"/>
    <x v="1"/>
    <n v="29390"/>
    <n v="0.67"/>
    <n v="0.59"/>
    <n v="189"/>
    <n v="115"/>
    <n v="8"/>
    <n v="250"/>
    <n v="340"/>
    <n v="0.79"/>
    <n v="26"/>
    <n v="4.13"/>
    <n v="833.81"/>
    <n v="863.2"/>
    <x v="3"/>
    <x v="7"/>
    <x v="4"/>
    <x v="0"/>
    <s v="-"/>
    <s v="23"/>
    <s v="-"/>
    <s v="42"/>
    <m/>
    <x v="1"/>
    <s v="74;132"/>
    <m/>
    <m/>
    <n v="42"/>
    <n v="132"/>
    <x v="0"/>
  </r>
  <r>
    <s v="wpn_spas12_custom"/>
    <x v="276"/>
    <x v="3"/>
    <x v="6"/>
    <x v="1"/>
    <n v="32580"/>
    <n v="0.7"/>
    <n v="0.59"/>
    <n v="189"/>
    <n v="130"/>
    <n v="8"/>
    <n v="250"/>
    <n v="340"/>
    <n v="0.78"/>
    <n v="26"/>
    <n v="3.32"/>
    <n v="842.22"/>
    <n v="874.8"/>
    <x v="3"/>
    <x v="7"/>
    <x v="4"/>
    <x v="0"/>
    <s v="-"/>
    <s v="23"/>
    <s v="-"/>
    <s v="42"/>
    <m/>
    <x v="1"/>
    <s v="74;132"/>
    <m/>
    <m/>
    <n v="42"/>
    <n v="132"/>
    <x v="0"/>
  </r>
  <r>
    <s v="wpn_spas12_nimble"/>
    <x v="277"/>
    <x v="3"/>
    <x v="6"/>
    <x v="1"/>
    <n v="34860"/>
    <n v="0.71"/>
    <n v="0.59"/>
    <n v="198"/>
    <n v="115"/>
    <n v="8"/>
    <n v="250"/>
    <n v="350"/>
    <n v="0.77"/>
    <n v="26"/>
    <n v="4.13"/>
    <n v="840.34"/>
    <n v="875.2"/>
    <x v="3"/>
    <x v="7"/>
    <x v="4"/>
    <x v="0"/>
    <s v="-"/>
    <s v="23"/>
    <s v="-"/>
    <s v="42"/>
    <m/>
    <x v="1"/>
    <s v="74;132"/>
    <m/>
    <m/>
    <n v="42"/>
    <n v="132"/>
    <x v="0"/>
  </r>
  <r>
    <s v="wpn_glock_modern"/>
    <x v="278"/>
    <x v="1"/>
    <x v="4"/>
    <x v="2"/>
    <n v="19680"/>
    <n v="0.78"/>
    <n v="0.9"/>
    <n v="21"/>
    <n v="425"/>
    <n v="9"/>
    <n v="400"/>
    <n v="473"/>
    <n v="0.86"/>
    <n v="36"/>
    <n v="0.74"/>
    <n v="650.72"/>
    <n v="670.40000000000009"/>
    <x v="2"/>
    <x v="10"/>
    <x v="1"/>
    <x v="0"/>
    <s v="17"/>
    <s v="-"/>
    <s v="-"/>
    <s v="38"/>
    <m/>
    <x v="1"/>
    <s v="21;40"/>
    <m/>
    <m/>
    <n v="38"/>
    <n v="40"/>
    <x v="0"/>
  </r>
  <r>
    <s v="wpn_sr25"/>
    <x v="279"/>
    <x v="0"/>
    <x v="4"/>
    <x v="2"/>
    <n v="50780"/>
    <n v="0.84"/>
    <n v="0.71"/>
    <n v="71"/>
    <n v="700"/>
    <n v="20"/>
    <n v="1000"/>
    <n v="882"/>
    <n v="0.78"/>
    <n v="66"/>
    <n v="4.3099999999999996"/>
    <n v="964.32"/>
    <n v="1015.1"/>
    <x v="0"/>
    <x v="14"/>
    <x v="3"/>
    <x v="0"/>
    <s v="-"/>
    <s v="-"/>
    <s v="34"/>
    <s v="-"/>
    <s v="-"/>
    <x v="5"/>
    <s v="70"/>
    <m/>
    <m/>
    <n v="62"/>
    <n v="70"/>
    <x v="0"/>
  </r>
  <r>
    <s v="wpn_sr2_veresk"/>
    <x v="280"/>
    <x v="2"/>
    <x v="2"/>
    <x v="0"/>
    <n v="50300"/>
    <n v="0.83"/>
    <n v="0.88"/>
    <n v="24"/>
    <n v="900"/>
    <n v="30"/>
    <n v="400"/>
    <n v="350"/>
    <n v="0.92"/>
    <n v="73"/>
    <n v="1.65"/>
    <n v="831.2"/>
    <n v="881.5"/>
    <x v="4"/>
    <x v="2"/>
    <x v="1"/>
    <x v="0"/>
    <s v="-"/>
    <s v="-"/>
    <s v="-"/>
    <s v="36"/>
    <m/>
    <x v="1"/>
    <s v="24;39"/>
    <m/>
    <m/>
    <n v="36"/>
    <n v="39"/>
    <x v="1"/>
  </r>
  <r>
    <s v="wpn_sr2_m1"/>
    <x v="281"/>
    <x v="2"/>
    <x v="2"/>
    <x v="0"/>
    <n v="73300"/>
    <n v="0.83"/>
    <n v="0.88"/>
    <n v="24"/>
    <n v="900"/>
    <n v="30"/>
    <n v="400"/>
    <n v="350"/>
    <n v="0.92"/>
    <n v="84"/>
    <n v="1.86"/>
    <n v="828.1"/>
    <n v="901.4"/>
    <x v="4"/>
    <x v="2"/>
    <x v="1"/>
    <x v="0"/>
    <s v="-"/>
    <s v="-"/>
    <s v="-"/>
    <s v="36"/>
    <m/>
    <x v="1"/>
    <s v="24;39"/>
    <m/>
    <m/>
    <n v="36"/>
    <n v="39"/>
    <x v="1"/>
  </r>
  <r>
    <s v="wpn_sr2_veresk_sr2_upkit"/>
    <x v="282"/>
    <x v="1"/>
    <x v="2"/>
    <x v="0"/>
    <n v="50300"/>
    <n v="0.83"/>
    <n v="0.88"/>
    <n v="24"/>
    <n v="900"/>
    <n v="30"/>
    <n v="400"/>
    <n v="350"/>
    <n v="0.92"/>
    <n v="84"/>
    <n v="2.1"/>
    <n v="848.7"/>
    <n v="899"/>
    <x v="4"/>
    <x v="2"/>
    <x v="1"/>
    <x v="0"/>
    <s v="-"/>
    <s v="-"/>
    <s v="-"/>
    <s v="36"/>
    <m/>
    <x v="1"/>
    <s v="24;39"/>
    <m/>
    <m/>
    <n v="36"/>
    <n v="39"/>
    <x v="1"/>
  </r>
  <r>
    <s v="wpn_vihr"/>
    <x v="283"/>
    <x v="0"/>
    <x v="2"/>
    <x v="0"/>
    <n v="30580"/>
    <n v="0.78"/>
    <n v="0.82"/>
    <n v="39"/>
    <n v="900"/>
    <n v="30"/>
    <n v="600"/>
    <n v="350"/>
    <n v="0.91"/>
    <n v="78"/>
    <n v="2.74"/>
    <n v="919.02"/>
    <n v="949.6"/>
    <x v="1"/>
    <x v="1"/>
    <x v="1"/>
    <x v="0"/>
    <s v="-"/>
    <s v="-"/>
    <s v="34"/>
    <s v="-"/>
    <s v="55"/>
    <x v="1"/>
    <s v="43"/>
    <m/>
    <m/>
    <n v="55"/>
    <n v="43"/>
    <x v="0"/>
  </r>
  <r>
    <s v="wpn_fort_snag"/>
    <x v="284"/>
    <x v="1"/>
    <x v="0"/>
    <x v="0"/>
    <n v="9530"/>
    <n v="0.65"/>
    <n v="0.81"/>
    <n v="21"/>
    <n v="320"/>
    <n v="16"/>
    <n v="400"/>
    <n v="476"/>
    <n v="0.81"/>
    <n v="43"/>
    <n v="1.06"/>
    <n v="753.47"/>
    <n v="763"/>
    <x v="2"/>
    <x v="10"/>
    <x v="1"/>
    <x v="5"/>
    <s v="17;10"/>
    <s v="19"/>
    <s v="-"/>
    <s v="38"/>
    <m/>
    <x v="1"/>
    <s v="21;40"/>
    <s v="25;82"/>
    <m/>
    <n v="38"/>
    <n v="82"/>
    <x v="0"/>
  </r>
  <r>
    <s v="wpn_aug"/>
    <x v="285"/>
    <x v="2"/>
    <x v="12"/>
    <x v="1"/>
    <n v="40680"/>
    <n v="0.79"/>
    <n v="0.84"/>
    <n v="35"/>
    <n v="680"/>
    <n v="30"/>
    <n v="1000"/>
    <n v="1042"/>
    <n v="0.92"/>
    <n v="53"/>
    <n v="3.3"/>
    <n v="940.52"/>
    <n v="981.2"/>
    <x v="1"/>
    <x v="4"/>
    <x v="2"/>
    <x v="0"/>
    <s v="15"/>
    <s v="27"/>
    <s v="-"/>
    <s v="-"/>
    <s v="52"/>
    <x v="1"/>
    <s v="35;46"/>
    <m/>
    <m/>
    <n v="52"/>
    <n v="46"/>
    <x v="0"/>
  </r>
  <r>
    <s v="wpn_aug_a1_bas"/>
    <x v="286"/>
    <x v="2"/>
    <x v="12"/>
    <x v="1"/>
    <n v="33600"/>
    <n v="0.85"/>
    <n v="0.88"/>
    <n v="35"/>
    <n v="680"/>
    <n v="30"/>
    <n v="1000"/>
    <n v="1042"/>
    <n v="0.91"/>
    <n v="52"/>
    <n v="3.6"/>
    <n v="951.6"/>
    <n v="985.2"/>
    <x v="1"/>
    <x v="4"/>
    <x v="2"/>
    <x v="0"/>
    <s v="15"/>
    <s v="27"/>
    <s v="-"/>
    <s v="-"/>
    <s v="52"/>
    <x v="1"/>
    <s v="35;46"/>
    <m/>
    <m/>
    <n v="52"/>
    <n v="46"/>
    <x v="1"/>
  </r>
  <r>
    <s v="wpn_aug_a1_custom_bas"/>
    <x v="287"/>
    <x v="2"/>
    <x v="12"/>
    <x v="1"/>
    <n v="43600"/>
    <n v="0.85"/>
    <n v="0.88"/>
    <n v="34"/>
    <n v="880"/>
    <n v="30"/>
    <n v="1000"/>
    <n v="1008"/>
    <n v="0.91"/>
    <n v="56"/>
    <n v="3.2"/>
    <n v="969.2"/>
    <n v="1012.8"/>
    <x v="1"/>
    <x v="4"/>
    <x v="2"/>
    <x v="0"/>
    <s v="15"/>
    <s v="27"/>
    <s v="-"/>
    <s v="-"/>
    <s v="52"/>
    <x v="1"/>
    <s v="35;46"/>
    <m/>
    <m/>
    <n v="52"/>
    <n v="46"/>
    <x v="1"/>
  </r>
  <r>
    <s v="wpn_aug_custom"/>
    <x v="288"/>
    <x v="2"/>
    <x v="12"/>
    <x v="1"/>
    <n v="42580"/>
    <n v="0.79"/>
    <n v="0.84"/>
    <n v="35"/>
    <n v="700"/>
    <n v="30"/>
    <n v="1000"/>
    <n v="1042"/>
    <n v="0.92"/>
    <n v="53"/>
    <n v="3.3"/>
    <n v="940.62000000000012"/>
    <n v="983.2"/>
    <x v="1"/>
    <x v="4"/>
    <x v="2"/>
    <x v="0"/>
    <s v="15"/>
    <s v="27"/>
    <s v="-"/>
    <s v="-"/>
    <s v="52"/>
    <x v="1"/>
    <s v="35;46"/>
    <m/>
    <m/>
    <n v="52"/>
    <n v="46"/>
    <x v="0"/>
  </r>
  <r>
    <s v="wpn_aug_modern"/>
    <x v="289"/>
    <x v="2"/>
    <x v="12"/>
    <x v="1"/>
    <n v="45690"/>
    <n v="0.8"/>
    <n v="0.84"/>
    <n v="35"/>
    <n v="700"/>
    <n v="30"/>
    <n v="1000"/>
    <n v="1042"/>
    <n v="0.92"/>
    <n v="53"/>
    <n v="3"/>
    <n v="941.51"/>
    <n v="987.2"/>
    <x v="1"/>
    <x v="4"/>
    <x v="2"/>
    <x v="0"/>
    <s v="15"/>
    <s v="27"/>
    <s v="-"/>
    <s v="-"/>
    <s v="52"/>
    <x v="1"/>
    <s v="35;46"/>
    <m/>
    <m/>
    <n v="52"/>
    <n v="46"/>
    <x v="0"/>
  </r>
  <r>
    <s v="wpn_aug_a3_bas"/>
    <x v="290"/>
    <x v="2"/>
    <x v="12"/>
    <x v="1"/>
    <n v="53600"/>
    <n v="0.85"/>
    <n v="0.88"/>
    <n v="35"/>
    <n v="680"/>
    <n v="30"/>
    <n v="1000"/>
    <n v="1042"/>
    <n v="0.91"/>
    <n v="52"/>
    <n v="3.9"/>
    <n v="928.6"/>
    <n v="982.2"/>
    <x v="1"/>
    <x v="4"/>
    <x v="2"/>
    <x v="0"/>
    <s v="15"/>
    <s v="27"/>
    <s v="-"/>
    <s v="-"/>
    <s v="52"/>
    <x v="1"/>
    <s v="35;46"/>
    <m/>
    <m/>
    <n v="52"/>
    <n v="46"/>
    <x v="1"/>
  </r>
  <r>
    <s v="wpn_aug_freedom"/>
    <x v="291"/>
    <x v="1"/>
    <x v="12"/>
    <x v="1"/>
    <n v="36110"/>
    <n v="0.65"/>
    <n v="0.86"/>
    <n v="21"/>
    <n v="750"/>
    <n v="32"/>
    <n v="400"/>
    <n v="528"/>
    <n v="0.94"/>
    <n v="51"/>
    <n v="2.9"/>
    <n v="786.68999999999994"/>
    <n v="822.8"/>
    <x v="4"/>
    <x v="10"/>
    <x v="1"/>
    <x v="0"/>
    <s v="17"/>
    <s v="-"/>
    <s v="-"/>
    <s v="38"/>
    <m/>
    <x v="1"/>
    <s v="21;40"/>
    <m/>
    <m/>
    <n v="38"/>
    <n v="40"/>
    <x v="0"/>
  </r>
  <r>
    <s v="wpn_aug_a3_custom_bas"/>
    <x v="292"/>
    <x v="2"/>
    <x v="12"/>
    <x v="1"/>
    <n v="73600"/>
    <n v="0.85"/>
    <n v="0.88"/>
    <n v="35"/>
    <n v="780"/>
    <n v="30"/>
    <n v="1000"/>
    <n v="1008"/>
    <n v="0.91"/>
    <n v="56"/>
    <n v="4.5"/>
    <n v="917.2"/>
    <n v="990.8"/>
    <x v="1"/>
    <x v="4"/>
    <x v="2"/>
    <x v="0"/>
    <s v="15"/>
    <s v="27"/>
    <s v="-"/>
    <s v="-"/>
    <s v="52"/>
    <x v="1"/>
    <s v="35;46"/>
    <m/>
    <m/>
    <n v="52"/>
    <n v="46"/>
    <x v="1"/>
  </r>
  <r>
    <s v="wpn_colt1911_custom"/>
    <x v="293"/>
    <x v="1"/>
    <x v="4"/>
    <x v="2"/>
    <n v="19260"/>
    <n v="0.73"/>
    <n v="0.81"/>
    <n v="25"/>
    <n v="250"/>
    <n v="15"/>
    <n v="300"/>
    <n v="355"/>
    <n v="0.71"/>
    <n v="35"/>
    <n v="1.08"/>
    <n v="631.44000000000005"/>
    <n v="650.70000000000005"/>
    <x v="2"/>
    <x v="11"/>
    <x v="0"/>
    <x v="0"/>
    <s v="10"/>
    <s v="19"/>
    <m/>
    <m/>
    <m/>
    <x v="1"/>
    <s v="25;69"/>
    <m/>
    <m/>
    <n v="19"/>
    <n v="69"/>
    <x v="0"/>
  </r>
  <r>
    <s v="wpn_sv98"/>
    <x v="294"/>
    <x v="2"/>
    <x v="1"/>
    <x v="0"/>
    <n v="58580"/>
    <n v="0.94"/>
    <n v="0.65"/>
    <n v="86"/>
    <n v="30"/>
    <n v="10"/>
    <n v="1200"/>
    <n v="903"/>
    <n v="0.52"/>
    <n v="27"/>
    <n v="6.2"/>
    <n v="801.72"/>
    <n v="860.3"/>
    <x v="0"/>
    <x v="19"/>
    <x v="3"/>
    <x v="0"/>
    <s v="-"/>
    <s v="-"/>
    <s v="33"/>
    <s v="45"/>
    <s v="-"/>
    <x v="10"/>
    <s v="74"/>
    <m/>
    <m/>
    <n v="80"/>
    <n v="74"/>
    <x v="0"/>
  </r>
  <r>
    <s v="wpn_sv98_custom"/>
    <x v="295"/>
    <x v="2"/>
    <x v="1"/>
    <x v="0"/>
    <n v="63680"/>
    <n v="0.95"/>
    <n v="0.65"/>
    <n v="86"/>
    <n v="33"/>
    <n v="10"/>
    <n v="1200"/>
    <n v="903"/>
    <n v="0.7"/>
    <n v="27"/>
    <n v="6.2"/>
    <n v="815.92000000000007"/>
    <n v="879.6"/>
    <x v="0"/>
    <x v="19"/>
    <x v="3"/>
    <x v="0"/>
    <s v="-"/>
    <s v="-"/>
    <s v="33"/>
    <s v="45"/>
    <s v="-"/>
    <x v="10"/>
    <s v="74"/>
    <m/>
    <m/>
    <n v="80"/>
    <n v="74"/>
    <x v="0"/>
  </r>
  <r>
    <s v="wpn_svd"/>
    <x v="296"/>
    <x v="0"/>
    <x v="1"/>
    <x v="0"/>
    <n v="40550"/>
    <n v="0.93"/>
    <n v="0.65"/>
    <n v="86"/>
    <n v="60"/>
    <n v="10"/>
    <n v="1100"/>
    <n v="861"/>
    <n v="0.61"/>
    <n v="26"/>
    <n v="3.91"/>
    <n v="837.45"/>
    <n v="878"/>
    <x v="0"/>
    <x v="19"/>
    <x v="3"/>
    <x v="0"/>
    <s v="-"/>
    <s v="-"/>
    <s v="33"/>
    <s v="45"/>
    <s v="-"/>
    <x v="10"/>
    <s v="74"/>
    <m/>
    <m/>
    <n v="80"/>
    <n v="74"/>
    <x v="0"/>
  </r>
  <r>
    <s v="wpn_svd_nimble"/>
    <x v="297"/>
    <x v="0"/>
    <x v="1"/>
    <x v="0"/>
    <n v="55880"/>
    <n v="0.95"/>
    <n v="0.65"/>
    <n v="86"/>
    <n v="140"/>
    <n v="20"/>
    <n v="1400"/>
    <n v="945"/>
    <n v="0.56000000000000005"/>
    <n v="26"/>
    <n v="5.14"/>
    <n v="903.22"/>
    <n v="959.1"/>
    <x v="0"/>
    <x v="19"/>
    <x v="3"/>
    <x v="0"/>
    <s v="-"/>
    <s v="-"/>
    <s v="33"/>
    <s v="45"/>
    <s v="-"/>
    <x v="10"/>
    <s v="74"/>
    <m/>
    <m/>
    <n v="80"/>
    <n v="74"/>
    <x v="0"/>
  </r>
  <r>
    <s v="wpn_svd_m1"/>
    <x v="298"/>
    <x v="0"/>
    <x v="1"/>
    <x v="0"/>
    <n v="40550"/>
    <n v="0.93"/>
    <n v="0.65"/>
    <n v="86"/>
    <n v="60"/>
    <n v="10"/>
    <n v="1100"/>
    <n v="861"/>
    <n v="0.61"/>
    <n v="26"/>
    <n v="3.91"/>
    <n v="837.45"/>
    <n v="878"/>
    <x v="0"/>
    <x v="19"/>
    <x v="3"/>
    <x v="0"/>
    <s v="-"/>
    <s v="-"/>
    <s v="33"/>
    <s v="45"/>
    <s v="-"/>
    <x v="10"/>
    <s v="74"/>
    <m/>
    <m/>
    <n v="80"/>
    <n v="74"/>
    <x v="1"/>
  </r>
  <r>
    <s v="wpn_svd_custom"/>
    <x v="299"/>
    <x v="0"/>
    <x v="1"/>
    <x v="0"/>
    <n v="45360"/>
    <n v="0.94"/>
    <n v="0.65"/>
    <n v="86"/>
    <n v="65"/>
    <n v="10"/>
    <n v="1100"/>
    <n v="861"/>
    <n v="0.62"/>
    <n v="26"/>
    <n v="3.91"/>
    <n v="835.14"/>
    <n v="880.5"/>
    <x v="0"/>
    <x v="19"/>
    <x v="3"/>
    <x v="0"/>
    <s v="-"/>
    <s v="-"/>
    <s v="33"/>
    <s v="45"/>
    <s v="-"/>
    <x v="10"/>
    <s v="74"/>
    <m/>
    <m/>
    <n v="80"/>
    <n v="74"/>
    <x v="0"/>
  </r>
  <r>
    <s v="wpn_svds"/>
    <x v="300"/>
    <x v="0"/>
    <x v="1"/>
    <x v="0"/>
    <n v="56164"/>
    <n v="0.93"/>
    <n v="0.65"/>
    <n v="86"/>
    <n v="400"/>
    <n v="10"/>
    <n v="1100"/>
    <n v="861"/>
    <n v="0.61"/>
    <n v="26"/>
    <n v="4.4000000000000004"/>
    <n v="850.93600000000004"/>
    <n v="907.1"/>
    <x v="0"/>
    <x v="19"/>
    <x v="3"/>
    <x v="2"/>
    <s v="15"/>
    <s v="27"/>
    <s v="33"/>
    <s v="45"/>
    <s v="52"/>
    <x v="10"/>
    <s v="74"/>
    <s v="36;53"/>
    <m/>
    <n v="80"/>
    <n v="74"/>
    <x v="1"/>
  </r>
  <r>
    <s v="wpn_svds_pmc"/>
    <x v="301"/>
    <x v="0"/>
    <x v="1"/>
    <x v="0"/>
    <n v="140850"/>
    <n v="0.93"/>
    <n v="0.65"/>
    <n v="86"/>
    <n v="550"/>
    <n v="10"/>
    <n v="1100"/>
    <n v="861"/>
    <n v="0.61"/>
    <n v="26"/>
    <n v="4.8"/>
    <n v="777.25"/>
    <n v="918.1"/>
    <x v="0"/>
    <x v="19"/>
    <x v="3"/>
    <x v="2"/>
    <s v="15"/>
    <s v="27"/>
    <s v="33"/>
    <s v="45"/>
    <s v="52"/>
    <x v="10"/>
    <s v="74"/>
    <s v="36;53"/>
    <m/>
    <n v="80"/>
    <n v="74"/>
    <x v="1"/>
  </r>
  <r>
    <s v="wpn_svt40"/>
    <x v="302"/>
    <x v="0"/>
    <x v="1"/>
    <x v="0"/>
    <n v="24850"/>
    <n v="0.93"/>
    <n v="0.65"/>
    <n v="60"/>
    <n v="150"/>
    <n v="10"/>
    <n v="1000"/>
    <n v="872"/>
    <n v="0.57999999999999996"/>
    <n v="26"/>
    <n v="3.8"/>
    <n v="825.34999999999991"/>
    <n v="850.19999999999993"/>
    <x v="0"/>
    <x v="19"/>
    <x v="3"/>
    <x v="7"/>
    <s v="-"/>
    <s v="-"/>
    <s v="33;30"/>
    <s v="45"/>
    <s v="-"/>
    <x v="9"/>
    <s v="74"/>
    <s v="40"/>
    <m/>
    <n v="80"/>
    <n v="74"/>
    <x v="0"/>
  </r>
  <r>
    <s v="wpn_svt40_modern"/>
    <x v="303"/>
    <x v="0"/>
    <x v="2"/>
    <x v="0"/>
    <n v="26350"/>
    <n v="0.93"/>
    <n v="0.65"/>
    <n v="60"/>
    <n v="135"/>
    <n v="10"/>
    <n v="1000"/>
    <n v="872"/>
    <n v="0.52"/>
    <n v="26"/>
    <n v="3.8"/>
    <n v="816.34999999999991"/>
    <n v="842.7"/>
    <x v="0"/>
    <x v="19"/>
    <x v="3"/>
    <x v="7"/>
    <s v="-"/>
    <s v="-"/>
    <s v="33;30"/>
    <s v="45"/>
    <s v="-"/>
    <x v="9"/>
    <s v="74"/>
    <s v="40"/>
    <m/>
    <n v="80"/>
    <n v="74"/>
    <x v="0"/>
  </r>
  <r>
    <s v="wpn_aug_merc"/>
    <x v="304"/>
    <x v="2"/>
    <x v="19"/>
    <x v="2"/>
    <n v="54180"/>
    <n v="0.82"/>
    <n v="0.84"/>
    <n v="35"/>
    <n v="720"/>
    <n v="30"/>
    <n v="1000"/>
    <n v="1042"/>
    <n v="0.93"/>
    <n v="58"/>
    <n v="3.5"/>
    <n v="943.02"/>
    <n v="997.2"/>
    <x v="1"/>
    <x v="4"/>
    <x v="2"/>
    <x v="0"/>
    <s v="15"/>
    <s v="27"/>
    <s v="-"/>
    <s v="-"/>
    <s v="52"/>
    <x v="1"/>
    <s v="35;46"/>
    <m/>
    <m/>
    <n v="52"/>
    <n v="46"/>
    <x v="0"/>
  </r>
  <r>
    <s v="wpn_thompson_m1a1"/>
    <x v="305"/>
    <x v="1"/>
    <x v="4"/>
    <x v="2"/>
    <n v="21880"/>
    <n v="0.9"/>
    <n v="0.84"/>
    <n v="21"/>
    <n v="650"/>
    <n v="30"/>
    <n v="300"/>
    <n v="434"/>
    <n v="0.91"/>
    <n v="58"/>
    <n v="4.7"/>
    <n v="797.52"/>
    <n v="819.4"/>
    <x v="4"/>
    <x v="11"/>
    <x v="0"/>
    <x v="0"/>
    <s v="10"/>
    <s v="19"/>
    <m/>
    <m/>
    <m/>
    <x v="1"/>
    <s v="25;69"/>
    <m/>
    <m/>
    <n v="19"/>
    <n v="69"/>
    <x v="0"/>
  </r>
  <r>
    <s v="wpn_thompson_1921"/>
    <x v="306"/>
    <x v="1"/>
    <x v="4"/>
    <x v="2"/>
    <n v="40590"/>
    <n v="0.6"/>
    <n v="0.84"/>
    <n v="21"/>
    <n v="900"/>
    <n v="50"/>
    <n v="300"/>
    <n v="434"/>
    <n v="0.89"/>
    <n v="73"/>
    <n v="6.1"/>
    <n v="887.81"/>
    <n v="928.4"/>
    <x v="4"/>
    <x v="11"/>
    <x v="0"/>
    <x v="0"/>
    <s v="10"/>
    <s v="19"/>
    <m/>
    <m/>
    <m/>
    <x v="1"/>
    <s v="25;69"/>
    <m/>
    <m/>
    <n v="19"/>
    <n v="69"/>
    <x v="0"/>
  </r>
  <r>
    <s v="wpn_toz106_m1"/>
    <x v="307"/>
    <x v="3"/>
    <x v="1"/>
    <x v="0"/>
    <n v="6300"/>
    <n v="0.83"/>
    <n v="0.65"/>
    <n v="198"/>
    <n v="30"/>
    <n v="4"/>
    <n v="200"/>
    <n v="259"/>
    <n v="0.52"/>
    <n v="26"/>
    <n v="2.5"/>
    <n v="773.59999999999991"/>
    <n v="779.9"/>
    <x v="3"/>
    <x v="21"/>
    <x v="0"/>
    <x v="0"/>
    <m/>
    <m/>
    <m/>
    <m/>
    <m/>
    <x v="1"/>
    <s v="143"/>
    <m/>
    <m/>
    <n v="0"/>
    <n v="143"/>
    <x v="1"/>
  </r>
  <r>
    <s v="wpn_toz106"/>
    <x v="308"/>
    <x v="3"/>
    <x v="1"/>
    <x v="0"/>
    <n v="5300"/>
    <n v="0.83"/>
    <n v="0.65"/>
    <n v="198"/>
    <n v="30"/>
    <n v="2"/>
    <n v="200"/>
    <n v="259"/>
    <n v="0.52"/>
    <n v="26"/>
    <n v="2.5"/>
    <n v="764.59999999999991"/>
    <n v="769.9"/>
    <x v="3"/>
    <x v="21"/>
    <x v="0"/>
    <x v="0"/>
    <m/>
    <m/>
    <m/>
    <m/>
    <m/>
    <x v="1"/>
    <s v="143"/>
    <m/>
    <m/>
    <n v="0"/>
    <n v="143"/>
    <x v="1"/>
  </r>
  <r>
    <s v="wpn_toz194"/>
    <x v="309"/>
    <x v="3"/>
    <x v="2"/>
    <x v="0"/>
    <n v="19580"/>
    <n v="0.62"/>
    <n v="0.63"/>
    <n v="189"/>
    <n v="75"/>
    <n v="7"/>
    <n v="250"/>
    <n v="340"/>
    <n v="0.72"/>
    <n v="26"/>
    <n v="2.9"/>
    <n v="838.92000000000007"/>
    <n v="858.5"/>
    <x v="3"/>
    <x v="7"/>
    <x v="4"/>
    <x v="0"/>
    <s v="-"/>
    <s v="23"/>
    <s v="-"/>
    <s v="42"/>
    <m/>
    <x v="1"/>
    <s v="74;132"/>
    <m/>
    <m/>
    <n v="42"/>
    <n v="132"/>
    <x v="0"/>
  </r>
  <r>
    <s v="wpn_toz34"/>
    <x v="310"/>
    <x v="3"/>
    <x v="1"/>
    <x v="0"/>
    <n v="14800"/>
    <n v="0.76"/>
    <n v="0.55000000000000004"/>
    <n v="189"/>
    <n v="1000"/>
    <n v="2"/>
    <n v="250"/>
    <n v="370"/>
    <n v="0.76"/>
    <n v="26"/>
    <n v="3.2"/>
    <n v="921.2"/>
    <n v="936"/>
    <x v="3"/>
    <x v="7"/>
    <x v="4"/>
    <x v="0"/>
    <s v="-"/>
    <s v="23"/>
    <s v="-"/>
    <s v="42"/>
    <m/>
    <x v="1"/>
    <s v="74;132"/>
    <m/>
    <m/>
    <n v="42"/>
    <n v="132"/>
    <x v="0"/>
  </r>
  <r>
    <s v="wpn_toz34_mark4"/>
    <x v="311"/>
    <x v="3"/>
    <x v="1"/>
    <x v="0"/>
    <n v="36860"/>
    <n v="0.79"/>
    <n v="0.55000000000000004"/>
    <n v="189"/>
    <n v="800"/>
    <n v="2"/>
    <n v="250"/>
    <n v="390"/>
    <n v="0.7"/>
    <n v="26"/>
    <n v="3.2"/>
    <n v="878.14"/>
    <n v="915"/>
    <x v="3"/>
    <x v="7"/>
    <x v="4"/>
    <x v="0"/>
    <s v="-"/>
    <s v="23"/>
    <s v="-"/>
    <s v="42"/>
    <m/>
    <x v="1"/>
    <s v="74;132"/>
    <m/>
    <m/>
    <n v="42"/>
    <n v="132"/>
    <x v="0"/>
  </r>
  <r>
    <s v="wpn_toz34_mark4_23"/>
    <x v="312"/>
    <x v="3"/>
    <x v="2"/>
    <x v="0"/>
    <n v="98950"/>
    <n v="0.79"/>
    <n v="0.55000000000000004"/>
    <n v="312"/>
    <n v="200"/>
    <n v="2"/>
    <n v="280"/>
    <n v="154"/>
    <n v="0.76"/>
    <n v="26"/>
    <n v="3.99"/>
    <m/>
    <m/>
    <x v="3"/>
    <x v="18"/>
    <x v="0"/>
    <x v="0"/>
    <m/>
    <s v="-"/>
    <s v="-"/>
    <s v="36"/>
    <s v="-"/>
    <x v="2"/>
    <s v="133;282"/>
    <m/>
    <m/>
    <n v="55"/>
    <n v="285"/>
    <x v="0"/>
  </r>
  <r>
    <s v="wpn_toz34_obrez_custom"/>
    <x v="313"/>
    <x v="3"/>
    <x v="1"/>
    <x v="0"/>
    <n v="12690"/>
    <n v="0.56000000000000005"/>
    <n v="0.55000000000000004"/>
    <n v="180"/>
    <n v="1100"/>
    <n v="2"/>
    <n v="250"/>
    <n v="300"/>
    <n v="0.72"/>
    <n v="26"/>
    <n v="2.1"/>
    <n v="904.31"/>
    <n v="917"/>
    <x v="3"/>
    <x v="7"/>
    <x v="4"/>
    <x v="0"/>
    <s v="-"/>
    <s v="23"/>
    <s v="-"/>
    <s v="42"/>
    <m/>
    <x v="1"/>
    <s v="74;132"/>
    <m/>
    <m/>
    <n v="42"/>
    <n v="132"/>
    <x v="0"/>
  </r>
  <r>
    <s v="wpn_toz34_custom"/>
    <x v="314"/>
    <x v="3"/>
    <x v="1"/>
    <x v="0"/>
    <n v="16680"/>
    <n v="0.51"/>
    <n v="0.55000000000000004"/>
    <n v="189"/>
    <n v="1200"/>
    <n v="2"/>
    <n v="250"/>
    <n v="370"/>
    <n v="0.74"/>
    <n v="26"/>
    <n v="2.64"/>
    <n v="917.92000000000007"/>
    <n v="934.6"/>
    <x v="3"/>
    <x v="7"/>
    <x v="4"/>
    <x v="0"/>
    <s v="-"/>
    <s v="23"/>
    <s v="-"/>
    <s v="42"/>
    <m/>
    <x v="1"/>
    <s v="74;132"/>
    <m/>
    <m/>
    <n v="42"/>
    <n v="132"/>
    <x v="0"/>
  </r>
  <r>
    <s v="wpn_toz34_obrez_decor"/>
    <x v="315"/>
    <x v="3"/>
    <x v="1"/>
    <x v="0"/>
    <n v="13880"/>
    <n v="0.56999999999999995"/>
    <n v="0.55000000000000004"/>
    <n v="180"/>
    <n v="1100"/>
    <n v="2"/>
    <n v="300"/>
    <n v="330"/>
    <n v="0.71"/>
    <n v="26"/>
    <n v="2.2000000000000002"/>
    <n v="910.12"/>
    <n v="924"/>
    <x v="3"/>
    <x v="7"/>
    <x v="4"/>
    <x v="0"/>
    <s v="-"/>
    <s v="23"/>
    <s v="-"/>
    <s v="42"/>
    <m/>
    <x v="1"/>
    <s v="74;132"/>
    <m/>
    <m/>
    <n v="42"/>
    <n v="132"/>
    <x v="0"/>
  </r>
  <r>
    <s v="wpn_toz34_decor"/>
    <x v="316"/>
    <x v="3"/>
    <x v="1"/>
    <x v="0"/>
    <n v="18550"/>
    <n v="0.49"/>
    <n v="0.55000000000000004"/>
    <n v="189"/>
    <n v="1100"/>
    <n v="2"/>
    <n v="250"/>
    <n v="370"/>
    <n v="0.76"/>
    <n v="26"/>
    <n v="3.4"/>
    <n v="898.45"/>
    <n v="917"/>
    <x v="3"/>
    <x v="7"/>
    <x v="4"/>
    <x v="0"/>
    <s v="-"/>
    <s v="23"/>
    <s v="-"/>
    <s v="42"/>
    <m/>
    <x v="1"/>
    <s v="74;132"/>
    <m/>
    <m/>
    <n v="42"/>
    <n v="132"/>
    <x v="0"/>
  </r>
  <r>
    <s v="wpn_toz34_obrez"/>
    <x v="317"/>
    <x v="3"/>
    <x v="1"/>
    <x v="0"/>
    <n v="10860"/>
    <n v="0.52"/>
    <n v="0.55000000000000004"/>
    <n v="180"/>
    <n v="1200"/>
    <n v="2"/>
    <n v="250"/>
    <n v="300"/>
    <n v="0.74"/>
    <n v="26"/>
    <n v="2.1"/>
    <n v="914.14"/>
    <n v="925"/>
    <x v="3"/>
    <x v="7"/>
    <x v="4"/>
    <x v="0"/>
    <s v="-"/>
    <s v="23"/>
    <s v="-"/>
    <s v="42"/>
    <m/>
    <x v="1"/>
    <s v="74;132"/>
    <m/>
    <m/>
    <n v="42"/>
    <n v="132"/>
    <x v="0"/>
  </r>
  <r>
    <s v="wpn_bm16_full"/>
    <x v="318"/>
    <x v="3"/>
    <x v="1"/>
    <x v="0"/>
    <n v="15480"/>
    <n v="0.76"/>
    <n v="0.56999999999999995"/>
    <n v="180"/>
    <n v="1000"/>
    <n v="2"/>
    <n v="250"/>
    <n v="300"/>
    <n v="0.78"/>
    <n v="26"/>
    <n v="3.4"/>
    <n v="906.52"/>
    <n v="922"/>
    <x v="3"/>
    <x v="7"/>
    <x v="4"/>
    <x v="0"/>
    <s v="-"/>
    <s v="23"/>
    <s v="-"/>
    <s v="42"/>
    <m/>
    <x v="1"/>
    <s v="74;132"/>
    <m/>
    <m/>
    <n v="42"/>
    <n v="132"/>
    <x v="0"/>
  </r>
  <r>
    <s v="wpn_bm16_alt"/>
    <x v="319"/>
    <x v="3"/>
    <x v="1"/>
    <x v="0"/>
    <n v="12850"/>
    <n v="0.46"/>
    <n v="0.67"/>
    <n v="180"/>
    <n v="1000"/>
    <n v="2"/>
    <n v="250"/>
    <n v="300"/>
    <n v="0.77"/>
    <n v="26"/>
    <n v="1.38"/>
    <n v="908.35"/>
    <n v="921.2"/>
    <x v="3"/>
    <x v="7"/>
    <x v="4"/>
    <x v="0"/>
    <s v="-"/>
    <s v="23"/>
    <s v="-"/>
    <s v="42"/>
    <m/>
    <x v="1"/>
    <s v="74;132"/>
    <m/>
    <m/>
    <n v="42"/>
    <n v="132"/>
    <x v="0"/>
  </r>
  <r>
    <s v="wpn_bm16_full_alt"/>
    <x v="320"/>
    <x v="3"/>
    <x v="1"/>
    <x v="0"/>
    <n v="18250"/>
    <n v="0.73"/>
    <n v="0.56999999999999995"/>
    <n v="180"/>
    <n v="1000"/>
    <n v="2"/>
    <n v="250"/>
    <n v="300"/>
    <n v="0.81"/>
    <n v="26"/>
    <n v="3.6"/>
    <n v="901.75"/>
    <n v="920"/>
    <x v="3"/>
    <x v="7"/>
    <x v="4"/>
    <x v="0"/>
    <s v="-"/>
    <s v="23"/>
    <s v="-"/>
    <s v="42"/>
    <m/>
    <x v="1"/>
    <s v="74;132"/>
    <m/>
    <m/>
    <n v="42"/>
    <n v="132"/>
    <x v="0"/>
  </r>
  <r>
    <s v="wpn_bm16"/>
    <x v="321"/>
    <x v="3"/>
    <x v="1"/>
    <x v="0"/>
    <n v="9650"/>
    <n v="0.43"/>
    <n v="0.67"/>
    <n v="180"/>
    <n v="1000"/>
    <n v="2"/>
    <n v="250"/>
    <n v="300"/>
    <n v="0.76"/>
    <n v="26"/>
    <n v="1.92"/>
    <n v="902.15"/>
    <n v="911.8"/>
    <x v="3"/>
    <x v="7"/>
    <x v="4"/>
    <x v="0"/>
    <s v="-"/>
    <s v="23"/>
    <s v="-"/>
    <s v="42"/>
    <m/>
    <x v="1"/>
    <s v="74;132"/>
    <m/>
    <m/>
    <n v="42"/>
    <n v="132"/>
    <x v="0"/>
  </r>
  <r>
    <s v="wpn_tt33"/>
    <x v="322"/>
    <x v="1"/>
    <x v="1"/>
    <x v="0"/>
    <n v="9860"/>
    <n v="0.59"/>
    <n v="0.79"/>
    <n v="20"/>
    <n v="210"/>
    <n v="8"/>
    <n v="400"/>
    <n v="552"/>
    <n v="0.82"/>
    <n v="33"/>
    <n v="0.85"/>
    <n v="551.83999999999992"/>
    <n v="561.70000000000005"/>
    <x v="2"/>
    <x v="13"/>
    <x v="3"/>
    <x v="0"/>
    <s v="-"/>
    <s v="24"/>
    <m/>
    <m/>
    <m/>
    <x v="1"/>
    <s v="21;30"/>
    <m/>
    <m/>
    <n v="24"/>
    <n v="30"/>
    <x v="0"/>
  </r>
  <r>
    <s v="wpn_tt33_modern"/>
    <x v="323"/>
    <x v="1"/>
    <x v="1"/>
    <x v="0"/>
    <n v="12350"/>
    <n v="0.64"/>
    <n v="0.79"/>
    <n v="20"/>
    <n v="240"/>
    <n v="8"/>
    <n v="400"/>
    <n v="552"/>
    <n v="0.84"/>
    <n v="33"/>
    <n v="0.85"/>
    <n v="559.34999999999991"/>
    <n v="571.70000000000005"/>
    <x v="2"/>
    <x v="13"/>
    <x v="3"/>
    <x v="0"/>
    <s v="-"/>
    <s v="24"/>
    <m/>
    <m/>
    <m/>
    <x v="1"/>
    <s v="21;30"/>
    <m/>
    <m/>
    <n v="24"/>
    <n v="30"/>
    <x v="0"/>
  </r>
  <r>
    <s v="wpn_type63"/>
    <x v="324"/>
    <x v="0"/>
    <x v="0"/>
    <x v="0"/>
    <n v="17880"/>
    <n v="0.83"/>
    <n v="0.65"/>
    <n v="40"/>
    <n v="700"/>
    <n v="20"/>
    <n v="900"/>
    <n v="618"/>
    <n v="0.82"/>
    <n v="27"/>
    <n v="3.86"/>
    <n v="897.31999999999994"/>
    <n v="915.19999999999993"/>
    <x v="1"/>
    <x v="5"/>
    <x v="3"/>
    <x v="8"/>
    <s v="-"/>
    <s v="-"/>
    <s v="30;31"/>
    <s v="45"/>
    <s v="-"/>
    <x v="11"/>
    <s v="40"/>
    <s v="74"/>
    <m/>
    <n v="80"/>
    <n v="74"/>
    <x v="0"/>
  </r>
  <r>
    <s v="wpn_ump45"/>
    <x v="325"/>
    <x v="2"/>
    <x v="10"/>
    <x v="1"/>
    <n v="28980"/>
    <n v="0.73"/>
    <n v="0.84"/>
    <n v="26"/>
    <n v="600"/>
    <n v="25"/>
    <n v="300"/>
    <n v="359"/>
    <n v="0.91"/>
    <n v="59"/>
    <n v="2.48"/>
    <n v="765.12"/>
    <n v="794.1"/>
    <x v="4"/>
    <x v="11"/>
    <x v="0"/>
    <x v="0"/>
    <s v="10"/>
    <s v="19"/>
    <m/>
    <m/>
    <m/>
    <x v="1"/>
    <s v="25;69"/>
    <m/>
    <m/>
    <n v="19"/>
    <n v="69"/>
    <x v="0"/>
  </r>
  <r>
    <s v="wpn_ump45_custom"/>
    <x v="326"/>
    <x v="2"/>
    <x v="10"/>
    <x v="1"/>
    <n v="33880"/>
    <n v="0.73"/>
    <n v="0.84"/>
    <n v="26"/>
    <n v="600"/>
    <n v="25"/>
    <n v="300"/>
    <n v="359"/>
    <n v="0.93"/>
    <n v="61"/>
    <n v="2.58"/>
    <n v="765.22"/>
    <n v="799.1"/>
    <x v="4"/>
    <x v="11"/>
    <x v="0"/>
    <x v="0"/>
    <s v="10"/>
    <s v="19"/>
    <m/>
    <m/>
    <m/>
    <x v="1"/>
    <s v="25;69"/>
    <m/>
    <m/>
    <n v="19"/>
    <n v="69"/>
    <x v="0"/>
  </r>
  <r>
    <s v="wpn_pm_bas_actor"/>
    <x v="327"/>
    <x v="1"/>
    <x v="1"/>
    <x v="0"/>
    <n v="7130"/>
    <n v="0.62"/>
    <n v="0.85"/>
    <n v="17"/>
    <n v="405"/>
    <n v="8"/>
    <n v="300"/>
    <n v="381"/>
    <n v="0.86"/>
    <n v="42"/>
    <n v="0.73"/>
    <n v="624.17000000000007"/>
    <n v="631.29999999999995"/>
    <x v="2"/>
    <x v="6"/>
    <x v="1"/>
    <x v="3"/>
    <s v="15;17"/>
    <s v="-"/>
    <s v="30"/>
    <s v="38"/>
    <m/>
    <x v="1"/>
    <s v="18;33"/>
    <s v="21;40"/>
    <m/>
    <n v="38"/>
    <n v="40"/>
    <x v="1"/>
  </r>
  <r>
    <s v="wpn_usas12"/>
    <x v="328"/>
    <x v="0"/>
    <x v="20"/>
    <x v="3"/>
    <n v="38660"/>
    <n v="0.63"/>
    <n v="0.59"/>
    <n v="180"/>
    <n v="360"/>
    <n v="20"/>
    <n v="300"/>
    <n v="325"/>
    <n v="0.81"/>
    <n v="26"/>
    <n v="6.2"/>
    <n v="880.84"/>
    <n v="919.5"/>
    <x v="3"/>
    <x v="7"/>
    <x v="4"/>
    <x v="0"/>
    <s v="-"/>
    <s v="23"/>
    <s v="-"/>
    <s v="42"/>
    <m/>
    <x v="1"/>
    <s v="74;132"/>
    <m/>
    <m/>
    <n v="42"/>
    <n v="132"/>
    <x v="0"/>
  </r>
  <r>
    <s v="wpn_usp"/>
    <x v="329"/>
    <x v="1"/>
    <x v="10"/>
    <x v="1"/>
    <n v="10960"/>
    <n v="0.74"/>
    <n v="0.82"/>
    <n v="25"/>
    <n v="250"/>
    <n v="12"/>
    <n v="300"/>
    <n v="342"/>
    <n v="0.84"/>
    <n v="32"/>
    <n v="0.88"/>
    <n v="672.44"/>
    <n v="683.4"/>
    <x v="2"/>
    <x v="11"/>
    <x v="0"/>
    <x v="3"/>
    <s v="10;17"/>
    <s v="19"/>
    <s v="-"/>
    <s v="38"/>
    <m/>
    <x v="1"/>
    <s v="25;69"/>
    <s v="21;40"/>
    <m/>
    <n v="38"/>
    <n v="69"/>
    <x v="0"/>
  </r>
  <r>
    <s v="wpn_usp_custom"/>
    <x v="330"/>
    <x v="1"/>
    <x v="10"/>
    <x v="1"/>
    <n v="11380"/>
    <n v="0.7"/>
    <n v="0.9"/>
    <n v="25"/>
    <n v="305"/>
    <n v="8"/>
    <n v="300"/>
    <n v="342"/>
    <n v="0.86"/>
    <n v="32"/>
    <n v="0.77"/>
    <n v="664.61999999999989"/>
    <n v="676"/>
    <x v="2"/>
    <x v="11"/>
    <x v="0"/>
    <x v="3"/>
    <s v="10;17"/>
    <s v="19"/>
    <s v="-"/>
    <s v="38"/>
    <m/>
    <x v="1"/>
    <s v="25;69"/>
    <s v="21;40"/>
    <m/>
    <n v="38"/>
    <n v="69"/>
    <x v="0"/>
  </r>
  <r>
    <s v="wpn_usp_match"/>
    <x v="331"/>
    <x v="1"/>
    <x v="10"/>
    <x v="1"/>
    <n v="13290"/>
    <n v="0.77"/>
    <n v="0.76"/>
    <n v="25"/>
    <n v="200"/>
    <n v="12"/>
    <n v="300"/>
    <n v="342"/>
    <n v="0.84"/>
    <n v="34"/>
    <n v="1.03"/>
    <n v="664.6099999999999"/>
    <n v="677.9"/>
    <x v="2"/>
    <x v="11"/>
    <x v="0"/>
    <x v="3"/>
    <s v="10;17"/>
    <s v="19"/>
    <s v="-"/>
    <s v="38"/>
    <m/>
    <x v="1"/>
    <s v="25;69"/>
    <s v="21;40"/>
    <m/>
    <n v="38"/>
    <n v="69"/>
    <x v="0"/>
  </r>
  <r>
    <s v="wpn_vepr"/>
    <x v="332"/>
    <x v="2"/>
    <x v="2"/>
    <x v="0"/>
    <n v="36980"/>
    <n v="0.67"/>
    <n v="0.77"/>
    <n v="180"/>
    <n v="240"/>
    <n v="12"/>
    <n v="300"/>
    <n v="325"/>
    <n v="0.82"/>
    <n v="27"/>
    <n v="4.3"/>
    <n v="874.52"/>
    <n v="911.5"/>
    <x v="3"/>
    <x v="7"/>
    <x v="4"/>
    <x v="0"/>
    <s v="-"/>
    <s v="23"/>
    <s v="-"/>
    <s v="42"/>
    <m/>
    <x v="1"/>
    <s v="74;132"/>
    <m/>
    <m/>
    <n v="42"/>
    <n v="132"/>
    <x v="0"/>
  </r>
  <r>
    <s v="wpn_vsk94"/>
    <x v="333"/>
    <x v="0"/>
    <x v="2"/>
    <x v="0"/>
    <n v="33960"/>
    <n v="0.83"/>
    <n v="0.82"/>
    <n v="39"/>
    <n v="700"/>
    <n v="20"/>
    <n v="600"/>
    <n v="350"/>
    <n v="0.86"/>
    <n v="63"/>
    <n v="2.8"/>
    <n v="815.04"/>
    <n v="849"/>
    <x v="1"/>
    <x v="1"/>
    <x v="1"/>
    <x v="0"/>
    <s v="-"/>
    <s v="-"/>
    <s v="34"/>
    <s v="-"/>
    <s v="55"/>
    <x v="1"/>
    <s v="43"/>
    <m/>
    <m/>
    <n v="55"/>
    <n v="43"/>
    <x v="0"/>
  </r>
  <r>
    <s v="wpn_vintorez_m2"/>
    <x v="334"/>
    <x v="0"/>
    <x v="2"/>
    <x v="0"/>
    <n v="90580"/>
    <n v="0.79"/>
    <n v="0.76"/>
    <n v="46"/>
    <n v="800"/>
    <n v="30"/>
    <n v="690"/>
    <n v="420"/>
    <n v="0.92"/>
    <n v="98"/>
    <n v="3"/>
    <n v="905.42000000000007"/>
    <n v="996"/>
    <x v="1"/>
    <x v="1"/>
    <x v="1"/>
    <x v="0"/>
    <s v="-"/>
    <s v="-"/>
    <s v="34"/>
    <s v="-"/>
    <s v="55"/>
    <x v="1"/>
    <s v="43"/>
    <m/>
    <m/>
    <n v="55"/>
    <n v="43"/>
    <x v="1"/>
  </r>
  <r>
    <s v="wpn_vintorez_m1"/>
    <x v="335"/>
    <x v="0"/>
    <x v="2"/>
    <x v="0"/>
    <n v="70580"/>
    <n v="0.79"/>
    <n v="0.76"/>
    <n v="44"/>
    <n v="800"/>
    <n v="10"/>
    <n v="650"/>
    <n v="399"/>
    <n v="0.92"/>
    <n v="98"/>
    <n v="3.3"/>
    <n v="814.32"/>
    <n v="884.9"/>
    <x v="1"/>
    <x v="1"/>
    <x v="1"/>
    <x v="0"/>
    <s v="-"/>
    <s v="-"/>
    <s v="34"/>
    <s v="-"/>
    <s v="55"/>
    <x v="1"/>
    <s v="43"/>
    <m/>
    <m/>
    <n v="55"/>
    <n v="43"/>
    <x v="1"/>
  </r>
  <r>
    <s v="wpn_vintorez"/>
    <x v="336"/>
    <x v="0"/>
    <x v="1"/>
    <x v="0"/>
    <n v="40580"/>
    <n v="0.86"/>
    <n v="0.82"/>
    <n v="39"/>
    <n v="800"/>
    <n v="10"/>
    <n v="600"/>
    <n v="350"/>
    <n v="0.86"/>
    <n v="98"/>
    <n v="2.59"/>
    <n v="843.52"/>
    <n v="884.1"/>
    <x v="1"/>
    <x v="1"/>
    <x v="1"/>
    <x v="0"/>
    <s v="-"/>
    <s v="-"/>
    <s v="34"/>
    <s v="-"/>
    <s v="55"/>
    <x v="1"/>
    <s v="43"/>
    <m/>
    <m/>
    <n v="55"/>
    <n v="43"/>
    <x v="0"/>
  </r>
  <r>
    <s v="wpn_vintorez_nimble"/>
    <x v="337"/>
    <x v="0"/>
    <x v="1"/>
    <x v="0"/>
    <n v="51850"/>
    <n v="0.89"/>
    <n v="0.82"/>
    <n v="40"/>
    <n v="774"/>
    <n v="10"/>
    <n v="600"/>
    <n v="350"/>
    <n v="0.82"/>
    <n v="98"/>
    <n v="3.28"/>
    <n v="822.75"/>
    <n v="874.6"/>
    <x v="1"/>
    <x v="1"/>
    <x v="1"/>
    <x v="0"/>
    <s v="-"/>
    <s v="-"/>
    <s v="34"/>
    <s v="-"/>
    <s v="55"/>
    <x v="1"/>
    <s v="43"/>
    <m/>
    <m/>
    <n v="55"/>
    <n v="43"/>
    <x v="0"/>
  </r>
  <r>
    <s v="wpn_vintorez_alt"/>
    <x v="338"/>
    <x v="0"/>
    <x v="1"/>
    <x v="0"/>
    <n v="41860"/>
    <n v="0.87"/>
    <n v="0.82"/>
    <n v="39"/>
    <n v="750"/>
    <n v="10"/>
    <n v="600"/>
    <n v="350"/>
    <n v="0.84"/>
    <n v="78"/>
    <n v="2.59"/>
    <n v="796.24"/>
    <n v="838.1"/>
    <x v="1"/>
    <x v="1"/>
    <x v="1"/>
    <x v="0"/>
    <s v="-"/>
    <s v="-"/>
    <s v="34"/>
    <s v="-"/>
    <s v="55"/>
    <x v="1"/>
    <s v="43"/>
    <m/>
    <m/>
    <n v="55"/>
    <n v="43"/>
    <x v="0"/>
  </r>
  <r>
    <s v="wpn_vintorez_n1"/>
    <x v="339"/>
    <x v="0"/>
    <x v="1"/>
    <x v="0"/>
    <n v="40580"/>
    <n v="0.86"/>
    <n v="0.82"/>
    <n v="43"/>
    <n v="800"/>
    <n v="10"/>
    <n v="600"/>
    <n v="350"/>
    <n v="0.86"/>
    <n v="78"/>
    <n v="2.59"/>
    <n v="807.52"/>
    <n v="848.1"/>
    <x v="1"/>
    <x v="1"/>
    <x v="1"/>
    <x v="0"/>
    <s v="-"/>
    <s v="-"/>
    <s v="34"/>
    <s v="-"/>
    <s v="55"/>
    <x v="1"/>
    <s v="43"/>
    <m/>
    <m/>
    <n v="55"/>
    <n v="43"/>
    <x v="1"/>
  </r>
  <r>
    <s v="wpn_vintorez_1pn93"/>
    <x v="340"/>
    <x v="0"/>
    <x v="1"/>
    <x v="0"/>
    <n v="55880"/>
    <n v="0.86"/>
    <n v="0.82"/>
    <n v="39"/>
    <n v="800"/>
    <n v="10"/>
    <n v="600"/>
    <n v="350"/>
    <n v="0.86"/>
    <n v="78"/>
    <n v="3.9"/>
    <n v="775.12"/>
    <n v="831"/>
    <x v="1"/>
    <x v="1"/>
    <x v="1"/>
    <x v="0"/>
    <s v="-"/>
    <s v="-"/>
    <s v="34"/>
    <s v="-"/>
    <s v="55"/>
    <x v="1"/>
    <s v="43"/>
    <m/>
    <m/>
    <n v="55"/>
    <n v="43"/>
    <x v="0"/>
  </r>
  <r>
    <s v="wpn_vssk"/>
    <x v="341"/>
    <x v="0"/>
    <x v="2"/>
    <x v="0"/>
    <n v="95680"/>
    <n v="0.93"/>
    <n v="0.65"/>
    <n v="108"/>
    <n v="30"/>
    <n v="5"/>
    <n v="1000"/>
    <n v="525"/>
    <n v="0.51"/>
    <n v="26"/>
    <n v="7.5"/>
    <n v="688.81999999999994"/>
    <n v="784.5"/>
    <x v="0"/>
    <x v="8"/>
    <x v="4"/>
    <x v="0"/>
    <s v="-"/>
    <s v="-"/>
    <s v="38"/>
    <s v="-"/>
    <s v="-"/>
    <x v="3"/>
    <s v="80"/>
    <m/>
    <m/>
    <n v="75"/>
    <n v="80"/>
    <x v="0"/>
  </r>
  <r>
    <s v="wpn_walther"/>
    <x v="342"/>
    <x v="1"/>
    <x v="10"/>
    <x v="1"/>
    <n v="4890"/>
    <n v="0.51"/>
    <n v="0.9"/>
    <n v="21"/>
    <n v="260"/>
    <n v="16"/>
    <n v="400"/>
    <n v="466"/>
    <n v="0.87"/>
    <n v="39"/>
    <n v="0.69"/>
    <n v="663.81"/>
    <n v="668.7"/>
    <x v="2"/>
    <x v="10"/>
    <x v="1"/>
    <x v="0"/>
    <s v="17"/>
    <s v="-"/>
    <s v="-"/>
    <s v="38"/>
    <m/>
    <x v="1"/>
    <s v="21;40"/>
    <m/>
    <m/>
    <n v="38"/>
    <n v="40"/>
    <x v="0"/>
  </r>
  <r>
    <s v="wpn_walther_p99"/>
    <x v="343"/>
    <x v="1"/>
    <x v="10"/>
    <x v="1"/>
    <n v="4890"/>
    <n v="0.53"/>
    <n v="0.85"/>
    <n v="21"/>
    <n v="260"/>
    <n v="16"/>
    <n v="400"/>
    <n v="466"/>
    <n v="0.87"/>
    <n v="33"/>
    <n v="0.69"/>
    <n v="648.81000000000006"/>
    <n v="653.70000000000005"/>
    <x v="2"/>
    <x v="10"/>
    <x v="1"/>
    <x v="0"/>
    <s v="17"/>
    <s v="-"/>
    <s v="-"/>
    <s v="38"/>
    <m/>
    <x v="1"/>
    <s v="21;40"/>
    <m/>
    <m/>
    <n v="38"/>
    <n v="40"/>
    <x v="1"/>
  </r>
  <r>
    <s v="wpn_walther_custom"/>
    <x v="344"/>
    <x v="1"/>
    <x v="10"/>
    <x v="1"/>
    <n v="5015"/>
    <n v="0.51"/>
    <n v="0.9"/>
    <n v="21"/>
    <n v="260"/>
    <n v="16"/>
    <n v="400"/>
    <n v="466"/>
    <n v="0.89"/>
    <n v="39"/>
    <n v="0.69"/>
    <n v="665.68499999999995"/>
    <n v="670.7"/>
    <x v="2"/>
    <x v="10"/>
    <x v="1"/>
    <x v="0"/>
    <s v="17"/>
    <s v="-"/>
    <s v="-"/>
    <s v="38"/>
    <m/>
    <x v="1"/>
    <s v="21;40"/>
    <m/>
    <m/>
    <n v="38"/>
    <n v="40"/>
    <x v="0"/>
  </r>
  <r>
    <s v="wpn_walther_p99_mod9"/>
    <x v="345"/>
    <x v="1"/>
    <x v="10"/>
    <x v="1"/>
    <n v="4890"/>
    <n v="0.53"/>
    <n v="0.85"/>
    <n v="21"/>
    <n v="260"/>
    <n v="16"/>
    <n v="400"/>
    <n v="466"/>
    <n v="0.87"/>
    <n v="42"/>
    <n v="0.86"/>
    <n v="665.11"/>
    <n v="670"/>
    <x v="2"/>
    <x v="10"/>
    <x v="1"/>
    <x v="0"/>
    <s v="17"/>
    <s v="-"/>
    <s v="-"/>
    <s v="38"/>
    <m/>
    <x v="1"/>
    <s v="21;40"/>
    <m/>
    <m/>
    <n v="38"/>
    <n v="40"/>
    <x v="1"/>
  </r>
  <r>
    <s v="wpn_pm_custom"/>
    <x v="346"/>
    <x v="1"/>
    <x v="10"/>
    <x v="1"/>
    <n v="5680"/>
    <n v="0.72"/>
    <n v="0.71"/>
    <n v="17"/>
    <n v="300"/>
    <n v="6"/>
    <n v="300"/>
    <n v="381"/>
    <n v="0.81"/>
    <n v="41"/>
    <n v="0.54"/>
    <n v="566.02"/>
    <n v="571.70000000000005"/>
    <x v="2"/>
    <x v="6"/>
    <x v="1"/>
    <x v="0"/>
    <s v="15"/>
    <s v="-"/>
    <s v="30"/>
    <m/>
    <m/>
    <x v="1"/>
    <s v="18;33"/>
    <m/>
    <m/>
    <n v="30"/>
    <n v="33"/>
    <x v="0"/>
  </r>
  <r>
    <s v="wpn_wa2000"/>
    <x v="347"/>
    <x v="0"/>
    <x v="10"/>
    <x v="1"/>
    <n v="90000"/>
    <n v="0.93"/>
    <n v="0.69"/>
    <n v="71"/>
    <n v="45"/>
    <n v="6"/>
    <n v="1200"/>
    <n v="882"/>
    <n v="0.46"/>
    <n v="26"/>
    <n v="7.65"/>
    <n v="671.2"/>
    <n v="761.2"/>
    <x v="0"/>
    <x v="14"/>
    <x v="3"/>
    <x v="0"/>
    <s v="-"/>
    <s v="-"/>
    <s v="34"/>
    <s v="-"/>
    <s v="-"/>
    <x v="5"/>
    <s v="70"/>
    <m/>
    <m/>
    <n v="62"/>
    <n v="70"/>
    <x v="0"/>
  </r>
  <r>
    <s v="wpn_xm8"/>
    <x v="348"/>
    <x v="2"/>
    <x v="4"/>
    <x v="2"/>
    <n v="43880"/>
    <n v="0.8"/>
    <n v="0.71"/>
    <n v="35"/>
    <n v="750"/>
    <n v="30"/>
    <n v="1000"/>
    <n v="1025"/>
    <n v="1"/>
    <n v="80"/>
    <n v="3.77"/>
    <n v="987.92000000000007"/>
    <n v="1031.8"/>
    <x v="1"/>
    <x v="4"/>
    <x v="2"/>
    <x v="0"/>
    <s v="15"/>
    <s v="27"/>
    <s v="-"/>
    <s v="-"/>
    <s v="52"/>
    <x v="1"/>
    <s v="35;46"/>
    <m/>
    <m/>
    <n v="52"/>
    <n v="46"/>
    <x v="0"/>
  </r>
  <r>
    <s v="wpn_pkm_zulus"/>
    <x v="349"/>
    <x v="0"/>
    <x v="1"/>
    <x v="0"/>
    <n v="58960"/>
    <n v="0.77"/>
    <n v="0.7"/>
    <n v="76"/>
    <n v="680"/>
    <n v="100"/>
    <n v="1000"/>
    <n v="867"/>
    <n v="0.91"/>
    <n v="49"/>
    <n v="7.6"/>
    <n v="1253.74"/>
    <n v="1312.7"/>
    <x v="5"/>
    <x v="20"/>
    <x v="3"/>
    <x v="0"/>
    <s v="-"/>
    <s v="-"/>
    <s v="-"/>
    <s v="-"/>
    <s v="-"/>
    <x v="10"/>
    <s v="74"/>
    <m/>
    <m/>
    <n v="37"/>
    <n v="74"/>
    <x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94">
  <r>
    <x v="0"/>
    <x v="0"/>
    <x v="0"/>
    <x v="0"/>
    <x v="0"/>
    <x v="0"/>
    <x v="0"/>
    <x v="0"/>
  </r>
  <r>
    <x v="0"/>
    <x v="1"/>
    <x v="0"/>
    <x v="0"/>
    <x v="0"/>
    <x v="0"/>
    <x v="0"/>
    <x v="0"/>
  </r>
  <r>
    <x v="0"/>
    <x v="2"/>
    <x v="0"/>
    <x v="0"/>
    <x v="0"/>
    <x v="0"/>
    <x v="0"/>
    <x v="0"/>
  </r>
  <r>
    <x v="0"/>
    <x v="3"/>
    <x v="0"/>
    <x v="0"/>
    <x v="0"/>
    <x v="0"/>
    <x v="0"/>
    <x v="0"/>
  </r>
  <r>
    <x v="0"/>
    <x v="4"/>
    <x v="0"/>
    <x v="0"/>
    <x v="0"/>
    <x v="0"/>
    <x v="0"/>
    <x v="0"/>
  </r>
  <r>
    <x v="0"/>
    <x v="5"/>
    <x v="0"/>
    <x v="0"/>
    <x v="0"/>
    <x v="0"/>
    <x v="0"/>
    <x v="0"/>
  </r>
  <r>
    <x v="0"/>
    <x v="6"/>
    <x v="0"/>
    <x v="0"/>
    <x v="0"/>
    <x v="0"/>
    <x v="0"/>
    <x v="0"/>
  </r>
  <r>
    <x v="0"/>
    <x v="7"/>
    <x v="0"/>
    <x v="0"/>
    <x v="0"/>
    <x v="0"/>
    <x v="0"/>
    <x v="0"/>
  </r>
  <r>
    <x v="1"/>
    <x v="6"/>
    <x v="0"/>
    <x v="0"/>
    <x v="0"/>
    <x v="0"/>
    <x v="0"/>
    <x v="0"/>
  </r>
  <r>
    <x v="1"/>
    <x v="7"/>
    <x v="0"/>
    <x v="0"/>
    <x v="0"/>
    <x v="0"/>
    <x v="0"/>
    <x v="0"/>
  </r>
  <r>
    <x v="1"/>
    <x v="4"/>
    <x v="0"/>
    <x v="0"/>
    <x v="0"/>
    <x v="0"/>
    <x v="0"/>
    <x v="0"/>
  </r>
  <r>
    <x v="1"/>
    <x v="8"/>
    <x v="0"/>
    <x v="0"/>
    <x v="0"/>
    <x v="0"/>
    <x v="0"/>
    <x v="0"/>
  </r>
  <r>
    <x v="1"/>
    <x v="2"/>
    <x v="0"/>
    <x v="0"/>
    <x v="0"/>
    <x v="0"/>
    <x v="0"/>
    <x v="0"/>
  </r>
  <r>
    <x v="2"/>
    <x v="5"/>
    <x v="0"/>
    <x v="0"/>
    <x v="0"/>
    <x v="0"/>
    <x v="0"/>
    <x v="0"/>
  </r>
  <r>
    <x v="2"/>
    <x v="4"/>
    <x v="0"/>
    <x v="0"/>
    <x v="0"/>
    <x v="0"/>
    <x v="0"/>
    <x v="0"/>
  </r>
  <r>
    <x v="2"/>
    <x v="6"/>
    <x v="0"/>
    <x v="0"/>
    <x v="0"/>
    <x v="0"/>
    <x v="0"/>
    <x v="0"/>
  </r>
  <r>
    <x v="2"/>
    <x v="2"/>
    <x v="0"/>
    <x v="0"/>
    <x v="0"/>
    <x v="0"/>
    <x v="0"/>
    <x v="0"/>
  </r>
  <r>
    <x v="2"/>
    <x v="7"/>
    <x v="0"/>
    <x v="0"/>
    <x v="0"/>
    <x v="0"/>
    <x v="0"/>
    <x v="0"/>
  </r>
  <r>
    <x v="2"/>
    <x v="3"/>
    <x v="0"/>
    <x v="0"/>
    <x v="0"/>
    <x v="0"/>
    <x v="0"/>
    <x v="0"/>
  </r>
  <r>
    <x v="3"/>
    <x v="6"/>
    <x v="0"/>
    <x v="0"/>
    <x v="0"/>
    <x v="0"/>
    <x v="0"/>
    <x v="0"/>
  </r>
  <r>
    <x v="3"/>
    <x v="2"/>
    <x v="0"/>
    <x v="0"/>
    <x v="0"/>
    <x v="0"/>
    <x v="0"/>
    <x v="0"/>
  </r>
  <r>
    <x v="3"/>
    <x v="3"/>
    <x v="0"/>
    <x v="0"/>
    <x v="0"/>
    <x v="0"/>
    <x v="0"/>
    <x v="0"/>
  </r>
  <r>
    <x v="3"/>
    <x v="5"/>
    <x v="0"/>
    <x v="0"/>
    <x v="0"/>
    <x v="0"/>
    <x v="0"/>
    <x v="0"/>
  </r>
  <r>
    <x v="3"/>
    <x v="7"/>
    <x v="0"/>
    <x v="0"/>
    <x v="0"/>
    <x v="0"/>
    <x v="0"/>
    <x v="0"/>
  </r>
  <r>
    <x v="3"/>
    <x v="8"/>
    <x v="0"/>
    <x v="0"/>
    <x v="0"/>
    <x v="0"/>
    <x v="0"/>
    <x v="0"/>
  </r>
  <r>
    <x v="3"/>
    <x v="4"/>
    <x v="0"/>
    <x v="0"/>
    <x v="0"/>
    <x v="0"/>
    <x v="0"/>
    <x v="0"/>
  </r>
  <r>
    <x v="4"/>
    <x v="3"/>
    <x v="0"/>
    <x v="0"/>
    <x v="0"/>
    <x v="0"/>
    <x v="0"/>
    <x v="0"/>
  </r>
  <r>
    <x v="4"/>
    <x v="4"/>
    <x v="0"/>
    <x v="0"/>
    <x v="0"/>
    <x v="0"/>
    <x v="0"/>
    <x v="0"/>
  </r>
  <r>
    <x v="4"/>
    <x v="6"/>
    <x v="0"/>
    <x v="0"/>
    <x v="0"/>
    <x v="0"/>
    <x v="0"/>
    <x v="0"/>
  </r>
  <r>
    <x v="4"/>
    <x v="9"/>
    <x v="0"/>
    <x v="0"/>
    <x v="0"/>
    <x v="0"/>
    <x v="0"/>
    <x v="0"/>
  </r>
  <r>
    <x v="4"/>
    <x v="1"/>
    <x v="0"/>
    <x v="0"/>
    <x v="0"/>
    <x v="0"/>
    <x v="0"/>
    <x v="0"/>
  </r>
  <r>
    <x v="4"/>
    <x v="7"/>
    <x v="0"/>
    <x v="0"/>
    <x v="0"/>
    <x v="0"/>
    <x v="0"/>
    <x v="0"/>
  </r>
  <r>
    <x v="5"/>
    <x v="3"/>
    <x v="0"/>
    <x v="0"/>
    <x v="0"/>
    <x v="0"/>
    <x v="0"/>
    <x v="0"/>
  </r>
  <r>
    <x v="5"/>
    <x v="6"/>
    <x v="0"/>
    <x v="0"/>
    <x v="0"/>
    <x v="0"/>
    <x v="0"/>
    <x v="0"/>
  </r>
  <r>
    <x v="5"/>
    <x v="2"/>
    <x v="0"/>
    <x v="0"/>
    <x v="0"/>
    <x v="0"/>
    <x v="0"/>
    <x v="0"/>
  </r>
  <r>
    <x v="5"/>
    <x v="1"/>
    <x v="0"/>
    <x v="0"/>
    <x v="0"/>
    <x v="0"/>
    <x v="0"/>
    <x v="0"/>
  </r>
  <r>
    <x v="5"/>
    <x v="0"/>
    <x v="0"/>
    <x v="0"/>
    <x v="0"/>
    <x v="0"/>
    <x v="0"/>
    <x v="0"/>
  </r>
  <r>
    <x v="5"/>
    <x v="7"/>
    <x v="0"/>
    <x v="0"/>
    <x v="0"/>
    <x v="0"/>
    <x v="0"/>
    <x v="0"/>
  </r>
  <r>
    <x v="5"/>
    <x v="5"/>
    <x v="0"/>
    <x v="0"/>
    <x v="0"/>
    <x v="0"/>
    <x v="0"/>
    <x v="0"/>
  </r>
  <r>
    <x v="5"/>
    <x v="4"/>
    <x v="0"/>
    <x v="0"/>
    <x v="0"/>
    <x v="0"/>
    <x v="0"/>
    <x v="0"/>
  </r>
  <r>
    <x v="6"/>
    <x v="2"/>
    <x v="0"/>
    <x v="0"/>
    <x v="0"/>
    <x v="0"/>
    <x v="0"/>
    <x v="0"/>
  </r>
  <r>
    <x v="6"/>
    <x v="3"/>
    <x v="0"/>
    <x v="0"/>
    <x v="0"/>
    <x v="0"/>
    <x v="0"/>
    <x v="0"/>
  </r>
  <r>
    <x v="6"/>
    <x v="5"/>
    <x v="0"/>
    <x v="0"/>
    <x v="0"/>
    <x v="0"/>
    <x v="0"/>
    <x v="0"/>
  </r>
  <r>
    <x v="6"/>
    <x v="4"/>
    <x v="0"/>
    <x v="0"/>
    <x v="0"/>
    <x v="0"/>
    <x v="0"/>
    <x v="0"/>
  </r>
  <r>
    <x v="6"/>
    <x v="6"/>
    <x v="0"/>
    <x v="0"/>
    <x v="0"/>
    <x v="0"/>
    <x v="0"/>
    <x v="0"/>
  </r>
  <r>
    <x v="6"/>
    <x v="7"/>
    <x v="0"/>
    <x v="0"/>
    <x v="0"/>
    <x v="0"/>
    <x v="0"/>
    <x v="0"/>
  </r>
  <r>
    <x v="6"/>
    <x v="8"/>
    <x v="0"/>
    <x v="0"/>
    <x v="0"/>
    <x v="0"/>
    <x v="0"/>
    <x v="0"/>
  </r>
  <r>
    <x v="7"/>
    <x v="1"/>
    <x v="0"/>
    <x v="0"/>
    <x v="0"/>
    <x v="0"/>
    <x v="0"/>
    <x v="0"/>
  </r>
  <r>
    <x v="7"/>
    <x v="2"/>
    <x v="0"/>
    <x v="0"/>
    <x v="0"/>
    <x v="0"/>
    <x v="0"/>
    <x v="0"/>
  </r>
  <r>
    <x v="7"/>
    <x v="3"/>
    <x v="0"/>
    <x v="0"/>
    <x v="0"/>
    <x v="0"/>
    <x v="0"/>
    <x v="0"/>
  </r>
  <r>
    <x v="7"/>
    <x v="4"/>
    <x v="0"/>
    <x v="0"/>
    <x v="0"/>
    <x v="0"/>
    <x v="0"/>
    <x v="0"/>
  </r>
  <r>
    <x v="7"/>
    <x v="7"/>
    <x v="0"/>
    <x v="0"/>
    <x v="0"/>
    <x v="0"/>
    <x v="0"/>
    <x v="0"/>
  </r>
  <r>
    <x v="7"/>
    <x v="5"/>
    <x v="0"/>
    <x v="0"/>
    <x v="0"/>
    <x v="0"/>
    <x v="0"/>
    <x v="0"/>
  </r>
  <r>
    <x v="7"/>
    <x v="6"/>
    <x v="0"/>
    <x v="0"/>
    <x v="0"/>
    <x v="0"/>
    <x v="0"/>
    <x v="0"/>
  </r>
  <r>
    <x v="8"/>
    <x v="1"/>
    <x v="0"/>
    <x v="0"/>
    <x v="0"/>
    <x v="0"/>
    <x v="0"/>
    <x v="0"/>
  </r>
  <r>
    <x v="9"/>
    <x v="1"/>
    <x v="0"/>
    <x v="0"/>
    <x v="0"/>
    <x v="0"/>
    <x v="0"/>
    <x v="0"/>
  </r>
  <r>
    <x v="10"/>
    <x v="7"/>
    <x v="0"/>
    <x v="0"/>
    <x v="0"/>
    <x v="0"/>
    <x v="0"/>
    <x v="0"/>
  </r>
  <r>
    <x v="10"/>
    <x v="5"/>
    <x v="0"/>
    <x v="0"/>
    <x v="0"/>
    <x v="0"/>
    <x v="0"/>
    <x v="0"/>
  </r>
  <r>
    <x v="10"/>
    <x v="4"/>
    <x v="0"/>
    <x v="0"/>
    <x v="0"/>
    <x v="0"/>
    <x v="0"/>
    <x v="0"/>
  </r>
  <r>
    <x v="10"/>
    <x v="6"/>
    <x v="0"/>
    <x v="0"/>
    <x v="0"/>
    <x v="0"/>
    <x v="0"/>
    <x v="0"/>
  </r>
  <r>
    <x v="10"/>
    <x v="2"/>
    <x v="0"/>
    <x v="0"/>
    <x v="0"/>
    <x v="0"/>
    <x v="0"/>
    <x v="0"/>
  </r>
  <r>
    <x v="10"/>
    <x v="8"/>
    <x v="0"/>
    <x v="0"/>
    <x v="0"/>
    <x v="0"/>
    <x v="0"/>
    <x v="0"/>
  </r>
  <r>
    <x v="10"/>
    <x v="3"/>
    <x v="0"/>
    <x v="0"/>
    <x v="0"/>
    <x v="0"/>
    <x v="0"/>
    <x v="0"/>
  </r>
  <r>
    <x v="11"/>
    <x v="3"/>
    <x v="0"/>
    <x v="0"/>
    <x v="0"/>
    <x v="0"/>
    <x v="0"/>
    <x v="0"/>
  </r>
  <r>
    <x v="11"/>
    <x v="4"/>
    <x v="0"/>
    <x v="0"/>
    <x v="0"/>
    <x v="0"/>
    <x v="0"/>
    <x v="0"/>
  </r>
  <r>
    <x v="11"/>
    <x v="5"/>
    <x v="0"/>
    <x v="0"/>
    <x v="0"/>
    <x v="0"/>
    <x v="0"/>
    <x v="0"/>
  </r>
  <r>
    <x v="11"/>
    <x v="6"/>
    <x v="0"/>
    <x v="0"/>
    <x v="0"/>
    <x v="0"/>
    <x v="0"/>
    <x v="0"/>
  </r>
  <r>
    <x v="11"/>
    <x v="2"/>
    <x v="0"/>
    <x v="0"/>
    <x v="0"/>
    <x v="0"/>
    <x v="0"/>
    <x v="0"/>
  </r>
  <r>
    <x v="11"/>
    <x v="7"/>
    <x v="0"/>
    <x v="0"/>
    <x v="0"/>
    <x v="0"/>
    <x v="0"/>
    <x v="0"/>
  </r>
  <r>
    <x v="12"/>
    <x v="4"/>
    <x v="0"/>
    <x v="0"/>
    <x v="0"/>
    <x v="0"/>
    <x v="0"/>
    <x v="0"/>
  </r>
  <r>
    <x v="12"/>
    <x v="10"/>
    <x v="0"/>
    <x v="0"/>
    <x v="0"/>
    <x v="0"/>
    <x v="0"/>
    <x v="0"/>
  </r>
  <r>
    <x v="12"/>
    <x v="0"/>
    <x v="0"/>
    <x v="0"/>
    <x v="0"/>
    <x v="0"/>
    <x v="0"/>
    <x v="0"/>
  </r>
  <r>
    <x v="13"/>
    <x v="6"/>
    <x v="0"/>
    <x v="0"/>
    <x v="1"/>
    <x v="0"/>
    <x v="0"/>
    <x v="1"/>
  </r>
  <r>
    <x v="13"/>
    <x v="5"/>
    <x v="0"/>
    <x v="0"/>
    <x v="1"/>
    <x v="0"/>
    <x v="0"/>
    <x v="1"/>
  </r>
  <r>
    <x v="13"/>
    <x v="7"/>
    <x v="0"/>
    <x v="0"/>
    <x v="1"/>
    <x v="0"/>
    <x v="0"/>
    <x v="1"/>
  </r>
  <r>
    <x v="13"/>
    <x v="3"/>
    <x v="0"/>
    <x v="0"/>
    <x v="1"/>
    <x v="0"/>
    <x v="0"/>
    <x v="1"/>
  </r>
  <r>
    <x v="13"/>
    <x v="4"/>
    <x v="0"/>
    <x v="0"/>
    <x v="1"/>
    <x v="0"/>
    <x v="0"/>
    <x v="1"/>
  </r>
  <r>
    <x v="13"/>
    <x v="2"/>
    <x v="0"/>
    <x v="0"/>
    <x v="1"/>
    <x v="0"/>
    <x v="0"/>
    <x v="1"/>
  </r>
  <r>
    <x v="13"/>
    <x v="8"/>
    <x v="0"/>
    <x v="0"/>
    <x v="1"/>
    <x v="0"/>
    <x v="0"/>
    <x v="1"/>
  </r>
  <r>
    <x v="14"/>
    <x v="6"/>
    <x v="0"/>
    <x v="0"/>
    <x v="0"/>
    <x v="0"/>
    <x v="0"/>
    <x v="2"/>
  </r>
  <r>
    <x v="14"/>
    <x v="11"/>
    <x v="0"/>
    <x v="0"/>
    <x v="0"/>
    <x v="0"/>
    <x v="0"/>
    <x v="2"/>
  </r>
  <r>
    <x v="14"/>
    <x v="1"/>
    <x v="0"/>
    <x v="0"/>
    <x v="0"/>
    <x v="0"/>
    <x v="0"/>
    <x v="2"/>
  </r>
  <r>
    <x v="14"/>
    <x v="12"/>
    <x v="0"/>
    <x v="0"/>
    <x v="0"/>
    <x v="0"/>
    <x v="0"/>
    <x v="2"/>
  </r>
  <r>
    <x v="14"/>
    <x v="2"/>
    <x v="0"/>
    <x v="0"/>
    <x v="0"/>
    <x v="0"/>
    <x v="0"/>
    <x v="2"/>
  </r>
  <r>
    <x v="15"/>
    <x v="7"/>
    <x v="0"/>
    <x v="0"/>
    <x v="1"/>
    <x v="0"/>
    <x v="0"/>
    <x v="3"/>
  </r>
  <r>
    <x v="15"/>
    <x v="2"/>
    <x v="0"/>
    <x v="0"/>
    <x v="1"/>
    <x v="0"/>
    <x v="0"/>
    <x v="3"/>
  </r>
  <r>
    <x v="15"/>
    <x v="4"/>
    <x v="0"/>
    <x v="0"/>
    <x v="1"/>
    <x v="0"/>
    <x v="0"/>
    <x v="3"/>
  </r>
  <r>
    <x v="15"/>
    <x v="6"/>
    <x v="0"/>
    <x v="0"/>
    <x v="1"/>
    <x v="0"/>
    <x v="0"/>
    <x v="3"/>
  </r>
  <r>
    <x v="15"/>
    <x v="3"/>
    <x v="0"/>
    <x v="0"/>
    <x v="1"/>
    <x v="0"/>
    <x v="0"/>
    <x v="3"/>
  </r>
  <r>
    <x v="16"/>
    <x v="10"/>
    <x v="0"/>
    <x v="0"/>
    <x v="1"/>
    <x v="0"/>
    <x v="0"/>
    <x v="3"/>
  </r>
  <r>
    <x v="16"/>
    <x v="3"/>
    <x v="0"/>
    <x v="0"/>
    <x v="1"/>
    <x v="0"/>
    <x v="0"/>
    <x v="3"/>
  </r>
  <r>
    <x v="16"/>
    <x v="4"/>
    <x v="0"/>
    <x v="0"/>
    <x v="1"/>
    <x v="0"/>
    <x v="0"/>
    <x v="3"/>
  </r>
  <r>
    <x v="16"/>
    <x v="5"/>
    <x v="0"/>
    <x v="0"/>
    <x v="1"/>
    <x v="0"/>
    <x v="0"/>
    <x v="3"/>
  </r>
  <r>
    <x v="16"/>
    <x v="7"/>
    <x v="0"/>
    <x v="0"/>
    <x v="1"/>
    <x v="0"/>
    <x v="0"/>
    <x v="3"/>
  </r>
  <r>
    <x v="16"/>
    <x v="2"/>
    <x v="0"/>
    <x v="0"/>
    <x v="1"/>
    <x v="0"/>
    <x v="0"/>
    <x v="3"/>
  </r>
  <r>
    <x v="17"/>
    <x v="8"/>
    <x v="0"/>
    <x v="0"/>
    <x v="0"/>
    <x v="0"/>
    <x v="0"/>
    <x v="3"/>
  </r>
  <r>
    <x v="17"/>
    <x v="4"/>
    <x v="0"/>
    <x v="0"/>
    <x v="0"/>
    <x v="0"/>
    <x v="0"/>
    <x v="3"/>
  </r>
  <r>
    <x v="17"/>
    <x v="2"/>
    <x v="0"/>
    <x v="0"/>
    <x v="0"/>
    <x v="0"/>
    <x v="0"/>
    <x v="3"/>
  </r>
  <r>
    <x v="17"/>
    <x v="7"/>
    <x v="0"/>
    <x v="0"/>
    <x v="0"/>
    <x v="0"/>
    <x v="0"/>
    <x v="3"/>
  </r>
  <r>
    <x v="17"/>
    <x v="0"/>
    <x v="0"/>
    <x v="0"/>
    <x v="0"/>
    <x v="0"/>
    <x v="0"/>
    <x v="3"/>
  </r>
  <r>
    <x v="17"/>
    <x v="6"/>
    <x v="0"/>
    <x v="0"/>
    <x v="0"/>
    <x v="0"/>
    <x v="0"/>
    <x v="3"/>
  </r>
  <r>
    <x v="18"/>
    <x v="3"/>
    <x v="0"/>
    <x v="0"/>
    <x v="1"/>
    <x v="0"/>
    <x v="0"/>
    <x v="3"/>
  </r>
  <r>
    <x v="18"/>
    <x v="6"/>
    <x v="0"/>
    <x v="0"/>
    <x v="1"/>
    <x v="0"/>
    <x v="0"/>
    <x v="3"/>
  </r>
  <r>
    <x v="18"/>
    <x v="0"/>
    <x v="0"/>
    <x v="0"/>
    <x v="1"/>
    <x v="0"/>
    <x v="0"/>
    <x v="3"/>
  </r>
  <r>
    <x v="18"/>
    <x v="5"/>
    <x v="0"/>
    <x v="0"/>
    <x v="1"/>
    <x v="0"/>
    <x v="0"/>
    <x v="3"/>
  </r>
  <r>
    <x v="18"/>
    <x v="8"/>
    <x v="0"/>
    <x v="0"/>
    <x v="1"/>
    <x v="0"/>
    <x v="0"/>
    <x v="3"/>
  </r>
  <r>
    <x v="18"/>
    <x v="4"/>
    <x v="0"/>
    <x v="0"/>
    <x v="1"/>
    <x v="0"/>
    <x v="0"/>
    <x v="3"/>
  </r>
  <r>
    <x v="18"/>
    <x v="2"/>
    <x v="0"/>
    <x v="0"/>
    <x v="1"/>
    <x v="0"/>
    <x v="0"/>
    <x v="3"/>
  </r>
  <r>
    <x v="18"/>
    <x v="7"/>
    <x v="0"/>
    <x v="0"/>
    <x v="1"/>
    <x v="0"/>
    <x v="0"/>
    <x v="3"/>
  </r>
  <r>
    <x v="19"/>
    <x v="6"/>
    <x v="0"/>
    <x v="0"/>
    <x v="1"/>
    <x v="0"/>
    <x v="0"/>
    <x v="1"/>
  </r>
  <r>
    <x v="19"/>
    <x v="5"/>
    <x v="0"/>
    <x v="0"/>
    <x v="1"/>
    <x v="0"/>
    <x v="0"/>
    <x v="1"/>
  </r>
  <r>
    <x v="19"/>
    <x v="3"/>
    <x v="0"/>
    <x v="0"/>
    <x v="1"/>
    <x v="0"/>
    <x v="0"/>
    <x v="1"/>
  </r>
  <r>
    <x v="19"/>
    <x v="7"/>
    <x v="0"/>
    <x v="0"/>
    <x v="1"/>
    <x v="0"/>
    <x v="0"/>
    <x v="1"/>
  </r>
  <r>
    <x v="19"/>
    <x v="4"/>
    <x v="0"/>
    <x v="0"/>
    <x v="1"/>
    <x v="0"/>
    <x v="0"/>
    <x v="1"/>
  </r>
  <r>
    <x v="20"/>
    <x v="5"/>
    <x v="0"/>
    <x v="0"/>
    <x v="1"/>
    <x v="0"/>
    <x v="0"/>
    <x v="1"/>
  </r>
  <r>
    <x v="20"/>
    <x v="3"/>
    <x v="0"/>
    <x v="0"/>
    <x v="1"/>
    <x v="0"/>
    <x v="0"/>
    <x v="1"/>
  </r>
  <r>
    <x v="20"/>
    <x v="7"/>
    <x v="0"/>
    <x v="0"/>
    <x v="1"/>
    <x v="0"/>
    <x v="0"/>
    <x v="1"/>
  </r>
  <r>
    <x v="20"/>
    <x v="4"/>
    <x v="0"/>
    <x v="0"/>
    <x v="1"/>
    <x v="0"/>
    <x v="0"/>
    <x v="1"/>
  </r>
  <r>
    <x v="20"/>
    <x v="6"/>
    <x v="0"/>
    <x v="0"/>
    <x v="1"/>
    <x v="0"/>
    <x v="0"/>
    <x v="1"/>
  </r>
  <r>
    <x v="20"/>
    <x v="1"/>
    <x v="0"/>
    <x v="0"/>
    <x v="1"/>
    <x v="0"/>
    <x v="0"/>
    <x v="1"/>
  </r>
  <r>
    <x v="20"/>
    <x v="8"/>
    <x v="0"/>
    <x v="0"/>
    <x v="1"/>
    <x v="0"/>
    <x v="0"/>
    <x v="1"/>
  </r>
  <r>
    <x v="20"/>
    <x v="2"/>
    <x v="0"/>
    <x v="0"/>
    <x v="1"/>
    <x v="0"/>
    <x v="0"/>
    <x v="1"/>
  </r>
  <r>
    <x v="21"/>
    <x v="5"/>
    <x v="0"/>
    <x v="0"/>
    <x v="1"/>
    <x v="0"/>
    <x v="0"/>
    <x v="1"/>
  </r>
  <r>
    <x v="21"/>
    <x v="7"/>
    <x v="0"/>
    <x v="0"/>
    <x v="1"/>
    <x v="0"/>
    <x v="0"/>
    <x v="1"/>
  </r>
  <r>
    <x v="21"/>
    <x v="2"/>
    <x v="0"/>
    <x v="0"/>
    <x v="1"/>
    <x v="0"/>
    <x v="0"/>
    <x v="1"/>
  </r>
  <r>
    <x v="21"/>
    <x v="4"/>
    <x v="0"/>
    <x v="0"/>
    <x v="1"/>
    <x v="0"/>
    <x v="0"/>
    <x v="1"/>
  </r>
  <r>
    <x v="21"/>
    <x v="0"/>
    <x v="0"/>
    <x v="0"/>
    <x v="1"/>
    <x v="0"/>
    <x v="0"/>
    <x v="1"/>
  </r>
  <r>
    <x v="21"/>
    <x v="1"/>
    <x v="0"/>
    <x v="0"/>
    <x v="1"/>
    <x v="0"/>
    <x v="0"/>
    <x v="1"/>
  </r>
  <r>
    <x v="22"/>
    <x v="5"/>
    <x v="0"/>
    <x v="0"/>
    <x v="1"/>
    <x v="0"/>
    <x v="0"/>
    <x v="1"/>
  </r>
  <r>
    <x v="22"/>
    <x v="8"/>
    <x v="0"/>
    <x v="0"/>
    <x v="1"/>
    <x v="0"/>
    <x v="0"/>
    <x v="1"/>
  </r>
  <r>
    <x v="22"/>
    <x v="7"/>
    <x v="0"/>
    <x v="0"/>
    <x v="1"/>
    <x v="0"/>
    <x v="0"/>
    <x v="1"/>
  </r>
  <r>
    <x v="22"/>
    <x v="6"/>
    <x v="0"/>
    <x v="0"/>
    <x v="1"/>
    <x v="0"/>
    <x v="0"/>
    <x v="1"/>
  </r>
  <r>
    <x v="22"/>
    <x v="4"/>
    <x v="0"/>
    <x v="0"/>
    <x v="1"/>
    <x v="0"/>
    <x v="0"/>
    <x v="1"/>
  </r>
  <r>
    <x v="22"/>
    <x v="3"/>
    <x v="0"/>
    <x v="0"/>
    <x v="1"/>
    <x v="0"/>
    <x v="0"/>
    <x v="1"/>
  </r>
  <r>
    <x v="22"/>
    <x v="2"/>
    <x v="0"/>
    <x v="0"/>
    <x v="1"/>
    <x v="0"/>
    <x v="0"/>
    <x v="1"/>
  </r>
  <r>
    <x v="23"/>
    <x v="7"/>
    <x v="0"/>
    <x v="1"/>
    <x v="2"/>
    <x v="0"/>
    <x v="1"/>
    <x v="4"/>
  </r>
  <r>
    <x v="23"/>
    <x v="4"/>
    <x v="0"/>
    <x v="1"/>
    <x v="2"/>
    <x v="0"/>
    <x v="1"/>
    <x v="4"/>
  </r>
  <r>
    <x v="23"/>
    <x v="2"/>
    <x v="0"/>
    <x v="1"/>
    <x v="2"/>
    <x v="0"/>
    <x v="1"/>
    <x v="4"/>
  </r>
  <r>
    <x v="23"/>
    <x v="8"/>
    <x v="0"/>
    <x v="1"/>
    <x v="2"/>
    <x v="0"/>
    <x v="1"/>
    <x v="4"/>
  </r>
  <r>
    <x v="23"/>
    <x v="1"/>
    <x v="0"/>
    <x v="1"/>
    <x v="2"/>
    <x v="0"/>
    <x v="1"/>
    <x v="4"/>
  </r>
  <r>
    <x v="23"/>
    <x v="5"/>
    <x v="0"/>
    <x v="1"/>
    <x v="2"/>
    <x v="0"/>
    <x v="1"/>
    <x v="4"/>
  </r>
  <r>
    <x v="23"/>
    <x v="0"/>
    <x v="0"/>
    <x v="1"/>
    <x v="2"/>
    <x v="0"/>
    <x v="1"/>
    <x v="4"/>
  </r>
  <r>
    <x v="24"/>
    <x v="12"/>
    <x v="0"/>
    <x v="1"/>
    <x v="2"/>
    <x v="0"/>
    <x v="1"/>
    <x v="4"/>
  </r>
  <r>
    <x v="24"/>
    <x v="1"/>
    <x v="0"/>
    <x v="1"/>
    <x v="2"/>
    <x v="0"/>
    <x v="1"/>
    <x v="4"/>
  </r>
  <r>
    <x v="24"/>
    <x v="10"/>
    <x v="0"/>
    <x v="1"/>
    <x v="2"/>
    <x v="0"/>
    <x v="1"/>
    <x v="4"/>
  </r>
  <r>
    <x v="24"/>
    <x v="9"/>
    <x v="0"/>
    <x v="1"/>
    <x v="2"/>
    <x v="0"/>
    <x v="1"/>
    <x v="4"/>
  </r>
  <r>
    <x v="25"/>
    <x v="2"/>
    <x v="0"/>
    <x v="1"/>
    <x v="2"/>
    <x v="0"/>
    <x v="1"/>
    <x v="4"/>
  </r>
  <r>
    <x v="25"/>
    <x v="4"/>
    <x v="0"/>
    <x v="1"/>
    <x v="2"/>
    <x v="0"/>
    <x v="1"/>
    <x v="4"/>
  </r>
  <r>
    <x v="25"/>
    <x v="5"/>
    <x v="0"/>
    <x v="1"/>
    <x v="2"/>
    <x v="0"/>
    <x v="1"/>
    <x v="4"/>
  </r>
  <r>
    <x v="25"/>
    <x v="6"/>
    <x v="0"/>
    <x v="0"/>
    <x v="2"/>
    <x v="0"/>
    <x v="1"/>
    <x v="4"/>
  </r>
  <r>
    <x v="25"/>
    <x v="8"/>
    <x v="0"/>
    <x v="1"/>
    <x v="2"/>
    <x v="0"/>
    <x v="1"/>
    <x v="4"/>
  </r>
  <r>
    <x v="26"/>
    <x v="8"/>
    <x v="0"/>
    <x v="1"/>
    <x v="2"/>
    <x v="0"/>
    <x v="1"/>
    <x v="5"/>
  </r>
  <r>
    <x v="26"/>
    <x v="1"/>
    <x v="0"/>
    <x v="1"/>
    <x v="2"/>
    <x v="0"/>
    <x v="1"/>
    <x v="5"/>
  </r>
  <r>
    <x v="26"/>
    <x v="4"/>
    <x v="0"/>
    <x v="1"/>
    <x v="2"/>
    <x v="0"/>
    <x v="1"/>
    <x v="5"/>
  </r>
  <r>
    <x v="26"/>
    <x v="7"/>
    <x v="0"/>
    <x v="1"/>
    <x v="2"/>
    <x v="0"/>
    <x v="1"/>
    <x v="5"/>
  </r>
  <r>
    <x v="26"/>
    <x v="5"/>
    <x v="0"/>
    <x v="1"/>
    <x v="2"/>
    <x v="0"/>
    <x v="1"/>
    <x v="5"/>
  </r>
  <r>
    <x v="26"/>
    <x v="0"/>
    <x v="0"/>
    <x v="1"/>
    <x v="2"/>
    <x v="0"/>
    <x v="1"/>
    <x v="5"/>
  </r>
  <r>
    <x v="26"/>
    <x v="2"/>
    <x v="0"/>
    <x v="1"/>
    <x v="2"/>
    <x v="0"/>
    <x v="1"/>
    <x v="5"/>
  </r>
  <r>
    <x v="27"/>
    <x v="5"/>
    <x v="0"/>
    <x v="1"/>
    <x v="2"/>
    <x v="0"/>
    <x v="1"/>
    <x v="5"/>
  </r>
  <r>
    <x v="27"/>
    <x v="2"/>
    <x v="0"/>
    <x v="1"/>
    <x v="2"/>
    <x v="0"/>
    <x v="1"/>
    <x v="5"/>
  </r>
  <r>
    <x v="27"/>
    <x v="4"/>
    <x v="0"/>
    <x v="1"/>
    <x v="2"/>
    <x v="0"/>
    <x v="1"/>
    <x v="5"/>
  </r>
  <r>
    <x v="27"/>
    <x v="7"/>
    <x v="0"/>
    <x v="1"/>
    <x v="2"/>
    <x v="0"/>
    <x v="1"/>
    <x v="5"/>
  </r>
  <r>
    <x v="27"/>
    <x v="0"/>
    <x v="0"/>
    <x v="1"/>
    <x v="2"/>
    <x v="0"/>
    <x v="1"/>
    <x v="5"/>
  </r>
  <r>
    <x v="27"/>
    <x v="1"/>
    <x v="0"/>
    <x v="1"/>
    <x v="2"/>
    <x v="0"/>
    <x v="1"/>
    <x v="5"/>
  </r>
  <r>
    <x v="27"/>
    <x v="8"/>
    <x v="0"/>
    <x v="1"/>
    <x v="2"/>
    <x v="0"/>
    <x v="1"/>
    <x v="5"/>
  </r>
  <r>
    <x v="28"/>
    <x v="1"/>
    <x v="0"/>
    <x v="1"/>
    <x v="2"/>
    <x v="0"/>
    <x v="1"/>
    <x v="6"/>
  </r>
  <r>
    <x v="28"/>
    <x v="0"/>
    <x v="0"/>
    <x v="1"/>
    <x v="2"/>
    <x v="0"/>
    <x v="1"/>
    <x v="6"/>
  </r>
  <r>
    <x v="28"/>
    <x v="4"/>
    <x v="0"/>
    <x v="1"/>
    <x v="2"/>
    <x v="0"/>
    <x v="1"/>
    <x v="6"/>
  </r>
  <r>
    <x v="28"/>
    <x v="8"/>
    <x v="0"/>
    <x v="1"/>
    <x v="2"/>
    <x v="0"/>
    <x v="1"/>
    <x v="6"/>
  </r>
  <r>
    <x v="28"/>
    <x v="9"/>
    <x v="0"/>
    <x v="1"/>
    <x v="2"/>
    <x v="0"/>
    <x v="1"/>
    <x v="6"/>
  </r>
  <r>
    <x v="28"/>
    <x v="7"/>
    <x v="0"/>
    <x v="1"/>
    <x v="2"/>
    <x v="0"/>
    <x v="1"/>
    <x v="6"/>
  </r>
  <r>
    <x v="28"/>
    <x v="2"/>
    <x v="0"/>
    <x v="1"/>
    <x v="2"/>
    <x v="0"/>
    <x v="1"/>
    <x v="6"/>
  </r>
  <r>
    <x v="29"/>
    <x v="2"/>
    <x v="0"/>
    <x v="1"/>
    <x v="2"/>
    <x v="0"/>
    <x v="1"/>
    <x v="5"/>
  </r>
  <r>
    <x v="29"/>
    <x v="5"/>
    <x v="0"/>
    <x v="1"/>
    <x v="2"/>
    <x v="0"/>
    <x v="1"/>
    <x v="5"/>
  </r>
  <r>
    <x v="29"/>
    <x v="0"/>
    <x v="0"/>
    <x v="1"/>
    <x v="2"/>
    <x v="0"/>
    <x v="1"/>
    <x v="5"/>
  </r>
  <r>
    <x v="29"/>
    <x v="4"/>
    <x v="0"/>
    <x v="1"/>
    <x v="2"/>
    <x v="0"/>
    <x v="1"/>
    <x v="5"/>
  </r>
  <r>
    <x v="29"/>
    <x v="1"/>
    <x v="0"/>
    <x v="1"/>
    <x v="2"/>
    <x v="0"/>
    <x v="1"/>
    <x v="5"/>
  </r>
  <r>
    <x v="29"/>
    <x v="8"/>
    <x v="0"/>
    <x v="1"/>
    <x v="2"/>
    <x v="0"/>
    <x v="1"/>
    <x v="5"/>
  </r>
  <r>
    <x v="29"/>
    <x v="7"/>
    <x v="0"/>
    <x v="1"/>
    <x v="2"/>
    <x v="0"/>
    <x v="1"/>
    <x v="5"/>
  </r>
  <r>
    <x v="30"/>
    <x v="0"/>
    <x v="0"/>
    <x v="1"/>
    <x v="2"/>
    <x v="0"/>
    <x v="1"/>
    <x v="4"/>
  </r>
  <r>
    <x v="30"/>
    <x v="8"/>
    <x v="0"/>
    <x v="1"/>
    <x v="2"/>
    <x v="0"/>
    <x v="1"/>
    <x v="4"/>
  </r>
  <r>
    <x v="30"/>
    <x v="7"/>
    <x v="0"/>
    <x v="1"/>
    <x v="2"/>
    <x v="0"/>
    <x v="1"/>
    <x v="4"/>
  </r>
  <r>
    <x v="30"/>
    <x v="1"/>
    <x v="0"/>
    <x v="1"/>
    <x v="2"/>
    <x v="0"/>
    <x v="1"/>
    <x v="4"/>
  </r>
  <r>
    <x v="30"/>
    <x v="4"/>
    <x v="0"/>
    <x v="1"/>
    <x v="2"/>
    <x v="0"/>
    <x v="1"/>
    <x v="4"/>
  </r>
  <r>
    <x v="30"/>
    <x v="2"/>
    <x v="0"/>
    <x v="1"/>
    <x v="2"/>
    <x v="0"/>
    <x v="1"/>
    <x v="4"/>
  </r>
  <r>
    <x v="30"/>
    <x v="5"/>
    <x v="0"/>
    <x v="1"/>
    <x v="2"/>
    <x v="0"/>
    <x v="1"/>
    <x v="4"/>
  </r>
  <r>
    <x v="31"/>
    <x v="7"/>
    <x v="0"/>
    <x v="1"/>
    <x v="2"/>
    <x v="0"/>
    <x v="1"/>
    <x v="4"/>
  </r>
  <r>
    <x v="31"/>
    <x v="0"/>
    <x v="0"/>
    <x v="1"/>
    <x v="2"/>
    <x v="0"/>
    <x v="1"/>
    <x v="4"/>
  </r>
  <r>
    <x v="31"/>
    <x v="2"/>
    <x v="0"/>
    <x v="1"/>
    <x v="2"/>
    <x v="0"/>
    <x v="1"/>
    <x v="4"/>
  </r>
  <r>
    <x v="31"/>
    <x v="5"/>
    <x v="0"/>
    <x v="1"/>
    <x v="2"/>
    <x v="0"/>
    <x v="1"/>
    <x v="4"/>
  </r>
  <r>
    <x v="31"/>
    <x v="4"/>
    <x v="0"/>
    <x v="1"/>
    <x v="2"/>
    <x v="0"/>
    <x v="1"/>
    <x v="4"/>
  </r>
  <r>
    <x v="31"/>
    <x v="1"/>
    <x v="0"/>
    <x v="1"/>
    <x v="2"/>
    <x v="0"/>
    <x v="1"/>
    <x v="4"/>
  </r>
  <r>
    <x v="31"/>
    <x v="8"/>
    <x v="0"/>
    <x v="1"/>
    <x v="2"/>
    <x v="0"/>
    <x v="1"/>
    <x v="4"/>
  </r>
  <r>
    <x v="32"/>
    <x v="4"/>
    <x v="0"/>
    <x v="1"/>
    <x v="2"/>
    <x v="0"/>
    <x v="1"/>
    <x v="4"/>
  </r>
  <r>
    <x v="32"/>
    <x v="8"/>
    <x v="0"/>
    <x v="1"/>
    <x v="2"/>
    <x v="0"/>
    <x v="1"/>
    <x v="4"/>
  </r>
  <r>
    <x v="32"/>
    <x v="1"/>
    <x v="0"/>
    <x v="1"/>
    <x v="2"/>
    <x v="0"/>
    <x v="1"/>
    <x v="4"/>
  </r>
  <r>
    <x v="32"/>
    <x v="0"/>
    <x v="0"/>
    <x v="1"/>
    <x v="2"/>
    <x v="0"/>
    <x v="1"/>
    <x v="4"/>
  </r>
  <r>
    <x v="32"/>
    <x v="2"/>
    <x v="0"/>
    <x v="1"/>
    <x v="2"/>
    <x v="0"/>
    <x v="1"/>
    <x v="4"/>
  </r>
  <r>
    <x v="32"/>
    <x v="7"/>
    <x v="0"/>
    <x v="1"/>
    <x v="2"/>
    <x v="0"/>
    <x v="1"/>
    <x v="4"/>
  </r>
  <r>
    <x v="32"/>
    <x v="5"/>
    <x v="0"/>
    <x v="1"/>
    <x v="2"/>
    <x v="0"/>
    <x v="1"/>
    <x v="4"/>
  </r>
  <r>
    <x v="33"/>
    <x v="0"/>
    <x v="0"/>
    <x v="1"/>
    <x v="2"/>
    <x v="0"/>
    <x v="1"/>
    <x v="4"/>
  </r>
  <r>
    <x v="33"/>
    <x v="1"/>
    <x v="0"/>
    <x v="1"/>
    <x v="2"/>
    <x v="0"/>
    <x v="1"/>
    <x v="4"/>
  </r>
  <r>
    <x v="33"/>
    <x v="7"/>
    <x v="0"/>
    <x v="1"/>
    <x v="2"/>
    <x v="0"/>
    <x v="1"/>
    <x v="4"/>
  </r>
  <r>
    <x v="33"/>
    <x v="5"/>
    <x v="0"/>
    <x v="1"/>
    <x v="2"/>
    <x v="0"/>
    <x v="1"/>
    <x v="4"/>
  </r>
  <r>
    <x v="33"/>
    <x v="4"/>
    <x v="0"/>
    <x v="1"/>
    <x v="2"/>
    <x v="0"/>
    <x v="1"/>
    <x v="4"/>
  </r>
  <r>
    <x v="33"/>
    <x v="2"/>
    <x v="0"/>
    <x v="1"/>
    <x v="2"/>
    <x v="0"/>
    <x v="1"/>
    <x v="4"/>
  </r>
  <r>
    <x v="33"/>
    <x v="8"/>
    <x v="0"/>
    <x v="1"/>
    <x v="2"/>
    <x v="0"/>
    <x v="1"/>
    <x v="4"/>
  </r>
  <r>
    <x v="34"/>
    <x v="1"/>
    <x v="0"/>
    <x v="1"/>
    <x v="1"/>
    <x v="0"/>
    <x v="1"/>
    <x v="4"/>
  </r>
  <r>
    <x v="34"/>
    <x v="0"/>
    <x v="0"/>
    <x v="1"/>
    <x v="1"/>
    <x v="0"/>
    <x v="1"/>
    <x v="4"/>
  </r>
  <r>
    <x v="34"/>
    <x v="7"/>
    <x v="0"/>
    <x v="1"/>
    <x v="1"/>
    <x v="0"/>
    <x v="1"/>
    <x v="4"/>
  </r>
  <r>
    <x v="34"/>
    <x v="4"/>
    <x v="0"/>
    <x v="1"/>
    <x v="1"/>
    <x v="0"/>
    <x v="1"/>
    <x v="4"/>
  </r>
  <r>
    <x v="34"/>
    <x v="8"/>
    <x v="0"/>
    <x v="1"/>
    <x v="1"/>
    <x v="0"/>
    <x v="1"/>
    <x v="4"/>
  </r>
  <r>
    <x v="34"/>
    <x v="5"/>
    <x v="0"/>
    <x v="1"/>
    <x v="1"/>
    <x v="0"/>
    <x v="1"/>
    <x v="4"/>
  </r>
  <r>
    <x v="34"/>
    <x v="2"/>
    <x v="0"/>
    <x v="1"/>
    <x v="1"/>
    <x v="0"/>
    <x v="1"/>
    <x v="4"/>
  </r>
  <r>
    <x v="35"/>
    <x v="5"/>
    <x v="0"/>
    <x v="1"/>
    <x v="2"/>
    <x v="0"/>
    <x v="1"/>
    <x v="7"/>
  </r>
  <r>
    <x v="35"/>
    <x v="2"/>
    <x v="0"/>
    <x v="1"/>
    <x v="2"/>
    <x v="0"/>
    <x v="1"/>
    <x v="7"/>
  </r>
  <r>
    <x v="35"/>
    <x v="4"/>
    <x v="0"/>
    <x v="1"/>
    <x v="2"/>
    <x v="0"/>
    <x v="1"/>
    <x v="7"/>
  </r>
  <r>
    <x v="35"/>
    <x v="1"/>
    <x v="0"/>
    <x v="1"/>
    <x v="2"/>
    <x v="0"/>
    <x v="1"/>
    <x v="7"/>
  </r>
  <r>
    <x v="35"/>
    <x v="7"/>
    <x v="0"/>
    <x v="1"/>
    <x v="2"/>
    <x v="0"/>
    <x v="1"/>
    <x v="7"/>
  </r>
  <r>
    <x v="35"/>
    <x v="8"/>
    <x v="0"/>
    <x v="1"/>
    <x v="2"/>
    <x v="0"/>
    <x v="1"/>
    <x v="7"/>
  </r>
  <r>
    <x v="35"/>
    <x v="0"/>
    <x v="0"/>
    <x v="1"/>
    <x v="2"/>
    <x v="0"/>
    <x v="1"/>
    <x v="7"/>
  </r>
  <r>
    <x v="36"/>
    <x v="7"/>
    <x v="0"/>
    <x v="1"/>
    <x v="2"/>
    <x v="0"/>
    <x v="1"/>
    <x v="8"/>
  </r>
  <r>
    <x v="36"/>
    <x v="8"/>
    <x v="0"/>
    <x v="1"/>
    <x v="2"/>
    <x v="0"/>
    <x v="1"/>
    <x v="8"/>
  </r>
  <r>
    <x v="36"/>
    <x v="2"/>
    <x v="0"/>
    <x v="1"/>
    <x v="2"/>
    <x v="0"/>
    <x v="1"/>
    <x v="8"/>
  </r>
  <r>
    <x v="36"/>
    <x v="1"/>
    <x v="0"/>
    <x v="1"/>
    <x v="2"/>
    <x v="0"/>
    <x v="1"/>
    <x v="8"/>
  </r>
  <r>
    <x v="36"/>
    <x v="4"/>
    <x v="0"/>
    <x v="1"/>
    <x v="2"/>
    <x v="0"/>
    <x v="1"/>
    <x v="8"/>
  </r>
  <r>
    <x v="36"/>
    <x v="0"/>
    <x v="0"/>
    <x v="1"/>
    <x v="2"/>
    <x v="0"/>
    <x v="1"/>
    <x v="8"/>
  </r>
  <r>
    <x v="36"/>
    <x v="5"/>
    <x v="0"/>
    <x v="1"/>
    <x v="2"/>
    <x v="0"/>
    <x v="1"/>
    <x v="8"/>
  </r>
  <r>
    <x v="37"/>
    <x v="5"/>
    <x v="0"/>
    <x v="1"/>
    <x v="2"/>
    <x v="0"/>
    <x v="1"/>
    <x v="8"/>
  </r>
  <r>
    <x v="37"/>
    <x v="2"/>
    <x v="0"/>
    <x v="1"/>
    <x v="2"/>
    <x v="0"/>
    <x v="1"/>
    <x v="8"/>
  </r>
  <r>
    <x v="37"/>
    <x v="7"/>
    <x v="0"/>
    <x v="1"/>
    <x v="2"/>
    <x v="0"/>
    <x v="1"/>
    <x v="8"/>
  </r>
  <r>
    <x v="37"/>
    <x v="8"/>
    <x v="0"/>
    <x v="1"/>
    <x v="2"/>
    <x v="0"/>
    <x v="1"/>
    <x v="8"/>
  </r>
  <r>
    <x v="37"/>
    <x v="4"/>
    <x v="0"/>
    <x v="1"/>
    <x v="2"/>
    <x v="0"/>
    <x v="1"/>
    <x v="8"/>
  </r>
  <r>
    <x v="37"/>
    <x v="1"/>
    <x v="0"/>
    <x v="1"/>
    <x v="2"/>
    <x v="0"/>
    <x v="1"/>
    <x v="8"/>
  </r>
  <r>
    <x v="37"/>
    <x v="0"/>
    <x v="0"/>
    <x v="1"/>
    <x v="2"/>
    <x v="0"/>
    <x v="1"/>
    <x v="8"/>
  </r>
  <r>
    <x v="38"/>
    <x v="10"/>
    <x v="0"/>
    <x v="0"/>
    <x v="1"/>
    <x v="0"/>
    <x v="2"/>
    <x v="9"/>
  </r>
  <r>
    <x v="38"/>
    <x v="3"/>
    <x v="0"/>
    <x v="0"/>
    <x v="1"/>
    <x v="0"/>
    <x v="2"/>
    <x v="9"/>
  </r>
  <r>
    <x v="38"/>
    <x v="4"/>
    <x v="0"/>
    <x v="0"/>
    <x v="1"/>
    <x v="0"/>
    <x v="2"/>
    <x v="9"/>
  </r>
  <r>
    <x v="38"/>
    <x v="0"/>
    <x v="0"/>
    <x v="0"/>
    <x v="1"/>
    <x v="0"/>
    <x v="2"/>
    <x v="9"/>
  </r>
  <r>
    <x v="38"/>
    <x v="5"/>
    <x v="0"/>
    <x v="0"/>
    <x v="1"/>
    <x v="0"/>
    <x v="2"/>
    <x v="9"/>
  </r>
  <r>
    <x v="38"/>
    <x v="2"/>
    <x v="0"/>
    <x v="0"/>
    <x v="1"/>
    <x v="0"/>
    <x v="2"/>
    <x v="9"/>
  </r>
  <r>
    <x v="38"/>
    <x v="1"/>
    <x v="0"/>
    <x v="0"/>
    <x v="1"/>
    <x v="0"/>
    <x v="2"/>
    <x v="9"/>
  </r>
  <r>
    <x v="38"/>
    <x v="7"/>
    <x v="0"/>
    <x v="0"/>
    <x v="1"/>
    <x v="0"/>
    <x v="2"/>
    <x v="9"/>
  </r>
  <r>
    <x v="39"/>
    <x v="3"/>
    <x v="0"/>
    <x v="0"/>
    <x v="1"/>
    <x v="0"/>
    <x v="2"/>
    <x v="10"/>
  </r>
  <r>
    <x v="39"/>
    <x v="5"/>
    <x v="0"/>
    <x v="0"/>
    <x v="1"/>
    <x v="0"/>
    <x v="2"/>
    <x v="10"/>
  </r>
  <r>
    <x v="39"/>
    <x v="9"/>
    <x v="0"/>
    <x v="0"/>
    <x v="1"/>
    <x v="0"/>
    <x v="2"/>
    <x v="10"/>
  </r>
  <r>
    <x v="39"/>
    <x v="12"/>
    <x v="0"/>
    <x v="0"/>
    <x v="1"/>
    <x v="0"/>
    <x v="2"/>
    <x v="10"/>
  </r>
  <r>
    <x v="40"/>
    <x v="9"/>
    <x v="0"/>
    <x v="0"/>
    <x v="1"/>
    <x v="0"/>
    <x v="2"/>
    <x v="11"/>
  </r>
  <r>
    <x v="40"/>
    <x v="1"/>
    <x v="0"/>
    <x v="0"/>
    <x v="1"/>
    <x v="0"/>
    <x v="2"/>
    <x v="11"/>
  </r>
  <r>
    <x v="40"/>
    <x v="11"/>
    <x v="0"/>
    <x v="0"/>
    <x v="1"/>
    <x v="0"/>
    <x v="2"/>
    <x v="11"/>
  </r>
  <r>
    <x v="40"/>
    <x v="12"/>
    <x v="0"/>
    <x v="0"/>
    <x v="1"/>
    <x v="0"/>
    <x v="2"/>
    <x v="11"/>
  </r>
  <r>
    <x v="41"/>
    <x v="10"/>
    <x v="0"/>
    <x v="0"/>
    <x v="1"/>
    <x v="0"/>
    <x v="2"/>
    <x v="12"/>
  </r>
  <r>
    <x v="42"/>
    <x v="8"/>
    <x v="0"/>
    <x v="0"/>
    <x v="3"/>
    <x v="0"/>
    <x v="2"/>
    <x v="13"/>
  </r>
  <r>
    <x v="43"/>
    <x v="2"/>
    <x v="0"/>
    <x v="0"/>
    <x v="3"/>
    <x v="0"/>
    <x v="2"/>
    <x v="3"/>
  </r>
  <r>
    <x v="43"/>
    <x v="7"/>
    <x v="0"/>
    <x v="0"/>
    <x v="3"/>
    <x v="0"/>
    <x v="2"/>
    <x v="3"/>
  </r>
  <r>
    <x v="43"/>
    <x v="6"/>
    <x v="0"/>
    <x v="0"/>
    <x v="3"/>
    <x v="0"/>
    <x v="2"/>
    <x v="3"/>
  </r>
  <r>
    <x v="44"/>
    <x v="2"/>
    <x v="0"/>
    <x v="0"/>
    <x v="3"/>
    <x v="0"/>
    <x v="2"/>
    <x v="3"/>
  </r>
  <r>
    <x v="44"/>
    <x v="8"/>
    <x v="0"/>
    <x v="0"/>
    <x v="3"/>
    <x v="0"/>
    <x v="2"/>
    <x v="3"/>
  </r>
  <r>
    <x v="44"/>
    <x v="6"/>
    <x v="0"/>
    <x v="0"/>
    <x v="3"/>
    <x v="0"/>
    <x v="2"/>
    <x v="3"/>
  </r>
  <r>
    <x v="44"/>
    <x v="4"/>
    <x v="0"/>
    <x v="0"/>
    <x v="3"/>
    <x v="0"/>
    <x v="2"/>
    <x v="3"/>
  </r>
  <r>
    <x v="44"/>
    <x v="7"/>
    <x v="0"/>
    <x v="0"/>
    <x v="3"/>
    <x v="0"/>
    <x v="2"/>
    <x v="3"/>
  </r>
  <r>
    <x v="45"/>
    <x v="8"/>
    <x v="0"/>
    <x v="0"/>
    <x v="3"/>
    <x v="0"/>
    <x v="2"/>
    <x v="3"/>
  </r>
  <r>
    <x v="45"/>
    <x v="7"/>
    <x v="0"/>
    <x v="0"/>
    <x v="3"/>
    <x v="0"/>
    <x v="2"/>
    <x v="3"/>
  </r>
  <r>
    <x v="45"/>
    <x v="2"/>
    <x v="0"/>
    <x v="0"/>
    <x v="3"/>
    <x v="0"/>
    <x v="2"/>
    <x v="3"/>
  </r>
  <r>
    <x v="45"/>
    <x v="5"/>
    <x v="0"/>
    <x v="0"/>
    <x v="3"/>
    <x v="0"/>
    <x v="2"/>
    <x v="3"/>
  </r>
  <r>
    <x v="45"/>
    <x v="4"/>
    <x v="0"/>
    <x v="0"/>
    <x v="3"/>
    <x v="0"/>
    <x v="2"/>
    <x v="3"/>
  </r>
  <r>
    <x v="45"/>
    <x v="6"/>
    <x v="0"/>
    <x v="0"/>
    <x v="3"/>
    <x v="0"/>
    <x v="2"/>
    <x v="3"/>
  </r>
  <r>
    <x v="45"/>
    <x v="3"/>
    <x v="0"/>
    <x v="0"/>
    <x v="3"/>
    <x v="0"/>
    <x v="2"/>
    <x v="3"/>
  </r>
  <r>
    <x v="46"/>
    <x v="7"/>
    <x v="0"/>
    <x v="0"/>
    <x v="0"/>
    <x v="0"/>
    <x v="2"/>
    <x v="13"/>
  </r>
  <r>
    <x v="46"/>
    <x v="3"/>
    <x v="0"/>
    <x v="0"/>
    <x v="0"/>
    <x v="0"/>
    <x v="2"/>
    <x v="13"/>
  </r>
  <r>
    <x v="46"/>
    <x v="6"/>
    <x v="0"/>
    <x v="0"/>
    <x v="0"/>
    <x v="0"/>
    <x v="2"/>
    <x v="13"/>
  </r>
  <r>
    <x v="46"/>
    <x v="2"/>
    <x v="0"/>
    <x v="0"/>
    <x v="0"/>
    <x v="0"/>
    <x v="2"/>
    <x v="13"/>
  </r>
  <r>
    <x v="46"/>
    <x v="8"/>
    <x v="0"/>
    <x v="0"/>
    <x v="0"/>
    <x v="0"/>
    <x v="2"/>
    <x v="13"/>
  </r>
  <r>
    <x v="46"/>
    <x v="5"/>
    <x v="0"/>
    <x v="0"/>
    <x v="0"/>
    <x v="0"/>
    <x v="2"/>
    <x v="13"/>
  </r>
  <r>
    <x v="46"/>
    <x v="4"/>
    <x v="0"/>
    <x v="0"/>
    <x v="0"/>
    <x v="0"/>
    <x v="2"/>
    <x v="13"/>
  </r>
  <r>
    <x v="47"/>
    <x v="5"/>
    <x v="0"/>
    <x v="0"/>
    <x v="1"/>
    <x v="0"/>
    <x v="2"/>
    <x v="13"/>
  </r>
  <r>
    <x v="47"/>
    <x v="7"/>
    <x v="0"/>
    <x v="0"/>
    <x v="1"/>
    <x v="0"/>
    <x v="2"/>
    <x v="13"/>
  </r>
  <r>
    <x v="47"/>
    <x v="4"/>
    <x v="0"/>
    <x v="0"/>
    <x v="1"/>
    <x v="0"/>
    <x v="2"/>
    <x v="13"/>
  </r>
  <r>
    <x v="47"/>
    <x v="6"/>
    <x v="0"/>
    <x v="0"/>
    <x v="1"/>
    <x v="0"/>
    <x v="2"/>
    <x v="13"/>
  </r>
  <r>
    <x v="47"/>
    <x v="0"/>
    <x v="0"/>
    <x v="0"/>
    <x v="1"/>
    <x v="0"/>
    <x v="2"/>
    <x v="13"/>
  </r>
  <r>
    <x v="47"/>
    <x v="2"/>
    <x v="0"/>
    <x v="0"/>
    <x v="1"/>
    <x v="0"/>
    <x v="2"/>
    <x v="13"/>
  </r>
  <r>
    <x v="47"/>
    <x v="3"/>
    <x v="0"/>
    <x v="0"/>
    <x v="1"/>
    <x v="0"/>
    <x v="2"/>
    <x v="13"/>
  </r>
  <r>
    <x v="48"/>
    <x v="1"/>
    <x v="0"/>
    <x v="0"/>
    <x v="1"/>
    <x v="0"/>
    <x v="2"/>
    <x v="13"/>
  </r>
  <r>
    <x v="48"/>
    <x v="4"/>
    <x v="0"/>
    <x v="0"/>
    <x v="1"/>
    <x v="0"/>
    <x v="2"/>
    <x v="13"/>
  </r>
  <r>
    <x v="48"/>
    <x v="7"/>
    <x v="0"/>
    <x v="0"/>
    <x v="1"/>
    <x v="0"/>
    <x v="2"/>
    <x v="13"/>
  </r>
  <r>
    <x v="48"/>
    <x v="3"/>
    <x v="0"/>
    <x v="0"/>
    <x v="1"/>
    <x v="0"/>
    <x v="2"/>
    <x v="13"/>
  </r>
  <r>
    <x v="48"/>
    <x v="0"/>
    <x v="0"/>
    <x v="0"/>
    <x v="1"/>
    <x v="0"/>
    <x v="2"/>
    <x v="13"/>
  </r>
  <r>
    <x v="48"/>
    <x v="5"/>
    <x v="0"/>
    <x v="0"/>
    <x v="1"/>
    <x v="0"/>
    <x v="2"/>
    <x v="13"/>
  </r>
  <r>
    <x v="49"/>
    <x v="5"/>
    <x v="0"/>
    <x v="0"/>
    <x v="1"/>
    <x v="0"/>
    <x v="2"/>
    <x v="13"/>
  </r>
  <r>
    <x v="49"/>
    <x v="0"/>
    <x v="0"/>
    <x v="0"/>
    <x v="1"/>
    <x v="0"/>
    <x v="2"/>
    <x v="13"/>
  </r>
  <r>
    <x v="49"/>
    <x v="7"/>
    <x v="0"/>
    <x v="0"/>
    <x v="1"/>
    <x v="0"/>
    <x v="2"/>
    <x v="13"/>
  </r>
  <r>
    <x v="49"/>
    <x v="3"/>
    <x v="0"/>
    <x v="0"/>
    <x v="1"/>
    <x v="0"/>
    <x v="2"/>
    <x v="13"/>
  </r>
  <r>
    <x v="49"/>
    <x v="4"/>
    <x v="0"/>
    <x v="0"/>
    <x v="1"/>
    <x v="0"/>
    <x v="2"/>
    <x v="13"/>
  </r>
  <r>
    <x v="50"/>
    <x v="6"/>
    <x v="0"/>
    <x v="0"/>
    <x v="1"/>
    <x v="0"/>
    <x v="2"/>
    <x v="13"/>
  </r>
  <r>
    <x v="50"/>
    <x v="2"/>
    <x v="0"/>
    <x v="0"/>
    <x v="1"/>
    <x v="0"/>
    <x v="2"/>
    <x v="13"/>
  </r>
  <r>
    <x v="50"/>
    <x v="5"/>
    <x v="0"/>
    <x v="0"/>
    <x v="1"/>
    <x v="0"/>
    <x v="2"/>
    <x v="13"/>
  </r>
  <r>
    <x v="50"/>
    <x v="8"/>
    <x v="0"/>
    <x v="0"/>
    <x v="1"/>
    <x v="0"/>
    <x v="2"/>
    <x v="13"/>
  </r>
  <r>
    <x v="50"/>
    <x v="4"/>
    <x v="0"/>
    <x v="0"/>
    <x v="1"/>
    <x v="0"/>
    <x v="2"/>
    <x v="13"/>
  </r>
  <r>
    <x v="50"/>
    <x v="7"/>
    <x v="0"/>
    <x v="0"/>
    <x v="1"/>
    <x v="0"/>
    <x v="2"/>
    <x v="13"/>
  </r>
  <r>
    <x v="51"/>
    <x v="7"/>
    <x v="0"/>
    <x v="0"/>
    <x v="1"/>
    <x v="0"/>
    <x v="2"/>
    <x v="9"/>
  </r>
  <r>
    <x v="51"/>
    <x v="8"/>
    <x v="0"/>
    <x v="0"/>
    <x v="1"/>
    <x v="0"/>
    <x v="2"/>
    <x v="9"/>
  </r>
  <r>
    <x v="51"/>
    <x v="4"/>
    <x v="0"/>
    <x v="0"/>
    <x v="1"/>
    <x v="0"/>
    <x v="2"/>
    <x v="9"/>
  </r>
  <r>
    <x v="51"/>
    <x v="1"/>
    <x v="0"/>
    <x v="0"/>
    <x v="1"/>
    <x v="0"/>
    <x v="2"/>
    <x v="9"/>
  </r>
  <r>
    <x v="51"/>
    <x v="0"/>
    <x v="0"/>
    <x v="0"/>
    <x v="1"/>
    <x v="0"/>
    <x v="2"/>
    <x v="9"/>
  </r>
  <r>
    <x v="52"/>
    <x v="2"/>
    <x v="0"/>
    <x v="0"/>
    <x v="2"/>
    <x v="0"/>
    <x v="3"/>
    <x v="4"/>
  </r>
  <r>
    <x v="52"/>
    <x v="7"/>
    <x v="0"/>
    <x v="0"/>
    <x v="2"/>
    <x v="0"/>
    <x v="3"/>
    <x v="4"/>
  </r>
  <r>
    <x v="52"/>
    <x v="6"/>
    <x v="0"/>
    <x v="0"/>
    <x v="2"/>
    <x v="0"/>
    <x v="3"/>
    <x v="4"/>
  </r>
  <r>
    <x v="52"/>
    <x v="4"/>
    <x v="0"/>
    <x v="0"/>
    <x v="2"/>
    <x v="0"/>
    <x v="3"/>
    <x v="4"/>
  </r>
  <r>
    <x v="53"/>
    <x v="2"/>
    <x v="0"/>
    <x v="0"/>
    <x v="3"/>
    <x v="0"/>
    <x v="4"/>
    <x v="14"/>
  </r>
  <r>
    <x v="53"/>
    <x v="3"/>
    <x v="0"/>
    <x v="0"/>
    <x v="3"/>
    <x v="0"/>
    <x v="4"/>
    <x v="14"/>
  </r>
  <r>
    <x v="53"/>
    <x v="1"/>
    <x v="0"/>
    <x v="0"/>
    <x v="3"/>
    <x v="0"/>
    <x v="4"/>
    <x v="14"/>
  </r>
  <r>
    <x v="53"/>
    <x v="5"/>
    <x v="0"/>
    <x v="0"/>
    <x v="3"/>
    <x v="0"/>
    <x v="4"/>
    <x v="14"/>
  </r>
  <r>
    <x v="53"/>
    <x v="7"/>
    <x v="0"/>
    <x v="0"/>
    <x v="3"/>
    <x v="0"/>
    <x v="4"/>
    <x v="14"/>
  </r>
  <r>
    <x v="54"/>
    <x v="1"/>
    <x v="0"/>
    <x v="0"/>
    <x v="3"/>
    <x v="0"/>
    <x v="4"/>
    <x v="14"/>
  </r>
  <r>
    <x v="55"/>
    <x v="8"/>
    <x v="0"/>
    <x v="0"/>
    <x v="3"/>
    <x v="0"/>
    <x v="4"/>
    <x v="14"/>
  </r>
  <r>
    <x v="56"/>
    <x v="2"/>
    <x v="0"/>
    <x v="0"/>
    <x v="3"/>
    <x v="0"/>
    <x v="4"/>
    <x v="15"/>
  </r>
  <r>
    <x v="57"/>
    <x v="8"/>
    <x v="0"/>
    <x v="0"/>
    <x v="3"/>
    <x v="0"/>
    <x v="4"/>
    <x v="15"/>
  </r>
  <r>
    <x v="57"/>
    <x v="7"/>
    <x v="0"/>
    <x v="0"/>
    <x v="3"/>
    <x v="0"/>
    <x v="4"/>
    <x v="15"/>
  </r>
  <r>
    <x v="57"/>
    <x v="6"/>
    <x v="0"/>
    <x v="0"/>
    <x v="3"/>
    <x v="0"/>
    <x v="4"/>
    <x v="15"/>
  </r>
  <r>
    <x v="57"/>
    <x v="1"/>
    <x v="0"/>
    <x v="0"/>
    <x v="3"/>
    <x v="0"/>
    <x v="4"/>
    <x v="15"/>
  </r>
  <r>
    <x v="57"/>
    <x v="12"/>
    <x v="0"/>
    <x v="0"/>
    <x v="3"/>
    <x v="0"/>
    <x v="4"/>
    <x v="15"/>
  </r>
  <r>
    <x v="57"/>
    <x v="2"/>
    <x v="0"/>
    <x v="0"/>
    <x v="3"/>
    <x v="0"/>
    <x v="4"/>
    <x v="15"/>
  </r>
  <r>
    <x v="58"/>
    <x v="7"/>
    <x v="0"/>
    <x v="0"/>
    <x v="0"/>
    <x v="0"/>
    <x v="4"/>
    <x v="15"/>
  </r>
  <r>
    <x v="58"/>
    <x v="12"/>
    <x v="0"/>
    <x v="0"/>
    <x v="0"/>
    <x v="0"/>
    <x v="4"/>
    <x v="15"/>
  </r>
  <r>
    <x v="58"/>
    <x v="2"/>
    <x v="0"/>
    <x v="0"/>
    <x v="0"/>
    <x v="0"/>
    <x v="4"/>
    <x v="15"/>
  </r>
  <r>
    <x v="58"/>
    <x v="1"/>
    <x v="0"/>
    <x v="0"/>
    <x v="0"/>
    <x v="0"/>
    <x v="4"/>
    <x v="15"/>
  </r>
  <r>
    <x v="58"/>
    <x v="6"/>
    <x v="0"/>
    <x v="0"/>
    <x v="0"/>
    <x v="0"/>
    <x v="4"/>
    <x v="15"/>
  </r>
  <r>
    <x v="59"/>
    <x v="2"/>
    <x v="0"/>
    <x v="0"/>
    <x v="1"/>
    <x v="0"/>
    <x v="4"/>
    <x v="15"/>
  </r>
  <r>
    <x v="59"/>
    <x v="12"/>
    <x v="0"/>
    <x v="0"/>
    <x v="1"/>
    <x v="0"/>
    <x v="4"/>
    <x v="15"/>
  </r>
  <r>
    <x v="59"/>
    <x v="1"/>
    <x v="0"/>
    <x v="0"/>
    <x v="1"/>
    <x v="0"/>
    <x v="4"/>
    <x v="15"/>
  </r>
  <r>
    <x v="59"/>
    <x v="7"/>
    <x v="0"/>
    <x v="0"/>
    <x v="1"/>
    <x v="0"/>
    <x v="4"/>
    <x v="15"/>
  </r>
  <r>
    <x v="59"/>
    <x v="4"/>
    <x v="0"/>
    <x v="0"/>
    <x v="1"/>
    <x v="0"/>
    <x v="4"/>
    <x v="15"/>
  </r>
  <r>
    <x v="59"/>
    <x v="9"/>
    <x v="0"/>
    <x v="0"/>
    <x v="1"/>
    <x v="0"/>
    <x v="4"/>
    <x v="15"/>
  </r>
  <r>
    <x v="59"/>
    <x v="10"/>
    <x v="0"/>
    <x v="0"/>
    <x v="1"/>
    <x v="0"/>
    <x v="4"/>
    <x v="15"/>
  </r>
  <r>
    <x v="59"/>
    <x v="3"/>
    <x v="0"/>
    <x v="0"/>
    <x v="1"/>
    <x v="0"/>
    <x v="4"/>
    <x v="15"/>
  </r>
  <r>
    <x v="60"/>
    <x v="8"/>
    <x v="0"/>
    <x v="0"/>
    <x v="1"/>
    <x v="0"/>
    <x v="5"/>
    <x v="3"/>
  </r>
  <r>
    <x v="60"/>
    <x v="4"/>
    <x v="0"/>
    <x v="0"/>
    <x v="1"/>
    <x v="0"/>
    <x v="5"/>
    <x v="3"/>
  </r>
  <r>
    <x v="60"/>
    <x v="5"/>
    <x v="0"/>
    <x v="0"/>
    <x v="1"/>
    <x v="0"/>
    <x v="5"/>
    <x v="3"/>
  </r>
  <r>
    <x v="60"/>
    <x v="7"/>
    <x v="0"/>
    <x v="0"/>
    <x v="1"/>
    <x v="0"/>
    <x v="5"/>
    <x v="3"/>
  </r>
  <r>
    <x v="60"/>
    <x v="0"/>
    <x v="0"/>
    <x v="0"/>
    <x v="1"/>
    <x v="0"/>
    <x v="5"/>
    <x v="3"/>
  </r>
  <r>
    <x v="60"/>
    <x v="2"/>
    <x v="0"/>
    <x v="0"/>
    <x v="1"/>
    <x v="0"/>
    <x v="5"/>
    <x v="3"/>
  </r>
  <r>
    <x v="61"/>
    <x v="3"/>
    <x v="0"/>
    <x v="0"/>
    <x v="1"/>
    <x v="0"/>
    <x v="5"/>
    <x v="3"/>
  </r>
  <r>
    <x v="61"/>
    <x v="7"/>
    <x v="0"/>
    <x v="0"/>
    <x v="1"/>
    <x v="0"/>
    <x v="5"/>
    <x v="3"/>
  </r>
  <r>
    <x v="61"/>
    <x v="2"/>
    <x v="0"/>
    <x v="0"/>
    <x v="1"/>
    <x v="0"/>
    <x v="5"/>
    <x v="3"/>
  </r>
  <r>
    <x v="61"/>
    <x v="6"/>
    <x v="0"/>
    <x v="0"/>
    <x v="1"/>
    <x v="0"/>
    <x v="5"/>
    <x v="3"/>
  </r>
  <r>
    <x v="61"/>
    <x v="5"/>
    <x v="0"/>
    <x v="0"/>
    <x v="1"/>
    <x v="0"/>
    <x v="5"/>
    <x v="3"/>
  </r>
  <r>
    <x v="61"/>
    <x v="8"/>
    <x v="0"/>
    <x v="0"/>
    <x v="1"/>
    <x v="0"/>
    <x v="5"/>
    <x v="3"/>
  </r>
  <r>
    <x v="61"/>
    <x v="4"/>
    <x v="0"/>
    <x v="0"/>
    <x v="1"/>
    <x v="0"/>
    <x v="5"/>
    <x v="3"/>
  </r>
  <r>
    <x v="61"/>
    <x v="0"/>
    <x v="0"/>
    <x v="0"/>
    <x v="1"/>
    <x v="0"/>
    <x v="5"/>
    <x v="3"/>
  </r>
  <r>
    <x v="62"/>
    <x v="1"/>
    <x v="0"/>
    <x v="0"/>
    <x v="0"/>
    <x v="0"/>
    <x v="5"/>
    <x v="0"/>
  </r>
  <r>
    <x v="62"/>
    <x v="6"/>
    <x v="0"/>
    <x v="0"/>
    <x v="0"/>
    <x v="0"/>
    <x v="5"/>
    <x v="0"/>
  </r>
  <r>
    <x v="62"/>
    <x v="5"/>
    <x v="0"/>
    <x v="0"/>
    <x v="0"/>
    <x v="0"/>
    <x v="5"/>
    <x v="0"/>
  </r>
  <r>
    <x v="62"/>
    <x v="3"/>
    <x v="0"/>
    <x v="0"/>
    <x v="0"/>
    <x v="0"/>
    <x v="5"/>
    <x v="0"/>
  </r>
  <r>
    <x v="62"/>
    <x v="4"/>
    <x v="0"/>
    <x v="0"/>
    <x v="0"/>
    <x v="0"/>
    <x v="5"/>
    <x v="0"/>
  </r>
  <r>
    <x v="62"/>
    <x v="2"/>
    <x v="0"/>
    <x v="0"/>
    <x v="0"/>
    <x v="0"/>
    <x v="5"/>
    <x v="0"/>
  </r>
  <r>
    <x v="63"/>
    <x v="2"/>
    <x v="0"/>
    <x v="0"/>
    <x v="0"/>
    <x v="0"/>
    <x v="4"/>
    <x v="15"/>
  </r>
  <r>
    <x v="63"/>
    <x v="3"/>
    <x v="0"/>
    <x v="0"/>
    <x v="0"/>
    <x v="0"/>
    <x v="4"/>
    <x v="15"/>
  </r>
  <r>
    <x v="63"/>
    <x v="6"/>
    <x v="0"/>
    <x v="0"/>
    <x v="0"/>
    <x v="0"/>
    <x v="4"/>
    <x v="15"/>
  </r>
  <r>
    <x v="63"/>
    <x v="1"/>
    <x v="0"/>
    <x v="0"/>
    <x v="0"/>
    <x v="0"/>
    <x v="4"/>
    <x v="15"/>
  </r>
  <r>
    <x v="63"/>
    <x v="7"/>
    <x v="0"/>
    <x v="0"/>
    <x v="0"/>
    <x v="0"/>
    <x v="4"/>
    <x v="15"/>
  </r>
  <r>
    <x v="63"/>
    <x v="4"/>
    <x v="0"/>
    <x v="0"/>
    <x v="0"/>
    <x v="0"/>
    <x v="4"/>
    <x v="15"/>
  </r>
  <r>
    <x v="63"/>
    <x v="5"/>
    <x v="0"/>
    <x v="0"/>
    <x v="0"/>
    <x v="0"/>
    <x v="4"/>
    <x v="15"/>
  </r>
  <r>
    <x v="64"/>
    <x v="6"/>
    <x v="0"/>
    <x v="0"/>
    <x v="0"/>
    <x v="0"/>
    <x v="4"/>
    <x v="15"/>
  </r>
  <r>
    <x v="64"/>
    <x v="4"/>
    <x v="0"/>
    <x v="0"/>
    <x v="0"/>
    <x v="0"/>
    <x v="4"/>
    <x v="15"/>
  </r>
  <r>
    <x v="64"/>
    <x v="1"/>
    <x v="0"/>
    <x v="0"/>
    <x v="0"/>
    <x v="0"/>
    <x v="4"/>
    <x v="15"/>
  </r>
  <r>
    <x v="64"/>
    <x v="3"/>
    <x v="0"/>
    <x v="0"/>
    <x v="0"/>
    <x v="0"/>
    <x v="4"/>
    <x v="15"/>
  </r>
  <r>
    <x v="64"/>
    <x v="7"/>
    <x v="0"/>
    <x v="0"/>
    <x v="0"/>
    <x v="0"/>
    <x v="4"/>
    <x v="15"/>
  </r>
  <r>
    <x v="64"/>
    <x v="2"/>
    <x v="0"/>
    <x v="0"/>
    <x v="0"/>
    <x v="0"/>
    <x v="4"/>
    <x v="15"/>
  </r>
  <r>
    <x v="65"/>
    <x v="7"/>
    <x v="0"/>
    <x v="0"/>
    <x v="0"/>
    <x v="0"/>
    <x v="3"/>
    <x v="7"/>
  </r>
  <r>
    <x v="65"/>
    <x v="6"/>
    <x v="0"/>
    <x v="0"/>
    <x v="0"/>
    <x v="0"/>
    <x v="3"/>
    <x v="7"/>
  </r>
  <r>
    <x v="65"/>
    <x v="4"/>
    <x v="0"/>
    <x v="0"/>
    <x v="0"/>
    <x v="0"/>
    <x v="3"/>
    <x v="7"/>
  </r>
  <r>
    <x v="65"/>
    <x v="3"/>
    <x v="0"/>
    <x v="0"/>
    <x v="0"/>
    <x v="0"/>
    <x v="3"/>
    <x v="7"/>
  </r>
  <r>
    <x v="65"/>
    <x v="5"/>
    <x v="0"/>
    <x v="0"/>
    <x v="0"/>
    <x v="0"/>
    <x v="3"/>
    <x v="7"/>
  </r>
  <r>
    <x v="65"/>
    <x v="8"/>
    <x v="0"/>
    <x v="0"/>
    <x v="0"/>
    <x v="0"/>
    <x v="3"/>
    <x v="7"/>
  </r>
  <r>
    <x v="65"/>
    <x v="1"/>
    <x v="0"/>
    <x v="0"/>
    <x v="0"/>
    <x v="0"/>
    <x v="3"/>
    <x v="7"/>
  </r>
  <r>
    <x v="66"/>
    <x v="5"/>
    <x v="0"/>
    <x v="0"/>
    <x v="0"/>
    <x v="0"/>
    <x v="3"/>
    <x v="7"/>
  </r>
  <r>
    <x v="66"/>
    <x v="4"/>
    <x v="0"/>
    <x v="0"/>
    <x v="0"/>
    <x v="0"/>
    <x v="3"/>
    <x v="7"/>
  </r>
  <r>
    <x v="66"/>
    <x v="3"/>
    <x v="0"/>
    <x v="0"/>
    <x v="0"/>
    <x v="0"/>
    <x v="3"/>
    <x v="7"/>
  </r>
  <r>
    <x v="66"/>
    <x v="7"/>
    <x v="0"/>
    <x v="0"/>
    <x v="0"/>
    <x v="0"/>
    <x v="3"/>
    <x v="7"/>
  </r>
  <r>
    <x v="66"/>
    <x v="6"/>
    <x v="0"/>
    <x v="0"/>
    <x v="0"/>
    <x v="0"/>
    <x v="3"/>
    <x v="7"/>
  </r>
  <r>
    <x v="67"/>
    <x v="8"/>
    <x v="0"/>
    <x v="0"/>
    <x v="3"/>
    <x v="0"/>
    <x v="4"/>
    <x v="14"/>
  </r>
  <r>
    <x v="67"/>
    <x v="6"/>
    <x v="0"/>
    <x v="0"/>
    <x v="3"/>
    <x v="0"/>
    <x v="4"/>
    <x v="14"/>
  </r>
  <r>
    <x v="68"/>
    <x v="6"/>
    <x v="0"/>
    <x v="0"/>
    <x v="2"/>
    <x v="0"/>
    <x v="3"/>
    <x v="5"/>
  </r>
  <r>
    <x v="68"/>
    <x v="2"/>
    <x v="0"/>
    <x v="0"/>
    <x v="2"/>
    <x v="0"/>
    <x v="3"/>
    <x v="5"/>
  </r>
  <r>
    <x v="68"/>
    <x v="4"/>
    <x v="0"/>
    <x v="0"/>
    <x v="2"/>
    <x v="0"/>
    <x v="3"/>
    <x v="5"/>
  </r>
  <r>
    <x v="68"/>
    <x v="7"/>
    <x v="0"/>
    <x v="0"/>
    <x v="2"/>
    <x v="0"/>
    <x v="3"/>
    <x v="5"/>
  </r>
  <r>
    <x v="68"/>
    <x v="1"/>
    <x v="0"/>
    <x v="0"/>
    <x v="2"/>
    <x v="0"/>
    <x v="3"/>
    <x v="5"/>
  </r>
  <r>
    <x v="68"/>
    <x v="8"/>
    <x v="0"/>
    <x v="0"/>
    <x v="2"/>
    <x v="0"/>
    <x v="3"/>
    <x v="5"/>
  </r>
  <r>
    <x v="38"/>
    <x v="7"/>
    <x v="1"/>
    <x v="0"/>
    <x v="1"/>
    <x v="0"/>
    <x v="2"/>
    <x v="9"/>
  </r>
  <r>
    <x v="38"/>
    <x v="1"/>
    <x v="1"/>
    <x v="0"/>
    <x v="1"/>
    <x v="0"/>
    <x v="2"/>
    <x v="9"/>
  </r>
  <r>
    <x v="38"/>
    <x v="0"/>
    <x v="1"/>
    <x v="0"/>
    <x v="1"/>
    <x v="0"/>
    <x v="2"/>
    <x v="9"/>
  </r>
  <r>
    <x v="38"/>
    <x v="5"/>
    <x v="1"/>
    <x v="0"/>
    <x v="1"/>
    <x v="0"/>
    <x v="2"/>
    <x v="9"/>
  </r>
  <r>
    <x v="38"/>
    <x v="10"/>
    <x v="1"/>
    <x v="0"/>
    <x v="1"/>
    <x v="0"/>
    <x v="2"/>
    <x v="9"/>
  </r>
  <r>
    <x v="52"/>
    <x v="8"/>
    <x v="1"/>
    <x v="0"/>
    <x v="2"/>
    <x v="0"/>
    <x v="3"/>
    <x v="4"/>
  </r>
  <r>
    <x v="52"/>
    <x v="6"/>
    <x v="1"/>
    <x v="0"/>
    <x v="2"/>
    <x v="0"/>
    <x v="3"/>
    <x v="4"/>
  </r>
  <r>
    <x v="52"/>
    <x v="7"/>
    <x v="1"/>
    <x v="0"/>
    <x v="2"/>
    <x v="0"/>
    <x v="3"/>
    <x v="4"/>
  </r>
  <r>
    <x v="52"/>
    <x v="2"/>
    <x v="1"/>
    <x v="0"/>
    <x v="2"/>
    <x v="0"/>
    <x v="3"/>
    <x v="4"/>
  </r>
  <r>
    <x v="52"/>
    <x v="4"/>
    <x v="1"/>
    <x v="0"/>
    <x v="2"/>
    <x v="0"/>
    <x v="3"/>
    <x v="4"/>
  </r>
  <r>
    <x v="69"/>
    <x v="8"/>
    <x v="1"/>
    <x v="0"/>
    <x v="3"/>
    <x v="0"/>
    <x v="4"/>
    <x v="15"/>
  </r>
  <r>
    <x v="39"/>
    <x v="5"/>
    <x v="1"/>
    <x v="0"/>
    <x v="1"/>
    <x v="0"/>
    <x v="2"/>
    <x v="10"/>
  </r>
  <r>
    <x v="39"/>
    <x v="10"/>
    <x v="1"/>
    <x v="0"/>
    <x v="1"/>
    <x v="0"/>
    <x v="2"/>
    <x v="10"/>
  </r>
  <r>
    <x v="39"/>
    <x v="9"/>
    <x v="1"/>
    <x v="0"/>
    <x v="1"/>
    <x v="0"/>
    <x v="2"/>
    <x v="10"/>
  </r>
  <r>
    <x v="39"/>
    <x v="12"/>
    <x v="1"/>
    <x v="0"/>
    <x v="1"/>
    <x v="0"/>
    <x v="2"/>
    <x v="10"/>
  </r>
  <r>
    <x v="40"/>
    <x v="10"/>
    <x v="1"/>
    <x v="0"/>
    <x v="1"/>
    <x v="0"/>
    <x v="2"/>
    <x v="11"/>
  </r>
  <r>
    <x v="40"/>
    <x v="9"/>
    <x v="1"/>
    <x v="0"/>
    <x v="1"/>
    <x v="0"/>
    <x v="2"/>
    <x v="11"/>
  </r>
  <r>
    <x v="70"/>
    <x v="2"/>
    <x v="1"/>
    <x v="0"/>
    <x v="2"/>
    <x v="0"/>
    <x v="3"/>
    <x v="4"/>
  </r>
  <r>
    <x v="70"/>
    <x v="8"/>
    <x v="1"/>
    <x v="0"/>
    <x v="2"/>
    <x v="0"/>
    <x v="3"/>
    <x v="4"/>
  </r>
  <r>
    <x v="53"/>
    <x v="0"/>
    <x v="1"/>
    <x v="0"/>
    <x v="3"/>
    <x v="0"/>
    <x v="4"/>
    <x v="14"/>
  </r>
  <r>
    <x v="53"/>
    <x v="1"/>
    <x v="1"/>
    <x v="0"/>
    <x v="3"/>
    <x v="0"/>
    <x v="4"/>
    <x v="14"/>
  </r>
  <r>
    <x v="53"/>
    <x v="5"/>
    <x v="1"/>
    <x v="0"/>
    <x v="3"/>
    <x v="0"/>
    <x v="4"/>
    <x v="14"/>
  </r>
  <r>
    <x v="53"/>
    <x v="7"/>
    <x v="1"/>
    <x v="0"/>
    <x v="3"/>
    <x v="0"/>
    <x v="4"/>
    <x v="14"/>
  </r>
  <r>
    <x v="54"/>
    <x v="1"/>
    <x v="1"/>
    <x v="0"/>
    <x v="3"/>
    <x v="0"/>
    <x v="4"/>
    <x v="14"/>
  </r>
  <r>
    <x v="55"/>
    <x v="0"/>
    <x v="1"/>
    <x v="0"/>
    <x v="3"/>
    <x v="0"/>
    <x v="4"/>
    <x v="14"/>
  </r>
  <r>
    <x v="42"/>
    <x v="7"/>
    <x v="1"/>
    <x v="0"/>
    <x v="3"/>
    <x v="0"/>
    <x v="2"/>
    <x v="13"/>
  </r>
  <r>
    <x v="42"/>
    <x v="8"/>
    <x v="1"/>
    <x v="0"/>
    <x v="3"/>
    <x v="0"/>
    <x v="2"/>
    <x v="13"/>
  </r>
  <r>
    <x v="42"/>
    <x v="2"/>
    <x v="1"/>
    <x v="0"/>
    <x v="3"/>
    <x v="0"/>
    <x v="2"/>
    <x v="13"/>
  </r>
  <r>
    <x v="56"/>
    <x v="9"/>
    <x v="1"/>
    <x v="0"/>
    <x v="3"/>
    <x v="0"/>
    <x v="4"/>
    <x v="15"/>
  </r>
  <r>
    <x v="56"/>
    <x v="7"/>
    <x v="1"/>
    <x v="0"/>
    <x v="3"/>
    <x v="0"/>
    <x v="4"/>
    <x v="15"/>
  </r>
  <r>
    <x v="56"/>
    <x v="2"/>
    <x v="1"/>
    <x v="0"/>
    <x v="3"/>
    <x v="0"/>
    <x v="4"/>
    <x v="15"/>
  </r>
  <r>
    <x v="56"/>
    <x v="1"/>
    <x v="1"/>
    <x v="0"/>
    <x v="3"/>
    <x v="0"/>
    <x v="4"/>
    <x v="15"/>
  </r>
  <r>
    <x v="56"/>
    <x v="8"/>
    <x v="1"/>
    <x v="0"/>
    <x v="3"/>
    <x v="0"/>
    <x v="4"/>
    <x v="15"/>
  </r>
  <r>
    <x v="56"/>
    <x v="12"/>
    <x v="1"/>
    <x v="0"/>
    <x v="3"/>
    <x v="0"/>
    <x v="4"/>
    <x v="15"/>
  </r>
  <r>
    <x v="57"/>
    <x v="1"/>
    <x v="1"/>
    <x v="0"/>
    <x v="3"/>
    <x v="0"/>
    <x v="4"/>
    <x v="15"/>
  </r>
  <r>
    <x v="57"/>
    <x v="10"/>
    <x v="1"/>
    <x v="0"/>
    <x v="3"/>
    <x v="0"/>
    <x v="4"/>
    <x v="15"/>
  </r>
  <r>
    <x v="57"/>
    <x v="2"/>
    <x v="1"/>
    <x v="0"/>
    <x v="3"/>
    <x v="0"/>
    <x v="4"/>
    <x v="15"/>
  </r>
  <r>
    <x v="57"/>
    <x v="12"/>
    <x v="1"/>
    <x v="0"/>
    <x v="3"/>
    <x v="0"/>
    <x v="4"/>
    <x v="15"/>
  </r>
  <r>
    <x v="57"/>
    <x v="11"/>
    <x v="1"/>
    <x v="0"/>
    <x v="3"/>
    <x v="0"/>
    <x v="4"/>
    <x v="15"/>
  </r>
  <r>
    <x v="57"/>
    <x v="9"/>
    <x v="1"/>
    <x v="0"/>
    <x v="3"/>
    <x v="0"/>
    <x v="4"/>
    <x v="15"/>
  </r>
  <r>
    <x v="57"/>
    <x v="6"/>
    <x v="1"/>
    <x v="0"/>
    <x v="3"/>
    <x v="0"/>
    <x v="4"/>
    <x v="15"/>
  </r>
  <r>
    <x v="57"/>
    <x v="8"/>
    <x v="1"/>
    <x v="0"/>
    <x v="3"/>
    <x v="0"/>
    <x v="4"/>
    <x v="15"/>
  </r>
  <r>
    <x v="57"/>
    <x v="7"/>
    <x v="1"/>
    <x v="0"/>
    <x v="3"/>
    <x v="0"/>
    <x v="4"/>
    <x v="15"/>
  </r>
  <r>
    <x v="58"/>
    <x v="12"/>
    <x v="1"/>
    <x v="0"/>
    <x v="0"/>
    <x v="0"/>
    <x v="4"/>
    <x v="15"/>
  </r>
  <r>
    <x v="58"/>
    <x v="7"/>
    <x v="1"/>
    <x v="0"/>
    <x v="0"/>
    <x v="0"/>
    <x v="4"/>
    <x v="15"/>
  </r>
  <r>
    <x v="58"/>
    <x v="9"/>
    <x v="1"/>
    <x v="0"/>
    <x v="0"/>
    <x v="0"/>
    <x v="4"/>
    <x v="15"/>
  </r>
  <r>
    <x v="58"/>
    <x v="10"/>
    <x v="1"/>
    <x v="0"/>
    <x v="0"/>
    <x v="0"/>
    <x v="4"/>
    <x v="15"/>
  </r>
  <r>
    <x v="58"/>
    <x v="11"/>
    <x v="1"/>
    <x v="0"/>
    <x v="0"/>
    <x v="0"/>
    <x v="4"/>
    <x v="15"/>
  </r>
  <r>
    <x v="58"/>
    <x v="6"/>
    <x v="1"/>
    <x v="0"/>
    <x v="0"/>
    <x v="0"/>
    <x v="4"/>
    <x v="15"/>
  </r>
  <r>
    <x v="58"/>
    <x v="1"/>
    <x v="1"/>
    <x v="0"/>
    <x v="0"/>
    <x v="0"/>
    <x v="4"/>
    <x v="15"/>
  </r>
  <r>
    <x v="71"/>
    <x v="9"/>
    <x v="1"/>
    <x v="0"/>
    <x v="2"/>
    <x v="0"/>
    <x v="3"/>
    <x v="5"/>
  </r>
  <r>
    <x v="72"/>
    <x v="8"/>
    <x v="1"/>
    <x v="0"/>
    <x v="2"/>
    <x v="0"/>
    <x v="3"/>
    <x v="8"/>
  </r>
  <r>
    <x v="59"/>
    <x v="10"/>
    <x v="1"/>
    <x v="0"/>
    <x v="1"/>
    <x v="0"/>
    <x v="4"/>
    <x v="15"/>
  </r>
  <r>
    <x v="60"/>
    <x v="0"/>
    <x v="1"/>
    <x v="0"/>
    <x v="1"/>
    <x v="0"/>
    <x v="5"/>
    <x v="3"/>
  </r>
  <r>
    <x v="60"/>
    <x v="5"/>
    <x v="1"/>
    <x v="0"/>
    <x v="1"/>
    <x v="0"/>
    <x v="5"/>
    <x v="3"/>
  </r>
  <r>
    <x v="61"/>
    <x v="6"/>
    <x v="1"/>
    <x v="0"/>
    <x v="1"/>
    <x v="0"/>
    <x v="5"/>
    <x v="3"/>
  </r>
  <r>
    <x v="61"/>
    <x v="7"/>
    <x v="1"/>
    <x v="0"/>
    <x v="1"/>
    <x v="0"/>
    <x v="5"/>
    <x v="3"/>
  </r>
  <r>
    <x v="61"/>
    <x v="1"/>
    <x v="1"/>
    <x v="0"/>
    <x v="1"/>
    <x v="0"/>
    <x v="5"/>
    <x v="3"/>
  </r>
  <r>
    <x v="61"/>
    <x v="5"/>
    <x v="1"/>
    <x v="0"/>
    <x v="1"/>
    <x v="0"/>
    <x v="5"/>
    <x v="3"/>
  </r>
  <r>
    <x v="61"/>
    <x v="0"/>
    <x v="1"/>
    <x v="0"/>
    <x v="1"/>
    <x v="0"/>
    <x v="5"/>
    <x v="3"/>
  </r>
  <r>
    <x v="61"/>
    <x v="2"/>
    <x v="1"/>
    <x v="0"/>
    <x v="1"/>
    <x v="0"/>
    <x v="5"/>
    <x v="3"/>
  </r>
  <r>
    <x v="61"/>
    <x v="4"/>
    <x v="1"/>
    <x v="0"/>
    <x v="1"/>
    <x v="0"/>
    <x v="5"/>
    <x v="3"/>
  </r>
  <r>
    <x v="62"/>
    <x v="1"/>
    <x v="1"/>
    <x v="0"/>
    <x v="0"/>
    <x v="0"/>
    <x v="5"/>
    <x v="0"/>
  </r>
  <r>
    <x v="62"/>
    <x v="4"/>
    <x v="1"/>
    <x v="0"/>
    <x v="0"/>
    <x v="0"/>
    <x v="5"/>
    <x v="0"/>
  </r>
  <r>
    <x v="62"/>
    <x v="6"/>
    <x v="1"/>
    <x v="0"/>
    <x v="0"/>
    <x v="0"/>
    <x v="5"/>
    <x v="0"/>
  </r>
  <r>
    <x v="62"/>
    <x v="5"/>
    <x v="1"/>
    <x v="0"/>
    <x v="0"/>
    <x v="0"/>
    <x v="5"/>
    <x v="0"/>
  </r>
  <r>
    <x v="63"/>
    <x v="6"/>
    <x v="1"/>
    <x v="0"/>
    <x v="0"/>
    <x v="0"/>
    <x v="4"/>
    <x v="15"/>
  </r>
  <r>
    <x v="63"/>
    <x v="2"/>
    <x v="1"/>
    <x v="0"/>
    <x v="0"/>
    <x v="0"/>
    <x v="4"/>
    <x v="15"/>
  </r>
  <r>
    <x v="63"/>
    <x v="5"/>
    <x v="1"/>
    <x v="0"/>
    <x v="0"/>
    <x v="0"/>
    <x v="4"/>
    <x v="15"/>
  </r>
  <r>
    <x v="63"/>
    <x v="1"/>
    <x v="1"/>
    <x v="0"/>
    <x v="0"/>
    <x v="0"/>
    <x v="4"/>
    <x v="15"/>
  </r>
  <r>
    <x v="63"/>
    <x v="4"/>
    <x v="1"/>
    <x v="0"/>
    <x v="0"/>
    <x v="0"/>
    <x v="4"/>
    <x v="15"/>
  </r>
  <r>
    <x v="63"/>
    <x v="7"/>
    <x v="1"/>
    <x v="0"/>
    <x v="0"/>
    <x v="0"/>
    <x v="4"/>
    <x v="15"/>
  </r>
  <r>
    <x v="64"/>
    <x v="6"/>
    <x v="1"/>
    <x v="0"/>
    <x v="0"/>
    <x v="0"/>
    <x v="4"/>
    <x v="15"/>
  </r>
  <r>
    <x v="64"/>
    <x v="4"/>
    <x v="1"/>
    <x v="0"/>
    <x v="0"/>
    <x v="0"/>
    <x v="4"/>
    <x v="15"/>
  </r>
  <r>
    <x v="43"/>
    <x v="6"/>
    <x v="1"/>
    <x v="0"/>
    <x v="3"/>
    <x v="0"/>
    <x v="2"/>
    <x v="3"/>
  </r>
  <r>
    <x v="43"/>
    <x v="8"/>
    <x v="1"/>
    <x v="0"/>
    <x v="3"/>
    <x v="0"/>
    <x v="2"/>
    <x v="3"/>
  </r>
  <r>
    <x v="43"/>
    <x v="7"/>
    <x v="1"/>
    <x v="0"/>
    <x v="3"/>
    <x v="0"/>
    <x v="2"/>
    <x v="3"/>
  </r>
  <r>
    <x v="43"/>
    <x v="0"/>
    <x v="1"/>
    <x v="0"/>
    <x v="3"/>
    <x v="0"/>
    <x v="2"/>
    <x v="3"/>
  </r>
  <r>
    <x v="43"/>
    <x v="4"/>
    <x v="1"/>
    <x v="0"/>
    <x v="3"/>
    <x v="0"/>
    <x v="2"/>
    <x v="3"/>
  </r>
  <r>
    <x v="43"/>
    <x v="2"/>
    <x v="1"/>
    <x v="0"/>
    <x v="3"/>
    <x v="0"/>
    <x v="2"/>
    <x v="3"/>
  </r>
  <r>
    <x v="44"/>
    <x v="4"/>
    <x v="1"/>
    <x v="0"/>
    <x v="3"/>
    <x v="0"/>
    <x v="2"/>
    <x v="3"/>
  </r>
  <r>
    <x v="44"/>
    <x v="7"/>
    <x v="1"/>
    <x v="0"/>
    <x v="3"/>
    <x v="0"/>
    <x v="2"/>
    <x v="3"/>
  </r>
  <r>
    <x v="44"/>
    <x v="6"/>
    <x v="1"/>
    <x v="0"/>
    <x v="3"/>
    <x v="0"/>
    <x v="2"/>
    <x v="3"/>
  </r>
  <r>
    <x v="45"/>
    <x v="4"/>
    <x v="1"/>
    <x v="0"/>
    <x v="3"/>
    <x v="0"/>
    <x v="2"/>
    <x v="3"/>
  </r>
  <r>
    <x v="45"/>
    <x v="6"/>
    <x v="1"/>
    <x v="0"/>
    <x v="3"/>
    <x v="0"/>
    <x v="2"/>
    <x v="3"/>
  </r>
  <r>
    <x v="45"/>
    <x v="5"/>
    <x v="1"/>
    <x v="0"/>
    <x v="3"/>
    <x v="0"/>
    <x v="2"/>
    <x v="3"/>
  </r>
  <r>
    <x v="65"/>
    <x v="1"/>
    <x v="1"/>
    <x v="0"/>
    <x v="0"/>
    <x v="0"/>
    <x v="3"/>
    <x v="7"/>
  </r>
  <r>
    <x v="65"/>
    <x v="5"/>
    <x v="1"/>
    <x v="0"/>
    <x v="0"/>
    <x v="0"/>
    <x v="3"/>
    <x v="7"/>
  </r>
  <r>
    <x v="65"/>
    <x v="4"/>
    <x v="1"/>
    <x v="0"/>
    <x v="0"/>
    <x v="0"/>
    <x v="3"/>
    <x v="7"/>
  </r>
  <r>
    <x v="65"/>
    <x v="6"/>
    <x v="1"/>
    <x v="0"/>
    <x v="0"/>
    <x v="0"/>
    <x v="3"/>
    <x v="7"/>
  </r>
  <r>
    <x v="66"/>
    <x v="1"/>
    <x v="1"/>
    <x v="0"/>
    <x v="0"/>
    <x v="0"/>
    <x v="3"/>
    <x v="7"/>
  </r>
  <r>
    <x v="66"/>
    <x v="4"/>
    <x v="1"/>
    <x v="0"/>
    <x v="0"/>
    <x v="0"/>
    <x v="3"/>
    <x v="7"/>
  </r>
  <r>
    <x v="66"/>
    <x v="6"/>
    <x v="1"/>
    <x v="0"/>
    <x v="0"/>
    <x v="0"/>
    <x v="3"/>
    <x v="7"/>
  </r>
  <r>
    <x v="66"/>
    <x v="5"/>
    <x v="1"/>
    <x v="0"/>
    <x v="0"/>
    <x v="0"/>
    <x v="3"/>
    <x v="7"/>
  </r>
  <r>
    <x v="46"/>
    <x v="6"/>
    <x v="1"/>
    <x v="0"/>
    <x v="0"/>
    <x v="0"/>
    <x v="2"/>
    <x v="13"/>
  </r>
  <r>
    <x v="46"/>
    <x v="4"/>
    <x v="1"/>
    <x v="0"/>
    <x v="0"/>
    <x v="0"/>
    <x v="2"/>
    <x v="13"/>
  </r>
  <r>
    <x v="46"/>
    <x v="1"/>
    <x v="1"/>
    <x v="0"/>
    <x v="0"/>
    <x v="0"/>
    <x v="2"/>
    <x v="13"/>
  </r>
  <r>
    <x v="46"/>
    <x v="5"/>
    <x v="1"/>
    <x v="0"/>
    <x v="0"/>
    <x v="0"/>
    <x v="2"/>
    <x v="13"/>
  </r>
  <r>
    <x v="46"/>
    <x v="7"/>
    <x v="1"/>
    <x v="0"/>
    <x v="0"/>
    <x v="0"/>
    <x v="2"/>
    <x v="13"/>
  </r>
  <r>
    <x v="46"/>
    <x v="2"/>
    <x v="1"/>
    <x v="0"/>
    <x v="0"/>
    <x v="0"/>
    <x v="2"/>
    <x v="13"/>
  </r>
  <r>
    <x v="46"/>
    <x v="0"/>
    <x v="1"/>
    <x v="0"/>
    <x v="0"/>
    <x v="0"/>
    <x v="2"/>
    <x v="13"/>
  </r>
  <r>
    <x v="47"/>
    <x v="0"/>
    <x v="1"/>
    <x v="0"/>
    <x v="1"/>
    <x v="0"/>
    <x v="2"/>
    <x v="13"/>
  </r>
  <r>
    <x v="47"/>
    <x v="5"/>
    <x v="1"/>
    <x v="0"/>
    <x v="1"/>
    <x v="0"/>
    <x v="2"/>
    <x v="13"/>
  </r>
  <r>
    <x v="47"/>
    <x v="6"/>
    <x v="1"/>
    <x v="0"/>
    <x v="1"/>
    <x v="0"/>
    <x v="2"/>
    <x v="13"/>
  </r>
  <r>
    <x v="47"/>
    <x v="4"/>
    <x v="1"/>
    <x v="0"/>
    <x v="1"/>
    <x v="0"/>
    <x v="2"/>
    <x v="13"/>
  </r>
  <r>
    <x v="47"/>
    <x v="1"/>
    <x v="1"/>
    <x v="0"/>
    <x v="1"/>
    <x v="0"/>
    <x v="2"/>
    <x v="13"/>
  </r>
  <r>
    <x v="48"/>
    <x v="1"/>
    <x v="1"/>
    <x v="0"/>
    <x v="1"/>
    <x v="0"/>
    <x v="2"/>
    <x v="13"/>
  </r>
  <r>
    <x v="50"/>
    <x v="7"/>
    <x v="1"/>
    <x v="0"/>
    <x v="1"/>
    <x v="0"/>
    <x v="2"/>
    <x v="13"/>
  </r>
  <r>
    <x v="50"/>
    <x v="0"/>
    <x v="1"/>
    <x v="0"/>
    <x v="1"/>
    <x v="0"/>
    <x v="2"/>
    <x v="13"/>
  </r>
  <r>
    <x v="50"/>
    <x v="8"/>
    <x v="1"/>
    <x v="0"/>
    <x v="1"/>
    <x v="0"/>
    <x v="2"/>
    <x v="13"/>
  </r>
  <r>
    <x v="50"/>
    <x v="4"/>
    <x v="1"/>
    <x v="0"/>
    <x v="1"/>
    <x v="0"/>
    <x v="2"/>
    <x v="13"/>
  </r>
  <r>
    <x v="50"/>
    <x v="1"/>
    <x v="1"/>
    <x v="0"/>
    <x v="1"/>
    <x v="0"/>
    <x v="2"/>
    <x v="13"/>
  </r>
  <r>
    <x v="50"/>
    <x v="6"/>
    <x v="1"/>
    <x v="0"/>
    <x v="1"/>
    <x v="0"/>
    <x v="2"/>
    <x v="13"/>
  </r>
  <r>
    <x v="50"/>
    <x v="5"/>
    <x v="1"/>
    <x v="0"/>
    <x v="1"/>
    <x v="0"/>
    <x v="2"/>
    <x v="13"/>
  </r>
  <r>
    <x v="50"/>
    <x v="2"/>
    <x v="1"/>
    <x v="0"/>
    <x v="1"/>
    <x v="0"/>
    <x v="2"/>
    <x v="13"/>
  </r>
  <r>
    <x v="73"/>
    <x v="8"/>
    <x v="1"/>
    <x v="0"/>
    <x v="3"/>
    <x v="0"/>
    <x v="4"/>
    <x v="15"/>
  </r>
  <r>
    <x v="74"/>
    <x v="8"/>
    <x v="1"/>
    <x v="0"/>
    <x v="3"/>
    <x v="0"/>
    <x v="4"/>
    <x v="15"/>
  </r>
  <r>
    <x v="67"/>
    <x v="4"/>
    <x v="1"/>
    <x v="0"/>
    <x v="3"/>
    <x v="0"/>
    <x v="4"/>
    <x v="14"/>
  </r>
  <r>
    <x v="67"/>
    <x v="11"/>
    <x v="1"/>
    <x v="0"/>
    <x v="3"/>
    <x v="0"/>
    <x v="4"/>
    <x v="14"/>
  </r>
  <r>
    <x v="67"/>
    <x v="2"/>
    <x v="1"/>
    <x v="0"/>
    <x v="3"/>
    <x v="0"/>
    <x v="4"/>
    <x v="14"/>
  </r>
  <r>
    <x v="67"/>
    <x v="6"/>
    <x v="1"/>
    <x v="0"/>
    <x v="3"/>
    <x v="0"/>
    <x v="4"/>
    <x v="14"/>
  </r>
  <r>
    <x v="67"/>
    <x v="8"/>
    <x v="1"/>
    <x v="0"/>
    <x v="3"/>
    <x v="0"/>
    <x v="4"/>
    <x v="14"/>
  </r>
  <r>
    <x v="67"/>
    <x v="7"/>
    <x v="1"/>
    <x v="0"/>
    <x v="3"/>
    <x v="0"/>
    <x v="4"/>
    <x v="14"/>
  </r>
  <r>
    <x v="68"/>
    <x v="6"/>
    <x v="1"/>
    <x v="0"/>
    <x v="2"/>
    <x v="0"/>
    <x v="3"/>
    <x v="5"/>
  </r>
  <r>
    <x v="68"/>
    <x v="2"/>
    <x v="1"/>
    <x v="0"/>
    <x v="2"/>
    <x v="0"/>
    <x v="3"/>
    <x v="5"/>
  </r>
  <r>
    <x v="68"/>
    <x v="4"/>
    <x v="1"/>
    <x v="0"/>
    <x v="2"/>
    <x v="0"/>
    <x v="3"/>
    <x v="5"/>
  </r>
  <r>
    <x v="68"/>
    <x v="7"/>
    <x v="1"/>
    <x v="0"/>
    <x v="2"/>
    <x v="0"/>
    <x v="3"/>
    <x v="5"/>
  </r>
  <r>
    <x v="68"/>
    <x v="1"/>
    <x v="1"/>
    <x v="0"/>
    <x v="2"/>
    <x v="0"/>
    <x v="3"/>
    <x v="5"/>
  </r>
  <r>
    <x v="51"/>
    <x v="1"/>
    <x v="1"/>
    <x v="0"/>
    <x v="1"/>
    <x v="0"/>
    <x v="2"/>
    <x v="9"/>
  </r>
  <r>
    <x v="51"/>
    <x v="0"/>
    <x v="1"/>
    <x v="0"/>
    <x v="1"/>
    <x v="0"/>
    <x v="2"/>
    <x v="9"/>
  </r>
  <r>
    <x v="13"/>
    <x v="2"/>
    <x v="1"/>
    <x v="0"/>
    <x v="1"/>
    <x v="0"/>
    <x v="0"/>
    <x v="1"/>
  </r>
  <r>
    <x v="13"/>
    <x v="4"/>
    <x v="1"/>
    <x v="0"/>
    <x v="1"/>
    <x v="0"/>
    <x v="0"/>
    <x v="1"/>
  </r>
  <r>
    <x v="13"/>
    <x v="5"/>
    <x v="1"/>
    <x v="0"/>
    <x v="1"/>
    <x v="0"/>
    <x v="0"/>
    <x v="1"/>
  </r>
  <r>
    <x v="13"/>
    <x v="1"/>
    <x v="1"/>
    <x v="0"/>
    <x v="1"/>
    <x v="0"/>
    <x v="0"/>
    <x v="1"/>
  </r>
  <r>
    <x v="13"/>
    <x v="0"/>
    <x v="1"/>
    <x v="0"/>
    <x v="1"/>
    <x v="0"/>
    <x v="0"/>
    <x v="1"/>
  </r>
  <r>
    <x v="13"/>
    <x v="6"/>
    <x v="1"/>
    <x v="0"/>
    <x v="1"/>
    <x v="0"/>
    <x v="0"/>
    <x v="1"/>
  </r>
  <r>
    <x v="0"/>
    <x v="0"/>
    <x v="1"/>
    <x v="0"/>
    <x v="0"/>
    <x v="0"/>
    <x v="0"/>
    <x v="0"/>
  </r>
  <r>
    <x v="0"/>
    <x v="1"/>
    <x v="1"/>
    <x v="0"/>
    <x v="0"/>
    <x v="0"/>
    <x v="0"/>
    <x v="0"/>
  </r>
  <r>
    <x v="0"/>
    <x v="6"/>
    <x v="1"/>
    <x v="0"/>
    <x v="0"/>
    <x v="0"/>
    <x v="0"/>
    <x v="0"/>
  </r>
  <r>
    <x v="0"/>
    <x v="7"/>
    <x v="1"/>
    <x v="0"/>
    <x v="0"/>
    <x v="0"/>
    <x v="0"/>
    <x v="0"/>
  </r>
  <r>
    <x v="0"/>
    <x v="5"/>
    <x v="1"/>
    <x v="0"/>
    <x v="0"/>
    <x v="0"/>
    <x v="0"/>
    <x v="0"/>
  </r>
  <r>
    <x v="0"/>
    <x v="4"/>
    <x v="1"/>
    <x v="0"/>
    <x v="0"/>
    <x v="0"/>
    <x v="0"/>
    <x v="0"/>
  </r>
  <r>
    <x v="14"/>
    <x v="1"/>
    <x v="1"/>
    <x v="0"/>
    <x v="0"/>
    <x v="0"/>
    <x v="0"/>
    <x v="2"/>
  </r>
  <r>
    <x v="14"/>
    <x v="11"/>
    <x v="1"/>
    <x v="0"/>
    <x v="0"/>
    <x v="0"/>
    <x v="0"/>
    <x v="2"/>
  </r>
  <r>
    <x v="14"/>
    <x v="6"/>
    <x v="1"/>
    <x v="0"/>
    <x v="0"/>
    <x v="0"/>
    <x v="0"/>
    <x v="2"/>
  </r>
  <r>
    <x v="14"/>
    <x v="12"/>
    <x v="1"/>
    <x v="0"/>
    <x v="0"/>
    <x v="0"/>
    <x v="0"/>
    <x v="2"/>
  </r>
  <r>
    <x v="14"/>
    <x v="9"/>
    <x v="1"/>
    <x v="0"/>
    <x v="0"/>
    <x v="0"/>
    <x v="0"/>
    <x v="2"/>
  </r>
  <r>
    <x v="14"/>
    <x v="2"/>
    <x v="1"/>
    <x v="0"/>
    <x v="0"/>
    <x v="0"/>
    <x v="0"/>
    <x v="2"/>
  </r>
  <r>
    <x v="15"/>
    <x v="1"/>
    <x v="1"/>
    <x v="0"/>
    <x v="1"/>
    <x v="0"/>
    <x v="0"/>
    <x v="3"/>
  </r>
  <r>
    <x v="15"/>
    <x v="4"/>
    <x v="1"/>
    <x v="0"/>
    <x v="1"/>
    <x v="0"/>
    <x v="0"/>
    <x v="3"/>
  </r>
  <r>
    <x v="15"/>
    <x v="5"/>
    <x v="1"/>
    <x v="0"/>
    <x v="1"/>
    <x v="0"/>
    <x v="0"/>
    <x v="3"/>
  </r>
  <r>
    <x v="15"/>
    <x v="6"/>
    <x v="1"/>
    <x v="0"/>
    <x v="1"/>
    <x v="0"/>
    <x v="0"/>
    <x v="3"/>
  </r>
  <r>
    <x v="16"/>
    <x v="10"/>
    <x v="1"/>
    <x v="0"/>
    <x v="1"/>
    <x v="0"/>
    <x v="0"/>
    <x v="3"/>
  </r>
  <r>
    <x v="1"/>
    <x v="5"/>
    <x v="1"/>
    <x v="0"/>
    <x v="0"/>
    <x v="0"/>
    <x v="0"/>
    <x v="0"/>
  </r>
  <r>
    <x v="1"/>
    <x v="7"/>
    <x v="1"/>
    <x v="0"/>
    <x v="0"/>
    <x v="0"/>
    <x v="0"/>
    <x v="0"/>
  </r>
  <r>
    <x v="1"/>
    <x v="4"/>
    <x v="1"/>
    <x v="0"/>
    <x v="0"/>
    <x v="0"/>
    <x v="0"/>
    <x v="0"/>
  </r>
  <r>
    <x v="1"/>
    <x v="6"/>
    <x v="1"/>
    <x v="0"/>
    <x v="0"/>
    <x v="0"/>
    <x v="0"/>
    <x v="0"/>
  </r>
  <r>
    <x v="1"/>
    <x v="2"/>
    <x v="1"/>
    <x v="0"/>
    <x v="0"/>
    <x v="0"/>
    <x v="0"/>
    <x v="0"/>
  </r>
  <r>
    <x v="2"/>
    <x v="5"/>
    <x v="1"/>
    <x v="0"/>
    <x v="0"/>
    <x v="0"/>
    <x v="0"/>
    <x v="0"/>
  </r>
  <r>
    <x v="2"/>
    <x v="6"/>
    <x v="1"/>
    <x v="0"/>
    <x v="0"/>
    <x v="0"/>
    <x v="0"/>
    <x v="0"/>
  </r>
  <r>
    <x v="2"/>
    <x v="4"/>
    <x v="1"/>
    <x v="0"/>
    <x v="0"/>
    <x v="0"/>
    <x v="0"/>
    <x v="0"/>
  </r>
  <r>
    <x v="2"/>
    <x v="7"/>
    <x v="1"/>
    <x v="0"/>
    <x v="0"/>
    <x v="0"/>
    <x v="0"/>
    <x v="0"/>
  </r>
  <r>
    <x v="2"/>
    <x v="1"/>
    <x v="1"/>
    <x v="0"/>
    <x v="0"/>
    <x v="0"/>
    <x v="0"/>
    <x v="0"/>
  </r>
  <r>
    <x v="75"/>
    <x v="1"/>
    <x v="1"/>
    <x v="0"/>
    <x v="0"/>
    <x v="0"/>
    <x v="0"/>
    <x v="0"/>
  </r>
  <r>
    <x v="3"/>
    <x v="6"/>
    <x v="1"/>
    <x v="0"/>
    <x v="0"/>
    <x v="0"/>
    <x v="0"/>
    <x v="0"/>
  </r>
  <r>
    <x v="3"/>
    <x v="5"/>
    <x v="1"/>
    <x v="0"/>
    <x v="0"/>
    <x v="0"/>
    <x v="0"/>
    <x v="0"/>
  </r>
  <r>
    <x v="3"/>
    <x v="4"/>
    <x v="1"/>
    <x v="0"/>
    <x v="0"/>
    <x v="0"/>
    <x v="0"/>
    <x v="0"/>
  </r>
  <r>
    <x v="3"/>
    <x v="0"/>
    <x v="1"/>
    <x v="0"/>
    <x v="0"/>
    <x v="0"/>
    <x v="0"/>
    <x v="0"/>
  </r>
  <r>
    <x v="3"/>
    <x v="2"/>
    <x v="1"/>
    <x v="0"/>
    <x v="0"/>
    <x v="0"/>
    <x v="0"/>
    <x v="0"/>
  </r>
  <r>
    <x v="3"/>
    <x v="7"/>
    <x v="1"/>
    <x v="0"/>
    <x v="0"/>
    <x v="0"/>
    <x v="0"/>
    <x v="0"/>
  </r>
  <r>
    <x v="4"/>
    <x v="6"/>
    <x v="1"/>
    <x v="0"/>
    <x v="0"/>
    <x v="0"/>
    <x v="0"/>
    <x v="0"/>
  </r>
  <r>
    <x v="4"/>
    <x v="4"/>
    <x v="1"/>
    <x v="0"/>
    <x v="0"/>
    <x v="0"/>
    <x v="0"/>
    <x v="0"/>
  </r>
  <r>
    <x v="5"/>
    <x v="5"/>
    <x v="1"/>
    <x v="0"/>
    <x v="0"/>
    <x v="0"/>
    <x v="0"/>
    <x v="0"/>
  </r>
  <r>
    <x v="5"/>
    <x v="4"/>
    <x v="1"/>
    <x v="0"/>
    <x v="0"/>
    <x v="0"/>
    <x v="0"/>
    <x v="0"/>
  </r>
  <r>
    <x v="5"/>
    <x v="0"/>
    <x v="1"/>
    <x v="0"/>
    <x v="0"/>
    <x v="0"/>
    <x v="0"/>
    <x v="0"/>
  </r>
  <r>
    <x v="5"/>
    <x v="6"/>
    <x v="1"/>
    <x v="0"/>
    <x v="0"/>
    <x v="0"/>
    <x v="0"/>
    <x v="0"/>
  </r>
  <r>
    <x v="5"/>
    <x v="7"/>
    <x v="1"/>
    <x v="0"/>
    <x v="0"/>
    <x v="0"/>
    <x v="0"/>
    <x v="0"/>
  </r>
  <r>
    <x v="5"/>
    <x v="1"/>
    <x v="1"/>
    <x v="0"/>
    <x v="0"/>
    <x v="0"/>
    <x v="0"/>
    <x v="0"/>
  </r>
  <r>
    <x v="6"/>
    <x v="1"/>
    <x v="1"/>
    <x v="0"/>
    <x v="0"/>
    <x v="0"/>
    <x v="0"/>
    <x v="0"/>
  </r>
  <r>
    <x v="6"/>
    <x v="5"/>
    <x v="1"/>
    <x v="0"/>
    <x v="0"/>
    <x v="0"/>
    <x v="0"/>
    <x v="0"/>
  </r>
  <r>
    <x v="6"/>
    <x v="7"/>
    <x v="1"/>
    <x v="0"/>
    <x v="0"/>
    <x v="0"/>
    <x v="0"/>
    <x v="0"/>
  </r>
  <r>
    <x v="6"/>
    <x v="4"/>
    <x v="1"/>
    <x v="0"/>
    <x v="0"/>
    <x v="0"/>
    <x v="0"/>
    <x v="0"/>
  </r>
  <r>
    <x v="6"/>
    <x v="2"/>
    <x v="1"/>
    <x v="0"/>
    <x v="0"/>
    <x v="0"/>
    <x v="0"/>
    <x v="0"/>
  </r>
  <r>
    <x v="6"/>
    <x v="6"/>
    <x v="1"/>
    <x v="0"/>
    <x v="0"/>
    <x v="0"/>
    <x v="0"/>
    <x v="0"/>
  </r>
  <r>
    <x v="6"/>
    <x v="0"/>
    <x v="1"/>
    <x v="0"/>
    <x v="0"/>
    <x v="0"/>
    <x v="0"/>
    <x v="0"/>
  </r>
  <r>
    <x v="7"/>
    <x v="4"/>
    <x v="1"/>
    <x v="0"/>
    <x v="0"/>
    <x v="0"/>
    <x v="0"/>
    <x v="0"/>
  </r>
  <r>
    <x v="7"/>
    <x v="1"/>
    <x v="1"/>
    <x v="0"/>
    <x v="0"/>
    <x v="0"/>
    <x v="0"/>
    <x v="0"/>
  </r>
  <r>
    <x v="7"/>
    <x v="5"/>
    <x v="1"/>
    <x v="0"/>
    <x v="0"/>
    <x v="0"/>
    <x v="0"/>
    <x v="0"/>
  </r>
  <r>
    <x v="7"/>
    <x v="6"/>
    <x v="1"/>
    <x v="0"/>
    <x v="0"/>
    <x v="0"/>
    <x v="0"/>
    <x v="0"/>
  </r>
  <r>
    <x v="10"/>
    <x v="6"/>
    <x v="1"/>
    <x v="0"/>
    <x v="0"/>
    <x v="0"/>
    <x v="0"/>
    <x v="0"/>
  </r>
  <r>
    <x v="10"/>
    <x v="5"/>
    <x v="1"/>
    <x v="0"/>
    <x v="0"/>
    <x v="0"/>
    <x v="0"/>
    <x v="0"/>
  </r>
  <r>
    <x v="10"/>
    <x v="4"/>
    <x v="1"/>
    <x v="0"/>
    <x v="0"/>
    <x v="0"/>
    <x v="0"/>
    <x v="0"/>
  </r>
  <r>
    <x v="10"/>
    <x v="0"/>
    <x v="1"/>
    <x v="0"/>
    <x v="0"/>
    <x v="0"/>
    <x v="0"/>
    <x v="0"/>
  </r>
  <r>
    <x v="10"/>
    <x v="7"/>
    <x v="1"/>
    <x v="0"/>
    <x v="0"/>
    <x v="0"/>
    <x v="0"/>
    <x v="0"/>
  </r>
  <r>
    <x v="10"/>
    <x v="2"/>
    <x v="1"/>
    <x v="0"/>
    <x v="0"/>
    <x v="0"/>
    <x v="0"/>
    <x v="0"/>
  </r>
  <r>
    <x v="11"/>
    <x v="5"/>
    <x v="1"/>
    <x v="0"/>
    <x v="0"/>
    <x v="0"/>
    <x v="0"/>
    <x v="0"/>
  </r>
  <r>
    <x v="11"/>
    <x v="7"/>
    <x v="1"/>
    <x v="0"/>
    <x v="0"/>
    <x v="0"/>
    <x v="0"/>
    <x v="0"/>
  </r>
  <r>
    <x v="11"/>
    <x v="6"/>
    <x v="1"/>
    <x v="0"/>
    <x v="0"/>
    <x v="0"/>
    <x v="0"/>
    <x v="0"/>
  </r>
  <r>
    <x v="11"/>
    <x v="4"/>
    <x v="1"/>
    <x v="0"/>
    <x v="0"/>
    <x v="0"/>
    <x v="0"/>
    <x v="0"/>
  </r>
  <r>
    <x v="11"/>
    <x v="2"/>
    <x v="1"/>
    <x v="0"/>
    <x v="0"/>
    <x v="0"/>
    <x v="0"/>
    <x v="0"/>
  </r>
  <r>
    <x v="17"/>
    <x v="7"/>
    <x v="1"/>
    <x v="0"/>
    <x v="0"/>
    <x v="0"/>
    <x v="0"/>
    <x v="3"/>
  </r>
  <r>
    <x v="17"/>
    <x v="6"/>
    <x v="1"/>
    <x v="0"/>
    <x v="0"/>
    <x v="0"/>
    <x v="0"/>
    <x v="3"/>
  </r>
  <r>
    <x v="17"/>
    <x v="2"/>
    <x v="1"/>
    <x v="0"/>
    <x v="0"/>
    <x v="0"/>
    <x v="0"/>
    <x v="3"/>
  </r>
  <r>
    <x v="17"/>
    <x v="0"/>
    <x v="1"/>
    <x v="0"/>
    <x v="0"/>
    <x v="0"/>
    <x v="0"/>
    <x v="3"/>
  </r>
  <r>
    <x v="17"/>
    <x v="4"/>
    <x v="1"/>
    <x v="0"/>
    <x v="0"/>
    <x v="0"/>
    <x v="0"/>
    <x v="3"/>
  </r>
  <r>
    <x v="18"/>
    <x v="7"/>
    <x v="1"/>
    <x v="0"/>
    <x v="1"/>
    <x v="0"/>
    <x v="0"/>
    <x v="3"/>
  </r>
  <r>
    <x v="18"/>
    <x v="5"/>
    <x v="1"/>
    <x v="0"/>
    <x v="1"/>
    <x v="0"/>
    <x v="0"/>
    <x v="3"/>
  </r>
  <r>
    <x v="18"/>
    <x v="0"/>
    <x v="1"/>
    <x v="0"/>
    <x v="1"/>
    <x v="0"/>
    <x v="0"/>
    <x v="3"/>
  </r>
  <r>
    <x v="18"/>
    <x v="4"/>
    <x v="1"/>
    <x v="0"/>
    <x v="1"/>
    <x v="0"/>
    <x v="0"/>
    <x v="3"/>
  </r>
  <r>
    <x v="18"/>
    <x v="2"/>
    <x v="1"/>
    <x v="0"/>
    <x v="1"/>
    <x v="0"/>
    <x v="0"/>
    <x v="3"/>
  </r>
  <r>
    <x v="18"/>
    <x v="6"/>
    <x v="1"/>
    <x v="0"/>
    <x v="1"/>
    <x v="0"/>
    <x v="0"/>
    <x v="3"/>
  </r>
  <r>
    <x v="19"/>
    <x v="6"/>
    <x v="1"/>
    <x v="0"/>
    <x v="1"/>
    <x v="0"/>
    <x v="0"/>
    <x v="1"/>
  </r>
  <r>
    <x v="19"/>
    <x v="5"/>
    <x v="1"/>
    <x v="0"/>
    <x v="1"/>
    <x v="0"/>
    <x v="0"/>
    <x v="1"/>
  </r>
  <r>
    <x v="19"/>
    <x v="0"/>
    <x v="1"/>
    <x v="0"/>
    <x v="1"/>
    <x v="0"/>
    <x v="0"/>
    <x v="1"/>
  </r>
  <r>
    <x v="19"/>
    <x v="4"/>
    <x v="1"/>
    <x v="0"/>
    <x v="1"/>
    <x v="0"/>
    <x v="0"/>
    <x v="1"/>
  </r>
  <r>
    <x v="19"/>
    <x v="1"/>
    <x v="1"/>
    <x v="0"/>
    <x v="1"/>
    <x v="0"/>
    <x v="0"/>
    <x v="1"/>
  </r>
  <r>
    <x v="12"/>
    <x v="0"/>
    <x v="1"/>
    <x v="0"/>
    <x v="0"/>
    <x v="0"/>
    <x v="0"/>
    <x v="0"/>
  </r>
  <r>
    <x v="20"/>
    <x v="4"/>
    <x v="1"/>
    <x v="0"/>
    <x v="1"/>
    <x v="0"/>
    <x v="0"/>
    <x v="1"/>
  </r>
  <r>
    <x v="20"/>
    <x v="0"/>
    <x v="1"/>
    <x v="0"/>
    <x v="1"/>
    <x v="0"/>
    <x v="0"/>
    <x v="1"/>
  </r>
  <r>
    <x v="20"/>
    <x v="5"/>
    <x v="1"/>
    <x v="0"/>
    <x v="1"/>
    <x v="0"/>
    <x v="0"/>
    <x v="1"/>
  </r>
  <r>
    <x v="20"/>
    <x v="6"/>
    <x v="1"/>
    <x v="0"/>
    <x v="1"/>
    <x v="0"/>
    <x v="0"/>
    <x v="1"/>
  </r>
  <r>
    <x v="21"/>
    <x v="1"/>
    <x v="1"/>
    <x v="0"/>
    <x v="1"/>
    <x v="0"/>
    <x v="0"/>
    <x v="1"/>
  </r>
  <r>
    <x v="21"/>
    <x v="4"/>
    <x v="1"/>
    <x v="0"/>
    <x v="1"/>
    <x v="0"/>
    <x v="0"/>
    <x v="1"/>
  </r>
  <r>
    <x v="21"/>
    <x v="5"/>
    <x v="1"/>
    <x v="0"/>
    <x v="1"/>
    <x v="0"/>
    <x v="0"/>
    <x v="1"/>
  </r>
  <r>
    <x v="21"/>
    <x v="0"/>
    <x v="1"/>
    <x v="0"/>
    <x v="1"/>
    <x v="0"/>
    <x v="0"/>
    <x v="1"/>
  </r>
  <r>
    <x v="22"/>
    <x v="5"/>
    <x v="1"/>
    <x v="0"/>
    <x v="1"/>
    <x v="0"/>
    <x v="0"/>
    <x v="1"/>
  </r>
  <r>
    <x v="22"/>
    <x v="1"/>
    <x v="1"/>
    <x v="0"/>
    <x v="1"/>
    <x v="0"/>
    <x v="0"/>
    <x v="1"/>
  </r>
  <r>
    <x v="22"/>
    <x v="6"/>
    <x v="1"/>
    <x v="0"/>
    <x v="1"/>
    <x v="0"/>
    <x v="0"/>
    <x v="1"/>
  </r>
  <r>
    <x v="22"/>
    <x v="2"/>
    <x v="1"/>
    <x v="0"/>
    <x v="1"/>
    <x v="0"/>
    <x v="0"/>
    <x v="1"/>
  </r>
  <r>
    <x v="22"/>
    <x v="4"/>
    <x v="1"/>
    <x v="0"/>
    <x v="1"/>
    <x v="0"/>
    <x v="0"/>
    <x v="1"/>
  </r>
  <r>
    <x v="23"/>
    <x v="0"/>
    <x v="1"/>
    <x v="1"/>
    <x v="2"/>
    <x v="0"/>
    <x v="1"/>
    <x v="4"/>
  </r>
  <r>
    <x v="23"/>
    <x v="1"/>
    <x v="1"/>
    <x v="1"/>
    <x v="2"/>
    <x v="0"/>
    <x v="1"/>
    <x v="4"/>
  </r>
  <r>
    <x v="23"/>
    <x v="7"/>
    <x v="1"/>
    <x v="1"/>
    <x v="2"/>
    <x v="0"/>
    <x v="1"/>
    <x v="4"/>
  </r>
  <r>
    <x v="23"/>
    <x v="5"/>
    <x v="1"/>
    <x v="1"/>
    <x v="2"/>
    <x v="0"/>
    <x v="1"/>
    <x v="4"/>
  </r>
  <r>
    <x v="23"/>
    <x v="4"/>
    <x v="1"/>
    <x v="1"/>
    <x v="2"/>
    <x v="0"/>
    <x v="1"/>
    <x v="4"/>
  </r>
  <r>
    <x v="23"/>
    <x v="8"/>
    <x v="1"/>
    <x v="1"/>
    <x v="2"/>
    <x v="0"/>
    <x v="1"/>
    <x v="4"/>
  </r>
  <r>
    <x v="23"/>
    <x v="2"/>
    <x v="1"/>
    <x v="1"/>
    <x v="2"/>
    <x v="0"/>
    <x v="1"/>
    <x v="4"/>
  </r>
  <r>
    <x v="24"/>
    <x v="10"/>
    <x v="1"/>
    <x v="1"/>
    <x v="2"/>
    <x v="0"/>
    <x v="1"/>
    <x v="4"/>
  </r>
  <r>
    <x v="24"/>
    <x v="9"/>
    <x v="1"/>
    <x v="1"/>
    <x v="2"/>
    <x v="0"/>
    <x v="1"/>
    <x v="4"/>
  </r>
  <r>
    <x v="24"/>
    <x v="12"/>
    <x v="1"/>
    <x v="1"/>
    <x v="2"/>
    <x v="0"/>
    <x v="1"/>
    <x v="4"/>
  </r>
  <r>
    <x v="24"/>
    <x v="1"/>
    <x v="1"/>
    <x v="1"/>
    <x v="2"/>
    <x v="0"/>
    <x v="1"/>
    <x v="4"/>
  </r>
  <r>
    <x v="25"/>
    <x v="9"/>
    <x v="1"/>
    <x v="1"/>
    <x v="2"/>
    <x v="0"/>
    <x v="1"/>
    <x v="4"/>
  </r>
  <r>
    <x v="25"/>
    <x v="2"/>
    <x v="1"/>
    <x v="1"/>
    <x v="2"/>
    <x v="0"/>
    <x v="1"/>
    <x v="4"/>
  </r>
  <r>
    <x v="25"/>
    <x v="5"/>
    <x v="1"/>
    <x v="1"/>
    <x v="2"/>
    <x v="0"/>
    <x v="1"/>
    <x v="4"/>
  </r>
  <r>
    <x v="25"/>
    <x v="8"/>
    <x v="1"/>
    <x v="1"/>
    <x v="2"/>
    <x v="0"/>
    <x v="1"/>
    <x v="4"/>
  </r>
  <r>
    <x v="25"/>
    <x v="4"/>
    <x v="1"/>
    <x v="1"/>
    <x v="2"/>
    <x v="0"/>
    <x v="1"/>
    <x v="4"/>
  </r>
  <r>
    <x v="25"/>
    <x v="6"/>
    <x v="1"/>
    <x v="0"/>
    <x v="2"/>
    <x v="0"/>
    <x v="1"/>
    <x v="4"/>
  </r>
  <r>
    <x v="26"/>
    <x v="8"/>
    <x v="1"/>
    <x v="1"/>
    <x v="2"/>
    <x v="0"/>
    <x v="1"/>
    <x v="5"/>
  </r>
  <r>
    <x v="26"/>
    <x v="1"/>
    <x v="1"/>
    <x v="1"/>
    <x v="2"/>
    <x v="0"/>
    <x v="1"/>
    <x v="5"/>
  </r>
  <r>
    <x v="26"/>
    <x v="4"/>
    <x v="1"/>
    <x v="1"/>
    <x v="2"/>
    <x v="0"/>
    <x v="1"/>
    <x v="5"/>
  </r>
  <r>
    <x v="26"/>
    <x v="2"/>
    <x v="1"/>
    <x v="1"/>
    <x v="2"/>
    <x v="0"/>
    <x v="1"/>
    <x v="5"/>
  </r>
  <r>
    <x v="26"/>
    <x v="5"/>
    <x v="1"/>
    <x v="1"/>
    <x v="2"/>
    <x v="0"/>
    <x v="1"/>
    <x v="5"/>
  </r>
  <r>
    <x v="26"/>
    <x v="7"/>
    <x v="1"/>
    <x v="1"/>
    <x v="2"/>
    <x v="0"/>
    <x v="1"/>
    <x v="5"/>
  </r>
  <r>
    <x v="26"/>
    <x v="0"/>
    <x v="1"/>
    <x v="1"/>
    <x v="2"/>
    <x v="0"/>
    <x v="1"/>
    <x v="5"/>
  </r>
  <r>
    <x v="27"/>
    <x v="1"/>
    <x v="1"/>
    <x v="1"/>
    <x v="2"/>
    <x v="0"/>
    <x v="1"/>
    <x v="5"/>
  </r>
  <r>
    <x v="27"/>
    <x v="5"/>
    <x v="1"/>
    <x v="1"/>
    <x v="2"/>
    <x v="0"/>
    <x v="1"/>
    <x v="5"/>
  </r>
  <r>
    <x v="27"/>
    <x v="2"/>
    <x v="1"/>
    <x v="1"/>
    <x v="2"/>
    <x v="0"/>
    <x v="1"/>
    <x v="5"/>
  </r>
  <r>
    <x v="27"/>
    <x v="0"/>
    <x v="1"/>
    <x v="1"/>
    <x v="2"/>
    <x v="0"/>
    <x v="1"/>
    <x v="5"/>
  </r>
  <r>
    <x v="27"/>
    <x v="8"/>
    <x v="1"/>
    <x v="1"/>
    <x v="2"/>
    <x v="0"/>
    <x v="1"/>
    <x v="5"/>
  </r>
  <r>
    <x v="27"/>
    <x v="4"/>
    <x v="1"/>
    <x v="1"/>
    <x v="2"/>
    <x v="0"/>
    <x v="1"/>
    <x v="5"/>
  </r>
  <r>
    <x v="27"/>
    <x v="7"/>
    <x v="1"/>
    <x v="1"/>
    <x v="2"/>
    <x v="0"/>
    <x v="1"/>
    <x v="5"/>
  </r>
  <r>
    <x v="28"/>
    <x v="7"/>
    <x v="1"/>
    <x v="1"/>
    <x v="2"/>
    <x v="0"/>
    <x v="1"/>
    <x v="6"/>
  </r>
  <r>
    <x v="28"/>
    <x v="2"/>
    <x v="1"/>
    <x v="1"/>
    <x v="2"/>
    <x v="0"/>
    <x v="1"/>
    <x v="6"/>
  </r>
  <r>
    <x v="28"/>
    <x v="8"/>
    <x v="1"/>
    <x v="1"/>
    <x v="2"/>
    <x v="0"/>
    <x v="1"/>
    <x v="6"/>
  </r>
  <r>
    <x v="28"/>
    <x v="9"/>
    <x v="1"/>
    <x v="1"/>
    <x v="2"/>
    <x v="0"/>
    <x v="1"/>
    <x v="6"/>
  </r>
  <r>
    <x v="28"/>
    <x v="12"/>
    <x v="1"/>
    <x v="1"/>
    <x v="2"/>
    <x v="0"/>
    <x v="1"/>
    <x v="6"/>
  </r>
  <r>
    <x v="28"/>
    <x v="4"/>
    <x v="1"/>
    <x v="1"/>
    <x v="2"/>
    <x v="0"/>
    <x v="1"/>
    <x v="6"/>
  </r>
  <r>
    <x v="28"/>
    <x v="1"/>
    <x v="1"/>
    <x v="1"/>
    <x v="2"/>
    <x v="0"/>
    <x v="1"/>
    <x v="6"/>
  </r>
  <r>
    <x v="28"/>
    <x v="0"/>
    <x v="1"/>
    <x v="1"/>
    <x v="2"/>
    <x v="0"/>
    <x v="1"/>
    <x v="6"/>
  </r>
  <r>
    <x v="29"/>
    <x v="1"/>
    <x v="1"/>
    <x v="1"/>
    <x v="2"/>
    <x v="0"/>
    <x v="1"/>
    <x v="5"/>
  </r>
  <r>
    <x v="29"/>
    <x v="5"/>
    <x v="1"/>
    <x v="1"/>
    <x v="2"/>
    <x v="0"/>
    <x v="1"/>
    <x v="5"/>
  </r>
  <r>
    <x v="29"/>
    <x v="8"/>
    <x v="1"/>
    <x v="1"/>
    <x v="2"/>
    <x v="0"/>
    <x v="1"/>
    <x v="5"/>
  </r>
  <r>
    <x v="29"/>
    <x v="0"/>
    <x v="1"/>
    <x v="1"/>
    <x v="2"/>
    <x v="0"/>
    <x v="1"/>
    <x v="5"/>
  </r>
  <r>
    <x v="29"/>
    <x v="4"/>
    <x v="1"/>
    <x v="1"/>
    <x v="2"/>
    <x v="0"/>
    <x v="1"/>
    <x v="5"/>
  </r>
  <r>
    <x v="29"/>
    <x v="7"/>
    <x v="1"/>
    <x v="1"/>
    <x v="2"/>
    <x v="0"/>
    <x v="1"/>
    <x v="5"/>
  </r>
  <r>
    <x v="29"/>
    <x v="2"/>
    <x v="1"/>
    <x v="1"/>
    <x v="2"/>
    <x v="0"/>
    <x v="1"/>
    <x v="5"/>
  </r>
  <r>
    <x v="30"/>
    <x v="2"/>
    <x v="1"/>
    <x v="1"/>
    <x v="2"/>
    <x v="0"/>
    <x v="1"/>
    <x v="4"/>
  </r>
  <r>
    <x v="30"/>
    <x v="0"/>
    <x v="1"/>
    <x v="1"/>
    <x v="2"/>
    <x v="0"/>
    <x v="1"/>
    <x v="4"/>
  </r>
  <r>
    <x v="30"/>
    <x v="8"/>
    <x v="1"/>
    <x v="1"/>
    <x v="2"/>
    <x v="0"/>
    <x v="1"/>
    <x v="4"/>
  </r>
  <r>
    <x v="30"/>
    <x v="5"/>
    <x v="1"/>
    <x v="1"/>
    <x v="2"/>
    <x v="0"/>
    <x v="1"/>
    <x v="4"/>
  </r>
  <r>
    <x v="30"/>
    <x v="4"/>
    <x v="1"/>
    <x v="1"/>
    <x v="2"/>
    <x v="0"/>
    <x v="1"/>
    <x v="4"/>
  </r>
  <r>
    <x v="30"/>
    <x v="7"/>
    <x v="1"/>
    <x v="1"/>
    <x v="2"/>
    <x v="0"/>
    <x v="1"/>
    <x v="4"/>
  </r>
  <r>
    <x v="30"/>
    <x v="1"/>
    <x v="1"/>
    <x v="1"/>
    <x v="2"/>
    <x v="0"/>
    <x v="1"/>
    <x v="4"/>
  </r>
  <r>
    <x v="31"/>
    <x v="7"/>
    <x v="1"/>
    <x v="1"/>
    <x v="2"/>
    <x v="0"/>
    <x v="1"/>
    <x v="4"/>
  </r>
  <r>
    <x v="31"/>
    <x v="2"/>
    <x v="1"/>
    <x v="1"/>
    <x v="2"/>
    <x v="0"/>
    <x v="1"/>
    <x v="4"/>
  </r>
  <r>
    <x v="31"/>
    <x v="5"/>
    <x v="1"/>
    <x v="1"/>
    <x v="2"/>
    <x v="0"/>
    <x v="1"/>
    <x v="4"/>
  </r>
  <r>
    <x v="31"/>
    <x v="4"/>
    <x v="1"/>
    <x v="1"/>
    <x v="2"/>
    <x v="0"/>
    <x v="1"/>
    <x v="4"/>
  </r>
  <r>
    <x v="31"/>
    <x v="1"/>
    <x v="1"/>
    <x v="1"/>
    <x v="2"/>
    <x v="0"/>
    <x v="1"/>
    <x v="4"/>
  </r>
  <r>
    <x v="31"/>
    <x v="8"/>
    <x v="1"/>
    <x v="1"/>
    <x v="2"/>
    <x v="0"/>
    <x v="1"/>
    <x v="4"/>
  </r>
  <r>
    <x v="31"/>
    <x v="0"/>
    <x v="1"/>
    <x v="1"/>
    <x v="2"/>
    <x v="0"/>
    <x v="1"/>
    <x v="4"/>
  </r>
  <r>
    <x v="32"/>
    <x v="2"/>
    <x v="1"/>
    <x v="1"/>
    <x v="2"/>
    <x v="0"/>
    <x v="1"/>
    <x v="4"/>
  </r>
  <r>
    <x v="32"/>
    <x v="5"/>
    <x v="1"/>
    <x v="1"/>
    <x v="2"/>
    <x v="0"/>
    <x v="1"/>
    <x v="4"/>
  </r>
  <r>
    <x v="32"/>
    <x v="4"/>
    <x v="1"/>
    <x v="1"/>
    <x v="2"/>
    <x v="0"/>
    <x v="1"/>
    <x v="4"/>
  </r>
  <r>
    <x v="32"/>
    <x v="7"/>
    <x v="1"/>
    <x v="1"/>
    <x v="2"/>
    <x v="0"/>
    <x v="1"/>
    <x v="4"/>
  </r>
  <r>
    <x v="32"/>
    <x v="8"/>
    <x v="1"/>
    <x v="1"/>
    <x v="2"/>
    <x v="0"/>
    <x v="1"/>
    <x v="4"/>
  </r>
  <r>
    <x v="32"/>
    <x v="1"/>
    <x v="1"/>
    <x v="1"/>
    <x v="2"/>
    <x v="0"/>
    <x v="1"/>
    <x v="4"/>
  </r>
  <r>
    <x v="32"/>
    <x v="0"/>
    <x v="1"/>
    <x v="1"/>
    <x v="2"/>
    <x v="0"/>
    <x v="1"/>
    <x v="4"/>
  </r>
  <r>
    <x v="33"/>
    <x v="0"/>
    <x v="1"/>
    <x v="1"/>
    <x v="2"/>
    <x v="0"/>
    <x v="1"/>
    <x v="4"/>
  </r>
  <r>
    <x v="33"/>
    <x v="1"/>
    <x v="1"/>
    <x v="1"/>
    <x v="2"/>
    <x v="0"/>
    <x v="1"/>
    <x v="4"/>
  </r>
  <r>
    <x v="33"/>
    <x v="7"/>
    <x v="1"/>
    <x v="1"/>
    <x v="2"/>
    <x v="0"/>
    <x v="1"/>
    <x v="4"/>
  </r>
  <r>
    <x v="33"/>
    <x v="5"/>
    <x v="1"/>
    <x v="1"/>
    <x v="2"/>
    <x v="0"/>
    <x v="1"/>
    <x v="4"/>
  </r>
  <r>
    <x v="33"/>
    <x v="2"/>
    <x v="1"/>
    <x v="1"/>
    <x v="2"/>
    <x v="0"/>
    <x v="1"/>
    <x v="4"/>
  </r>
  <r>
    <x v="33"/>
    <x v="4"/>
    <x v="1"/>
    <x v="1"/>
    <x v="2"/>
    <x v="0"/>
    <x v="1"/>
    <x v="4"/>
  </r>
  <r>
    <x v="33"/>
    <x v="8"/>
    <x v="1"/>
    <x v="1"/>
    <x v="2"/>
    <x v="0"/>
    <x v="1"/>
    <x v="4"/>
  </r>
  <r>
    <x v="34"/>
    <x v="1"/>
    <x v="1"/>
    <x v="1"/>
    <x v="1"/>
    <x v="0"/>
    <x v="1"/>
    <x v="4"/>
  </r>
  <r>
    <x v="34"/>
    <x v="7"/>
    <x v="1"/>
    <x v="1"/>
    <x v="1"/>
    <x v="0"/>
    <x v="1"/>
    <x v="4"/>
  </r>
  <r>
    <x v="34"/>
    <x v="5"/>
    <x v="1"/>
    <x v="1"/>
    <x v="1"/>
    <x v="0"/>
    <x v="1"/>
    <x v="4"/>
  </r>
  <r>
    <x v="34"/>
    <x v="0"/>
    <x v="1"/>
    <x v="1"/>
    <x v="1"/>
    <x v="0"/>
    <x v="1"/>
    <x v="4"/>
  </r>
  <r>
    <x v="34"/>
    <x v="4"/>
    <x v="1"/>
    <x v="1"/>
    <x v="1"/>
    <x v="0"/>
    <x v="1"/>
    <x v="4"/>
  </r>
  <r>
    <x v="34"/>
    <x v="2"/>
    <x v="1"/>
    <x v="1"/>
    <x v="1"/>
    <x v="0"/>
    <x v="1"/>
    <x v="4"/>
  </r>
  <r>
    <x v="34"/>
    <x v="8"/>
    <x v="1"/>
    <x v="1"/>
    <x v="1"/>
    <x v="0"/>
    <x v="1"/>
    <x v="4"/>
  </r>
  <r>
    <x v="35"/>
    <x v="7"/>
    <x v="1"/>
    <x v="1"/>
    <x v="2"/>
    <x v="0"/>
    <x v="1"/>
    <x v="7"/>
  </r>
  <r>
    <x v="35"/>
    <x v="2"/>
    <x v="1"/>
    <x v="1"/>
    <x v="2"/>
    <x v="0"/>
    <x v="1"/>
    <x v="7"/>
  </r>
  <r>
    <x v="35"/>
    <x v="8"/>
    <x v="1"/>
    <x v="1"/>
    <x v="2"/>
    <x v="0"/>
    <x v="1"/>
    <x v="7"/>
  </r>
  <r>
    <x v="35"/>
    <x v="1"/>
    <x v="1"/>
    <x v="1"/>
    <x v="2"/>
    <x v="0"/>
    <x v="1"/>
    <x v="7"/>
  </r>
  <r>
    <x v="35"/>
    <x v="0"/>
    <x v="1"/>
    <x v="1"/>
    <x v="2"/>
    <x v="0"/>
    <x v="1"/>
    <x v="7"/>
  </r>
  <r>
    <x v="35"/>
    <x v="5"/>
    <x v="1"/>
    <x v="1"/>
    <x v="2"/>
    <x v="0"/>
    <x v="1"/>
    <x v="7"/>
  </r>
  <r>
    <x v="35"/>
    <x v="4"/>
    <x v="1"/>
    <x v="1"/>
    <x v="2"/>
    <x v="0"/>
    <x v="1"/>
    <x v="7"/>
  </r>
  <r>
    <x v="36"/>
    <x v="8"/>
    <x v="1"/>
    <x v="1"/>
    <x v="2"/>
    <x v="0"/>
    <x v="1"/>
    <x v="8"/>
  </r>
  <r>
    <x v="36"/>
    <x v="5"/>
    <x v="1"/>
    <x v="1"/>
    <x v="2"/>
    <x v="0"/>
    <x v="1"/>
    <x v="8"/>
  </r>
  <r>
    <x v="36"/>
    <x v="4"/>
    <x v="1"/>
    <x v="1"/>
    <x v="2"/>
    <x v="0"/>
    <x v="1"/>
    <x v="8"/>
  </r>
  <r>
    <x v="36"/>
    <x v="7"/>
    <x v="1"/>
    <x v="1"/>
    <x v="2"/>
    <x v="0"/>
    <x v="1"/>
    <x v="8"/>
  </r>
  <r>
    <x v="36"/>
    <x v="1"/>
    <x v="1"/>
    <x v="1"/>
    <x v="2"/>
    <x v="0"/>
    <x v="1"/>
    <x v="8"/>
  </r>
  <r>
    <x v="36"/>
    <x v="2"/>
    <x v="1"/>
    <x v="1"/>
    <x v="2"/>
    <x v="0"/>
    <x v="1"/>
    <x v="8"/>
  </r>
  <r>
    <x v="36"/>
    <x v="0"/>
    <x v="1"/>
    <x v="1"/>
    <x v="2"/>
    <x v="0"/>
    <x v="1"/>
    <x v="8"/>
  </r>
  <r>
    <x v="37"/>
    <x v="5"/>
    <x v="1"/>
    <x v="1"/>
    <x v="2"/>
    <x v="0"/>
    <x v="1"/>
    <x v="8"/>
  </r>
  <r>
    <x v="37"/>
    <x v="2"/>
    <x v="1"/>
    <x v="1"/>
    <x v="2"/>
    <x v="0"/>
    <x v="1"/>
    <x v="8"/>
  </r>
  <r>
    <x v="37"/>
    <x v="8"/>
    <x v="1"/>
    <x v="1"/>
    <x v="2"/>
    <x v="0"/>
    <x v="1"/>
    <x v="8"/>
  </r>
  <r>
    <x v="37"/>
    <x v="7"/>
    <x v="1"/>
    <x v="1"/>
    <x v="2"/>
    <x v="0"/>
    <x v="1"/>
    <x v="8"/>
  </r>
  <r>
    <x v="37"/>
    <x v="1"/>
    <x v="1"/>
    <x v="1"/>
    <x v="2"/>
    <x v="0"/>
    <x v="1"/>
    <x v="8"/>
  </r>
  <r>
    <x v="37"/>
    <x v="4"/>
    <x v="1"/>
    <x v="1"/>
    <x v="2"/>
    <x v="0"/>
    <x v="1"/>
    <x v="8"/>
  </r>
  <r>
    <x v="37"/>
    <x v="0"/>
    <x v="1"/>
    <x v="1"/>
    <x v="2"/>
    <x v="0"/>
    <x v="1"/>
    <x v="8"/>
  </r>
  <r>
    <x v="13"/>
    <x v="1"/>
    <x v="2"/>
    <x v="0"/>
    <x v="1"/>
    <x v="0"/>
    <x v="0"/>
    <x v="1"/>
  </r>
  <r>
    <x v="13"/>
    <x v="5"/>
    <x v="2"/>
    <x v="0"/>
    <x v="1"/>
    <x v="0"/>
    <x v="0"/>
    <x v="1"/>
  </r>
  <r>
    <x v="13"/>
    <x v="4"/>
    <x v="2"/>
    <x v="0"/>
    <x v="1"/>
    <x v="0"/>
    <x v="0"/>
    <x v="1"/>
  </r>
  <r>
    <x v="13"/>
    <x v="3"/>
    <x v="2"/>
    <x v="0"/>
    <x v="1"/>
    <x v="0"/>
    <x v="0"/>
    <x v="1"/>
  </r>
  <r>
    <x v="13"/>
    <x v="6"/>
    <x v="2"/>
    <x v="0"/>
    <x v="1"/>
    <x v="0"/>
    <x v="0"/>
    <x v="1"/>
  </r>
  <r>
    <x v="13"/>
    <x v="0"/>
    <x v="2"/>
    <x v="0"/>
    <x v="1"/>
    <x v="0"/>
    <x v="0"/>
    <x v="1"/>
  </r>
  <r>
    <x v="0"/>
    <x v="0"/>
    <x v="2"/>
    <x v="0"/>
    <x v="0"/>
    <x v="0"/>
    <x v="0"/>
    <x v="0"/>
  </r>
  <r>
    <x v="0"/>
    <x v="1"/>
    <x v="2"/>
    <x v="0"/>
    <x v="0"/>
    <x v="0"/>
    <x v="0"/>
    <x v="0"/>
  </r>
  <r>
    <x v="0"/>
    <x v="6"/>
    <x v="2"/>
    <x v="0"/>
    <x v="0"/>
    <x v="0"/>
    <x v="0"/>
    <x v="0"/>
  </r>
  <r>
    <x v="0"/>
    <x v="4"/>
    <x v="2"/>
    <x v="0"/>
    <x v="0"/>
    <x v="0"/>
    <x v="0"/>
    <x v="0"/>
  </r>
  <r>
    <x v="14"/>
    <x v="6"/>
    <x v="2"/>
    <x v="0"/>
    <x v="0"/>
    <x v="0"/>
    <x v="0"/>
    <x v="2"/>
  </r>
  <r>
    <x v="14"/>
    <x v="1"/>
    <x v="2"/>
    <x v="0"/>
    <x v="0"/>
    <x v="0"/>
    <x v="0"/>
    <x v="2"/>
  </r>
  <r>
    <x v="14"/>
    <x v="12"/>
    <x v="2"/>
    <x v="0"/>
    <x v="0"/>
    <x v="0"/>
    <x v="0"/>
    <x v="2"/>
  </r>
  <r>
    <x v="14"/>
    <x v="11"/>
    <x v="2"/>
    <x v="0"/>
    <x v="0"/>
    <x v="0"/>
    <x v="0"/>
    <x v="2"/>
  </r>
  <r>
    <x v="15"/>
    <x v="4"/>
    <x v="2"/>
    <x v="0"/>
    <x v="1"/>
    <x v="0"/>
    <x v="0"/>
    <x v="3"/>
  </r>
  <r>
    <x v="15"/>
    <x v="1"/>
    <x v="2"/>
    <x v="0"/>
    <x v="1"/>
    <x v="0"/>
    <x v="0"/>
    <x v="3"/>
  </r>
  <r>
    <x v="15"/>
    <x v="6"/>
    <x v="2"/>
    <x v="0"/>
    <x v="1"/>
    <x v="0"/>
    <x v="0"/>
    <x v="3"/>
  </r>
  <r>
    <x v="1"/>
    <x v="4"/>
    <x v="2"/>
    <x v="0"/>
    <x v="0"/>
    <x v="0"/>
    <x v="0"/>
    <x v="0"/>
  </r>
  <r>
    <x v="1"/>
    <x v="5"/>
    <x v="2"/>
    <x v="0"/>
    <x v="0"/>
    <x v="0"/>
    <x v="0"/>
    <x v="0"/>
  </r>
  <r>
    <x v="1"/>
    <x v="1"/>
    <x v="2"/>
    <x v="0"/>
    <x v="0"/>
    <x v="0"/>
    <x v="0"/>
    <x v="0"/>
  </r>
  <r>
    <x v="1"/>
    <x v="3"/>
    <x v="2"/>
    <x v="0"/>
    <x v="0"/>
    <x v="0"/>
    <x v="0"/>
    <x v="0"/>
  </r>
  <r>
    <x v="1"/>
    <x v="6"/>
    <x v="2"/>
    <x v="0"/>
    <x v="0"/>
    <x v="0"/>
    <x v="0"/>
    <x v="0"/>
  </r>
  <r>
    <x v="1"/>
    <x v="2"/>
    <x v="2"/>
    <x v="0"/>
    <x v="0"/>
    <x v="0"/>
    <x v="0"/>
    <x v="0"/>
  </r>
  <r>
    <x v="2"/>
    <x v="6"/>
    <x v="2"/>
    <x v="0"/>
    <x v="0"/>
    <x v="0"/>
    <x v="0"/>
    <x v="0"/>
  </r>
  <r>
    <x v="2"/>
    <x v="1"/>
    <x v="2"/>
    <x v="0"/>
    <x v="0"/>
    <x v="0"/>
    <x v="0"/>
    <x v="0"/>
  </r>
  <r>
    <x v="2"/>
    <x v="5"/>
    <x v="2"/>
    <x v="0"/>
    <x v="0"/>
    <x v="0"/>
    <x v="0"/>
    <x v="0"/>
  </r>
  <r>
    <x v="75"/>
    <x v="1"/>
    <x v="2"/>
    <x v="0"/>
    <x v="0"/>
    <x v="0"/>
    <x v="0"/>
    <x v="0"/>
  </r>
  <r>
    <x v="3"/>
    <x v="3"/>
    <x v="2"/>
    <x v="0"/>
    <x v="0"/>
    <x v="0"/>
    <x v="0"/>
    <x v="0"/>
  </r>
  <r>
    <x v="3"/>
    <x v="2"/>
    <x v="2"/>
    <x v="0"/>
    <x v="0"/>
    <x v="0"/>
    <x v="0"/>
    <x v="0"/>
  </r>
  <r>
    <x v="3"/>
    <x v="4"/>
    <x v="2"/>
    <x v="0"/>
    <x v="0"/>
    <x v="0"/>
    <x v="0"/>
    <x v="0"/>
  </r>
  <r>
    <x v="3"/>
    <x v="5"/>
    <x v="2"/>
    <x v="0"/>
    <x v="0"/>
    <x v="0"/>
    <x v="0"/>
    <x v="0"/>
  </r>
  <r>
    <x v="3"/>
    <x v="1"/>
    <x v="2"/>
    <x v="0"/>
    <x v="0"/>
    <x v="0"/>
    <x v="0"/>
    <x v="0"/>
  </r>
  <r>
    <x v="3"/>
    <x v="7"/>
    <x v="2"/>
    <x v="0"/>
    <x v="0"/>
    <x v="0"/>
    <x v="0"/>
    <x v="0"/>
  </r>
  <r>
    <x v="3"/>
    <x v="6"/>
    <x v="2"/>
    <x v="0"/>
    <x v="0"/>
    <x v="0"/>
    <x v="0"/>
    <x v="0"/>
  </r>
  <r>
    <x v="3"/>
    <x v="0"/>
    <x v="2"/>
    <x v="0"/>
    <x v="0"/>
    <x v="0"/>
    <x v="0"/>
    <x v="0"/>
  </r>
  <r>
    <x v="5"/>
    <x v="6"/>
    <x v="2"/>
    <x v="0"/>
    <x v="0"/>
    <x v="0"/>
    <x v="0"/>
    <x v="0"/>
  </r>
  <r>
    <x v="5"/>
    <x v="0"/>
    <x v="2"/>
    <x v="0"/>
    <x v="0"/>
    <x v="0"/>
    <x v="0"/>
    <x v="0"/>
  </r>
  <r>
    <x v="5"/>
    <x v="4"/>
    <x v="2"/>
    <x v="0"/>
    <x v="0"/>
    <x v="0"/>
    <x v="0"/>
    <x v="0"/>
  </r>
  <r>
    <x v="5"/>
    <x v="1"/>
    <x v="2"/>
    <x v="0"/>
    <x v="0"/>
    <x v="0"/>
    <x v="0"/>
    <x v="0"/>
  </r>
  <r>
    <x v="6"/>
    <x v="7"/>
    <x v="2"/>
    <x v="0"/>
    <x v="0"/>
    <x v="0"/>
    <x v="0"/>
    <x v="0"/>
  </r>
  <r>
    <x v="6"/>
    <x v="3"/>
    <x v="2"/>
    <x v="0"/>
    <x v="0"/>
    <x v="0"/>
    <x v="0"/>
    <x v="0"/>
  </r>
  <r>
    <x v="6"/>
    <x v="1"/>
    <x v="2"/>
    <x v="0"/>
    <x v="0"/>
    <x v="0"/>
    <x v="0"/>
    <x v="0"/>
  </r>
  <r>
    <x v="6"/>
    <x v="4"/>
    <x v="2"/>
    <x v="0"/>
    <x v="0"/>
    <x v="0"/>
    <x v="0"/>
    <x v="0"/>
  </r>
  <r>
    <x v="6"/>
    <x v="5"/>
    <x v="2"/>
    <x v="0"/>
    <x v="0"/>
    <x v="0"/>
    <x v="0"/>
    <x v="0"/>
  </r>
  <r>
    <x v="6"/>
    <x v="6"/>
    <x v="2"/>
    <x v="0"/>
    <x v="0"/>
    <x v="0"/>
    <x v="0"/>
    <x v="0"/>
  </r>
  <r>
    <x v="6"/>
    <x v="2"/>
    <x v="2"/>
    <x v="0"/>
    <x v="0"/>
    <x v="0"/>
    <x v="0"/>
    <x v="0"/>
  </r>
  <r>
    <x v="6"/>
    <x v="0"/>
    <x v="2"/>
    <x v="0"/>
    <x v="0"/>
    <x v="0"/>
    <x v="0"/>
    <x v="0"/>
  </r>
  <r>
    <x v="7"/>
    <x v="1"/>
    <x v="2"/>
    <x v="0"/>
    <x v="0"/>
    <x v="0"/>
    <x v="0"/>
    <x v="0"/>
  </r>
  <r>
    <x v="10"/>
    <x v="6"/>
    <x v="2"/>
    <x v="0"/>
    <x v="0"/>
    <x v="0"/>
    <x v="0"/>
    <x v="0"/>
  </r>
  <r>
    <x v="10"/>
    <x v="0"/>
    <x v="2"/>
    <x v="0"/>
    <x v="0"/>
    <x v="0"/>
    <x v="0"/>
    <x v="0"/>
  </r>
  <r>
    <x v="10"/>
    <x v="7"/>
    <x v="2"/>
    <x v="0"/>
    <x v="0"/>
    <x v="0"/>
    <x v="0"/>
    <x v="0"/>
  </r>
  <r>
    <x v="10"/>
    <x v="2"/>
    <x v="2"/>
    <x v="0"/>
    <x v="0"/>
    <x v="0"/>
    <x v="0"/>
    <x v="0"/>
  </r>
  <r>
    <x v="10"/>
    <x v="3"/>
    <x v="2"/>
    <x v="0"/>
    <x v="0"/>
    <x v="0"/>
    <x v="0"/>
    <x v="0"/>
  </r>
  <r>
    <x v="10"/>
    <x v="4"/>
    <x v="2"/>
    <x v="0"/>
    <x v="0"/>
    <x v="0"/>
    <x v="0"/>
    <x v="0"/>
  </r>
  <r>
    <x v="10"/>
    <x v="5"/>
    <x v="2"/>
    <x v="0"/>
    <x v="0"/>
    <x v="0"/>
    <x v="0"/>
    <x v="0"/>
  </r>
  <r>
    <x v="10"/>
    <x v="1"/>
    <x v="2"/>
    <x v="0"/>
    <x v="0"/>
    <x v="0"/>
    <x v="0"/>
    <x v="0"/>
  </r>
  <r>
    <x v="11"/>
    <x v="2"/>
    <x v="2"/>
    <x v="0"/>
    <x v="0"/>
    <x v="0"/>
    <x v="0"/>
    <x v="0"/>
  </r>
  <r>
    <x v="11"/>
    <x v="1"/>
    <x v="2"/>
    <x v="0"/>
    <x v="0"/>
    <x v="0"/>
    <x v="0"/>
    <x v="0"/>
  </r>
  <r>
    <x v="11"/>
    <x v="3"/>
    <x v="2"/>
    <x v="0"/>
    <x v="0"/>
    <x v="0"/>
    <x v="0"/>
    <x v="0"/>
  </r>
  <r>
    <x v="11"/>
    <x v="6"/>
    <x v="2"/>
    <x v="0"/>
    <x v="0"/>
    <x v="0"/>
    <x v="0"/>
    <x v="0"/>
  </r>
  <r>
    <x v="11"/>
    <x v="5"/>
    <x v="2"/>
    <x v="0"/>
    <x v="0"/>
    <x v="0"/>
    <x v="0"/>
    <x v="0"/>
  </r>
  <r>
    <x v="11"/>
    <x v="4"/>
    <x v="2"/>
    <x v="0"/>
    <x v="0"/>
    <x v="0"/>
    <x v="0"/>
    <x v="0"/>
  </r>
  <r>
    <x v="17"/>
    <x v="0"/>
    <x v="2"/>
    <x v="0"/>
    <x v="0"/>
    <x v="0"/>
    <x v="0"/>
    <x v="3"/>
  </r>
  <r>
    <x v="17"/>
    <x v="6"/>
    <x v="2"/>
    <x v="0"/>
    <x v="0"/>
    <x v="0"/>
    <x v="0"/>
    <x v="3"/>
  </r>
  <r>
    <x v="17"/>
    <x v="4"/>
    <x v="2"/>
    <x v="0"/>
    <x v="0"/>
    <x v="0"/>
    <x v="0"/>
    <x v="3"/>
  </r>
  <r>
    <x v="17"/>
    <x v="2"/>
    <x v="2"/>
    <x v="0"/>
    <x v="0"/>
    <x v="0"/>
    <x v="0"/>
    <x v="3"/>
  </r>
  <r>
    <x v="17"/>
    <x v="1"/>
    <x v="2"/>
    <x v="0"/>
    <x v="0"/>
    <x v="0"/>
    <x v="0"/>
    <x v="3"/>
  </r>
  <r>
    <x v="18"/>
    <x v="6"/>
    <x v="2"/>
    <x v="0"/>
    <x v="1"/>
    <x v="0"/>
    <x v="0"/>
    <x v="3"/>
  </r>
  <r>
    <x v="18"/>
    <x v="3"/>
    <x v="2"/>
    <x v="0"/>
    <x v="1"/>
    <x v="0"/>
    <x v="0"/>
    <x v="3"/>
  </r>
  <r>
    <x v="18"/>
    <x v="1"/>
    <x v="2"/>
    <x v="0"/>
    <x v="1"/>
    <x v="0"/>
    <x v="0"/>
    <x v="3"/>
  </r>
  <r>
    <x v="18"/>
    <x v="0"/>
    <x v="2"/>
    <x v="0"/>
    <x v="1"/>
    <x v="0"/>
    <x v="0"/>
    <x v="3"/>
  </r>
  <r>
    <x v="18"/>
    <x v="5"/>
    <x v="2"/>
    <x v="0"/>
    <x v="1"/>
    <x v="0"/>
    <x v="0"/>
    <x v="3"/>
  </r>
  <r>
    <x v="18"/>
    <x v="2"/>
    <x v="2"/>
    <x v="0"/>
    <x v="1"/>
    <x v="0"/>
    <x v="0"/>
    <x v="3"/>
  </r>
  <r>
    <x v="18"/>
    <x v="4"/>
    <x v="2"/>
    <x v="0"/>
    <x v="1"/>
    <x v="0"/>
    <x v="0"/>
    <x v="3"/>
  </r>
  <r>
    <x v="23"/>
    <x v="3"/>
    <x v="2"/>
    <x v="1"/>
    <x v="2"/>
    <x v="0"/>
    <x v="1"/>
    <x v="4"/>
  </r>
  <r>
    <x v="23"/>
    <x v="5"/>
    <x v="2"/>
    <x v="1"/>
    <x v="2"/>
    <x v="0"/>
    <x v="1"/>
    <x v="4"/>
  </r>
  <r>
    <x v="23"/>
    <x v="7"/>
    <x v="2"/>
    <x v="1"/>
    <x v="2"/>
    <x v="0"/>
    <x v="1"/>
    <x v="4"/>
  </r>
  <r>
    <x v="23"/>
    <x v="0"/>
    <x v="2"/>
    <x v="1"/>
    <x v="2"/>
    <x v="0"/>
    <x v="1"/>
    <x v="4"/>
  </r>
  <r>
    <x v="23"/>
    <x v="8"/>
    <x v="2"/>
    <x v="0"/>
    <x v="2"/>
    <x v="0"/>
    <x v="1"/>
    <x v="4"/>
  </r>
  <r>
    <x v="23"/>
    <x v="4"/>
    <x v="2"/>
    <x v="1"/>
    <x v="2"/>
    <x v="0"/>
    <x v="1"/>
    <x v="4"/>
  </r>
  <r>
    <x v="23"/>
    <x v="8"/>
    <x v="2"/>
    <x v="1"/>
    <x v="2"/>
    <x v="0"/>
    <x v="1"/>
    <x v="4"/>
  </r>
  <r>
    <x v="38"/>
    <x v="0"/>
    <x v="2"/>
    <x v="0"/>
    <x v="1"/>
    <x v="0"/>
    <x v="2"/>
    <x v="9"/>
  </r>
  <r>
    <x v="38"/>
    <x v="3"/>
    <x v="2"/>
    <x v="0"/>
    <x v="1"/>
    <x v="0"/>
    <x v="2"/>
    <x v="9"/>
  </r>
  <r>
    <x v="38"/>
    <x v="5"/>
    <x v="2"/>
    <x v="0"/>
    <x v="1"/>
    <x v="0"/>
    <x v="2"/>
    <x v="9"/>
  </r>
  <r>
    <x v="38"/>
    <x v="1"/>
    <x v="2"/>
    <x v="0"/>
    <x v="1"/>
    <x v="0"/>
    <x v="2"/>
    <x v="9"/>
  </r>
  <r>
    <x v="52"/>
    <x v="6"/>
    <x v="2"/>
    <x v="0"/>
    <x v="2"/>
    <x v="0"/>
    <x v="3"/>
    <x v="4"/>
  </r>
  <r>
    <x v="52"/>
    <x v="3"/>
    <x v="2"/>
    <x v="0"/>
    <x v="2"/>
    <x v="0"/>
    <x v="3"/>
    <x v="4"/>
  </r>
  <r>
    <x v="52"/>
    <x v="4"/>
    <x v="2"/>
    <x v="0"/>
    <x v="2"/>
    <x v="0"/>
    <x v="3"/>
    <x v="4"/>
  </r>
  <r>
    <x v="52"/>
    <x v="2"/>
    <x v="2"/>
    <x v="0"/>
    <x v="2"/>
    <x v="0"/>
    <x v="3"/>
    <x v="4"/>
  </r>
  <r>
    <x v="52"/>
    <x v="5"/>
    <x v="2"/>
    <x v="0"/>
    <x v="2"/>
    <x v="0"/>
    <x v="3"/>
    <x v="4"/>
  </r>
  <r>
    <x v="52"/>
    <x v="8"/>
    <x v="2"/>
    <x v="0"/>
    <x v="2"/>
    <x v="0"/>
    <x v="3"/>
    <x v="4"/>
  </r>
  <r>
    <x v="76"/>
    <x v="8"/>
    <x v="2"/>
    <x v="0"/>
    <x v="3"/>
    <x v="0"/>
    <x v="4"/>
    <x v="15"/>
  </r>
  <r>
    <x v="76"/>
    <x v="7"/>
    <x v="2"/>
    <x v="0"/>
    <x v="3"/>
    <x v="0"/>
    <x v="4"/>
    <x v="15"/>
  </r>
  <r>
    <x v="76"/>
    <x v="11"/>
    <x v="2"/>
    <x v="0"/>
    <x v="3"/>
    <x v="0"/>
    <x v="4"/>
    <x v="15"/>
  </r>
  <r>
    <x v="76"/>
    <x v="6"/>
    <x v="2"/>
    <x v="0"/>
    <x v="3"/>
    <x v="0"/>
    <x v="4"/>
    <x v="15"/>
  </r>
  <r>
    <x v="69"/>
    <x v="8"/>
    <x v="2"/>
    <x v="0"/>
    <x v="3"/>
    <x v="0"/>
    <x v="4"/>
    <x v="15"/>
  </r>
  <r>
    <x v="69"/>
    <x v="7"/>
    <x v="2"/>
    <x v="0"/>
    <x v="3"/>
    <x v="0"/>
    <x v="4"/>
    <x v="15"/>
  </r>
  <r>
    <x v="69"/>
    <x v="11"/>
    <x v="2"/>
    <x v="0"/>
    <x v="3"/>
    <x v="0"/>
    <x v="4"/>
    <x v="15"/>
  </r>
  <r>
    <x v="69"/>
    <x v="6"/>
    <x v="2"/>
    <x v="0"/>
    <x v="3"/>
    <x v="0"/>
    <x v="4"/>
    <x v="15"/>
  </r>
  <r>
    <x v="39"/>
    <x v="12"/>
    <x v="2"/>
    <x v="0"/>
    <x v="1"/>
    <x v="0"/>
    <x v="2"/>
    <x v="10"/>
  </r>
  <r>
    <x v="24"/>
    <x v="12"/>
    <x v="2"/>
    <x v="1"/>
    <x v="2"/>
    <x v="0"/>
    <x v="1"/>
    <x v="4"/>
  </r>
  <r>
    <x v="25"/>
    <x v="3"/>
    <x v="2"/>
    <x v="0"/>
    <x v="2"/>
    <x v="0"/>
    <x v="1"/>
    <x v="4"/>
  </r>
  <r>
    <x v="25"/>
    <x v="8"/>
    <x v="2"/>
    <x v="0"/>
    <x v="2"/>
    <x v="0"/>
    <x v="1"/>
    <x v="4"/>
  </r>
  <r>
    <x v="25"/>
    <x v="2"/>
    <x v="2"/>
    <x v="0"/>
    <x v="2"/>
    <x v="0"/>
    <x v="1"/>
    <x v="4"/>
  </r>
  <r>
    <x v="25"/>
    <x v="5"/>
    <x v="2"/>
    <x v="1"/>
    <x v="2"/>
    <x v="0"/>
    <x v="1"/>
    <x v="4"/>
  </r>
  <r>
    <x v="25"/>
    <x v="6"/>
    <x v="2"/>
    <x v="0"/>
    <x v="2"/>
    <x v="0"/>
    <x v="1"/>
    <x v="4"/>
  </r>
  <r>
    <x v="19"/>
    <x v="0"/>
    <x v="2"/>
    <x v="0"/>
    <x v="1"/>
    <x v="0"/>
    <x v="0"/>
    <x v="1"/>
  </r>
  <r>
    <x v="19"/>
    <x v="5"/>
    <x v="2"/>
    <x v="0"/>
    <x v="1"/>
    <x v="0"/>
    <x v="0"/>
    <x v="1"/>
  </r>
  <r>
    <x v="19"/>
    <x v="1"/>
    <x v="2"/>
    <x v="0"/>
    <x v="1"/>
    <x v="0"/>
    <x v="0"/>
    <x v="1"/>
  </r>
  <r>
    <x v="19"/>
    <x v="6"/>
    <x v="2"/>
    <x v="0"/>
    <x v="1"/>
    <x v="0"/>
    <x v="0"/>
    <x v="1"/>
  </r>
  <r>
    <x v="19"/>
    <x v="3"/>
    <x v="2"/>
    <x v="0"/>
    <x v="1"/>
    <x v="0"/>
    <x v="0"/>
    <x v="1"/>
  </r>
  <r>
    <x v="19"/>
    <x v="4"/>
    <x v="2"/>
    <x v="0"/>
    <x v="1"/>
    <x v="0"/>
    <x v="0"/>
    <x v="1"/>
  </r>
  <r>
    <x v="26"/>
    <x v="8"/>
    <x v="2"/>
    <x v="1"/>
    <x v="2"/>
    <x v="0"/>
    <x v="1"/>
    <x v="5"/>
  </r>
  <r>
    <x v="26"/>
    <x v="0"/>
    <x v="2"/>
    <x v="1"/>
    <x v="2"/>
    <x v="0"/>
    <x v="1"/>
    <x v="5"/>
  </r>
  <r>
    <x v="26"/>
    <x v="7"/>
    <x v="2"/>
    <x v="1"/>
    <x v="2"/>
    <x v="0"/>
    <x v="1"/>
    <x v="5"/>
  </r>
  <r>
    <x v="26"/>
    <x v="5"/>
    <x v="2"/>
    <x v="1"/>
    <x v="2"/>
    <x v="0"/>
    <x v="1"/>
    <x v="5"/>
  </r>
  <r>
    <x v="26"/>
    <x v="4"/>
    <x v="2"/>
    <x v="1"/>
    <x v="2"/>
    <x v="0"/>
    <x v="1"/>
    <x v="5"/>
  </r>
  <r>
    <x v="26"/>
    <x v="3"/>
    <x v="2"/>
    <x v="1"/>
    <x v="2"/>
    <x v="0"/>
    <x v="1"/>
    <x v="5"/>
  </r>
  <r>
    <x v="27"/>
    <x v="7"/>
    <x v="2"/>
    <x v="1"/>
    <x v="2"/>
    <x v="0"/>
    <x v="1"/>
    <x v="5"/>
  </r>
  <r>
    <x v="27"/>
    <x v="0"/>
    <x v="2"/>
    <x v="1"/>
    <x v="2"/>
    <x v="0"/>
    <x v="1"/>
    <x v="5"/>
  </r>
  <r>
    <x v="27"/>
    <x v="4"/>
    <x v="2"/>
    <x v="1"/>
    <x v="2"/>
    <x v="0"/>
    <x v="1"/>
    <x v="5"/>
  </r>
  <r>
    <x v="27"/>
    <x v="3"/>
    <x v="2"/>
    <x v="1"/>
    <x v="2"/>
    <x v="0"/>
    <x v="1"/>
    <x v="5"/>
  </r>
  <r>
    <x v="27"/>
    <x v="8"/>
    <x v="2"/>
    <x v="1"/>
    <x v="2"/>
    <x v="0"/>
    <x v="1"/>
    <x v="5"/>
  </r>
  <r>
    <x v="27"/>
    <x v="5"/>
    <x v="2"/>
    <x v="1"/>
    <x v="2"/>
    <x v="0"/>
    <x v="1"/>
    <x v="5"/>
  </r>
  <r>
    <x v="70"/>
    <x v="2"/>
    <x v="2"/>
    <x v="0"/>
    <x v="2"/>
    <x v="0"/>
    <x v="3"/>
    <x v="4"/>
  </r>
  <r>
    <x v="70"/>
    <x v="3"/>
    <x v="2"/>
    <x v="0"/>
    <x v="2"/>
    <x v="0"/>
    <x v="3"/>
    <x v="4"/>
  </r>
  <r>
    <x v="70"/>
    <x v="4"/>
    <x v="2"/>
    <x v="0"/>
    <x v="2"/>
    <x v="0"/>
    <x v="3"/>
    <x v="4"/>
  </r>
  <r>
    <x v="70"/>
    <x v="1"/>
    <x v="2"/>
    <x v="0"/>
    <x v="2"/>
    <x v="0"/>
    <x v="3"/>
    <x v="4"/>
  </r>
  <r>
    <x v="70"/>
    <x v="7"/>
    <x v="2"/>
    <x v="0"/>
    <x v="2"/>
    <x v="0"/>
    <x v="3"/>
    <x v="4"/>
  </r>
  <r>
    <x v="70"/>
    <x v="6"/>
    <x v="2"/>
    <x v="0"/>
    <x v="2"/>
    <x v="0"/>
    <x v="3"/>
    <x v="4"/>
  </r>
  <r>
    <x v="70"/>
    <x v="8"/>
    <x v="2"/>
    <x v="0"/>
    <x v="2"/>
    <x v="0"/>
    <x v="3"/>
    <x v="4"/>
  </r>
  <r>
    <x v="70"/>
    <x v="5"/>
    <x v="2"/>
    <x v="0"/>
    <x v="2"/>
    <x v="0"/>
    <x v="3"/>
    <x v="4"/>
  </r>
  <r>
    <x v="53"/>
    <x v="0"/>
    <x v="2"/>
    <x v="0"/>
    <x v="3"/>
    <x v="0"/>
    <x v="4"/>
    <x v="14"/>
  </r>
  <r>
    <x v="55"/>
    <x v="0"/>
    <x v="2"/>
    <x v="0"/>
    <x v="3"/>
    <x v="0"/>
    <x v="4"/>
    <x v="14"/>
  </r>
  <r>
    <x v="42"/>
    <x v="6"/>
    <x v="2"/>
    <x v="0"/>
    <x v="3"/>
    <x v="0"/>
    <x v="2"/>
    <x v="13"/>
  </r>
  <r>
    <x v="42"/>
    <x v="2"/>
    <x v="2"/>
    <x v="0"/>
    <x v="3"/>
    <x v="0"/>
    <x v="2"/>
    <x v="13"/>
  </r>
  <r>
    <x v="42"/>
    <x v="4"/>
    <x v="2"/>
    <x v="0"/>
    <x v="3"/>
    <x v="0"/>
    <x v="2"/>
    <x v="13"/>
  </r>
  <r>
    <x v="42"/>
    <x v="7"/>
    <x v="2"/>
    <x v="0"/>
    <x v="3"/>
    <x v="0"/>
    <x v="2"/>
    <x v="13"/>
  </r>
  <r>
    <x v="56"/>
    <x v="6"/>
    <x v="2"/>
    <x v="0"/>
    <x v="3"/>
    <x v="0"/>
    <x v="4"/>
    <x v="15"/>
  </r>
  <r>
    <x v="56"/>
    <x v="11"/>
    <x v="2"/>
    <x v="0"/>
    <x v="3"/>
    <x v="0"/>
    <x v="4"/>
    <x v="15"/>
  </r>
  <r>
    <x v="56"/>
    <x v="7"/>
    <x v="2"/>
    <x v="0"/>
    <x v="3"/>
    <x v="0"/>
    <x v="4"/>
    <x v="15"/>
  </r>
  <r>
    <x v="56"/>
    <x v="8"/>
    <x v="2"/>
    <x v="0"/>
    <x v="3"/>
    <x v="0"/>
    <x v="4"/>
    <x v="15"/>
  </r>
  <r>
    <x v="56"/>
    <x v="12"/>
    <x v="2"/>
    <x v="0"/>
    <x v="3"/>
    <x v="0"/>
    <x v="4"/>
    <x v="15"/>
  </r>
  <r>
    <x v="56"/>
    <x v="2"/>
    <x v="2"/>
    <x v="0"/>
    <x v="3"/>
    <x v="0"/>
    <x v="4"/>
    <x v="15"/>
  </r>
  <r>
    <x v="56"/>
    <x v="1"/>
    <x v="2"/>
    <x v="0"/>
    <x v="3"/>
    <x v="0"/>
    <x v="4"/>
    <x v="15"/>
  </r>
  <r>
    <x v="57"/>
    <x v="11"/>
    <x v="2"/>
    <x v="0"/>
    <x v="3"/>
    <x v="0"/>
    <x v="4"/>
    <x v="15"/>
  </r>
  <r>
    <x v="57"/>
    <x v="2"/>
    <x v="2"/>
    <x v="0"/>
    <x v="3"/>
    <x v="0"/>
    <x v="4"/>
    <x v="15"/>
  </r>
  <r>
    <x v="57"/>
    <x v="6"/>
    <x v="2"/>
    <x v="0"/>
    <x v="3"/>
    <x v="0"/>
    <x v="4"/>
    <x v="15"/>
  </r>
  <r>
    <x v="57"/>
    <x v="1"/>
    <x v="2"/>
    <x v="0"/>
    <x v="3"/>
    <x v="0"/>
    <x v="4"/>
    <x v="15"/>
  </r>
  <r>
    <x v="57"/>
    <x v="12"/>
    <x v="2"/>
    <x v="0"/>
    <x v="3"/>
    <x v="0"/>
    <x v="4"/>
    <x v="15"/>
  </r>
  <r>
    <x v="57"/>
    <x v="8"/>
    <x v="2"/>
    <x v="0"/>
    <x v="3"/>
    <x v="0"/>
    <x v="4"/>
    <x v="15"/>
  </r>
  <r>
    <x v="58"/>
    <x v="12"/>
    <x v="2"/>
    <x v="0"/>
    <x v="0"/>
    <x v="0"/>
    <x v="4"/>
    <x v="15"/>
  </r>
  <r>
    <x v="58"/>
    <x v="2"/>
    <x v="2"/>
    <x v="0"/>
    <x v="0"/>
    <x v="0"/>
    <x v="4"/>
    <x v="15"/>
  </r>
  <r>
    <x v="28"/>
    <x v="12"/>
    <x v="2"/>
    <x v="1"/>
    <x v="2"/>
    <x v="0"/>
    <x v="1"/>
    <x v="6"/>
  </r>
  <r>
    <x v="28"/>
    <x v="3"/>
    <x v="2"/>
    <x v="1"/>
    <x v="2"/>
    <x v="0"/>
    <x v="1"/>
    <x v="6"/>
  </r>
  <r>
    <x v="28"/>
    <x v="8"/>
    <x v="2"/>
    <x v="1"/>
    <x v="2"/>
    <x v="0"/>
    <x v="1"/>
    <x v="6"/>
  </r>
  <r>
    <x v="28"/>
    <x v="0"/>
    <x v="2"/>
    <x v="1"/>
    <x v="2"/>
    <x v="0"/>
    <x v="1"/>
    <x v="6"/>
  </r>
  <r>
    <x v="28"/>
    <x v="7"/>
    <x v="2"/>
    <x v="1"/>
    <x v="2"/>
    <x v="0"/>
    <x v="1"/>
    <x v="6"/>
  </r>
  <r>
    <x v="28"/>
    <x v="4"/>
    <x v="2"/>
    <x v="1"/>
    <x v="2"/>
    <x v="0"/>
    <x v="1"/>
    <x v="6"/>
  </r>
  <r>
    <x v="29"/>
    <x v="3"/>
    <x v="2"/>
    <x v="1"/>
    <x v="2"/>
    <x v="0"/>
    <x v="1"/>
    <x v="5"/>
  </r>
  <r>
    <x v="29"/>
    <x v="7"/>
    <x v="2"/>
    <x v="1"/>
    <x v="2"/>
    <x v="0"/>
    <x v="1"/>
    <x v="5"/>
  </r>
  <r>
    <x v="29"/>
    <x v="5"/>
    <x v="2"/>
    <x v="1"/>
    <x v="2"/>
    <x v="0"/>
    <x v="1"/>
    <x v="5"/>
  </r>
  <r>
    <x v="29"/>
    <x v="8"/>
    <x v="2"/>
    <x v="1"/>
    <x v="2"/>
    <x v="0"/>
    <x v="1"/>
    <x v="5"/>
  </r>
  <r>
    <x v="29"/>
    <x v="0"/>
    <x v="2"/>
    <x v="1"/>
    <x v="2"/>
    <x v="0"/>
    <x v="1"/>
    <x v="5"/>
  </r>
  <r>
    <x v="29"/>
    <x v="4"/>
    <x v="2"/>
    <x v="1"/>
    <x v="2"/>
    <x v="0"/>
    <x v="1"/>
    <x v="5"/>
  </r>
  <r>
    <x v="30"/>
    <x v="0"/>
    <x v="2"/>
    <x v="1"/>
    <x v="2"/>
    <x v="0"/>
    <x v="1"/>
    <x v="4"/>
  </r>
  <r>
    <x v="30"/>
    <x v="3"/>
    <x v="2"/>
    <x v="1"/>
    <x v="2"/>
    <x v="0"/>
    <x v="1"/>
    <x v="4"/>
  </r>
  <r>
    <x v="30"/>
    <x v="8"/>
    <x v="2"/>
    <x v="1"/>
    <x v="2"/>
    <x v="0"/>
    <x v="1"/>
    <x v="4"/>
  </r>
  <r>
    <x v="30"/>
    <x v="4"/>
    <x v="2"/>
    <x v="1"/>
    <x v="2"/>
    <x v="0"/>
    <x v="1"/>
    <x v="4"/>
  </r>
  <r>
    <x v="30"/>
    <x v="5"/>
    <x v="2"/>
    <x v="1"/>
    <x v="2"/>
    <x v="0"/>
    <x v="1"/>
    <x v="4"/>
  </r>
  <r>
    <x v="30"/>
    <x v="7"/>
    <x v="2"/>
    <x v="1"/>
    <x v="2"/>
    <x v="0"/>
    <x v="1"/>
    <x v="4"/>
  </r>
  <r>
    <x v="31"/>
    <x v="4"/>
    <x v="2"/>
    <x v="1"/>
    <x v="2"/>
    <x v="0"/>
    <x v="1"/>
    <x v="4"/>
  </r>
  <r>
    <x v="31"/>
    <x v="5"/>
    <x v="2"/>
    <x v="1"/>
    <x v="2"/>
    <x v="0"/>
    <x v="1"/>
    <x v="4"/>
  </r>
  <r>
    <x v="31"/>
    <x v="7"/>
    <x v="2"/>
    <x v="1"/>
    <x v="2"/>
    <x v="0"/>
    <x v="1"/>
    <x v="4"/>
  </r>
  <r>
    <x v="31"/>
    <x v="0"/>
    <x v="2"/>
    <x v="1"/>
    <x v="2"/>
    <x v="0"/>
    <x v="1"/>
    <x v="4"/>
  </r>
  <r>
    <x v="31"/>
    <x v="8"/>
    <x v="2"/>
    <x v="1"/>
    <x v="2"/>
    <x v="0"/>
    <x v="1"/>
    <x v="4"/>
  </r>
  <r>
    <x v="31"/>
    <x v="3"/>
    <x v="2"/>
    <x v="1"/>
    <x v="2"/>
    <x v="0"/>
    <x v="1"/>
    <x v="4"/>
  </r>
  <r>
    <x v="32"/>
    <x v="0"/>
    <x v="2"/>
    <x v="1"/>
    <x v="2"/>
    <x v="0"/>
    <x v="1"/>
    <x v="4"/>
  </r>
  <r>
    <x v="32"/>
    <x v="4"/>
    <x v="2"/>
    <x v="1"/>
    <x v="2"/>
    <x v="0"/>
    <x v="1"/>
    <x v="4"/>
  </r>
  <r>
    <x v="32"/>
    <x v="3"/>
    <x v="2"/>
    <x v="1"/>
    <x v="2"/>
    <x v="0"/>
    <x v="1"/>
    <x v="4"/>
  </r>
  <r>
    <x v="32"/>
    <x v="5"/>
    <x v="2"/>
    <x v="1"/>
    <x v="2"/>
    <x v="0"/>
    <x v="1"/>
    <x v="4"/>
  </r>
  <r>
    <x v="32"/>
    <x v="7"/>
    <x v="2"/>
    <x v="1"/>
    <x v="2"/>
    <x v="0"/>
    <x v="1"/>
    <x v="4"/>
  </r>
  <r>
    <x v="32"/>
    <x v="8"/>
    <x v="2"/>
    <x v="1"/>
    <x v="2"/>
    <x v="0"/>
    <x v="1"/>
    <x v="4"/>
  </r>
  <r>
    <x v="33"/>
    <x v="4"/>
    <x v="2"/>
    <x v="1"/>
    <x v="2"/>
    <x v="0"/>
    <x v="1"/>
    <x v="4"/>
  </r>
  <r>
    <x v="33"/>
    <x v="8"/>
    <x v="2"/>
    <x v="1"/>
    <x v="2"/>
    <x v="0"/>
    <x v="1"/>
    <x v="4"/>
  </r>
  <r>
    <x v="33"/>
    <x v="3"/>
    <x v="2"/>
    <x v="1"/>
    <x v="2"/>
    <x v="0"/>
    <x v="1"/>
    <x v="4"/>
  </r>
  <r>
    <x v="33"/>
    <x v="5"/>
    <x v="2"/>
    <x v="1"/>
    <x v="2"/>
    <x v="0"/>
    <x v="1"/>
    <x v="4"/>
  </r>
  <r>
    <x v="33"/>
    <x v="0"/>
    <x v="2"/>
    <x v="1"/>
    <x v="2"/>
    <x v="0"/>
    <x v="1"/>
    <x v="4"/>
  </r>
  <r>
    <x v="33"/>
    <x v="7"/>
    <x v="2"/>
    <x v="1"/>
    <x v="2"/>
    <x v="0"/>
    <x v="1"/>
    <x v="4"/>
  </r>
  <r>
    <x v="34"/>
    <x v="3"/>
    <x v="2"/>
    <x v="1"/>
    <x v="1"/>
    <x v="0"/>
    <x v="1"/>
    <x v="4"/>
  </r>
  <r>
    <x v="34"/>
    <x v="8"/>
    <x v="2"/>
    <x v="1"/>
    <x v="1"/>
    <x v="0"/>
    <x v="1"/>
    <x v="4"/>
  </r>
  <r>
    <x v="34"/>
    <x v="4"/>
    <x v="2"/>
    <x v="1"/>
    <x v="1"/>
    <x v="0"/>
    <x v="1"/>
    <x v="4"/>
  </r>
  <r>
    <x v="34"/>
    <x v="7"/>
    <x v="2"/>
    <x v="1"/>
    <x v="1"/>
    <x v="0"/>
    <x v="1"/>
    <x v="4"/>
  </r>
  <r>
    <x v="34"/>
    <x v="5"/>
    <x v="2"/>
    <x v="1"/>
    <x v="1"/>
    <x v="0"/>
    <x v="1"/>
    <x v="4"/>
  </r>
  <r>
    <x v="34"/>
    <x v="0"/>
    <x v="2"/>
    <x v="1"/>
    <x v="1"/>
    <x v="0"/>
    <x v="1"/>
    <x v="4"/>
  </r>
  <r>
    <x v="71"/>
    <x v="12"/>
    <x v="2"/>
    <x v="0"/>
    <x v="2"/>
    <x v="0"/>
    <x v="3"/>
    <x v="5"/>
  </r>
  <r>
    <x v="71"/>
    <x v="11"/>
    <x v="2"/>
    <x v="0"/>
    <x v="2"/>
    <x v="0"/>
    <x v="3"/>
    <x v="5"/>
  </r>
  <r>
    <x v="71"/>
    <x v="6"/>
    <x v="2"/>
    <x v="0"/>
    <x v="2"/>
    <x v="0"/>
    <x v="3"/>
    <x v="5"/>
  </r>
  <r>
    <x v="71"/>
    <x v="1"/>
    <x v="2"/>
    <x v="0"/>
    <x v="2"/>
    <x v="0"/>
    <x v="3"/>
    <x v="5"/>
  </r>
  <r>
    <x v="72"/>
    <x v="11"/>
    <x v="2"/>
    <x v="0"/>
    <x v="2"/>
    <x v="0"/>
    <x v="3"/>
    <x v="8"/>
  </r>
  <r>
    <x v="72"/>
    <x v="4"/>
    <x v="2"/>
    <x v="0"/>
    <x v="2"/>
    <x v="0"/>
    <x v="3"/>
    <x v="8"/>
  </r>
  <r>
    <x v="72"/>
    <x v="8"/>
    <x v="2"/>
    <x v="0"/>
    <x v="2"/>
    <x v="0"/>
    <x v="3"/>
    <x v="8"/>
  </r>
  <r>
    <x v="72"/>
    <x v="6"/>
    <x v="2"/>
    <x v="0"/>
    <x v="2"/>
    <x v="0"/>
    <x v="3"/>
    <x v="8"/>
  </r>
  <r>
    <x v="72"/>
    <x v="7"/>
    <x v="2"/>
    <x v="0"/>
    <x v="2"/>
    <x v="0"/>
    <x v="3"/>
    <x v="8"/>
  </r>
  <r>
    <x v="60"/>
    <x v="0"/>
    <x v="2"/>
    <x v="0"/>
    <x v="1"/>
    <x v="0"/>
    <x v="5"/>
    <x v="3"/>
  </r>
  <r>
    <x v="61"/>
    <x v="0"/>
    <x v="2"/>
    <x v="0"/>
    <x v="1"/>
    <x v="0"/>
    <x v="5"/>
    <x v="3"/>
  </r>
  <r>
    <x v="61"/>
    <x v="6"/>
    <x v="2"/>
    <x v="0"/>
    <x v="1"/>
    <x v="0"/>
    <x v="5"/>
    <x v="3"/>
  </r>
  <r>
    <x v="61"/>
    <x v="1"/>
    <x v="2"/>
    <x v="0"/>
    <x v="1"/>
    <x v="0"/>
    <x v="5"/>
    <x v="3"/>
  </r>
  <r>
    <x v="61"/>
    <x v="4"/>
    <x v="2"/>
    <x v="0"/>
    <x v="1"/>
    <x v="0"/>
    <x v="5"/>
    <x v="3"/>
  </r>
  <r>
    <x v="62"/>
    <x v="6"/>
    <x v="2"/>
    <x v="0"/>
    <x v="0"/>
    <x v="0"/>
    <x v="5"/>
    <x v="0"/>
  </r>
  <r>
    <x v="62"/>
    <x v="4"/>
    <x v="2"/>
    <x v="0"/>
    <x v="0"/>
    <x v="0"/>
    <x v="5"/>
    <x v="0"/>
  </r>
  <r>
    <x v="62"/>
    <x v="1"/>
    <x v="2"/>
    <x v="0"/>
    <x v="0"/>
    <x v="0"/>
    <x v="5"/>
    <x v="0"/>
  </r>
  <r>
    <x v="63"/>
    <x v="3"/>
    <x v="2"/>
    <x v="0"/>
    <x v="0"/>
    <x v="0"/>
    <x v="4"/>
    <x v="15"/>
  </r>
  <r>
    <x v="63"/>
    <x v="6"/>
    <x v="2"/>
    <x v="0"/>
    <x v="0"/>
    <x v="0"/>
    <x v="4"/>
    <x v="15"/>
  </r>
  <r>
    <x v="63"/>
    <x v="2"/>
    <x v="2"/>
    <x v="0"/>
    <x v="0"/>
    <x v="0"/>
    <x v="4"/>
    <x v="15"/>
  </r>
  <r>
    <x v="63"/>
    <x v="4"/>
    <x v="2"/>
    <x v="0"/>
    <x v="0"/>
    <x v="0"/>
    <x v="4"/>
    <x v="15"/>
  </r>
  <r>
    <x v="63"/>
    <x v="5"/>
    <x v="2"/>
    <x v="0"/>
    <x v="0"/>
    <x v="0"/>
    <x v="4"/>
    <x v="15"/>
  </r>
  <r>
    <x v="64"/>
    <x v="0"/>
    <x v="2"/>
    <x v="0"/>
    <x v="0"/>
    <x v="0"/>
    <x v="4"/>
    <x v="15"/>
  </r>
  <r>
    <x v="43"/>
    <x v="6"/>
    <x v="2"/>
    <x v="0"/>
    <x v="3"/>
    <x v="0"/>
    <x v="2"/>
    <x v="3"/>
  </r>
  <r>
    <x v="43"/>
    <x v="7"/>
    <x v="2"/>
    <x v="0"/>
    <x v="3"/>
    <x v="0"/>
    <x v="2"/>
    <x v="3"/>
  </r>
  <r>
    <x v="43"/>
    <x v="8"/>
    <x v="2"/>
    <x v="0"/>
    <x v="3"/>
    <x v="0"/>
    <x v="2"/>
    <x v="3"/>
  </r>
  <r>
    <x v="43"/>
    <x v="4"/>
    <x v="2"/>
    <x v="0"/>
    <x v="3"/>
    <x v="0"/>
    <x v="2"/>
    <x v="3"/>
  </r>
  <r>
    <x v="43"/>
    <x v="2"/>
    <x v="2"/>
    <x v="0"/>
    <x v="3"/>
    <x v="0"/>
    <x v="2"/>
    <x v="3"/>
  </r>
  <r>
    <x v="44"/>
    <x v="1"/>
    <x v="2"/>
    <x v="0"/>
    <x v="3"/>
    <x v="0"/>
    <x v="2"/>
    <x v="3"/>
  </r>
  <r>
    <x v="45"/>
    <x v="1"/>
    <x v="2"/>
    <x v="0"/>
    <x v="3"/>
    <x v="0"/>
    <x v="2"/>
    <x v="3"/>
  </r>
  <r>
    <x v="35"/>
    <x v="8"/>
    <x v="2"/>
    <x v="1"/>
    <x v="2"/>
    <x v="0"/>
    <x v="1"/>
    <x v="7"/>
  </r>
  <r>
    <x v="35"/>
    <x v="0"/>
    <x v="2"/>
    <x v="1"/>
    <x v="2"/>
    <x v="0"/>
    <x v="1"/>
    <x v="7"/>
  </r>
  <r>
    <x v="35"/>
    <x v="5"/>
    <x v="2"/>
    <x v="1"/>
    <x v="2"/>
    <x v="0"/>
    <x v="1"/>
    <x v="7"/>
  </r>
  <r>
    <x v="35"/>
    <x v="7"/>
    <x v="2"/>
    <x v="1"/>
    <x v="2"/>
    <x v="0"/>
    <x v="1"/>
    <x v="7"/>
  </r>
  <r>
    <x v="35"/>
    <x v="3"/>
    <x v="2"/>
    <x v="1"/>
    <x v="2"/>
    <x v="0"/>
    <x v="1"/>
    <x v="7"/>
  </r>
  <r>
    <x v="35"/>
    <x v="4"/>
    <x v="2"/>
    <x v="1"/>
    <x v="2"/>
    <x v="0"/>
    <x v="1"/>
    <x v="7"/>
  </r>
  <r>
    <x v="65"/>
    <x v="4"/>
    <x v="2"/>
    <x v="0"/>
    <x v="0"/>
    <x v="0"/>
    <x v="3"/>
    <x v="7"/>
  </r>
  <r>
    <x v="65"/>
    <x v="6"/>
    <x v="2"/>
    <x v="0"/>
    <x v="0"/>
    <x v="0"/>
    <x v="3"/>
    <x v="7"/>
  </r>
  <r>
    <x v="65"/>
    <x v="1"/>
    <x v="2"/>
    <x v="0"/>
    <x v="0"/>
    <x v="0"/>
    <x v="3"/>
    <x v="7"/>
  </r>
  <r>
    <x v="66"/>
    <x v="1"/>
    <x v="2"/>
    <x v="0"/>
    <x v="0"/>
    <x v="0"/>
    <x v="3"/>
    <x v="7"/>
  </r>
  <r>
    <x v="66"/>
    <x v="0"/>
    <x v="2"/>
    <x v="0"/>
    <x v="0"/>
    <x v="0"/>
    <x v="3"/>
    <x v="7"/>
  </r>
  <r>
    <x v="46"/>
    <x v="6"/>
    <x v="2"/>
    <x v="0"/>
    <x v="0"/>
    <x v="0"/>
    <x v="2"/>
    <x v="13"/>
  </r>
  <r>
    <x v="46"/>
    <x v="1"/>
    <x v="2"/>
    <x v="0"/>
    <x v="0"/>
    <x v="0"/>
    <x v="2"/>
    <x v="13"/>
  </r>
  <r>
    <x v="46"/>
    <x v="0"/>
    <x v="2"/>
    <x v="0"/>
    <x v="0"/>
    <x v="0"/>
    <x v="2"/>
    <x v="13"/>
  </r>
  <r>
    <x v="46"/>
    <x v="7"/>
    <x v="2"/>
    <x v="0"/>
    <x v="0"/>
    <x v="0"/>
    <x v="2"/>
    <x v="13"/>
  </r>
  <r>
    <x v="46"/>
    <x v="2"/>
    <x v="2"/>
    <x v="0"/>
    <x v="0"/>
    <x v="0"/>
    <x v="2"/>
    <x v="13"/>
  </r>
  <r>
    <x v="46"/>
    <x v="4"/>
    <x v="2"/>
    <x v="0"/>
    <x v="0"/>
    <x v="0"/>
    <x v="2"/>
    <x v="13"/>
  </r>
  <r>
    <x v="47"/>
    <x v="0"/>
    <x v="2"/>
    <x v="0"/>
    <x v="1"/>
    <x v="0"/>
    <x v="2"/>
    <x v="13"/>
  </r>
  <r>
    <x v="50"/>
    <x v="2"/>
    <x v="2"/>
    <x v="0"/>
    <x v="1"/>
    <x v="0"/>
    <x v="2"/>
    <x v="13"/>
  </r>
  <r>
    <x v="50"/>
    <x v="4"/>
    <x v="2"/>
    <x v="0"/>
    <x v="1"/>
    <x v="0"/>
    <x v="2"/>
    <x v="13"/>
  </r>
  <r>
    <x v="50"/>
    <x v="6"/>
    <x v="2"/>
    <x v="0"/>
    <x v="1"/>
    <x v="0"/>
    <x v="2"/>
    <x v="13"/>
  </r>
  <r>
    <x v="50"/>
    <x v="7"/>
    <x v="2"/>
    <x v="0"/>
    <x v="1"/>
    <x v="0"/>
    <x v="2"/>
    <x v="13"/>
  </r>
  <r>
    <x v="50"/>
    <x v="0"/>
    <x v="2"/>
    <x v="0"/>
    <x v="1"/>
    <x v="0"/>
    <x v="2"/>
    <x v="13"/>
  </r>
  <r>
    <x v="50"/>
    <x v="1"/>
    <x v="2"/>
    <x v="0"/>
    <x v="1"/>
    <x v="0"/>
    <x v="2"/>
    <x v="13"/>
  </r>
  <r>
    <x v="77"/>
    <x v="7"/>
    <x v="2"/>
    <x v="0"/>
    <x v="3"/>
    <x v="0"/>
    <x v="4"/>
    <x v="16"/>
  </r>
  <r>
    <x v="78"/>
    <x v="7"/>
    <x v="2"/>
    <x v="0"/>
    <x v="3"/>
    <x v="0"/>
    <x v="4"/>
    <x v="16"/>
  </r>
  <r>
    <x v="78"/>
    <x v="11"/>
    <x v="2"/>
    <x v="0"/>
    <x v="3"/>
    <x v="0"/>
    <x v="4"/>
    <x v="16"/>
  </r>
  <r>
    <x v="78"/>
    <x v="6"/>
    <x v="2"/>
    <x v="0"/>
    <x v="3"/>
    <x v="0"/>
    <x v="4"/>
    <x v="16"/>
  </r>
  <r>
    <x v="73"/>
    <x v="11"/>
    <x v="2"/>
    <x v="0"/>
    <x v="3"/>
    <x v="0"/>
    <x v="4"/>
    <x v="15"/>
  </r>
  <r>
    <x v="73"/>
    <x v="8"/>
    <x v="2"/>
    <x v="0"/>
    <x v="3"/>
    <x v="0"/>
    <x v="4"/>
    <x v="15"/>
  </r>
  <r>
    <x v="73"/>
    <x v="7"/>
    <x v="2"/>
    <x v="0"/>
    <x v="3"/>
    <x v="0"/>
    <x v="4"/>
    <x v="15"/>
  </r>
  <r>
    <x v="73"/>
    <x v="6"/>
    <x v="2"/>
    <x v="0"/>
    <x v="3"/>
    <x v="0"/>
    <x v="4"/>
    <x v="15"/>
  </r>
  <r>
    <x v="74"/>
    <x v="8"/>
    <x v="2"/>
    <x v="0"/>
    <x v="3"/>
    <x v="0"/>
    <x v="4"/>
    <x v="15"/>
  </r>
  <r>
    <x v="74"/>
    <x v="7"/>
    <x v="2"/>
    <x v="0"/>
    <x v="3"/>
    <x v="0"/>
    <x v="4"/>
    <x v="15"/>
  </r>
  <r>
    <x v="67"/>
    <x v="2"/>
    <x v="2"/>
    <x v="0"/>
    <x v="3"/>
    <x v="0"/>
    <x v="4"/>
    <x v="14"/>
  </r>
  <r>
    <x v="79"/>
    <x v="8"/>
    <x v="2"/>
    <x v="0"/>
    <x v="3"/>
    <x v="0"/>
    <x v="4"/>
    <x v="15"/>
  </r>
  <r>
    <x v="79"/>
    <x v="7"/>
    <x v="2"/>
    <x v="0"/>
    <x v="3"/>
    <x v="0"/>
    <x v="4"/>
    <x v="15"/>
  </r>
  <r>
    <x v="79"/>
    <x v="11"/>
    <x v="2"/>
    <x v="0"/>
    <x v="3"/>
    <x v="0"/>
    <x v="4"/>
    <x v="15"/>
  </r>
  <r>
    <x v="79"/>
    <x v="6"/>
    <x v="2"/>
    <x v="0"/>
    <x v="3"/>
    <x v="0"/>
    <x v="4"/>
    <x v="15"/>
  </r>
  <r>
    <x v="36"/>
    <x v="8"/>
    <x v="2"/>
    <x v="1"/>
    <x v="2"/>
    <x v="0"/>
    <x v="1"/>
    <x v="8"/>
  </r>
  <r>
    <x v="36"/>
    <x v="5"/>
    <x v="2"/>
    <x v="1"/>
    <x v="2"/>
    <x v="0"/>
    <x v="1"/>
    <x v="8"/>
  </r>
  <r>
    <x v="36"/>
    <x v="3"/>
    <x v="2"/>
    <x v="1"/>
    <x v="2"/>
    <x v="0"/>
    <x v="1"/>
    <x v="8"/>
  </r>
  <r>
    <x v="36"/>
    <x v="7"/>
    <x v="2"/>
    <x v="1"/>
    <x v="2"/>
    <x v="0"/>
    <x v="1"/>
    <x v="8"/>
  </r>
  <r>
    <x v="36"/>
    <x v="4"/>
    <x v="2"/>
    <x v="1"/>
    <x v="2"/>
    <x v="0"/>
    <x v="1"/>
    <x v="8"/>
  </r>
  <r>
    <x v="36"/>
    <x v="0"/>
    <x v="2"/>
    <x v="1"/>
    <x v="2"/>
    <x v="0"/>
    <x v="1"/>
    <x v="8"/>
  </r>
  <r>
    <x v="37"/>
    <x v="7"/>
    <x v="2"/>
    <x v="1"/>
    <x v="2"/>
    <x v="0"/>
    <x v="1"/>
    <x v="8"/>
  </r>
  <r>
    <x v="37"/>
    <x v="8"/>
    <x v="2"/>
    <x v="1"/>
    <x v="2"/>
    <x v="0"/>
    <x v="1"/>
    <x v="8"/>
  </r>
  <r>
    <x v="37"/>
    <x v="0"/>
    <x v="2"/>
    <x v="1"/>
    <x v="2"/>
    <x v="0"/>
    <x v="1"/>
    <x v="8"/>
  </r>
  <r>
    <x v="37"/>
    <x v="5"/>
    <x v="2"/>
    <x v="1"/>
    <x v="2"/>
    <x v="0"/>
    <x v="1"/>
    <x v="8"/>
  </r>
  <r>
    <x v="37"/>
    <x v="3"/>
    <x v="2"/>
    <x v="1"/>
    <x v="2"/>
    <x v="0"/>
    <x v="1"/>
    <x v="8"/>
  </r>
  <r>
    <x v="37"/>
    <x v="4"/>
    <x v="2"/>
    <x v="1"/>
    <x v="2"/>
    <x v="0"/>
    <x v="1"/>
    <x v="8"/>
  </r>
  <r>
    <x v="20"/>
    <x v="4"/>
    <x v="2"/>
    <x v="0"/>
    <x v="1"/>
    <x v="0"/>
    <x v="0"/>
    <x v="1"/>
  </r>
  <r>
    <x v="20"/>
    <x v="0"/>
    <x v="2"/>
    <x v="0"/>
    <x v="1"/>
    <x v="0"/>
    <x v="0"/>
    <x v="1"/>
  </r>
  <r>
    <x v="21"/>
    <x v="0"/>
    <x v="2"/>
    <x v="0"/>
    <x v="1"/>
    <x v="0"/>
    <x v="0"/>
    <x v="1"/>
  </r>
  <r>
    <x v="22"/>
    <x v="3"/>
    <x v="2"/>
    <x v="0"/>
    <x v="1"/>
    <x v="0"/>
    <x v="0"/>
    <x v="1"/>
  </r>
  <r>
    <x v="22"/>
    <x v="4"/>
    <x v="2"/>
    <x v="0"/>
    <x v="1"/>
    <x v="0"/>
    <x v="0"/>
    <x v="1"/>
  </r>
  <r>
    <x v="22"/>
    <x v="5"/>
    <x v="2"/>
    <x v="0"/>
    <x v="1"/>
    <x v="0"/>
    <x v="0"/>
    <x v="1"/>
  </r>
  <r>
    <x v="22"/>
    <x v="1"/>
    <x v="2"/>
    <x v="0"/>
    <x v="1"/>
    <x v="0"/>
    <x v="0"/>
    <x v="1"/>
  </r>
  <r>
    <x v="22"/>
    <x v="6"/>
    <x v="2"/>
    <x v="0"/>
    <x v="1"/>
    <x v="0"/>
    <x v="0"/>
    <x v="1"/>
  </r>
  <r>
    <x v="68"/>
    <x v="5"/>
    <x v="2"/>
    <x v="0"/>
    <x v="2"/>
    <x v="0"/>
    <x v="3"/>
    <x v="5"/>
  </r>
  <r>
    <x v="68"/>
    <x v="2"/>
    <x v="2"/>
    <x v="0"/>
    <x v="2"/>
    <x v="0"/>
    <x v="3"/>
    <x v="5"/>
  </r>
  <r>
    <x v="68"/>
    <x v="3"/>
    <x v="2"/>
    <x v="0"/>
    <x v="2"/>
    <x v="0"/>
    <x v="3"/>
    <x v="5"/>
  </r>
  <r>
    <x v="68"/>
    <x v="4"/>
    <x v="2"/>
    <x v="0"/>
    <x v="2"/>
    <x v="0"/>
    <x v="3"/>
    <x v="5"/>
  </r>
  <r>
    <x v="68"/>
    <x v="6"/>
    <x v="2"/>
    <x v="0"/>
    <x v="2"/>
    <x v="0"/>
    <x v="3"/>
    <x v="5"/>
  </r>
  <r>
    <x v="68"/>
    <x v="1"/>
    <x v="2"/>
    <x v="0"/>
    <x v="2"/>
    <x v="0"/>
    <x v="3"/>
    <x v="5"/>
  </r>
  <r>
    <x v="13"/>
    <x v="4"/>
    <x v="3"/>
    <x v="0"/>
    <x v="1"/>
    <x v="0"/>
    <x v="0"/>
    <x v="1"/>
  </r>
  <r>
    <x v="13"/>
    <x v="6"/>
    <x v="3"/>
    <x v="0"/>
    <x v="1"/>
    <x v="0"/>
    <x v="0"/>
    <x v="1"/>
  </r>
  <r>
    <x v="13"/>
    <x v="1"/>
    <x v="3"/>
    <x v="0"/>
    <x v="1"/>
    <x v="0"/>
    <x v="0"/>
    <x v="1"/>
  </r>
  <r>
    <x v="13"/>
    <x v="0"/>
    <x v="3"/>
    <x v="0"/>
    <x v="1"/>
    <x v="0"/>
    <x v="0"/>
    <x v="1"/>
  </r>
  <r>
    <x v="13"/>
    <x v="5"/>
    <x v="3"/>
    <x v="0"/>
    <x v="1"/>
    <x v="0"/>
    <x v="0"/>
    <x v="1"/>
  </r>
  <r>
    <x v="14"/>
    <x v="12"/>
    <x v="3"/>
    <x v="0"/>
    <x v="0"/>
    <x v="0"/>
    <x v="0"/>
    <x v="2"/>
  </r>
  <r>
    <x v="14"/>
    <x v="1"/>
    <x v="3"/>
    <x v="0"/>
    <x v="0"/>
    <x v="0"/>
    <x v="0"/>
    <x v="2"/>
  </r>
  <r>
    <x v="15"/>
    <x v="1"/>
    <x v="3"/>
    <x v="0"/>
    <x v="1"/>
    <x v="0"/>
    <x v="0"/>
    <x v="3"/>
  </r>
  <r>
    <x v="1"/>
    <x v="1"/>
    <x v="3"/>
    <x v="0"/>
    <x v="0"/>
    <x v="0"/>
    <x v="0"/>
    <x v="0"/>
  </r>
  <r>
    <x v="2"/>
    <x v="1"/>
    <x v="3"/>
    <x v="0"/>
    <x v="0"/>
    <x v="0"/>
    <x v="0"/>
    <x v="0"/>
  </r>
  <r>
    <x v="3"/>
    <x v="4"/>
    <x v="3"/>
    <x v="0"/>
    <x v="0"/>
    <x v="0"/>
    <x v="0"/>
    <x v="0"/>
  </r>
  <r>
    <x v="3"/>
    <x v="6"/>
    <x v="3"/>
    <x v="0"/>
    <x v="0"/>
    <x v="0"/>
    <x v="0"/>
    <x v="0"/>
  </r>
  <r>
    <x v="3"/>
    <x v="5"/>
    <x v="3"/>
    <x v="0"/>
    <x v="0"/>
    <x v="0"/>
    <x v="0"/>
    <x v="0"/>
  </r>
  <r>
    <x v="3"/>
    <x v="1"/>
    <x v="3"/>
    <x v="0"/>
    <x v="0"/>
    <x v="0"/>
    <x v="0"/>
    <x v="0"/>
  </r>
  <r>
    <x v="3"/>
    <x v="0"/>
    <x v="3"/>
    <x v="0"/>
    <x v="0"/>
    <x v="0"/>
    <x v="0"/>
    <x v="0"/>
  </r>
  <r>
    <x v="6"/>
    <x v="4"/>
    <x v="3"/>
    <x v="0"/>
    <x v="0"/>
    <x v="0"/>
    <x v="0"/>
    <x v="0"/>
  </r>
  <r>
    <x v="6"/>
    <x v="0"/>
    <x v="3"/>
    <x v="0"/>
    <x v="0"/>
    <x v="0"/>
    <x v="0"/>
    <x v="0"/>
  </r>
  <r>
    <x v="6"/>
    <x v="6"/>
    <x v="3"/>
    <x v="0"/>
    <x v="0"/>
    <x v="0"/>
    <x v="0"/>
    <x v="0"/>
  </r>
  <r>
    <x v="6"/>
    <x v="1"/>
    <x v="3"/>
    <x v="0"/>
    <x v="0"/>
    <x v="0"/>
    <x v="0"/>
    <x v="0"/>
  </r>
  <r>
    <x v="8"/>
    <x v="1"/>
    <x v="3"/>
    <x v="0"/>
    <x v="0"/>
    <x v="0"/>
    <x v="0"/>
    <x v="0"/>
  </r>
  <r>
    <x v="9"/>
    <x v="1"/>
    <x v="3"/>
    <x v="0"/>
    <x v="0"/>
    <x v="0"/>
    <x v="0"/>
    <x v="0"/>
  </r>
  <r>
    <x v="10"/>
    <x v="0"/>
    <x v="3"/>
    <x v="0"/>
    <x v="0"/>
    <x v="0"/>
    <x v="0"/>
    <x v="0"/>
  </r>
  <r>
    <x v="10"/>
    <x v="5"/>
    <x v="3"/>
    <x v="0"/>
    <x v="0"/>
    <x v="0"/>
    <x v="0"/>
    <x v="0"/>
  </r>
  <r>
    <x v="10"/>
    <x v="1"/>
    <x v="3"/>
    <x v="0"/>
    <x v="0"/>
    <x v="0"/>
    <x v="0"/>
    <x v="0"/>
  </r>
  <r>
    <x v="10"/>
    <x v="6"/>
    <x v="3"/>
    <x v="0"/>
    <x v="0"/>
    <x v="0"/>
    <x v="0"/>
    <x v="0"/>
  </r>
  <r>
    <x v="10"/>
    <x v="4"/>
    <x v="3"/>
    <x v="0"/>
    <x v="0"/>
    <x v="0"/>
    <x v="0"/>
    <x v="0"/>
  </r>
  <r>
    <x v="11"/>
    <x v="1"/>
    <x v="3"/>
    <x v="0"/>
    <x v="0"/>
    <x v="0"/>
    <x v="0"/>
    <x v="0"/>
  </r>
  <r>
    <x v="17"/>
    <x v="0"/>
    <x v="3"/>
    <x v="0"/>
    <x v="0"/>
    <x v="0"/>
    <x v="0"/>
    <x v="3"/>
  </r>
  <r>
    <x v="17"/>
    <x v="1"/>
    <x v="3"/>
    <x v="0"/>
    <x v="0"/>
    <x v="0"/>
    <x v="0"/>
    <x v="3"/>
  </r>
  <r>
    <x v="17"/>
    <x v="5"/>
    <x v="3"/>
    <x v="0"/>
    <x v="0"/>
    <x v="0"/>
    <x v="0"/>
    <x v="3"/>
  </r>
  <r>
    <x v="17"/>
    <x v="4"/>
    <x v="3"/>
    <x v="0"/>
    <x v="0"/>
    <x v="0"/>
    <x v="0"/>
    <x v="3"/>
  </r>
  <r>
    <x v="17"/>
    <x v="6"/>
    <x v="3"/>
    <x v="0"/>
    <x v="0"/>
    <x v="0"/>
    <x v="0"/>
    <x v="3"/>
  </r>
  <r>
    <x v="18"/>
    <x v="1"/>
    <x v="3"/>
    <x v="0"/>
    <x v="1"/>
    <x v="0"/>
    <x v="0"/>
    <x v="3"/>
  </r>
  <r>
    <x v="18"/>
    <x v="4"/>
    <x v="3"/>
    <x v="0"/>
    <x v="1"/>
    <x v="0"/>
    <x v="0"/>
    <x v="3"/>
  </r>
  <r>
    <x v="18"/>
    <x v="5"/>
    <x v="3"/>
    <x v="0"/>
    <x v="1"/>
    <x v="0"/>
    <x v="0"/>
    <x v="3"/>
  </r>
  <r>
    <x v="18"/>
    <x v="6"/>
    <x v="3"/>
    <x v="0"/>
    <x v="1"/>
    <x v="0"/>
    <x v="0"/>
    <x v="3"/>
  </r>
  <r>
    <x v="18"/>
    <x v="0"/>
    <x v="3"/>
    <x v="0"/>
    <x v="1"/>
    <x v="0"/>
    <x v="0"/>
    <x v="3"/>
  </r>
  <r>
    <x v="23"/>
    <x v="4"/>
    <x v="3"/>
    <x v="0"/>
    <x v="2"/>
    <x v="0"/>
    <x v="1"/>
    <x v="4"/>
  </r>
  <r>
    <x v="23"/>
    <x v="6"/>
    <x v="3"/>
    <x v="0"/>
    <x v="2"/>
    <x v="0"/>
    <x v="1"/>
    <x v="4"/>
  </r>
  <r>
    <x v="23"/>
    <x v="2"/>
    <x v="3"/>
    <x v="0"/>
    <x v="2"/>
    <x v="0"/>
    <x v="1"/>
    <x v="4"/>
  </r>
  <r>
    <x v="23"/>
    <x v="0"/>
    <x v="3"/>
    <x v="1"/>
    <x v="2"/>
    <x v="0"/>
    <x v="1"/>
    <x v="4"/>
  </r>
  <r>
    <x v="52"/>
    <x v="4"/>
    <x v="3"/>
    <x v="0"/>
    <x v="2"/>
    <x v="0"/>
    <x v="3"/>
    <x v="4"/>
  </r>
  <r>
    <x v="52"/>
    <x v="6"/>
    <x v="3"/>
    <x v="0"/>
    <x v="2"/>
    <x v="0"/>
    <x v="3"/>
    <x v="4"/>
  </r>
  <r>
    <x v="52"/>
    <x v="5"/>
    <x v="3"/>
    <x v="0"/>
    <x v="2"/>
    <x v="0"/>
    <x v="3"/>
    <x v="4"/>
  </r>
  <r>
    <x v="76"/>
    <x v="8"/>
    <x v="3"/>
    <x v="0"/>
    <x v="3"/>
    <x v="0"/>
    <x v="4"/>
    <x v="15"/>
  </r>
  <r>
    <x v="76"/>
    <x v="2"/>
    <x v="3"/>
    <x v="0"/>
    <x v="3"/>
    <x v="0"/>
    <x v="4"/>
    <x v="15"/>
  </r>
  <r>
    <x v="76"/>
    <x v="11"/>
    <x v="3"/>
    <x v="0"/>
    <x v="3"/>
    <x v="0"/>
    <x v="4"/>
    <x v="15"/>
  </r>
  <r>
    <x v="76"/>
    <x v="6"/>
    <x v="3"/>
    <x v="0"/>
    <x v="3"/>
    <x v="0"/>
    <x v="4"/>
    <x v="15"/>
  </r>
  <r>
    <x v="69"/>
    <x v="11"/>
    <x v="3"/>
    <x v="0"/>
    <x v="3"/>
    <x v="0"/>
    <x v="4"/>
    <x v="15"/>
  </r>
  <r>
    <x v="69"/>
    <x v="4"/>
    <x v="3"/>
    <x v="0"/>
    <x v="3"/>
    <x v="0"/>
    <x v="4"/>
    <x v="15"/>
  </r>
  <r>
    <x v="69"/>
    <x v="2"/>
    <x v="3"/>
    <x v="0"/>
    <x v="3"/>
    <x v="0"/>
    <x v="4"/>
    <x v="15"/>
  </r>
  <r>
    <x v="69"/>
    <x v="8"/>
    <x v="3"/>
    <x v="0"/>
    <x v="3"/>
    <x v="0"/>
    <x v="4"/>
    <x v="15"/>
  </r>
  <r>
    <x v="69"/>
    <x v="6"/>
    <x v="3"/>
    <x v="0"/>
    <x v="3"/>
    <x v="0"/>
    <x v="4"/>
    <x v="15"/>
  </r>
  <r>
    <x v="25"/>
    <x v="11"/>
    <x v="3"/>
    <x v="0"/>
    <x v="2"/>
    <x v="0"/>
    <x v="1"/>
    <x v="4"/>
  </r>
  <r>
    <x v="25"/>
    <x v="5"/>
    <x v="3"/>
    <x v="0"/>
    <x v="2"/>
    <x v="0"/>
    <x v="1"/>
    <x v="4"/>
  </r>
  <r>
    <x v="19"/>
    <x v="1"/>
    <x v="3"/>
    <x v="0"/>
    <x v="1"/>
    <x v="0"/>
    <x v="0"/>
    <x v="1"/>
  </r>
  <r>
    <x v="19"/>
    <x v="5"/>
    <x v="3"/>
    <x v="0"/>
    <x v="1"/>
    <x v="0"/>
    <x v="0"/>
    <x v="1"/>
  </r>
  <r>
    <x v="19"/>
    <x v="4"/>
    <x v="3"/>
    <x v="0"/>
    <x v="1"/>
    <x v="0"/>
    <x v="0"/>
    <x v="1"/>
  </r>
  <r>
    <x v="19"/>
    <x v="0"/>
    <x v="3"/>
    <x v="0"/>
    <x v="1"/>
    <x v="0"/>
    <x v="0"/>
    <x v="1"/>
  </r>
  <r>
    <x v="26"/>
    <x v="6"/>
    <x v="3"/>
    <x v="0"/>
    <x v="2"/>
    <x v="0"/>
    <x v="1"/>
    <x v="5"/>
  </r>
  <r>
    <x v="26"/>
    <x v="4"/>
    <x v="3"/>
    <x v="0"/>
    <x v="2"/>
    <x v="0"/>
    <x v="1"/>
    <x v="5"/>
  </r>
  <r>
    <x v="26"/>
    <x v="0"/>
    <x v="3"/>
    <x v="1"/>
    <x v="2"/>
    <x v="0"/>
    <x v="1"/>
    <x v="5"/>
  </r>
  <r>
    <x v="26"/>
    <x v="2"/>
    <x v="3"/>
    <x v="0"/>
    <x v="2"/>
    <x v="0"/>
    <x v="1"/>
    <x v="5"/>
  </r>
  <r>
    <x v="27"/>
    <x v="6"/>
    <x v="3"/>
    <x v="0"/>
    <x v="2"/>
    <x v="0"/>
    <x v="1"/>
    <x v="5"/>
  </r>
  <r>
    <x v="27"/>
    <x v="4"/>
    <x v="3"/>
    <x v="0"/>
    <x v="2"/>
    <x v="0"/>
    <x v="1"/>
    <x v="5"/>
  </r>
  <r>
    <x v="27"/>
    <x v="2"/>
    <x v="3"/>
    <x v="0"/>
    <x v="2"/>
    <x v="0"/>
    <x v="1"/>
    <x v="5"/>
  </r>
  <r>
    <x v="27"/>
    <x v="0"/>
    <x v="3"/>
    <x v="1"/>
    <x v="2"/>
    <x v="0"/>
    <x v="1"/>
    <x v="5"/>
  </r>
  <r>
    <x v="70"/>
    <x v="1"/>
    <x v="3"/>
    <x v="0"/>
    <x v="2"/>
    <x v="0"/>
    <x v="3"/>
    <x v="4"/>
  </r>
  <r>
    <x v="70"/>
    <x v="5"/>
    <x v="3"/>
    <x v="0"/>
    <x v="2"/>
    <x v="0"/>
    <x v="3"/>
    <x v="4"/>
  </r>
  <r>
    <x v="70"/>
    <x v="8"/>
    <x v="3"/>
    <x v="0"/>
    <x v="2"/>
    <x v="0"/>
    <x v="3"/>
    <x v="4"/>
  </r>
  <r>
    <x v="70"/>
    <x v="2"/>
    <x v="3"/>
    <x v="0"/>
    <x v="2"/>
    <x v="0"/>
    <x v="3"/>
    <x v="4"/>
  </r>
  <r>
    <x v="70"/>
    <x v="4"/>
    <x v="3"/>
    <x v="0"/>
    <x v="2"/>
    <x v="0"/>
    <x v="3"/>
    <x v="4"/>
  </r>
  <r>
    <x v="70"/>
    <x v="6"/>
    <x v="3"/>
    <x v="0"/>
    <x v="2"/>
    <x v="0"/>
    <x v="3"/>
    <x v="4"/>
  </r>
  <r>
    <x v="42"/>
    <x v="6"/>
    <x v="3"/>
    <x v="0"/>
    <x v="3"/>
    <x v="0"/>
    <x v="2"/>
    <x v="13"/>
  </r>
  <r>
    <x v="42"/>
    <x v="2"/>
    <x v="3"/>
    <x v="0"/>
    <x v="3"/>
    <x v="0"/>
    <x v="2"/>
    <x v="13"/>
  </r>
  <r>
    <x v="42"/>
    <x v="4"/>
    <x v="3"/>
    <x v="0"/>
    <x v="3"/>
    <x v="0"/>
    <x v="2"/>
    <x v="13"/>
  </r>
  <r>
    <x v="56"/>
    <x v="12"/>
    <x v="3"/>
    <x v="0"/>
    <x v="3"/>
    <x v="0"/>
    <x v="4"/>
    <x v="15"/>
  </r>
  <r>
    <x v="56"/>
    <x v="2"/>
    <x v="3"/>
    <x v="0"/>
    <x v="3"/>
    <x v="0"/>
    <x v="4"/>
    <x v="15"/>
  </r>
  <r>
    <x v="56"/>
    <x v="6"/>
    <x v="3"/>
    <x v="0"/>
    <x v="3"/>
    <x v="0"/>
    <x v="4"/>
    <x v="15"/>
  </r>
  <r>
    <x v="56"/>
    <x v="8"/>
    <x v="3"/>
    <x v="0"/>
    <x v="3"/>
    <x v="0"/>
    <x v="4"/>
    <x v="15"/>
  </r>
  <r>
    <x v="56"/>
    <x v="11"/>
    <x v="3"/>
    <x v="0"/>
    <x v="3"/>
    <x v="0"/>
    <x v="4"/>
    <x v="15"/>
  </r>
  <r>
    <x v="56"/>
    <x v="1"/>
    <x v="3"/>
    <x v="0"/>
    <x v="3"/>
    <x v="0"/>
    <x v="4"/>
    <x v="15"/>
  </r>
  <r>
    <x v="57"/>
    <x v="1"/>
    <x v="3"/>
    <x v="0"/>
    <x v="3"/>
    <x v="0"/>
    <x v="4"/>
    <x v="15"/>
  </r>
  <r>
    <x v="57"/>
    <x v="6"/>
    <x v="3"/>
    <x v="0"/>
    <x v="3"/>
    <x v="0"/>
    <x v="4"/>
    <x v="15"/>
  </r>
  <r>
    <x v="57"/>
    <x v="12"/>
    <x v="3"/>
    <x v="0"/>
    <x v="3"/>
    <x v="0"/>
    <x v="4"/>
    <x v="15"/>
  </r>
  <r>
    <x v="57"/>
    <x v="11"/>
    <x v="3"/>
    <x v="0"/>
    <x v="3"/>
    <x v="0"/>
    <x v="4"/>
    <x v="15"/>
  </r>
  <r>
    <x v="58"/>
    <x v="1"/>
    <x v="3"/>
    <x v="0"/>
    <x v="0"/>
    <x v="0"/>
    <x v="4"/>
    <x v="15"/>
  </r>
  <r>
    <x v="28"/>
    <x v="11"/>
    <x v="3"/>
    <x v="0"/>
    <x v="2"/>
    <x v="0"/>
    <x v="1"/>
    <x v="6"/>
  </r>
  <r>
    <x v="28"/>
    <x v="6"/>
    <x v="3"/>
    <x v="0"/>
    <x v="2"/>
    <x v="0"/>
    <x v="1"/>
    <x v="6"/>
  </r>
  <r>
    <x v="28"/>
    <x v="2"/>
    <x v="3"/>
    <x v="0"/>
    <x v="2"/>
    <x v="0"/>
    <x v="1"/>
    <x v="6"/>
  </r>
  <r>
    <x v="28"/>
    <x v="0"/>
    <x v="3"/>
    <x v="1"/>
    <x v="2"/>
    <x v="0"/>
    <x v="1"/>
    <x v="6"/>
  </r>
  <r>
    <x v="29"/>
    <x v="2"/>
    <x v="3"/>
    <x v="0"/>
    <x v="2"/>
    <x v="0"/>
    <x v="1"/>
    <x v="5"/>
  </r>
  <r>
    <x v="29"/>
    <x v="0"/>
    <x v="3"/>
    <x v="1"/>
    <x v="2"/>
    <x v="0"/>
    <x v="1"/>
    <x v="5"/>
  </r>
  <r>
    <x v="29"/>
    <x v="6"/>
    <x v="3"/>
    <x v="0"/>
    <x v="2"/>
    <x v="0"/>
    <x v="1"/>
    <x v="5"/>
  </r>
  <r>
    <x v="29"/>
    <x v="4"/>
    <x v="3"/>
    <x v="0"/>
    <x v="2"/>
    <x v="0"/>
    <x v="1"/>
    <x v="5"/>
  </r>
  <r>
    <x v="30"/>
    <x v="6"/>
    <x v="3"/>
    <x v="0"/>
    <x v="2"/>
    <x v="0"/>
    <x v="1"/>
    <x v="4"/>
  </r>
  <r>
    <x v="30"/>
    <x v="4"/>
    <x v="3"/>
    <x v="0"/>
    <x v="2"/>
    <x v="0"/>
    <x v="1"/>
    <x v="4"/>
  </r>
  <r>
    <x v="30"/>
    <x v="2"/>
    <x v="3"/>
    <x v="0"/>
    <x v="2"/>
    <x v="0"/>
    <x v="1"/>
    <x v="4"/>
  </r>
  <r>
    <x v="30"/>
    <x v="0"/>
    <x v="3"/>
    <x v="1"/>
    <x v="2"/>
    <x v="0"/>
    <x v="1"/>
    <x v="4"/>
  </r>
  <r>
    <x v="31"/>
    <x v="4"/>
    <x v="3"/>
    <x v="0"/>
    <x v="2"/>
    <x v="0"/>
    <x v="1"/>
    <x v="4"/>
  </r>
  <r>
    <x v="31"/>
    <x v="6"/>
    <x v="3"/>
    <x v="0"/>
    <x v="2"/>
    <x v="0"/>
    <x v="1"/>
    <x v="4"/>
  </r>
  <r>
    <x v="31"/>
    <x v="0"/>
    <x v="3"/>
    <x v="1"/>
    <x v="2"/>
    <x v="0"/>
    <x v="1"/>
    <x v="4"/>
  </r>
  <r>
    <x v="31"/>
    <x v="2"/>
    <x v="3"/>
    <x v="0"/>
    <x v="2"/>
    <x v="0"/>
    <x v="1"/>
    <x v="4"/>
  </r>
  <r>
    <x v="32"/>
    <x v="2"/>
    <x v="3"/>
    <x v="0"/>
    <x v="2"/>
    <x v="0"/>
    <x v="1"/>
    <x v="4"/>
  </r>
  <r>
    <x v="32"/>
    <x v="0"/>
    <x v="3"/>
    <x v="1"/>
    <x v="2"/>
    <x v="0"/>
    <x v="1"/>
    <x v="4"/>
  </r>
  <r>
    <x v="32"/>
    <x v="6"/>
    <x v="3"/>
    <x v="0"/>
    <x v="2"/>
    <x v="0"/>
    <x v="1"/>
    <x v="4"/>
  </r>
  <r>
    <x v="32"/>
    <x v="4"/>
    <x v="3"/>
    <x v="0"/>
    <x v="2"/>
    <x v="0"/>
    <x v="1"/>
    <x v="4"/>
  </r>
  <r>
    <x v="33"/>
    <x v="8"/>
    <x v="3"/>
    <x v="0"/>
    <x v="2"/>
    <x v="0"/>
    <x v="1"/>
    <x v="4"/>
  </r>
  <r>
    <x v="33"/>
    <x v="2"/>
    <x v="3"/>
    <x v="0"/>
    <x v="2"/>
    <x v="0"/>
    <x v="1"/>
    <x v="4"/>
  </r>
  <r>
    <x v="33"/>
    <x v="6"/>
    <x v="3"/>
    <x v="0"/>
    <x v="2"/>
    <x v="0"/>
    <x v="1"/>
    <x v="4"/>
  </r>
  <r>
    <x v="33"/>
    <x v="4"/>
    <x v="3"/>
    <x v="0"/>
    <x v="2"/>
    <x v="0"/>
    <x v="1"/>
    <x v="4"/>
  </r>
  <r>
    <x v="33"/>
    <x v="0"/>
    <x v="3"/>
    <x v="1"/>
    <x v="2"/>
    <x v="0"/>
    <x v="1"/>
    <x v="4"/>
  </r>
  <r>
    <x v="34"/>
    <x v="8"/>
    <x v="3"/>
    <x v="0"/>
    <x v="1"/>
    <x v="0"/>
    <x v="1"/>
    <x v="4"/>
  </r>
  <r>
    <x v="34"/>
    <x v="0"/>
    <x v="3"/>
    <x v="1"/>
    <x v="1"/>
    <x v="0"/>
    <x v="1"/>
    <x v="4"/>
  </r>
  <r>
    <x v="34"/>
    <x v="2"/>
    <x v="3"/>
    <x v="0"/>
    <x v="1"/>
    <x v="0"/>
    <x v="1"/>
    <x v="4"/>
  </r>
  <r>
    <x v="34"/>
    <x v="4"/>
    <x v="3"/>
    <x v="0"/>
    <x v="1"/>
    <x v="0"/>
    <x v="1"/>
    <x v="4"/>
  </r>
  <r>
    <x v="34"/>
    <x v="6"/>
    <x v="3"/>
    <x v="0"/>
    <x v="1"/>
    <x v="0"/>
    <x v="1"/>
    <x v="4"/>
  </r>
  <r>
    <x v="71"/>
    <x v="1"/>
    <x v="3"/>
    <x v="0"/>
    <x v="2"/>
    <x v="0"/>
    <x v="3"/>
    <x v="5"/>
  </r>
  <r>
    <x v="71"/>
    <x v="6"/>
    <x v="3"/>
    <x v="0"/>
    <x v="2"/>
    <x v="0"/>
    <x v="3"/>
    <x v="5"/>
  </r>
  <r>
    <x v="71"/>
    <x v="11"/>
    <x v="3"/>
    <x v="0"/>
    <x v="2"/>
    <x v="0"/>
    <x v="3"/>
    <x v="5"/>
  </r>
  <r>
    <x v="71"/>
    <x v="12"/>
    <x v="3"/>
    <x v="0"/>
    <x v="2"/>
    <x v="0"/>
    <x v="3"/>
    <x v="5"/>
  </r>
  <r>
    <x v="72"/>
    <x v="2"/>
    <x v="3"/>
    <x v="0"/>
    <x v="2"/>
    <x v="0"/>
    <x v="3"/>
    <x v="8"/>
  </r>
  <r>
    <x v="72"/>
    <x v="6"/>
    <x v="3"/>
    <x v="0"/>
    <x v="2"/>
    <x v="0"/>
    <x v="3"/>
    <x v="8"/>
  </r>
  <r>
    <x v="72"/>
    <x v="8"/>
    <x v="3"/>
    <x v="0"/>
    <x v="2"/>
    <x v="0"/>
    <x v="3"/>
    <x v="8"/>
  </r>
  <r>
    <x v="72"/>
    <x v="4"/>
    <x v="3"/>
    <x v="0"/>
    <x v="2"/>
    <x v="0"/>
    <x v="3"/>
    <x v="8"/>
  </r>
  <r>
    <x v="72"/>
    <x v="11"/>
    <x v="3"/>
    <x v="0"/>
    <x v="2"/>
    <x v="0"/>
    <x v="3"/>
    <x v="8"/>
  </r>
  <r>
    <x v="61"/>
    <x v="1"/>
    <x v="3"/>
    <x v="0"/>
    <x v="1"/>
    <x v="0"/>
    <x v="5"/>
    <x v="3"/>
  </r>
  <r>
    <x v="61"/>
    <x v="0"/>
    <x v="3"/>
    <x v="0"/>
    <x v="1"/>
    <x v="0"/>
    <x v="5"/>
    <x v="3"/>
  </r>
  <r>
    <x v="64"/>
    <x v="0"/>
    <x v="3"/>
    <x v="0"/>
    <x v="0"/>
    <x v="0"/>
    <x v="4"/>
    <x v="15"/>
  </r>
  <r>
    <x v="43"/>
    <x v="0"/>
    <x v="3"/>
    <x v="0"/>
    <x v="3"/>
    <x v="0"/>
    <x v="2"/>
    <x v="3"/>
  </r>
  <r>
    <x v="43"/>
    <x v="6"/>
    <x v="3"/>
    <x v="0"/>
    <x v="3"/>
    <x v="0"/>
    <x v="2"/>
    <x v="3"/>
  </r>
  <r>
    <x v="43"/>
    <x v="8"/>
    <x v="3"/>
    <x v="0"/>
    <x v="3"/>
    <x v="0"/>
    <x v="2"/>
    <x v="3"/>
  </r>
  <r>
    <x v="43"/>
    <x v="2"/>
    <x v="3"/>
    <x v="0"/>
    <x v="3"/>
    <x v="0"/>
    <x v="2"/>
    <x v="3"/>
  </r>
  <r>
    <x v="43"/>
    <x v="4"/>
    <x v="3"/>
    <x v="0"/>
    <x v="3"/>
    <x v="0"/>
    <x v="2"/>
    <x v="3"/>
  </r>
  <r>
    <x v="44"/>
    <x v="1"/>
    <x v="3"/>
    <x v="0"/>
    <x v="3"/>
    <x v="0"/>
    <x v="2"/>
    <x v="3"/>
  </r>
  <r>
    <x v="45"/>
    <x v="1"/>
    <x v="3"/>
    <x v="0"/>
    <x v="3"/>
    <x v="0"/>
    <x v="2"/>
    <x v="3"/>
  </r>
  <r>
    <x v="35"/>
    <x v="6"/>
    <x v="3"/>
    <x v="0"/>
    <x v="2"/>
    <x v="0"/>
    <x v="1"/>
    <x v="7"/>
  </r>
  <r>
    <x v="35"/>
    <x v="4"/>
    <x v="3"/>
    <x v="0"/>
    <x v="2"/>
    <x v="0"/>
    <x v="1"/>
    <x v="7"/>
  </r>
  <r>
    <x v="35"/>
    <x v="2"/>
    <x v="3"/>
    <x v="0"/>
    <x v="2"/>
    <x v="0"/>
    <x v="1"/>
    <x v="7"/>
  </r>
  <r>
    <x v="35"/>
    <x v="0"/>
    <x v="3"/>
    <x v="1"/>
    <x v="2"/>
    <x v="0"/>
    <x v="1"/>
    <x v="7"/>
  </r>
  <r>
    <x v="65"/>
    <x v="4"/>
    <x v="3"/>
    <x v="0"/>
    <x v="0"/>
    <x v="0"/>
    <x v="3"/>
    <x v="7"/>
  </r>
  <r>
    <x v="65"/>
    <x v="6"/>
    <x v="3"/>
    <x v="0"/>
    <x v="0"/>
    <x v="0"/>
    <x v="3"/>
    <x v="7"/>
  </r>
  <r>
    <x v="46"/>
    <x v="2"/>
    <x v="3"/>
    <x v="0"/>
    <x v="0"/>
    <x v="0"/>
    <x v="2"/>
    <x v="13"/>
  </r>
  <r>
    <x v="46"/>
    <x v="1"/>
    <x v="3"/>
    <x v="0"/>
    <x v="0"/>
    <x v="0"/>
    <x v="2"/>
    <x v="13"/>
  </r>
  <r>
    <x v="46"/>
    <x v="0"/>
    <x v="3"/>
    <x v="0"/>
    <x v="0"/>
    <x v="0"/>
    <x v="2"/>
    <x v="13"/>
  </r>
  <r>
    <x v="50"/>
    <x v="2"/>
    <x v="3"/>
    <x v="0"/>
    <x v="1"/>
    <x v="0"/>
    <x v="2"/>
    <x v="13"/>
  </r>
  <r>
    <x v="50"/>
    <x v="6"/>
    <x v="3"/>
    <x v="0"/>
    <x v="1"/>
    <x v="0"/>
    <x v="2"/>
    <x v="13"/>
  </r>
  <r>
    <x v="50"/>
    <x v="0"/>
    <x v="3"/>
    <x v="0"/>
    <x v="1"/>
    <x v="0"/>
    <x v="2"/>
    <x v="13"/>
  </r>
  <r>
    <x v="50"/>
    <x v="1"/>
    <x v="3"/>
    <x v="0"/>
    <x v="1"/>
    <x v="0"/>
    <x v="2"/>
    <x v="13"/>
  </r>
  <r>
    <x v="50"/>
    <x v="4"/>
    <x v="3"/>
    <x v="0"/>
    <x v="1"/>
    <x v="0"/>
    <x v="2"/>
    <x v="13"/>
  </r>
  <r>
    <x v="77"/>
    <x v="2"/>
    <x v="3"/>
    <x v="0"/>
    <x v="3"/>
    <x v="0"/>
    <x v="4"/>
    <x v="16"/>
  </r>
  <r>
    <x v="77"/>
    <x v="6"/>
    <x v="3"/>
    <x v="0"/>
    <x v="3"/>
    <x v="0"/>
    <x v="4"/>
    <x v="16"/>
  </r>
  <r>
    <x v="77"/>
    <x v="11"/>
    <x v="3"/>
    <x v="0"/>
    <x v="3"/>
    <x v="0"/>
    <x v="4"/>
    <x v="16"/>
  </r>
  <r>
    <x v="77"/>
    <x v="8"/>
    <x v="3"/>
    <x v="0"/>
    <x v="3"/>
    <x v="0"/>
    <x v="4"/>
    <x v="16"/>
  </r>
  <r>
    <x v="78"/>
    <x v="2"/>
    <x v="3"/>
    <x v="0"/>
    <x v="3"/>
    <x v="0"/>
    <x v="4"/>
    <x v="16"/>
  </r>
  <r>
    <x v="78"/>
    <x v="6"/>
    <x v="3"/>
    <x v="0"/>
    <x v="3"/>
    <x v="0"/>
    <x v="4"/>
    <x v="16"/>
  </r>
  <r>
    <x v="78"/>
    <x v="8"/>
    <x v="3"/>
    <x v="0"/>
    <x v="3"/>
    <x v="0"/>
    <x v="4"/>
    <x v="16"/>
  </r>
  <r>
    <x v="78"/>
    <x v="11"/>
    <x v="3"/>
    <x v="0"/>
    <x v="3"/>
    <x v="0"/>
    <x v="4"/>
    <x v="16"/>
  </r>
  <r>
    <x v="73"/>
    <x v="2"/>
    <x v="3"/>
    <x v="0"/>
    <x v="3"/>
    <x v="0"/>
    <x v="4"/>
    <x v="15"/>
  </r>
  <r>
    <x v="73"/>
    <x v="4"/>
    <x v="3"/>
    <x v="0"/>
    <x v="3"/>
    <x v="0"/>
    <x v="4"/>
    <x v="15"/>
  </r>
  <r>
    <x v="73"/>
    <x v="11"/>
    <x v="3"/>
    <x v="0"/>
    <x v="3"/>
    <x v="0"/>
    <x v="4"/>
    <x v="15"/>
  </r>
  <r>
    <x v="73"/>
    <x v="6"/>
    <x v="3"/>
    <x v="0"/>
    <x v="3"/>
    <x v="0"/>
    <x v="4"/>
    <x v="15"/>
  </r>
  <r>
    <x v="73"/>
    <x v="8"/>
    <x v="3"/>
    <x v="0"/>
    <x v="3"/>
    <x v="0"/>
    <x v="4"/>
    <x v="15"/>
  </r>
  <r>
    <x v="74"/>
    <x v="2"/>
    <x v="3"/>
    <x v="0"/>
    <x v="3"/>
    <x v="0"/>
    <x v="4"/>
    <x v="15"/>
  </r>
  <r>
    <x v="74"/>
    <x v="8"/>
    <x v="3"/>
    <x v="0"/>
    <x v="3"/>
    <x v="0"/>
    <x v="4"/>
    <x v="15"/>
  </r>
  <r>
    <x v="74"/>
    <x v="6"/>
    <x v="3"/>
    <x v="0"/>
    <x v="3"/>
    <x v="0"/>
    <x v="4"/>
    <x v="15"/>
  </r>
  <r>
    <x v="74"/>
    <x v="11"/>
    <x v="3"/>
    <x v="0"/>
    <x v="3"/>
    <x v="0"/>
    <x v="4"/>
    <x v="15"/>
  </r>
  <r>
    <x v="67"/>
    <x v="0"/>
    <x v="3"/>
    <x v="0"/>
    <x v="3"/>
    <x v="0"/>
    <x v="4"/>
    <x v="14"/>
  </r>
  <r>
    <x v="67"/>
    <x v="1"/>
    <x v="3"/>
    <x v="0"/>
    <x v="3"/>
    <x v="0"/>
    <x v="4"/>
    <x v="14"/>
  </r>
  <r>
    <x v="79"/>
    <x v="8"/>
    <x v="3"/>
    <x v="0"/>
    <x v="3"/>
    <x v="0"/>
    <x v="4"/>
    <x v="15"/>
  </r>
  <r>
    <x v="79"/>
    <x v="11"/>
    <x v="3"/>
    <x v="0"/>
    <x v="3"/>
    <x v="0"/>
    <x v="4"/>
    <x v="15"/>
  </r>
  <r>
    <x v="79"/>
    <x v="2"/>
    <x v="3"/>
    <x v="0"/>
    <x v="3"/>
    <x v="0"/>
    <x v="4"/>
    <x v="15"/>
  </r>
  <r>
    <x v="79"/>
    <x v="6"/>
    <x v="3"/>
    <x v="0"/>
    <x v="3"/>
    <x v="0"/>
    <x v="4"/>
    <x v="15"/>
  </r>
  <r>
    <x v="36"/>
    <x v="4"/>
    <x v="3"/>
    <x v="0"/>
    <x v="2"/>
    <x v="0"/>
    <x v="1"/>
    <x v="8"/>
  </r>
  <r>
    <x v="36"/>
    <x v="6"/>
    <x v="3"/>
    <x v="0"/>
    <x v="2"/>
    <x v="0"/>
    <x v="1"/>
    <x v="8"/>
  </r>
  <r>
    <x v="36"/>
    <x v="0"/>
    <x v="3"/>
    <x v="1"/>
    <x v="2"/>
    <x v="0"/>
    <x v="1"/>
    <x v="8"/>
  </r>
  <r>
    <x v="36"/>
    <x v="8"/>
    <x v="3"/>
    <x v="0"/>
    <x v="2"/>
    <x v="0"/>
    <x v="1"/>
    <x v="8"/>
  </r>
  <r>
    <x v="36"/>
    <x v="2"/>
    <x v="3"/>
    <x v="0"/>
    <x v="2"/>
    <x v="0"/>
    <x v="1"/>
    <x v="8"/>
  </r>
  <r>
    <x v="37"/>
    <x v="8"/>
    <x v="3"/>
    <x v="0"/>
    <x v="2"/>
    <x v="0"/>
    <x v="1"/>
    <x v="8"/>
  </r>
  <r>
    <x v="37"/>
    <x v="4"/>
    <x v="3"/>
    <x v="0"/>
    <x v="2"/>
    <x v="0"/>
    <x v="1"/>
    <x v="8"/>
  </r>
  <r>
    <x v="37"/>
    <x v="6"/>
    <x v="3"/>
    <x v="0"/>
    <x v="2"/>
    <x v="0"/>
    <x v="1"/>
    <x v="8"/>
  </r>
  <r>
    <x v="37"/>
    <x v="0"/>
    <x v="3"/>
    <x v="1"/>
    <x v="2"/>
    <x v="0"/>
    <x v="1"/>
    <x v="8"/>
  </r>
  <r>
    <x v="20"/>
    <x v="5"/>
    <x v="3"/>
    <x v="0"/>
    <x v="1"/>
    <x v="0"/>
    <x v="0"/>
    <x v="1"/>
  </r>
  <r>
    <x v="20"/>
    <x v="4"/>
    <x v="3"/>
    <x v="0"/>
    <x v="1"/>
    <x v="0"/>
    <x v="0"/>
    <x v="1"/>
  </r>
  <r>
    <x v="22"/>
    <x v="5"/>
    <x v="3"/>
    <x v="0"/>
    <x v="1"/>
    <x v="0"/>
    <x v="0"/>
    <x v="1"/>
  </r>
  <r>
    <x v="22"/>
    <x v="1"/>
    <x v="3"/>
    <x v="0"/>
    <x v="1"/>
    <x v="0"/>
    <x v="0"/>
    <x v="1"/>
  </r>
  <r>
    <x v="22"/>
    <x v="4"/>
    <x v="3"/>
    <x v="0"/>
    <x v="1"/>
    <x v="0"/>
    <x v="0"/>
    <x v="1"/>
  </r>
  <r>
    <x v="22"/>
    <x v="6"/>
    <x v="3"/>
    <x v="0"/>
    <x v="1"/>
    <x v="0"/>
    <x v="0"/>
    <x v="1"/>
  </r>
  <r>
    <x v="68"/>
    <x v="5"/>
    <x v="3"/>
    <x v="0"/>
    <x v="2"/>
    <x v="0"/>
    <x v="3"/>
    <x v="5"/>
  </r>
  <r>
    <x v="68"/>
    <x v="4"/>
    <x v="3"/>
    <x v="0"/>
    <x v="2"/>
    <x v="0"/>
    <x v="3"/>
    <x v="5"/>
  </r>
  <r>
    <x v="68"/>
    <x v="6"/>
    <x v="3"/>
    <x v="0"/>
    <x v="2"/>
    <x v="0"/>
    <x v="3"/>
    <x v="5"/>
  </r>
  <r>
    <x v="68"/>
    <x v="1"/>
    <x v="3"/>
    <x v="0"/>
    <x v="2"/>
    <x v="0"/>
    <x v="3"/>
    <x v="5"/>
  </r>
  <r>
    <x v="13"/>
    <x v="5"/>
    <x v="4"/>
    <x v="0"/>
    <x v="1"/>
    <x v="0"/>
    <x v="0"/>
    <x v="1"/>
  </r>
  <r>
    <x v="13"/>
    <x v="3"/>
    <x v="4"/>
    <x v="0"/>
    <x v="1"/>
    <x v="0"/>
    <x v="0"/>
    <x v="1"/>
  </r>
  <r>
    <x v="0"/>
    <x v="3"/>
    <x v="4"/>
    <x v="0"/>
    <x v="0"/>
    <x v="0"/>
    <x v="0"/>
    <x v="0"/>
  </r>
  <r>
    <x v="14"/>
    <x v="3"/>
    <x v="4"/>
    <x v="0"/>
    <x v="0"/>
    <x v="0"/>
    <x v="0"/>
    <x v="2"/>
  </r>
  <r>
    <x v="14"/>
    <x v="9"/>
    <x v="4"/>
    <x v="0"/>
    <x v="0"/>
    <x v="0"/>
    <x v="0"/>
    <x v="2"/>
  </r>
  <r>
    <x v="15"/>
    <x v="3"/>
    <x v="4"/>
    <x v="0"/>
    <x v="1"/>
    <x v="0"/>
    <x v="0"/>
    <x v="3"/>
  </r>
  <r>
    <x v="16"/>
    <x v="3"/>
    <x v="4"/>
    <x v="0"/>
    <x v="1"/>
    <x v="0"/>
    <x v="0"/>
    <x v="3"/>
  </r>
  <r>
    <x v="16"/>
    <x v="10"/>
    <x v="4"/>
    <x v="0"/>
    <x v="1"/>
    <x v="0"/>
    <x v="0"/>
    <x v="3"/>
  </r>
  <r>
    <x v="1"/>
    <x v="3"/>
    <x v="4"/>
    <x v="0"/>
    <x v="0"/>
    <x v="0"/>
    <x v="0"/>
    <x v="0"/>
  </r>
  <r>
    <x v="2"/>
    <x v="3"/>
    <x v="4"/>
    <x v="0"/>
    <x v="0"/>
    <x v="0"/>
    <x v="0"/>
    <x v="0"/>
  </r>
  <r>
    <x v="3"/>
    <x v="3"/>
    <x v="4"/>
    <x v="0"/>
    <x v="0"/>
    <x v="0"/>
    <x v="0"/>
    <x v="0"/>
  </r>
  <r>
    <x v="4"/>
    <x v="3"/>
    <x v="4"/>
    <x v="0"/>
    <x v="0"/>
    <x v="0"/>
    <x v="0"/>
    <x v="0"/>
  </r>
  <r>
    <x v="5"/>
    <x v="3"/>
    <x v="4"/>
    <x v="0"/>
    <x v="0"/>
    <x v="0"/>
    <x v="0"/>
    <x v="0"/>
  </r>
  <r>
    <x v="6"/>
    <x v="3"/>
    <x v="4"/>
    <x v="0"/>
    <x v="0"/>
    <x v="0"/>
    <x v="0"/>
    <x v="0"/>
  </r>
  <r>
    <x v="7"/>
    <x v="3"/>
    <x v="4"/>
    <x v="0"/>
    <x v="0"/>
    <x v="0"/>
    <x v="0"/>
    <x v="0"/>
  </r>
  <r>
    <x v="10"/>
    <x v="3"/>
    <x v="4"/>
    <x v="0"/>
    <x v="0"/>
    <x v="0"/>
    <x v="0"/>
    <x v="0"/>
  </r>
  <r>
    <x v="80"/>
    <x v="5"/>
    <x v="4"/>
    <x v="0"/>
    <x v="0"/>
    <x v="0"/>
    <x v="0"/>
    <x v="0"/>
  </r>
  <r>
    <x v="11"/>
    <x v="3"/>
    <x v="4"/>
    <x v="0"/>
    <x v="0"/>
    <x v="0"/>
    <x v="0"/>
    <x v="0"/>
  </r>
  <r>
    <x v="17"/>
    <x v="3"/>
    <x v="4"/>
    <x v="0"/>
    <x v="0"/>
    <x v="0"/>
    <x v="0"/>
    <x v="3"/>
  </r>
  <r>
    <x v="18"/>
    <x v="3"/>
    <x v="4"/>
    <x v="0"/>
    <x v="1"/>
    <x v="0"/>
    <x v="0"/>
    <x v="3"/>
  </r>
  <r>
    <x v="23"/>
    <x v="7"/>
    <x v="4"/>
    <x v="0"/>
    <x v="2"/>
    <x v="0"/>
    <x v="1"/>
    <x v="4"/>
  </r>
  <r>
    <x v="23"/>
    <x v="3"/>
    <x v="4"/>
    <x v="1"/>
    <x v="2"/>
    <x v="0"/>
    <x v="1"/>
    <x v="4"/>
  </r>
  <r>
    <x v="38"/>
    <x v="5"/>
    <x v="4"/>
    <x v="0"/>
    <x v="1"/>
    <x v="0"/>
    <x v="2"/>
    <x v="9"/>
  </r>
  <r>
    <x v="38"/>
    <x v="3"/>
    <x v="4"/>
    <x v="0"/>
    <x v="1"/>
    <x v="0"/>
    <x v="2"/>
    <x v="9"/>
  </r>
  <r>
    <x v="38"/>
    <x v="10"/>
    <x v="4"/>
    <x v="0"/>
    <x v="1"/>
    <x v="0"/>
    <x v="2"/>
    <x v="9"/>
  </r>
  <r>
    <x v="52"/>
    <x v="3"/>
    <x v="4"/>
    <x v="0"/>
    <x v="2"/>
    <x v="0"/>
    <x v="3"/>
    <x v="4"/>
  </r>
  <r>
    <x v="52"/>
    <x v="7"/>
    <x v="4"/>
    <x v="0"/>
    <x v="2"/>
    <x v="0"/>
    <x v="3"/>
    <x v="4"/>
  </r>
  <r>
    <x v="76"/>
    <x v="7"/>
    <x v="4"/>
    <x v="0"/>
    <x v="3"/>
    <x v="0"/>
    <x v="4"/>
    <x v="15"/>
  </r>
  <r>
    <x v="69"/>
    <x v="7"/>
    <x v="4"/>
    <x v="0"/>
    <x v="3"/>
    <x v="0"/>
    <x v="4"/>
    <x v="15"/>
  </r>
  <r>
    <x v="39"/>
    <x v="10"/>
    <x v="4"/>
    <x v="0"/>
    <x v="1"/>
    <x v="0"/>
    <x v="2"/>
    <x v="10"/>
  </r>
  <r>
    <x v="39"/>
    <x v="3"/>
    <x v="4"/>
    <x v="0"/>
    <x v="1"/>
    <x v="0"/>
    <x v="2"/>
    <x v="10"/>
  </r>
  <r>
    <x v="40"/>
    <x v="10"/>
    <x v="4"/>
    <x v="0"/>
    <x v="1"/>
    <x v="0"/>
    <x v="2"/>
    <x v="11"/>
  </r>
  <r>
    <x v="40"/>
    <x v="3"/>
    <x v="4"/>
    <x v="0"/>
    <x v="1"/>
    <x v="0"/>
    <x v="2"/>
    <x v="11"/>
  </r>
  <r>
    <x v="24"/>
    <x v="3"/>
    <x v="4"/>
    <x v="1"/>
    <x v="2"/>
    <x v="0"/>
    <x v="1"/>
    <x v="4"/>
  </r>
  <r>
    <x v="24"/>
    <x v="9"/>
    <x v="4"/>
    <x v="1"/>
    <x v="2"/>
    <x v="0"/>
    <x v="1"/>
    <x v="4"/>
  </r>
  <r>
    <x v="24"/>
    <x v="10"/>
    <x v="4"/>
    <x v="1"/>
    <x v="2"/>
    <x v="0"/>
    <x v="1"/>
    <x v="4"/>
  </r>
  <r>
    <x v="25"/>
    <x v="3"/>
    <x v="4"/>
    <x v="1"/>
    <x v="2"/>
    <x v="0"/>
    <x v="1"/>
    <x v="4"/>
  </r>
  <r>
    <x v="25"/>
    <x v="7"/>
    <x v="4"/>
    <x v="1"/>
    <x v="2"/>
    <x v="0"/>
    <x v="1"/>
    <x v="4"/>
  </r>
  <r>
    <x v="25"/>
    <x v="9"/>
    <x v="4"/>
    <x v="1"/>
    <x v="2"/>
    <x v="0"/>
    <x v="1"/>
    <x v="4"/>
  </r>
  <r>
    <x v="41"/>
    <x v="1"/>
    <x v="4"/>
    <x v="0"/>
    <x v="1"/>
    <x v="0"/>
    <x v="2"/>
    <x v="12"/>
  </r>
  <r>
    <x v="19"/>
    <x v="5"/>
    <x v="4"/>
    <x v="0"/>
    <x v="1"/>
    <x v="0"/>
    <x v="0"/>
    <x v="1"/>
  </r>
  <r>
    <x v="19"/>
    <x v="3"/>
    <x v="4"/>
    <x v="0"/>
    <x v="1"/>
    <x v="0"/>
    <x v="0"/>
    <x v="1"/>
  </r>
  <r>
    <x v="12"/>
    <x v="5"/>
    <x v="4"/>
    <x v="0"/>
    <x v="0"/>
    <x v="0"/>
    <x v="0"/>
    <x v="0"/>
  </r>
  <r>
    <x v="26"/>
    <x v="3"/>
    <x v="4"/>
    <x v="1"/>
    <x v="2"/>
    <x v="0"/>
    <x v="1"/>
    <x v="5"/>
  </r>
  <r>
    <x v="26"/>
    <x v="7"/>
    <x v="4"/>
    <x v="0"/>
    <x v="2"/>
    <x v="0"/>
    <x v="1"/>
    <x v="5"/>
  </r>
  <r>
    <x v="27"/>
    <x v="3"/>
    <x v="4"/>
    <x v="1"/>
    <x v="2"/>
    <x v="0"/>
    <x v="1"/>
    <x v="5"/>
  </r>
  <r>
    <x v="27"/>
    <x v="7"/>
    <x v="4"/>
    <x v="0"/>
    <x v="2"/>
    <x v="0"/>
    <x v="1"/>
    <x v="5"/>
  </r>
  <r>
    <x v="70"/>
    <x v="7"/>
    <x v="4"/>
    <x v="0"/>
    <x v="2"/>
    <x v="0"/>
    <x v="3"/>
    <x v="4"/>
  </r>
  <r>
    <x v="53"/>
    <x v="3"/>
    <x v="4"/>
    <x v="0"/>
    <x v="3"/>
    <x v="0"/>
    <x v="4"/>
    <x v="14"/>
  </r>
  <r>
    <x v="42"/>
    <x v="7"/>
    <x v="4"/>
    <x v="0"/>
    <x v="3"/>
    <x v="0"/>
    <x v="2"/>
    <x v="13"/>
  </r>
  <r>
    <x v="42"/>
    <x v="3"/>
    <x v="4"/>
    <x v="0"/>
    <x v="3"/>
    <x v="0"/>
    <x v="2"/>
    <x v="13"/>
  </r>
  <r>
    <x v="56"/>
    <x v="3"/>
    <x v="4"/>
    <x v="0"/>
    <x v="3"/>
    <x v="0"/>
    <x v="4"/>
    <x v="15"/>
  </r>
  <r>
    <x v="56"/>
    <x v="7"/>
    <x v="4"/>
    <x v="0"/>
    <x v="3"/>
    <x v="0"/>
    <x v="4"/>
    <x v="15"/>
  </r>
  <r>
    <x v="56"/>
    <x v="9"/>
    <x v="4"/>
    <x v="0"/>
    <x v="3"/>
    <x v="0"/>
    <x v="4"/>
    <x v="15"/>
  </r>
  <r>
    <x v="57"/>
    <x v="10"/>
    <x v="4"/>
    <x v="0"/>
    <x v="3"/>
    <x v="0"/>
    <x v="4"/>
    <x v="15"/>
  </r>
  <r>
    <x v="57"/>
    <x v="3"/>
    <x v="4"/>
    <x v="0"/>
    <x v="3"/>
    <x v="0"/>
    <x v="4"/>
    <x v="15"/>
  </r>
  <r>
    <x v="57"/>
    <x v="9"/>
    <x v="4"/>
    <x v="0"/>
    <x v="3"/>
    <x v="0"/>
    <x v="4"/>
    <x v="15"/>
  </r>
  <r>
    <x v="58"/>
    <x v="3"/>
    <x v="4"/>
    <x v="0"/>
    <x v="0"/>
    <x v="0"/>
    <x v="4"/>
    <x v="15"/>
  </r>
  <r>
    <x v="58"/>
    <x v="9"/>
    <x v="4"/>
    <x v="0"/>
    <x v="0"/>
    <x v="0"/>
    <x v="4"/>
    <x v="15"/>
  </r>
  <r>
    <x v="58"/>
    <x v="10"/>
    <x v="4"/>
    <x v="0"/>
    <x v="0"/>
    <x v="0"/>
    <x v="4"/>
    <x v="15"/>
  </r>
  <r>
    <x v="28"/>
    <x v="3"/>
    <x v="4"/>
    <x v="1"/>
    <x v="2"/>
    <x v="0"/>
    <x v="1"/>
    <x v="6"/>
  </r>
  <r>
    <x v="28"/>
    <x v="9"/>
    <x v="4"/>
    <x v="1"/>
    <x v="2"/>
    <x v="0"/>
    <x v="1"/>
    <x v="6"/>
  </r>
  <r>
    <x v="29"/>
    <x v="7"/>
    <x v="4"/>
    <x v="0"/>
    <x v="2"/>
    <x v="0"/>
    <x v="1"/>
    <x v="5"/>
  </r>
  <r>
    <x v="29"/>
    <x v="3"/>
    <x v="4"/>
    <x v="1"/>
    <x v="2"/>
    <x v="0"/>
    <x v="1"/>
    <x v="5"/>
  </r>
  <r>
    <x v="30"/>
    <x v="5"/>
    <x v="4"/>
    <x v="1"/>
    <x v="2"/>
    <x v="0"/>
    <x v="1"/>
    <x v="4"/>
  </r>
  <r>
    <x v="30"/>
    <x v="7"/>
    <x v="4"/>
    <x v="0"/>
    <x v="2"/>
    <x v="0"/>
    <x v="1"/>
    <x v="4"/>
  </r>
  <r>
    <x v="30"/>
    <x v="3"/>
    <x v="4"/>
    <x v="1"/>
    <x v="2"/>
    <x v="0"/>
    <x v="1"/>
    <x v="4"/>
  </r>
  <r>
    <x v="31"/>
    <x v="7"/>
    <x v="4"/>
    <x v="0"/>
    <x v="2"/>
    <x v="0"/>
    <x v="1"/>
    <x v="4"/>
  </r>
  <r>
    <x v="31"/>
    <x v="3"/>
    <x v="4"/>
    <x v="1"/>
    <x v="2"/>
    <x v="0"/>
    <x v="1"/>
    <x v="4"/>
  </r>
  <r>
    <x v="32"/>
    <x v="3"/>
    <x v="4"/>
    <x v="1"/>
    <x v="2"/>
    <x v="0"/>
    <x v="1"/>
    <x v="4"/>
  </r>
  <r>
    <x v="32"/>
    <x v="7"/>
    <x v="4"/>
    <x v="0"/>
    <x v="2"/>
    <x v="0"/>
    <x v="1"/>
    <x v="4"/>
  </r>
  <r>
    <x v="33"/>
    <x v="7"/>
    <x v="4"/>
    <x v="0"/>
    <x v="2"/>
    <x v="0"/>
    <x v="1"/>
    <x v="4"/>
  </r>
  <r>
    <x v="33"/>
    <x v="3"/>
    <x v="4"/>
    <x v="1"/>
    <x v="2"/>
    <x v="0"/>
    <x v="1"/>
    <x v="4"/>
  </r>
  <r>
    <x v="34"/>
    <x v="7"/>
    <x v="4"/>
    <x v="0"/>
    <x v="1"/>
    <x v="0"/>
    <x v="1"/>
    <x v="4"/>
  </r>
  <r>
    <x v="34"/>
    <x v="3"/>
    <x v="4"/>
    <x v="1"/>
    <x v="1"/>
    <x v="0"/>
    <x v="1"/>
    <x v="4"/>
  </r>
  <r>
    <x v="71"/>
    <x v="5"/>
    <x v="4"/>
    <x v="1"/>
    <x v="2"/>
    <x v="0"/>
    <x v="3"/>
    <x v="5"/>
  </r>
  <r>
    <x v="71"/>
    <x v="9"/>
    <x v="4"/>
    <x v="0"/>
    <x v="2"/>
    <x v="0"/>
    <x v="3"/>
    <x v="5"/>
  </r>
  <r>
    <x v="71"/>
    <x v="3"/>
    <x v="4"/>
    <x v="0"/>
    <x v="2"/>
    <x v="0"/>
    <x v="3"/>
    <x v="5"/>
  </r>
  <r>
    <x v="72"/>
    <x v="7"/>
    <x v="4"/>
    <x v="0"/>
    <x v="2"/>
    <x v="0"/>
    <x v="3"/>
    <x v="8"/>
  </r>
  <r>
    <x v="59"/>
    <x v="3"/>
    <x v="4"/>
    <x v="0"/>
    <x v="1"/>
    <x v="0"/>
    <x v="4"/>
    <x v="15"/>
  </r>
  <r>
    <x v="60"/>
    <x v="3"/>
    <x v="4"/>
    <x v="0"/>
    <x v="1"/>
    <x v="0"/>
    <x v="5"/>
    <x v="3"/>
  </r>
  <r>
    <x v="61"/>
    <x v="3"/>
    <x v="4"/>
    <x v="0"/>
    <x v="1"/>
    <x v="0"/>
    <x v="5"/>
    <x v="3"/>
  </r>
  <r>
    <x v="81"/>
    <x v="5"/>
    <x v="4"/>
    <x v="0"/>
    <x v="0"/>
    <x v="0"/>
    <x v="4"/>
    <x v="15"/>
  </r>
  <r>
    <x v="63"/>
    <x v="3"/>
    <x v="4"/>
    <x v="0"/>
    <x v="0"/>
    <x v="0"/>
    <x v="4"/>
    <x v="15"/>
  </r>
  <r>
    <x v="64"/>
    <x v="3"/>
    <x v="4"/>
    <x v="0"/>
    <x v="0"/>
    <x v="0"/>
    <x v="4"/>
    <x v="15"/>
  </r>
  <r>
    <x v="43"/>
    <x v="3"/>
    <x v="4"/>
    <x v="0"/>
    <x v="3"/>
    <x v="0"/>
    <x v="2"/>
    <x v="3"/>
  </r>
  <r>
    <x v="43"/>
    <x v="7"/>
    <x v="4"/>
    <x v="0"/>
    <x v="3"/>
    <x v="0"/>
    <x v="2"/>
    <x v="3"/>
  </r>
  <r>
    <x v="44"/>
    <x v="3"/>
    <x v="4"/>
    <x v="0"/>
    <x v="3"/>
    <x v="0"/>
    <x v="2"/>
    <x v="3"/>
  </r>
  <r>
    <x v="45"/>
    <x v="3"/>
    <x v="4"/>
    <x v="0"/>
    <x v="3"/>
    <x v="0"/>
    <x v="2"/>
    <x v="3"/>
  </r>
  <r>
    <x v="35"/>
    <x v="7"/>
    <x v="4"/>
    <x v="0"/>
    <x v="2"/>
    <x v="0"/>
    <x v="1"/>
    <x v="7"/>
  </r>
  <r>
    <x v="35"/>
    <x v="3"/>
    <x v="4"/>
    <x v="1"/>
    <x v="2"/>
    <x v="0"/>
    <x v="1"/>
    <x v="7"/>
  </r>
  <r>
    <x v="65"/>
    <x v="3"/>
    <x v="4"/>
    <x v="0"/>
    <x v="0"/>
    <x v="0"/>
    <x v="3"/>
    <x v="7"/>
  </r>
  <r>
    <x v="66"/>
    <x v="3"/>
    <x v="4"/>
    <x v="0"/>
    <x v="0"/>
    <x v="0"/>
    <x v="3"/>
    <x v="7"/>
  </r>
  <r>
    <x v="46"/>
    <x v="5"/>
    <x v="4"/>
    <x v="0"/>
    <x v="0"/>
    <x v="0"/>
    <x v="2"/>
    <x v="13"/>
  </r>
  <r>
    <x v="46"/>
    <x v="1"/>
    <x v="4"/>
    <x v="0"/>
    <x v="0"/>
    <x v="0"/>
    <x v="2"/>
    <x v="13"/>
  </r>
  <r>
    <x v="46"/>
    <x v="3"/>
    <x v="4"/>
    <x v="0"/>
    <x v="0"/>
    <x v="0"/>
    <x v="2"/>
    <x v="13"/>
  </r>
  <r>
    <x v="82"/>
    <x v="1"/>
    <x v="4"/>
    <x v="0"/>
    <x v="0"/>
    <x v="0"/>
    <x v="2"/>
    <x v="13"/>
  </r>
  <r>
    <x v="82"/>
    <x v="5"/>
    <x v="4"/>
    <x v="0"/>
    <x v="0"/>
    <x v="0"/>
    <x v="2"/>
    <x v="13"/>
  </r>
  <r>
    <x v="83"/>
    <x v="1"/>
    <x v="4"/>
    <x v="0"/>
    <x v="1"/>
    <x v="0"/>
    <x v="2"/>
    <x v="13"/>
  </r>
  <r>
    <x v="83"/>
    <x v="5"/>
    <x v="4"/>
    <x v="0"/>
    <x v="1"/>
    <x v="0"/>
    <x v="2"/>
    <x v="13"/>
  </r>
  <r>
    <x v="84"/>
    <x v="5"/>
    <x v="4"/>
    <x v="0"/>
    <x v="1"/>
    <x v="0"/>
    <x v="2"/>
    <x v="13"/>
  </r>
  <r>
    <x v="84"/>
    <x v="1"/>
    <x v="4"/>
    <x v="0"/>
    <x v="1"/>
    <x v="0"/>
    <x v="2"/>
    <x v="13"/>
  </r>
  <r>
    <x v="47"/>
    <x v="3"/>
    <x v="4"/>
    <x v="0"/>
    <x v="1"/>
    <x v="0"/>
    <x v="2"/>
    <x v="13"/>
  </r>
  <r>
    <x v="48"/>
    <x v="3"/>
    <x v="4"/>
    <x v="0"/>
    <x v="1"/>
    <x v="0"/>
    <x v="2"/>
    <x v="13"/>
  </r>
  <r>
    <x v="49"/>
    <x v="3"/>
    <x v="4"/>
    <x v="0"/>
    <x v="1"/>
    <x v="0"/>
    <x v="2"/>
    <x v="13"/>
  </r>
  <r>
    <x v="50"/>
    <x v="5"/>
    <x v="4"/>
    <x v="0"/>
    <x v="1"/>
    <x v="0"/>
    <x v="2"/>
    <x v="13"/>
  </r>
  <r>
    <x v="50"/>
    <x v="1"/>
    <x v="4"/>
    <x v="0"/>
    <x v="1"/>
    <x v="0"/>
    <x v="2"/>
    <x v="13"/>
  </r>
  <r>
    <x v="50"/>
    <x v="3"/>
    <x v="4"/>
    <x v="0"/>
    <x v="1"/>
    <x v="0"/>
    <x v="2"/>
    <x v="13"/>
  </r>
  <r>
    <x v="50"/>
    <x v="7"/>
    <x v="4"/>
    <x v="0"/>
    <x v="1"/>
    <x v="0"/>
    <x v="2"/>
    <x v="13"/>
  </r>
  <r>
    <x v="85"/>
    <x v="5"/>
    <x v="4"/>
    <x v="0"/>
    <x v="1"/>
    <x v="0"/>
    <x v="2"/>
    <x v="13"/>
  </r>
  <r>
    <x v="85"/>
    <x v="1"/>
    <x v="4"/>
    <x v="0"/>
    <x v="1"/>
    <x v="0"/>
    <x v="2"/>
    <x v="13"/>
  </r>
  <r>
    <x v="77"/>
    <x v="7"/>
    <x v="4"/>
    <x v="0"/>
    <x v="3"/>
    <x v="0"/>
    <x v="4"/>
    <x v="16"/>
  </r>
  <r>
    <x v="78"/>
    <x v="7"/>
    <x v="4"/>
    <x v="0"/>
    <x v="3"/>
    <x v="0"/>
    <x v="4"/>
    <x v="16"/>
  </r>
  <r>
    <x v="73"/>
    <x v="7"/>
    <x v="4"/>
    <x v="0"/>
    <x v="3"/>
    <x v="0"/>
    <x v="4"/>
    <x v="15"/>
  </r>
  <r>
    <x v="74"/>
    <x v="7"/>
    <x v="4"/>
    <x v="0"/>
    <x v="3"/>
    <x v="0"/>
    <x v="4"/>
    <x v="15"/>
  </r>
  <r>
    <x v="79"/>
    <x v="7"/>
    <x v="4"/>
    <x v="0"/>
    <x v="3"/>
    <x v="0"/>
    <x v="4"/>
    <x v="15"/>
  </r>
  <r>
    <x v="36"/>
    <x v="3"/>
    <x v="4"/>
    <x v="1"/>
    <x v="2"/>
    <x v="0"/>
    <x v="1"/>
    <x v="8"/>
  </r>
  <r>
    <x v="36"/>
    <x v="7"/>
    <x v="4"/>
    <x v="0"/>
    <x v="2"/>
    <x v="0"/>
    <x v="1"/>
    <x v="8"/>
  </r>
  <r>
    <x v="37"/>
    <x v="7"/>
    <x v="4"/>
    <x v="0"/>
    <x v="2"/>
    <x v="0"/>
    <x v="1"/>
    <x v="8"/>
  </r>
  <r>
    <x v="37"/>
    <x v="3"/>
    <x v="4"/>
    <x v="1"/>
    <x v="2"/>
    <x v="0"/>
    <x v="1"/>
    <x v="8"/>
  </r>
  <r>
    <x v="20"/>
    <x v="3"/>
    <x v="4"/>
    <x v="0"/>
    <x v="1"/>
    <x v="0"/>
    <x v="0"/>
    <x v="1"/>
  </r>
  <r>
    <x v="86"/>
    <x v="5"/>
    <x v="4"/>
    <x v="0"/>
    <x v="1"/>
    <x v="0"/>
    <x v="0"/>
    <x v="1"/>
  </r>
  <r>
    <x v="21"/>
    <x v="5"/>
    <x v="4"/>
    <x v="0"/>
    <x v="1"/>
    <x v="0"/>
    <x v="0"/>
    <x v="1"/>
  </r>
  <r>
    <x v="22"/>
    <x v="3"/>
    <x v="4"/>
    <x v="0"/>
    <x v="1"/>
    <x v="0"/>
    <x v="0"/>
    <x v="1"/>
  </r>
  <r>
    <x v="68"/>
    <x v="5"/>
    <x v="4"/>
    <x v="1"/>
    <x v="2"/>
    <x v="0"/>
    <x v="3"/>
    <x v="5"/>
  </r>
  <r>
    <x v="68"/>
    <x v="3"/>
    <x v="4"/>
    <x v="0"/>
    <x v="2"/>
    <x v="0"/>
    <x v="3"/>
    <x v="5"/>
  </r>
  <r>
    <x v="68"/>
    <x v="7"/>
    <x v="4"/>
    <x v="0"/>
    <x v="2"/>
    <x v="0"/>
    <x v="3"/>
    <x v="5"/>
  </r>
  <r>
    <x v="51"/>
    <x v="1"/>
    <x v="4"/>
    <x v="0"/>
    <x v="1"/>
    <x v="0"/>
    <x v="2"/>
    <x v="9"/>
  </r>
  <r>
    <x v="51"/>
    <x v="3"/>
    <x v="4"/>
    <x v="0"/>
    <x v="1"/>
    <x v="0"/>
    <x v="2"/>
    <x v="9"/>
  </r>
  <r>
    <x v="16"/>
    <x v="1"/>
    <x v="5"/>
    <x v="0"/>
    <x v="1"/>
    <x v="0"/>
    <x v="0"/>
    <x v="3"/>
  </r>
  <r>
    <x v="2"/>
    <x v="1"/>
    <x v="5"/>
    <x v="0"/>
    <x v="0"/>
    <x v="0"/>
    <x v="0"/>
    <x v="0"/>
  </r>
  <r>
    <x v="75"/>
    <x v="1"/>
    <x v="5"/>
    <x v="0"/>
    <x v="0"/>
    <x v="0"/>
    <x v="0"/>
    <x v="0"/>
  </r>
  <r>
    <x v="4"/>
    <x v="1"/>
    <x v="5"/>
    <x v="0"/>
    <x v="0"/>
    <x v="0"/>
    <x v="0"/>
    <x v="0"/>
  </r>
  <r>
    <x v="7"/>
    <x v="1"/>
    <x v="5"/>
    <x v="0"/>
    <x v="0"/>
    <x v="0"/>
    <x v="0"/>
    <x v="0"/>
  </r>
  <r>
    <x v="23"/>
    <x v="1"/>
    <x v="5"/>
    <x v="1"/>
    <x v="2"/>
    <x v="0"/>
    <x v="1"/>
    <x v="4"/>
  </r>
  <r>
    <x v="38"/>
    <x v="1"/>
    <x v="5"/>
    <x v="0"/>
    <x v="1"/>
    <x v="0"/>
    <x v="2"/>
    <x v="9"/>
  </r>
  <r>
    <x v="39"/>
    <x v="1"/>
    <x v="5"/>
    <x v="0"/>
    <x v="1"/>
    <x v="0"/>
    <x v="2"/>
    <x v="10"/>
  </r>
  <r>
    <x v="40"/>
    <x v="1"/>
    <x v="5"/>
    <x v="0"/>
    <x v="1"/>
    <x v="0"/>
    <x v="2"/>
    <x v="11"/>
  </r>
  <r>
    <x v="24"/>
    <x v="1"/>
    <x v="5"/>
    <x v="1"/>
    <x v="2"/>
    <x v="0"/>
    <x v="1"/>
    <x v="4"/>
  </r>
  <r>
    <x v="26"/>
    <x v="1"/>
    <x v="5"/>
    <x v="1"/>
    <x v="2"/>
    <x v="0"/>
    <x v="1"/>
    <x v="5"/>
  </r>
  <r>
    <x v="27"/>
    <x v="1"/>
    <x v="5"/>
    <x v="1"/>
    <x v="2"/>
    <x v="0"/>
    <x v="1"/>
    <x v="5"/>
  </r>
  <r>
    <x v="28"/>
    <x v="1"/>
    <x v="5"/>
    <x v="1"/>
    <x v="2"/>
    <x v="0"/>
    <x v="1"/>
    <x v="6"/>
  </r>
  <r>
    <x v="29"/>
    <x v="1"/>
    <x v="5"/>
    <x v="1"/>
    <x v="2"/>
    <x v="0"/>
    <x v="1"/>
    <x v="5"/>
  </r>
  <r>
    <x v="30"/>
    <x v="1"/>
    <x v="5"/>
    <x v="1"/>
    <x v="2"/>
    <x v="0"/>
    <x v="1"/>
    <x v="4"/>
  </r>
  <r>
    <x v="31"/>
    <x v="1"/>
    <x v="5"/>
    <x v="1"/>
    <x v="2"/>
    <x v="0"/>
    <x v="1"/>
    <x v="4"/>
  </r>
  <r>
    <x v="32"/>
    <x v="1"/>
    <x v="5"/>
    <x v="1"/>
    <x v="2"/>
    <x v="0"/>
    <x v="1"/>
    <x v="4"/>
  </r>
  <r>
    <x v="33"/>
    <x v="1"/>
    <x v="5"/>
    <x v="1"/>
    <x v="2"/>
    <x v="0"/>
    <x v="1"/>
    <x v="4"/>
  </r>
  <r>
    <x v="34"/>
    <x v="1"/>
    <x v="5"/>
    <x v="1"/>
    <x v="1"/>
    <x v="0"/>
    <x v="1"/>
    <x v="4"/>
  </r>
  <r>
    <x v="59"/>
    <x v="1"/>
    <x v="5"/>
    <x v="0"/>
    <x v="1"/>
    <x v="0"/>
    <x v="4"/>
    <x v="15"/>
  </r>
  <r>
    <x v="35"/>
    <x v="1"/>
    <x v="5"/>
    <x v="1"/>
    <x v="2"/>
    <x v="0"/>
    <x v="1"/>
    <x v="7"/>
  </r>
  <r>
    <x v="49"/>
    <x v="1"/>
    <x v="5"/>
    <x v="0"/>
    <x v="1"/>
    <x v="0"/>
    <x v="2"/>
    <x v="13"/>
  </r>
  <r>
    <x v="36"/>
    <x v="1"/>
    <x v="5"/>
    <x v="1"/>
    <x v="2"/>
    <x v="0"/>
    <x v="1"/>
    <x v="8"/>
  </r>
  <r>
    <x v="37"/>
    <x v="1"/>
    <x v="5"/>
    <x v="1"/>
    <x v="2"/>
    <x v="0"/>
    <x v="1"/>
    <x v="8"/>
  </r>
  <r>
    <x v="20"/>
    <x v="1"/>
    <x v="5"/>
    <x v="0"/>
    <x v="1"/>
    <x v="0"/>
    <x v="0"/>
    <x v="1"/>
  </r>
  <r>
    <x v="21"/>
    <x v="1"/>
    <x v="5"/>
    <x v="0"/>
    <x v="1"/>
    <x v="0"/>
    <x v="0"/>
    <x v="1"/>
  </r>
  <r>
    <x v="51"/>
    <x v="1"/>
    <x v="5"/>
    <x v="0"/>
    <x v="1"/>
    <x v="0"/>
    <x v="2"/>
    <x v="9"/>
  </r>
  <r>
    <x v="13"/>
    <x v="7"/>
    <x v="6"/>
    <x v="0"/>
    <x v="1"/>
    <x v="0"/>
    <x v="0"/>
    <x v="1"/>
  </r>
  <r>
    <x v="0"/>
    <x v="7"/>
    <x v="6"/>
    <x v="0"/>
    <x v="0"/>
    <x v="0"/>
    <x v="0"/>
    <x v="0"/>
  </r>
  <r>
    <x v="15"/>
    <x v="7"/>
    <x v="6"/>
    <x v="0"/>
    <x v="1"/>
    <x v="0"/>
    <x v="0"/>
    <x v="3"/>
  </r>
  <r>
    <x v="1"/>
    <x v="7"/>
    <x v="6"/>
    <x v="0"/>
    <x v="0"/>
    <x v="0"/>
    <x v="0"/>
    <x v="0"/>
  </r>
  <r>
    <x v="2"/>
    <x v="7"/>
    <x v="6"/>
    <x v="0"/>
    <x v="0"/>
    <x v="0"/>
    <x v="0"/>
    <x v="0"/>
  </r>
  <r>
    <x v="3"/>
    <x v="7"/>
    <x v="7"/>
    <x v="0"/>
    <x v="0"/>
    <x v="0"/>
    <x v="0"/>
    <x v="0"/>
  </r>
  <r>
    <x v="3"/>
    <x v="7"/>
    <x v="6"/>
    <x v="0"/>
    <x v="0"/>
    <x v="0"/>
    <x v="0"/>
    <x v="0"/>
  </r>
  <r>
    <x v="5"/>
    <x v="7"/>
    <x v="6"/>
    <x v="0"/>
    <x v="0"/>
    <x v="0"/>
    <x v="0"/>
    <x v="0"/>
  </r>
  <r>
    <x v="6"/>
    <x v="7"/>
    <x v="6"/>
    <x v="0"/>
    <x v="0"/>
    <x v="0"/>
    <x v="0"/>
    <x v="0"/>
  </r>
  <r>
    <x v="6"/>
    <x v="7"/>
    <x v="7"/>
    <x v="0"/>
    <x v="0"/>
    <x v="0"/>
    <x v="0"/>
    <x v="0"/>
  </r>
  <r>
    <x v="10"/>
    <x v="7"/>
    <x v="6"/>
    <x v="0"/>
    <x v="0"/>
    <x v="0"/>
    <x v="0"/>
    <x v="0"/>
  </r>
  <r>
    <x v="10"/>
    <x v="7"/>
    <x v="7"/>
    <x v="0"/>
    <x v="0"/>
    <x v="0"/>
    <x v="0"/>
    <x v="0"/>
  </r>
  <r>
    <x v="11"/>
    <x v="7"/>
    <x v="6"/>
    <x v="0"/>
    <x v="0"/>
    <x v="0"/>
    <x v="0"/>
    <x v="0"/>
  </r>
  <r>
    <x v="11"/>
    <x v="7"/>
    <x v="7"/>
    <x v="0"/>
    <x v="0"/>
    <x v="0"/>
    <x v="0"/>
    <x v="0"/>
  </r>
  <r>
    <x v="17"/>
    <x v="7"/>
    <x v="7"/>
    <x v="0"/>
    <x v="0"/>
    <x v="0"/>
    <x v="0"/>
    <x v="3"/>
  </r>
  <r>
    <x v="17"/>
    <x v="7"/>
    <x v="6"/>
    <x v="0"/>
    <x v="0"/>
    <x v="0"/>
    <x v="0"/>
    <x v="3"/>
  </r>
  <r>
    <x v="18"/>
    <x v="7"/>
    <x v="7"/>
    <x v="0"/>
    <x v="1"/>
    <x v="0"/>
    <x v="0"/>
    <x v="3"/>
  </r>
  <r>
    <x v="18"/>
    <x v="7"/>
    <x v="6"/>
    <x v="0"/>
    <x v="1"/>
    <x v="0"/>
    <x v="0"/>
    <x v="3"/>
  </r>
  <r>
    <x v="23"/>
    <x v="7"/>
    <x v="7"/>
    <x v="1"/>
    <x v="2"/>
    <x v="0"/>
    <x v="1"/>
    <x v="4"/>
  </r>
  <r>
    <x v="23"/>
    <x v="7"/>
    <x v="6"/>
    <x v="1"/>
    <x v="2"/>
    <x v="0"/>
    <x v="1"/>
    <x v="4"/>
  </r>
  <r>
    <x v="38"/>
    <x v="7"/>
    <x v="6"/>
    <x v="0"/>
    <x v="1"/>
    <x v="0"/>
    <x v="2"/>
    <x v="9"/>
  </r>
  <r>
    <x v="52"/>
    <x v="7"/>
    <x v="6"/>
    <x v="0"/>
    <x v="2"/>
    <x v="0"/>
    <x v="3"/>
    <x v="4"/>
  </r>
  <r>
    <x v="25"/>
    <x v="7"/>
    <x v="7"/>
    <x v="1"/>
    <x v="2"/>
    <x v="0"/>
    <x v="1"/>
    <x v="4"/>
  </r>
  <r>
    <x v="26"/>
    <x v="7"/>
    <x v="7"/>
    <x v="1"/>
    <x v="2"/>
    <x v="0"/>
    <x v="1"/>
    <x v="5"/>
  </r>
  <r>
    <x v="26"/>
    <x v="7"/>
    <x v="6"/>
    <x v="1"/>
    <x v="2"/>
    <x v="0"/>
    <x v="1"/>
    <x v="5"/>
  </r>
  <r>
    <x v="27"/>
    <x v="7"/>
    <x v="6"/>
    <x v="1"/>
    <x v="2"/>
    <x v="0"/>
    <x v="1"/>
    <x v="5"/>
  </r>
  <r>
    <x v="27"/>
    <x v="7"/>
    <x v="7"/>
    <x v="1"/>
    <x v="2"/>
    <x v="0"/>
    <x v="1"/>
    <x v="5"/>
  </r>
  <r>
    <x v="70"/>
    <x v="7"/>
    <x v="7"/>
    <x v="0"/>
    <x v="2"/>
    <x v="0"/>
    <x v="3"/>
    <x v="4"/>
  </r>
  <r>
    <x v="53"/>
    <x v="7"/>
    <x v="6"/>
    <x v="0"/>
    <x v="3"/>
    <x v="0"/>
    <x v="4"/>
    <x v="14"/>
  </r>
  <r>
    <x v="42"/>
    <x v="7"/>
    <x v="6"/>
    <x v="0"/>
    <x v="3"/>
    <x v="0"/>
    <x v="2"/>
    <x v="13"/>
  </r>
  <r>
    <x v="42"/>
    <x v="7"/>
    <x v="7"/>
    <x v="0"/>
    <x v="3"/>
    <x v="0"/>
    <x v="2"/>
    <x v="13"/>
  </r>
  <r>
    <x v="56"/>
    <x v="7"/>
    <x v="6"/>
    <x v="0"/>
    <x v="3"/>
    <x v="0"/>
    <x v="4"/>
    <x v="15"/>
  </r>
  <r>
    <x v="56"/>
    <x v="7"/>
    <x v="7"/>
    <x v="0"/>
    <x v="3"/>
    <x v="0"/>
    <x v="4"/>
    <x v="15"/>
  </r>
  <r>
    <x v="57"/>
    <x v="7"/>
    <x v="6"/>
    <x v="0"/>
    <x v="3"/>
    <x v="0"/>
    <x v="4"/>
    <x v="15"/>
  </r>
  <r>
    <x v="57"/>
    <x v="7"/>
    <x v="7"/>
    <x v="0"/>
    <x v="3"/>
    <x v="0"/>
    <x v="4"/>
    <x v="15"/>
  </r>
  <r>
    <x v="58"/>
    <x v="7"/>
    <x v="7"/>
    <x v="0"/>
    <x v="0"/>
    <x v="0"/>
    <x v="4"/>
    <x v="15"/>
  </r>
  <r>
    <x v="58"/>
    <x v="7"/>
    <x v="6"/>
    <x v="0"/>
    <x v="0"/>
    <x v="0"/>
    <x v="4"/>
    <x v="15"/>
  </r>
  <r>
    <x v="28"/>
    <x v="7"/>
    <x v="6"/>
    <x v="1"/>
    <x v="2"/>
    <x v="0"/>
    <x v="1"/>
    <x v="6"/>
  </r>
  <r>
    <x v="28"/>
    <x v="7"/>
    <x v="7"/>
    <x v="1"/>
    <x v="2"/>
    <x v="0"/>
    <x v="1"/>
    <x v="6"/>
  </r>
  <r>
    <x v="29"/>
    <x v="7"/>
    <x v="6"/>
    <x v="1"/>
    <x v="2"/>
    <x v="0"/>
    <x v="1"/>
    <x v="5"/>
  </r>
  <r>
    <x v="29"/>
    <x v="7"/>
    <x v="7"/>
    <x v="1"/>
    <x v="2"/>
    <x v="0"/>
    <x v="1"/>
    <x v="5"/>
  </r>
  <r>
    <x v="30"/>
    <x v="7"/>
    <x v="7"/>
    <x v="1"/>
    <x v="2"/>
    <x v="0"/>
    <x v="1"/>
    <x v="4"/>
  </r>
  <r>
    <x v="30"/>
    <x v="7"/>
    <x v="6"/>
    <x v="1"/>
    <x v="2"/>
    <x v="0"/>
    <x v="1"/>
    <x v="4"/>
  </r>
  <r>
    <x v="31"/>
    <x v="7"/>
    <x v="6"/>
    <x v="1"/>
    <x v="2"/>
    <x v="0"/>
    <x v="1"/>
    <x v="4"/>
  </r>
  <r>
    <x v="31"/>
    <x v="7"/>
    <x v="7"/>
    <x v="1"/>
    <x v="2"/>
    <x v="0"/>
    <x v="1"/>
    <x v="4"/>
  </r>
  <r>
    <x v="32"/>
    <x v="7"/>
    <x v="7"/>
    <x v="1"/>
    <x v="2"/>
    <x v="0"/>
    <x v="1"/>
    <x v="4"/>
  </r>
  <r>
    <x v="32"/>
    <x v="7"/>
    <x v="6"/>
    <x v="1"/>
    <x v="2"/>
    <x v="0"/>
    <x v="1"/>
    <x v="4"/>
  </r>
  <r>
    <x v="33"/>
    <x v="7"/>
    <x v="7"/>
    <x v="1"/>
    <x v="2"/>
    <x v="0"/>
    <x v="1"/>
    <x v="4"/>
  </r>
  <r>
    <x v="33"/>
    <x v="7"/>
    <x v="6"/>
    <x v="1"/>
    <x v="2"/>
    <x v="0"/>
    <x v="1"/>
    <x v="4"/>
  </r>
  <r>
    <x v="34"/>
    <x v="7"/>
    <x v="7"/>
    <x v="1"/>
    <x v="1"/>
    <x v="0"/>
    <x v="1"/>
    <x v="4"/>
  </r>
  <r>
    <x v="34"/>
    <x v="7"/>
    <x v="6"/>
    <x v="1"/>
    <x v="1"/>
    <x v="0"/>
    <x v="1"/>
    <x v="4"/>
  </r>
  <r>
    <x v="60"/>
    <x v="7"/>
    <x v="6"/>
    <x v="0"/>
    <x v="1"/>
    <x v="0"/>
    <x v="5"/>
    <x v="3"/>
  </r>
  <r>
    <x v="61"/>
    <x v="7"/>
    <x v="6"/>
    <x v="0"/>
    <x v="1"/>
    <x v="0"/>
    <x v="5"/>
    <x v="3"/>
  </r>
  <r>
    <x v="63"/>
    <x v="7"/>
    <x v="6"/>
    <x v="0"/>
    <x v="0"/>
    <x v="0"/>
    <x v="4"/>
    <x v="15"/>
  </r>
  <r>
    <x v="63"/>
    <x v="7"/>
    <x v="7"/>
    <x v="0"/>
    <x v="0"/>
    <x v="0"/>
    <x v="4"/>
    <x v="15"/>
  </r>
  <r>
    <x v="64"/>
    <x v="7"/>
    <x v="6"/>
    <x v="0"/>
    <x v="0"/>
    <x v="0"/>
    <x v="4"/>
    <x v="15"/>
  </r>
  <r>
    <x v="43"/>
    <x v="7"/>
    <x v="6"/>
    <x v="0"/>
    <x v="3"/>
    <x v="0"/>
    <x v="2"/>
    <x v="3"/>
  </r>
  <r>
    <x v="43"/>
    <x v="7"/>
    <x v="7"/>
    <x v="0"/>
    <x v="3"/>
    <x v="0"/>
    <x v="2"/>
    <x v="3"/>
  </r>
  <r>
    <x v="44"/>
    <x v="7"/>
    <x v="6"/>
    <x v="0"/>
    <x v="3"/>
    <x v="0"/>
    <x v="2"/>
    <x v="3"/>
  </r>
  <r>
    <x v="44"/>
    <x v="7"/>
    <x v="7"/>
    <x v="0"/>
    <x v="3"/>
    <x v="0"/>
    <x v="2"/>
    <x v="3"/>
  </r>
  <r>
    <x v="45"/>
    <x v="7"/>
    <x v="6"/>
    <x v="0"/>
    <x v="3"/>
    <x v="0"/>
    <x v="2"/>
    <x v="3"/>
  </r>
  <r>
    <x v="35"/>
    <x v="7"/>
    <x v="7"/>
    <x v="1"/>
    <x v="2"/>
    <x v="0"/>
    <x v="1"/>
    <x v="7"/>
  </r>
  <r>
    <x v="35"/>
    <x v="7"/>
    <x v="6"/>
    <x v="1"/>
    <x v="2"/>
    <x v="0"/>
    <x v="1"/>
    <x v="7"/>
  </r>
  <r>
    <x v="46"/>
    <x v="7"/>
    <x v="6"/>
    <x v="0"/>
    <x v="0"/>
    <x v="0"/>
    <x v="2"/>
    <x v="13"/>
  </r>
  <r>
    <x v="46"/>
    <x v="7"/>
    <x v="7"/>
    <x v="0"/>
    <x v="0"/>
    <x v="0"/>
    <x v="2"/>
    <x v="13"/>
  </r>
  <r>
    <x v="50"/>
    <x v="7"/>
    <x v="6"/>
    <x v="0"/>
    <x v="1"/>
    <x v="0"/>
    <x v="2"/>
    <x v="13"/>
  </r>
  <r>
    <x v="50"/>
    <x v="7"/>
    <x v="7"/>
    <x v="0"/>
    <x v="1"/>
    <x v="0"/>
    <x v="2"/>
    <x v="13"/>
  </r>
  <r>
    <x v="67"/>
    <x v="7"/>
    <x v="6"/>
    <x v="0"/>
    <x v="3"/>
    <x v="0"/>
    <x v="4"/>
    <x v="14"/>
  </r>
  <r>
    <x v="36"/>
    <x v="7"/>
    <x v="7"/>
    <x v="1"/>
    <x v="2"/>
    <x v="0"/>
    <x v="1"/>
    <x v="8"/>
  </r>
  <r>
    <x v="36"/>
    <x v="7"/>
    <x v="6"/>
    <x v="1"/>
    <x v="2"/>
    <x v="0"/>
    <x v="1"/>
    <x v="8"/>
  </r>
  <r>
    <x v="37"/>
    <x v="7"/>
    <x v="7"/>
    <x v="1"/>
    <x v="2"/>
    <x v="0"/>
    <x v="1"/>
    <x v="8"/>
  </r>
  <r>
    <x v="37"/>
    <x v="7"/>
    <x v="6"/>
    <x v="1"/>
    <x v="2"/>
    <x v="0"/>
    <x v="1"/>
    <x v="8"/>
  </r>
  <r>
    <x v="22"/>
    <x v="7"/>
    <x v="6"/>
    <x v="0"/>
    <x v="1"/>
    <x v="0"/>
    <x v="0"/>
    <x v="1"/>
  </r>
  <r>
    <x v="68"/>
    <x v="7"/>
    <x v="6"/>
    <x v="0"/>
    <x v="2"/>
    <x v="0"/>
    <x v="3"/>
    <x v="5"/>
  </r>
  <r>
    <x v="13"/>
    <x v="0"/>
    <x v="8"/>
    <x v="0"/>
    <x v="1"/>
    <x v="0"/>
    <x v="0"/>
    <x v="1"/>
  </r>
  <r>
    <x v="13"/>
    <x v="0"/>
    <x v="7"/>
    <x v="0"/>
    <x v="1"/>
    <x v="0"/>
    <x v="0"/>
    <x v="1"/>
  </r>
  <r>
    <x v="0"/>
    <x v="0"/>
    <x v="7"/>
    <x v="0"/>
    <x v="0"/>
    <x v="0"/>
    <x v="0"/>
    <x v="0"/>
  </r>
  <r>
    <x v="0"/>
    <x v="0"/>
    <x v="5"/>
    <x v="0"/>
    <x v="0"/>
    <x v="0"/>
    <x v="0"/>
    <x v="0"/>
  </r>
  <r>
    <x v="0"/>
    <x v="0"/>
    <x v="8"/>
    <x v="0"/>
    <x v="0"/>
    <x v="0"/>
    <x v="0"/>
    <x v="0"/>
  </r>
  <r>
    <x v="3"/>
    <x v="0"/>
    <x v="7"/>
    <x v="0"/>
    <x v="0"/>
    <x v="0"/>
    <x v="0"/>
    <x v="0"/>
  </r>
  <r>
    <x v="3"/>
    <x v="0"/>
    <x v="8"/>
    <x v="0"/>
    <x v="0"/>
    <x v="0"/>
    <x v="0"/>
    <x v="0"/>
  </r>
  <r>
    <x v="5"/>
    <x v="0"/>
    <x v="8"/>
    <x v="0"/>
    <x v="0"/>
    <x v="0"/>
    <x v="0"/>
    <x v="0"/>
  </r>
  <r>
    <x v="5"/>
    <x v="0"/>
    <x v="5"/>
    <x v="0"/>
    <x v="0"/>
    <x v="0"/>
    <x v="0"/>
    <x v="0"/>
  </r>
  <r>
    <x v="5"/>
    <x v="0"/>
    <x v="7"/>
    <x v="0"/>
    <x v="0"/>
    <x v="0"/>
    <x v="0"/>
    <x v="0"/>
  </r>
  <r>
    <x v="6"/>
    <x v="0"/>
    <x v="8"/>
    <x v="0"/>
    <x v="0"/>
    <x v="0"/>
    <x v="0"/>
    <x v="0"/>
  </r>
  <r>
    <x v="6"/>
    <x v="0"/>
    <x v="7"/>
    <x v="0"/>
    <x v="0"/>
    <x v="0"/>
    <x v="0"/>
    <x v="0"/>
  </r>
  <r>
    <x v="10"/>
    <x v="0"/>
    <x v="7"/>
    <x v="0"/>
    <x v="0"/>
    <x v="0"/>
    <x v="0"/>
    <x v="0"/>
  </r>
  <r>
    <x v="10"/>
    <x v="0"/>
    <x v="8"/>
    <x v="0"/>
    <x v="0"/>
    <x v="0"/>
    <x v="0"/>
    <x v="0"/>
  </r>
  <r>
    <x v="17"/>
    <x v="0"/>
    <x v="8"/>
    <x v="0"/>
    <x v="0"/>
    <x v="0"/>
    <x v="0"/>
    <x v="3"/>
  </r>
  <r>
    <x v="17"/>
    <x v="0"/>
    <x v="7"/>
    <x v="0"/>
    <x v="0"/>
    <x v="0"/>
    <x v="0"/>
    <x v="3"/>
  </r>
  <r>
    <x v="17"/>
    <x v="0"/>
    <x v="5"/>
    <x v="0"/>
    <x v="0"/>
    <x v="0"/>
    <x v="0"/>
    <x v="3"/>
  </r>
  <r>
    <x v="18"/>
    <x v="0"/>
    <x v="8"/>
    <x v="0"/>
    <x v="1"/>
    <x v="0"/>
    <x v="0"/>
    <x v="3"/>
  </r>
  <r>
    <x v="18"/>
    <x v="0"/>
    <x v="7"/>
    <x v="0"/>
    <x v="1"/>
    <x v="0"/>
    <x v="0"/>
    <x v="3"/>
  </r>
  <r>
    <x v="18"/>
    <x v="0"/>
    <x v="5"/>
    <x v="0"/>
    <x v="1"/>
    <x v="0"/>
    <x v="0"/>
    <x v="3"/>
  </r>
  <r>
    <x v="23"/>
    <x v="0"/>
    <x v="5"/>
    <x v="1"/>
    <x v="2"/>
    <x v="0"/>
    <x v="1"/>
    <x v="4"/>
  </r>
  <r>
    <x v="23"/>
    <x v="0"/>
    <x v="8"/>
    <x v="1"/>
    <x v="2"/>
    <x v="0"/>
    <x v="1"/>
    <x v="4"/>
  </r>
  <r>
    <x v="38"/>
    <x v="0"/>
    <x v="7"/>
    <x v="0"/>
    <x v="1"/>
    <x v="0"/>
    <x v="2"/>
    <x v="9"/>
  </r>
  <r>
    <x v="38"/>
    <x v="0"/>
    <x v="5"/>
    <x v="0"/>
    <x v="1"/>
    <x v="0"/>
    <x v="2"/>
    <x v="9"/>
  </r>
  <r>
    <x v="38"/>
    <x v="0"/>
    <x v="8"/>
    <x v="0"/>
    <x v="1"/>
    <x v="0"/>
    <x v="2"/>
    <x v="9"/>
  </r>
  <r>
    <x v="19"/>
    <x v="0"/>
    <x v="8"/>
    <x v="0"/>
    <x v="1"/>
    <x v="0"/>
    <x v="0"/>
    <x v="1"/>
  </r>
  <r>
    <x v="19"/>
    <x v="0"/>
    <x v="7"/>
    <x v="0"/>
    <x v="1"/>
    <x v="0"/>
    <x v="0"/>
    <x v="1"/>
  </r>
  <r>
    <x v="26"/>
    <x v="0"/>
    <x v="5"/>
    <x v="1"/>
    <x v="2"/>
    <x v="0"/>
    <x v="1"/>
    <x v="5"/>
  </r>
  <r>
    <x v="26"/>
    <x v="0"/>
    <x v="8"/>
    <x v="1"/>
    <x v="2"/>
    <x v="0"/>
    <x v="1"/>
    <x v="5"/>
  </r>
  <r>
    <x v="27"/>
    <x v="0"/>
    <x v="5"/>
    <x v="1"/>
    <x v="2"/>
    <x v="0"/>
    <x v="1"/>
    <x v="5"/>
  </r>
  <r>
    <x v="27"/>
    <x v="0"/>
    <x v="8"/>
    <x v="1"/>
    <x v="2"/>
    <x v="0"/>
    <x v="1"/>
    <x v="5"/>
  </r>
  <r>
    <x v="53"/>
    <x v="0"/>
    <x v="7"/>
    <x v="0"/>
    <x v="3"/>
    <x v="0"/>
    <x v="4"/>
    <x v="14"/>
  </r>
  <r>
    <x v="53"/>
    <x v="0"/>
    <x v="8"/>
    <x v="0"/>
    <x v="3"/>
    <x v="0"/>
    <x v="4"/>
    <x v="14"/>
  </r>
  <r>
    <x v="55"/>
    <x v="0"/>
    <x v="8"/>
    <x v="0"/>
    <x v="3"/>
    <x v="0"/>
    <x v="4"/>
    <x v="14"/>
  </r>
  <r>
    <x v="55"/>
    <x v="0"/>
    <x v="7"/>
    <x v="0"/>
    <x v="3"/>
    <x v="0"/>
    <x v="4"/>
    <x v="14"/>
  </r>
  <r>
    <x v="28"/>
    <x v="0"/>
    <x v="8"/>
    <x v="1"/>
    <x v="2"/>
    <x v="0"/>
    <x v="1"/>
    <x v="6"/>
  </r>
  <r>
    <x v="28"/>
    <x v="0"/>
    <x v="5"/>
    <x v="1"/>
    <x v="2"/>
    <x v="0"/>
    <x v="1"/>
    <x v="6"/>
  </r>
  <r>
    <x v="29"/>
    <x v="0"/>
    <x v="5"/>
    <x v="1"/>
    <x v="2"/>
    <x v="0"/>
    <x v="1"/>
    <x v="5"/>
  </r>
  <r>
    <x v="29"/>
    <x v="0"/>
    <x v="8"/>
    <x v="1"/>
    <x v="2"/>
    <x v="0"/>
    <x v="1"/>
    <x v="5"/>
  </r>
  <r>
    <x v="30"/>
    <x v="0"/>
    <x v="5"/>
    <x v="1"/>
    <x v="2"/>
    <x v="0"/>
    <x v="1"/>
    <x v="4"/>
  </r>
  <r>
    <x v="30"/>
    <x v="0"/>
    <x v="8"/>
    <x v="1"/>
    <x v="2"/>
    <x v="0"/>
    <x v="1"/>
    <x v="4"/>
  </r>
  <r>
    <x v="31"/>
    <x v="0"/>
    <x v="5"/>
    <x v="1"/>
    <x v="2"/>
    <x v="0"/>
    <x v="1"/>
    <x v="4"/>
  </r>
  <r>
    <x v="31"/>
    <x v="0"/>
    <x v="8"/>
    <x v="1"/>
    <x v="2"/>
    <x v="0"/>
    <x v="1"/>
    <x v="4"/>
  </r>
  <r>
    <x v="32"/>
    <x v="0"/>
    <x v="8"/>
    <x v="1"/>
    <x v="2"/>
    <x v="0"/>
    <x v="1"/>
    <x v="4"/>
  </r>
  <r>
    <x v="32"/>
    <x v="0"/>
    <x v="5"/>
    <x v="1"/>
    <x v="2"/>
    <x v="0"/>
    <x v="1"/>
    <x v="4"/>
  </r>
  <r>
    <x v="33"/>
    <x v="0"/>
    <x v="5"/>
    <x v="1"/>
    <x v="2"/>
    <x v="0"/>
    <x v="1"/>
    <x v="4"/>
  </r>
  <r>
    <x v="33"/>
    <x v="0"/>
    <x v="8"/>
    <x v="1"/>
    <x v="2"/>
    <x v="0"/>
    <x v="1"/>
    <x v="4"/>
  </r>
  <r>
    <x v="34"/>
    <x v="0"/>
    <x v="5"/>
    <x v="1"/>
    <x v="1"/>
    <x v="0"/>
    <x v="1"/>
    <x v="4"/>
  </r>
  <r>
    <x v="34"/>
    <x v="0"/>
    <x v="8"/>
    <x v="1"/>
    <x v="1"/>
    <x v="0"/>
    <x v="1"/>
    <x v="4"/>
  </r>
  <r>
    <x v="59"/>
    <x v="0"/>
    <x v="5"/>
    <x v="0"/>
    <x v="1"/>
    <x v="0"/>
    <x v="4"/>
    <x v="15"/>
  </r>
  <r>
    <x v="60"/>
    <x v="0"/>
    <x v="7"/>
    <x v="0"/>
    <x v="1"/>
    <x v="0"/>
    <x v="5"/>
    <x v="3"/>
  </r>
  <r>
    <x v="60"/>
    <x v="0"/>
    <x v="8"/>
    <x v="0"/>
    <x v="1"/>
    <x v="0"/>
    <x v="5"/>
    <x v="3"/>
  </r>
  <r>
    <x v="60"/>
    <x v="0"/>
    <x v="5"/>
    <x v="0"/>
    <x v="1"/>
    <x v="0"/>
    <x v="5"/>
    <x v="3"/>
  </r>
  <r>
    <x v="61"/>
    <x v="0"/>
    <x v="7"/>
    <x v="0"/>
    <x v="1"/>
    <x v="0"/>
    <x v="5"/>
    <x v="3"/>
  </r>
  <r>
    <x v="61"/>
    <x v="0"/>
    <x v="5"/>
    <x v="0"/>
    <x v="1"/>
    <x v="0"/>
    <x v="5"/>
    <x v="3"/>
  </r>
  <r>
    <x v="61"/>
    <x v="0"/>
    <x v="8"/>
    <x v="0"/>
    <x v="1"/>
    <x v="0"/>
    <x v="5"/>
    <x v="3"/>
  </r>
  <r>
    <x v="64"/>
    <x v="0"/>
    <x v="8"/>
    <x v="0"/>
    <x v="0"/>
    <x v="0"/>
    <x v="4"/>
    <x v="15"/>
  </r>
  <r>
    <x v="64"/>
    <x v="0"/>
    <x v="7"/>
    <x v="0"/>
    <x v="0"/>
    <x v="0"/>
    <x v="4"/>
    <x v="15"/>
  </r>
  <r>
    <x v="35"/>
    <x v="0"/>
    <x v="8"/>
    <x v="1"/>
    <x v="2"/>
    <x v="0"/>
    <x v="1"/>
    <x v="7"/>
  </r>
  <r>
    <x v="35"/>
    <x v="0"/>
    <x v="5"/>
    <x v="1"/>
    <x v="2"/>
    <x v="0"/>
    <x v="1"/>
    <x v="7"/>
  </r>
  <r>
    <x v="66"/>
    <x v="0"/>
    <x v="7"/>
    <x v="0"/>
    <x v="0"/>
    <x v="0"/>
    <x v="3"/>
    <x v="7"/>
  </r>
  <r>
    <x v="66"/>
    <x v="0"/>
    <x v="8"/>
    <x v="0"/>
    <x v="0"/>
    <x v="0"/>
    <x v="3"/>
    <x v="7"/>
  </r>
  <r>
    <x v="46"/>
    <x v="0"/>
    <x v="8"/>
    <x v="0"/>
    <x v="0"/>
    <x v="0"/>
    <x v="2"/>
    <x v="13"/>
  </r>
  <r>
    <x v="46"/>
    <x v="0"/>
    <x v="7"/>
    <x v="0"/>
    <x v="0"/>
    <x v="0"/>
    <x v="2"/>
    <x v="13"/>
  </r>
  <r>
    <x v="47"/>
    <x v="0"/>
    <x v="7"/>
    <x v="0"/>
    <x v="1"/>
    <x v="0"/>
    <x v="2"/>
    <x v="13"/>
  </r>
  <r>
    <x v="49"/>
    <x v="0"/>
    <x v="5"/>
    <x v="0"/>
    <x v="1"/>
    <x v="0"/>
    <x v="2"/>
    <x v="13"/>
  </r>
  <r>
    <x v="50"/>
    <x v="0"/>
    <x v="8"/>
    <x v="0"/>
    <x v="1"/>
    <x v="0"/>
    <x v="2"/>
    <x v="13"/>
  </r>
  <r>
    <x v="50"/>
    <x v="0"/>
    <x v="7"/>
    <x v="0"/>
    <x v="1"/>
    <x v="0"/>
    <x v="2"/>
    <x v="13"/>
  </r>
  <r>
    <x v="67"/>
    <x v="0"/>
    <x v="8"/>
    <x v="0"/>
    <x v="3"/>
    <x v="0"/>
    <x v="4"/>
    <x v="14"/>
  </r>
  <r>
    <x v="36"/>
    <x v="0"/>
    <x v="5"/>
    <x v="1"/>
    <x v="2"/>
    <x v="0"/>
    <x v="1"/>
    <x v="8"/>
  </r>
  <r>
    <x v="36"/>
    <x v="0"/>
    <x v="8"/>
    <x v="1"/>
    <x v="2"/>
    <x v="0"/>
    <x v="1"/>
    <x v="8"/>
  </r>
  <r>
    <x v="37"/>
    <x v="0"/>
    <x v="5"/>
    <x v="1"/>
    <x v="2"/>
    <x v="0"/>
    <x v="1"/>
    <x v="8"/>
  </r>
  <r>
    <x v="37"/>
    <x v="0"/>
    <x v="8"/>
    <x v="1"/>
    <x v="2"/>
    <x v="0"/>
    <x v="1"/>
    <x v="8"/>
  </r>
  <r>
    <x v="20"/>
    <x v="0"/>
    <x v="7"/>
    <x v="0"/>
    <x v="1"/>
    <x v="0"/>
    <x v="0"/>
    <x v="1"/>
  </r>
  <r>
    <x v="20"/>
    <x v="0"/>
    <x v="8"/>
    <x v="0"/>
    <x v="1"/>
    <x v="0"/>
    <x v="0"/>
    <x v="1"/>
  </r>
  <r>
    <x v="21"/>
    <x v="0"/>
    <x v="8"/>
    <x v="0"/>
    <x v="1"/>
    <x v="0"/>
    <x v="0"/>
    <x v="1"/>
  </r>
  <r>
    <x v="21"/>
    <x v="0"/>
    <x v="5"/>
    <x v="0"/>
    <x v="1"/>
    <x v="0"/>
    <x v="0"/>
    <x v="1"/>
  </r>
  <r>
    <x v="21"/>
    <x v="0"/>
    <x v="7"/>
    <x v="0"/>
    <x v="1"/>
    <x v="0"/>
    <x v="0"/>
    <x v="1"/>
  </r>
  <r>
    <x v="51"/>
    <x v="0"/>
    <x v="7"/>
    <x v="0"/>
    <x v="1"/>
    <x v="0"/>
    <x v="2"/>
    <x v="9"/>
  </r>
  <r>
    <x v="51"/>
    <x v="0"/>
    <x v="5"/>
    <x v="0"/>
    <x v="1"/>
    <x v="0"/>
    <x v="2"/>
    <x v="9"/>
  </r>
  <r>
    <x v="87"/>
    <x v="3"/>
    <x v="4"/>
    <x v="0"/>
    <x v="0"/>
    <x v="1"/>
    <x v="0"/>
    <x v="0"/>
  </r>
  <r>
    <x v="87"/>
    <x v="10"/>
    <x v="1"/>
    <x v="0"/>
    <x v="0"/>
    <x v="1"/>
    <x v="0"/>
    <x v="0"/>
  </r>
  <r>
    <x v="87"/>
    <x v="0"/>
    <x v="5"/>
    <x v="0"/>
    <x v="0"/>
    <x v="1"/>
    <x v="0"/>
    <x v="0"/>
  </r>
  <r>
    <x v="87"/>
    <x v="1"/>
    <x v="5"/>
    <x v="0"/>
    <x v="0"/>
    <x v="1"/>
    <x v="0"/>
    <x v="0"/>
  </r>
  <r>
    <x v="88"/>
    <x v="1"/>
    <x v="5"/>
    <x v="0"/>
    <x v="0"/>
    <x v="1"/>
    <x v="0"/>
    <x v="0"/>
  </r>
  <r>
    <x v="89"/>
    <x v="0"/>
    <x v="5"/>
    <x v="0"/>
    <x v="0"/>
    <x v="1"/>
    <x v="0"/>
    <x v="0"/>
  </r>
  <r>
    <x v="89"/>
    <x v="10"/>
    <x v="1"/>
    <x v="0"/>
    <x v="0"/>
    <x v="1"/>
    <x v="0"/>
    <x v="0"/>
  </r>
  <r>
    <x v="89"/>
    <x v="1"/>
    <x v="5"/>
    <x v="0"/>
    <x v="0"/>
    <x v="1"/>
    <x v="0"/>
    <x v="0"/>
  </r>
  <r>
    <x v="90"/>
    <x v="1"/>
    <x v="5"/>
    <x v="0"/>
    <x v="1"/>
    <x v="1"/>
    <x v="0"/>
    <x v="3"/>
  </r>
  <r>
    <x v="90"/>
    <x v="3"/>
    <x v="4"/>
    <x v="0"/>
    <x v="1"/>
    <x v="1"/>
    <x v="0"/>
    <x v="3"/>
  </r>
  <r>
    <x v="90"/>
    <x v="10"/>
    <x v="1"/>
    <x v="0"/>
    <x v="1"/>
    <x v="1"/>
    <x v="0"/>
    <x v="3"/>
  </r>
  <r>
    <x v="90"/>
    <x v="10"/>
    <x v="4"/>
    <x v="0"/>
    <x v="1"/>
    <x v="1"/>
    <x v="0"/>
    <x v="3"/>
  </r>
  <r>
    <x v="91"/>
    <x v="0"/>
    <x v="5"/>
    <x v="0"/>
    <x v="1"/>
    <x v="1"/>
    <x v="0"/>
    <x v="3"/>
  </r>
  <r>
    <x v="91"/>
    <x v="10"/>
    <x v="1"/>
    <x v="0"/>
    <x v="1"/>
    <x v="1"/>
    <x v="0"/>
    <x v="3"/>
  </r>
  <r>
    <x v="92"/>
    <x v="3"/>
    <x v="4"/>
    <x v="1"/>
    <x v="2"/>
    <x v="1"/>
    <x v="1"/>
    <x v="6"/>
  </r>
  <r>
    <x v="92"/>
    <x v="11"/>
    <x v="3"/>
    <x v="0"/>
    <x v="2"/>
    <x v="1"/>
    <x v="1"/>
    <x v="6"/>
  </r>
  <r>
    <x v="92"/>
    <x v="9"/>
    <x v="1"/>
    <x v="1"/>
    <x v="2"/>
    <x v="1"/>
    <x v="1"/>
    <x v="6"/>
  </r>
  <r>
    <x v="92"/>
    <x v="9"/>
    <x v="4"/>
    <x v="1"/>
    <x v="2"/>
    <x v="1"/>
    <x v="1"/>
    <x v="6"/>
  </r>
  <r>
    <x v="92"/>
    <x v="10"/>
    <x v="1"/>
    <x v="1"/>
    <x v="2"/>
    <x v="1"/>
    <x v="1"/>
    <x v="6"/>
  </r>
  <r>
    <x v="92"/>
    <x v="1"/>
    <x v="5"/>
    <x v="1"/>
    <x v="2"/>
    <x v="1"/>
    <x v="1"/>
    <x v="6"/>
  </r>
  <r>
    <x v="92"/>
    <x v="1"/>
    <x v="1"/>
    <x v="1"/>
    <x v="2"/>
    <x v="1"/>
    <x v="1"/>
    <x v="6"/>
  </r>
  <r>
    <x v="92"/>
    <x v="10"/>
    <x v="4"/>
    <x v="1"/>
    <x v="2"/>
    <x v="1"/>
    <x v="1"/>
    <x v="6"/>
  </r>
  <r>
    <x v="92"/>
    <x v="6"/>
    <x v="3"/>
    <x v="0"/>
    <x v="2"/>
    <x v="1"/>
    <x v="1"/>
    <x v="6"/>
  </r>
  <r>
    <x v="92"/>
    <x v="12"/>
    <x v="2"/>
    <x v="1"/>
    <x v="2"/>
    <x v="1"/>
    <x v="1"/>
    <x v="6"/>
  </r>
  <r>
    <x v="93"/>
    <x v="1"/>
    <x v="5"/>
    <x v="1"/>
    <x v="2"/>
    <x v="1"/>
    <x v="1"/>
    <x v="6"/>
  </r>
  <r>
    <x v="93"/>
    <x v="9"/>
    <x v="1"/>
    <x v="1"/>
    <x v="2"/>
    <x v="1"/>
    <x v="1"/>
    <x v="6"/>
  </r>
  <r>
    <x v="93"/>
    <x v="10"/>
    <x v="1"/>
    <x v="1"/>
    <x v="2"/>
    <x v="1"/>
    <x v="1"/>
    <x v="6"/>
  </r>
  <r>
    <x v="93"/>
    <x v="12"/>
    <x v="1"/>
    <x v="1"/>
    <x v="2"/>
    <x v="1"/>
    <x v="1"/>
    <x v="6"/>
  </r>
  <r>
    <x v="94"/>
    <x v="9"/>
    <x v="1"/>
    <x v="0"/>
    <x v="1"/>
    <x v="1"/>
    <x v="0"/>
    <x v="10"/>
  </r>
  <r>
    <x v="94"/>
    <x v="11"/>
    <x v="2"/>
    <x v="0"/>
    <x v="1"/>
    <x v="1"/>
    <x v="0"/>
    <x v="10"/>
  </r>
  <r>
    <x v="94"/>
    <x v="3"/>
    <x v="4"/>
    <x v="0"/>
    <x v="1"/>
    <x v="1"/>
    <x v="0"/>
    <x v="10"/>
  </r>
  <r>
    <x v="94"/>
    <x v="12"/>
    <x v="1"/>
    <x v="0"/>
    <x v="1"/>
    <x v="1"/>
    <x v="0"/>
    <x v="10"/>
  </r>
  <r>
    <x v="94"/>
    <x v="1"/>
    <x v="1"/>
    <x v="0"/>
    <x v="1"/>
    <x v="1"/>
    <x v="0"/>
    <x v="10"/>
  </r>
  <r>
    <x v="94"/>
    <x v="6"/>
    <x v="2"/>
    <x v="0"/>
    <x v="1"/>
    <x v="1"/>
    <x v="0"/>
    <x v="10"/>
  </r>
  <r>
    <x v="94"/>
    <x v="12"/>
    <x v="2"/>
    <x v="0"/>
    <x v="1"/>
    <x v="1"/>
    <x v="0"/>
    <x v="10"/>
  </r>
  <r>
    <x v="95"/>
    <x v="10"/>
    <x v="4"/>
    <x v="0"/>
    <x v="1"/>
    <x v="1"/>
    <x v="0"/>
    <x v="10"/>
  </r>
  <r>
    <x v="95"/>
    <x v="10"/>
    <x v="1"/>
    <x v="0"/>
    <x v="1"/>
    <x v="1"/>
    <x v="0"/>
    <x v="10"/>
  </r>
  <r>
    <x v="95"/>
    <x v="1"/>
    <x v="5"/>
    <x v="0"/>
    <x v="1"/>
    <x v="1"/>
    <x v="0"/>
    <x v="10"/>
  </r>
  <r>
    <x v="95"/>
    <x v="1"/>
    <x v="1"/>
    <x v="0"/>
    <x v="1"/>
    <x v="1"/>
    <x v="0"/>
    <x v="10"/>
  </r>
  <r>
    <x v="95"/>
    <x v="9"/>
    <x v="1"/>
    <x v="0"/>
    <x v="1"/>
    <x v="1"/>
    <x v="0"/>
    <x v="10"/>
  </r>
  <r>
    <x v="95"/>
    <x v="12"/>
    <x v="1"/>
    <x v="0"/>
    <x v="1"/>
    <x v="1"/>
    <x v="0"/>
    <x v="10"/>
  </r>
  <r>
    <x v="96"/>
    <x v="10"/>
    <x v="4"/>
    <x v="1"/>
    <x v="2"/>
    <x v="2"/>
    <x v="1"/>
    <x v="17"/>
  </r>
  <r>
    <x v="96"/>
    <x v="10"/>
    <x v="1"/>
    <x v="1"/>
    <x v="2"/>
    <x v="2"/>
    <x v="1"/>
    <x v="17"/>
  </r>
  <r>
    <x v="96"/>
    <x v="1"/>
    <x v="5"/>
    <x v="1"/>
    <x v="2"/>
    <x v="2"/>
    <x v="1"/>
    <x v="17"/>
  </r>
  <r>
    <x v="96"/>
    <x v="9"/>
    <x v="1"/>
    <x v="1"/>
    <x v="2"/>
    <x v="2"/>
    <x v="1"/>
    <x v="17"/>
  </r>
  <r>
    <x v="96"/>
    <x v="9"/>
    <x v="4"/>
    <x v="1"/>
    <x v="2"/>
    <x v="2"/>
    <x v="1"/>
    <x v="17"/>
  </r>
  <r>
    <x v="96"/>
    <x v="3"/>
    <x v="4"/>
    <x v="1"/>
    <x v="2"/>
    <x v="2"/>
    <x v="1"/>
    <x v="17"/>
  </r>
  <r>
    <x v="96"/>
    <x v="1"/>
    <x v="1"/>
    <x v="1"/>
    <x v="2"/>
    <x v="2"/>
    <x v="1"/>
    <x v="17"/>
  </r>
  <r>
    <x v="97"/>
    <x v="12"/>
    <x v="2"/>
    <x v="0"/>
    <x v="1"/>
    <x v="2"/>
    <x v="2"/>
    <x v="18"/>
  </r>
  <r>
    <x v="97"/>
    <x v="6"/>
    <x v="1"/>
    <x v="0"/>
    <x v="1"/>
    <x v="2"/>
    <x v="2"/>
    <x v="18"/>
  </r>
  <r>
    <x v="97"/>
    <x v="11"/>
    <x v="1"/>
    <x v="0"/>
    <x v="1"/>
    <x v="2"/>
    <x v="2"/>
    <x v="18"/>
  </r>
  <r>
    <x v="97"/>
    <x v="2"/>
    <x v="3"/>
    <x v="0"/>
    <x v="1"/>
    <x v="2"/>
    <x v="2"/>
    <x v="18"/>
  </r>
  <r>
    <x v="97"/>
    <x v="8"/>
    <x v="1"/>
    <x v="0"/>
    <x v="1"/>
    <x v="2"/>
    <x v="2"/>
    <x v="18"/>
  </r>
  <r>
    <x v="97"/>
    <x v="2"/>
    <x v="2"/>
    <x v="0"/>
    <x v="1"/>
    <x v="2"/>
    <x v="2"/>
    <x v="18"/>
  </r>
  <r>
    <x v="97"/>
    <x v="11"/>
    <x v="3"/>
    <x v="0"/>
    <x v="1"/>
    <x v="2"/>
    <x v="2"/>
    <x v="18"/>
  </r>
  <r>
    <x v="97"/>
    <x v="12"/>
    <x v="3"/>
    <x v="0"/>
    <x v="1"/>
    <x v="2"/>
    <x v="2"/>
    <x v="18"/>
  </r>
  <r>
    <x v="97"/>
    <x v="6"/>
    <x v="2"/>
    <x v="0"/>
    <x v="1"/>
    <x v="2"/>
    <x v="2"/>
    <x v="18"/>
  </r>
  <r>
    <x v="97"/>
    <x v="11"/>
    <x v="2"/>
    <x v="0"/>
    <x v="1"/>
    <x v="2"/>
    <x v="2"/>
    <x v="18"/>
  </r>
  <r>
    <x v="97"/>
    <x v="6"/>
    <x v="3"/>
    <x v="0"/>
    <x v="1"/>
    <x v="2"/>
    <x v="2"/>
    <x v="18"/>
  </r>
  <r>
    <x v="98"/>
    <x v="3"/>
    <x v="4"/>
    <x v="0"/>
    <x v="3"/>
    <x v="2"/>
    <x v="2"/>
    <x v="18"/>
  </r>
  <r>
    <x v="98"/>
    <x v="9"/>
    <x v="4"/>
    <x v="0"/>
    <x v="3"/>
    <x v="2"/>
    <x v="2"/>
    <x v="18"/>
  </r>
  <r>
    <x v="98"/>
    <x v="2"/>
    <x v="1"/>
    <x v="0"/>
    <x v="3"/>
    <x v="2"/>
    <x v="2"/>
    <x v="18"/>
  </r>
  <r>
    <x v="98"/>
    <x v="1"/>
    <x v="3"/>
    <x v="0"/>
    <x v="3"/>
    <x v="2"/>
    <x v="2"/>
    <x v="18"/>
  </r>
  <r>
    <x v="98"/>
    <x v="1"/>
    <x v="1"/>
    <x v="0"/>
    <x v="3"/>
    <x v="2"/>
    <x v="2"/>
    <x v="18"/>
  </r>
  <r>
    <x v="98"/>
    <x v="6"/>
    <x v="1"/>
    <x v="0"/>
    <x v="3"/>
    <x v="2"/>
    <x v="2"/>
    <x v="18"/>
  </r>
  <r>
    <x v="98"/>
    <x v="9"/>
    <x v="1"/>
    <x v="0"/>
    <x v="3"/>
    <x v="2"/>
    <x v="2"/>
    <x v="18"/>
  </r>
  <r>
    <x v="98"/>
    <x v="12"/>
    <x v="2"/>
    <x v="0"/>
    <x v="3"/>
    <x v="2"/>
    <x v="2"/>
    <x v="18"/>
  </r>
  <r>
    <x v="98"/>
    <x v="12"/>
    <x v="1"/>
    <x v="0"/>
    <x v="3"/>
    <x v="2"/>
    <x v="2"/>
    <x v="18"/>
  </r>
  <r>
    <x v="98"/>
    <x v="1"/>
    <x v="2"/>
    <x v="0"/>
    <x v="3"/>
    <x v="2"/>
    <x v="2"/>
    <x v="18"/>
  </r>
  <r>
    <x v="98"/>
    <x v="11"/>
    <x v="1"/>
    <x v="0"/>
    <x v="3"/>
    <x v="2"/>
    <x v="2"/>
    <x v="18"/>
  </r>
  <r>
    <x v="99"/>
    <x v="1"/>
    <x v="4"/>
    <x v="0"/>
    <x v="0"/>
    <x v="1"/>
    <x v="2"/>
    <x v="10"/>
  </r>
  <r>
    <x v="100"/>
    <x v="10"/>
    <x v="1"/>
    <x v="0"/>
    <x v="1"/>
    <x v="1"/>
    <x v="2"/>
    <x v="19"/>
  </r>
  <r>
    <x v="100"/>
    <x v="1"/>
    <x v="4"/>
    <x v="0"/>
    <x v="1"/>
    <x v="1"/>
    <x v="2"/>
    <x v="19"/>
  </r>
  <r>
    <x v="100"/>
    <x v="12"/>
    <x v="1"/>
    <x v="0"/>
    <x v="1"/>
    <x v="1"/>
    <x v="2"/>
    <x v="19"/>
  </r>
  <r>
    <x v="100"/>
    <x v="1"/>
    <x v="5"/>
    <x v="0"/>
    <x v="1"/>
    <x v="1"/>
    <x v="2"/>
    <x v="19"/>
  </r>
  <r>
    <x v="100"/>
    <x v="10"/>
    <x v="4"/>
    <x v="0"/>
    <x v="1"/>
    <x v="1"/>
    <x v="2"/>
    <x v="19"/>
  </r>
  <r>
    <x v="100"/>
    <x v="3"/>
    <x v="4"/>
    <x v="0"/>
    <x v="1"/>
    <x v="1"/>
    <x v="2"/>
    <x v="19"/>
  </r>
  <r>
    <x v="100"/>
    <x v="0"/>
    <x v="5"/>
    <x v="0"/>
    <x v="1"/>
    <x v="1"/>
    <x v="2"/>
    <x v="19"/>
  </r>
  <r>
    <x v="100"/>
    <x v="9"/>
    <x v="1"/>
    <x v="0"/>
    <x v="1"/>
    <x v="1"/>
    <x v="2"/>
    <x v="19"/>
  </r>
  <r>
    <x v="101"/>
    <x v="10"/>
    <x v="4"/>
    <x v="0"/>
    <x v="0"/>
    <x v="2"/>
    <x v="3"/>
    <x v="17"/>
  </r>
  <r>
    <x v="101"/>
    <x v="1"/>
    <x v="1"/>
    <x v="0"/>
    <x v="0"/>
    <x v="2"/>
    <x v="3"/>
    <x v="17"/>
  </r>
  <r>
    <x v="101"/>
    <x v="10"/>
    <x v="1"/>
    <x v="0"/>
    <x v="0"/>
    <x v="2"/>
    <x v="3"/>
    <x v="17"/>
  </r>
  <r>
    <x v="101"/>
    <x v="11"/>
    <x v="1"/>
    <x v="0"/>
    <x v="0"/>
    <x v="2"/>
    <x v="3"/>
    <x v="17"/>
  </r>
  <r>
    <x v="101"/>
    <x v="1"/>
    <x v="2"/>
    <x v="0"/>
    <x v="0"/>
    <x v="2"/>
    <x v="3"/>
    <x v="17"/>
  </r>
  <r>
    <x v="101"/>
    <x v="6"/>
    <x v="1"/>
    <x v="0"/>
    <x v="0"/>
    <x v="2"/>
    <x v="3"/>
    <x v="17"/>
  </r>
  <r>
    <x v="101"/>
    <x v="9"/>
    <x v="4"/>
    <x v="0"/>
    <x v="0"/>
    <x v="2"/>
    <x v="3"/>
    <x v="17"/>
  </r>
  <r>
    <x v="101"/>
    <x v="9"/>
    <x v="1"/>
    <x v="0"/>
    <x v="0"/>
    <x v="2"/>
    <x v="3"/>
    <x v="17"/>
  </r>
  <r>
    <x v="101"/>
    <x v="3"/>
    <x v="4"/>
    <x v="0"/>
    <x v="0"/>
    <x v="2"/>
    <x v="3"/>
    <x v="17"/>
  </r>
  <r>
    <x v="101"/>
    <x v="12"/>
    <x v="1"/>
    <x v="0"/>
    <x v="0"/>
    <x v="2"/>
    <x v="3"/>
    <x v="17"/>
  </r>
  <r>
    <x v="102"/>
    <x v="10"/>
    <x v="4"/>
    <x v="0"/>
    <x v="0"/>
    <x v="2"/>
    <x v="3"/>
    <x v="17"/>
  </r>
  <r>
    <x v="103"/>
    <x v="0"/>
    <x v="2"/>
    <x v="1"/>
    <x v="2"/>
    <x v="2"/>
    <x v="1"/>
    <x v="4"/>
  </r>
  <r>
    <x v="103"/>
    <x v="5"/>
    <x v="1"/>
    <x v="1"/>
    <x v="2"/>
    <x v="2"/>
    <x v="1"/>
    <x v="4"/>
  </r>
  <r>
    <x v="103"/>
    <x v="1"/>
    <x v="5"/>
    <x v="1"/>
    <x v="2"/>
    <x v="2"/>
    <x v="1"/>
    <x v="4"/>
  </r>
  <r>
    <x v="103"/>
    <x v="8"/>
    <x v="3"/>
    <x v="0"/>
    <x v="2"/>
    <x v="2"/>
    <x v="1"/>
    <x v="4"/>
  </r>
  <r>
    <x v="103"/>
    <x v="4"/>
    <x v="1"/>
    <x v="1"/>
    <x v="2"/>
    <x v="2"/>
    <x v="1"/>
    <x v="4"/>
  </r>
  <r>
    <x v="103"/>
    <x v="3"/>
    <x v="4"/>
    <x v="1"/>
    <x v="2"/>
    <x v="2"/>
    <x v="1"/>
    <x v="4"/>
  </r>
  <r>
    <x v="103"/>
    <x v="0"/>
    <x v="8"/>
    <x v="1"/>
    <x v="2"/>
    <x v="2"/>
    <x v="1"/>
    <x v="4"/>
  </r>
  <r>
    <x v="103"/>
    <x v="7"/>
    <x v="7"/>
    <x v="1"/>
    <x v="2"/>
    <x v="2"/>
    <x v="1"/>
    <x v="4"/>
  </r>
  <r>
    <x v="103"/>
    <x v="8"/>
    <x v="1"/>
    <x v="1"/>
    <x v="2"/>
    <x v="2"/>
    <x v="1"/>
    <x v="4"/>
  </r>
  <r>
    <x v="103"/>
    <x v="3"/>
    <x v="2"/>
    <x v="1"/>
    <x v="2"/>
    <x v="2"/>
    <x v="1"/>
    <x v="4"/>
  </r>
  <r>
    <x v="103"/>
    <x v="7"/>
    <x v="1"/>
    <x v="1"/>
    <x v="2"/>
    <x v="2"/>
    <x v="1"/>
    <x v="4"/>
  </r>
  <r>
    <x v="103"/>
    <x v="2"/>
    <x v="1"/>
    <x v="1"/>
    <x v="2"/>
    <x v="2"/>
    <x v="1"/>
    <x v="4"/>
  </r>
  <r>
    <x v="103"/>
    <x v="5"/>
    <x v="2"/>
    <x v="1"/>
    <x v="2"/>
    <x v="2"/>
    <x v="1"/>
    <x v="4"/>
  </r>
  <r>
    <x v="103"/>
    <x v="7"/>
    <x v="4"/>
    <x v="0"/>
    <x v="2"/>
    <x v="2"/>
    <x v="1"/>
    <x v="4"/>
  </r>
  <r>
    <x v="103"/>
    <x v="7"/>
    <x v="2"/>
    <x v="1"/>
    <x v="2"/>
    <x v="2"/>
    <x v="1"/>
    <x v="4"/>
  </r>
  <r>
    <x v="103"/>
    <x v="1"/>
    <x v="1"/>
    <x v="1"/>
    <x v="2"/>
    <x v="2"/>
    <x v="1"/>
    <x v="4"/>
  </r>
  <r>
    <x v="103"/>
    <x v="8"/>
    <x v="2"/>
    <x v="1"/>
    <x v="2"/>
    <x v="2"/>
    <x v="1"/>
    <x v="4"/>
  </r>
  <r>
    <x v="103"/>
    <x v="4"/>
    <x v="3"/>
    <x v="0"/>
    <x v="2"/>
    <x v="2"/>
    <x v="1"/>
    <x v="4"/>
  </r>
  <r>
    <x v="103"/>
    <x v="4"/>
    <x v="2"/>
    <x v="1"/>
    <x v="2"/>
    <x v="2"/>
    <x v="1"/>
    <x v="4"/>
  </r>
  <r>
    <x v="103"/>
    <x v="0"/>
    <x v="3"/>
    <x v="1"/>
    <x v="2"/>
    <x v="2"/>
    <x v="1"/>
    <x v="4"/>
  </r>
  <r>
    <x v="103"/>
    <x v="2"/>
    <x v="3"/>
    <x v="0"/>
    <x v="2"/>
    <x v="2"/>
    <x v="1"/>
    <x v="4"/>
  </r>
  <r>
    <x v="103"/>
    <x v="0"/>
    <x v="1"/>
    <x v="1"/>
    <x v="2"/>
    <x v="2"/>
    <x v="1"/>
    <x v="4"/>
  </r>
  <r>
    <x v="103"/>
    <x v="7"/>
    <x v="6"/>
    <x v="1"/>
    <x v="2"/>
    <x v="2"/>
    <x v="1"/>
    <x v="4"/>
  </r>
  <r>
    <x v="103"/>
    <x v="6"/>
    <x v="3"/>
    <x v="0"/>
    <x v="2"/>
    <x v="2"/>
    <x v="1"/>
    <x v="4"/>
  </r>
  <r>
    <x v="103"/>
    <x v="0"/>
    <x v="5"/>
    <x v="1"/>
    <x v="2"/>
    <x v="2"/>
    <x v="1"/>
    <x v="4"/>
  </r>
  <r>
    <x v="104"/>
    <x v="1"/>
    <x v="2"/>
    <x v="0"/>
    <x v="0"/>
    <x v="1"/>
    <x v="2"/>
    <x v="10"/>
  </r>
  <r>
    <x v="104"/>
    <x v="10"/>
    <x v="1"/>
    <x v="0"/>
    <x v="0"/>
    <x v="1"/>
    <x v="2"/>
    <x v="10"/>
  </r>
  <r>
    <x v="104"/>
    <x v="12"/>
    <x v="2"/>
    <x v="0"/>
    <x v="0"/>
    <x v="1"/>
    <x v="2"/>
    <x v="10"/>
  </r>
  <r>
    <x v="104"/>
    <x v="1"/>
    <x v="1"/>
    <x v="0"/>
    <x v="0"/>
    <x v="1"/>
    <x v="2"/>
    <x v="10"/>
  </r>
  <r>
    <x v="104"/>
    <x v="12"/>
    <x v="1"/>
    <x v="0"/>
    <x v="0"/>
    <x v="1"/>
    <x v="2"/>
    <x v="10"/>
  </r>
  <r>
    <x v="104"/>
    <x v="9"/>
    <x v="1"/>
    <x v="0"/>
    <x v="0"/>
    <x v="1"/>
    <x v="2"/>
    <x v="10"/>
  </r>
  <r>
    <x v="104"/>
    <x v="10"/>
    <x v="4"/>
    <x v="0"/>
    <x v="0"/>
    <x v="1"/>
    <x v="2"/>
    <x v="10"/>
  </r>
  <r>
    <x v="104"/>
    <x v="3"/>
    <x v="4"/>
    <x v="0"/>
    <x v="0"/>
    <x v="1"/>
    <x v="2"/>
    <x v="10"/>
  </r>
  <r>
    <x v="104"/>
    <x v="9"/>
    <x v="4"/>
    <x v="0"/>
    <x v="0"/>
    <x v="1"/>
    <x v="2"/>
    <x v="10"/>
  </r>
  <r>
    <x v="105"/>
    <x v="1"/>
    <x v="5"/>
    <x v="0"/>
    <x v="1"/>
    <x v="1"/>
    <x v="2"/>
    <x v="19"/>
  </r>
  <r>
    <x v="105"/>
    <x v="0"/>
    <x v="5"/>
    <x v="0"/>
    <x v="1"/>
    <x v="1"/>
    <x v="2"/>
    <x v="19"/>
  </r>
  <r>
    <x v="105"/>
    <x v="10"/>
    <x v="1"/>
    <x v="0"/>
    <x v="1"/>
    <x v="1"/>
    <x v="2"/>
    <x v="19"/>
  </r>
  <r>
    <x v="106"/>
    <x v="9"/>
    <x v="1"/>
    <x v="0"/>
    <x v="1"/>
    <x v="2"/>
    <x v="0"/>
    <x v="10"/>
  </r>
  <r>
    <x v="106"/>
    <x v="10"/>
    <x v="1"/>
    <x v="0"/>
    <x v="1"/>
    <x v="2"/>
    <x v="0"/>
    <x v="10"/>
  </r>
  <r>
    <x v="106"/>
    <x v="3"/>
    <x v="4"/>
    <x v="0"/>
    <x v="1"/>
    <x v="2"/>
    <x v="0"/>
    <x v="10"/>
  </r>
  <r>
    <x v="107"/>
    <x v="1"/>
    <x v="5"/>
    <x v="0"/>
    <x v="1"/>
    <x v="2"/>
    <x v="0"/>
    <x v="10"/>
  </r>
  <r>
    <x v="108"/>
    <x v="1"/>
    <x v="5"/>
    <x v="0"/>
    <x v="1"/>
    <x v="2"/>
    <x v="0"/>
    <x v="10"/>
  </r>
  <r>
    <x v="109"/>
    <x v="9"/>
    <x v="1"/>
    <x v="0"/>
    <x v="1"/>
    <x v="1"/>
    <x v="2"/>
    <x v="10"/>
  </r>
  <r>
    <x v="109"/>
    <x v="3"/>
    <x v="4"/>
    <x v="0"/>
    <x v="1"/>
    <x v="1"/>
    <x v="2"/>
    <x v="10"/>
  </r>
  <r>
    <x v="109"/>
    <x v="1"/>
    <x v="1"/>
    <x v="0"/>
    <x v="1"/>
    <x v="1"/>
    <x v="2"/>
    <x v="10"/>
  </r>
  <r>
    <x v="109"/>
    <x v="1"/>
    <x v="5"/>
    <x v="0"/>
    <x v="1"/>
    <x v="1"/>
    <x v="2"/>
    <x v="10"/>
  </r>
  <r>
    <x v="110"/>
    <x v="1"/>
    <x v="4"/>
    <x v="0"/>
    <x v="1"/>
    <x v="2"/>
    <x v="2"/>
    <x v="19"/>
  </r>
  <r>
    <x v="111"/>
    <x v="0"/>
    <x v="5"/>
    <x v="0"/>
    <x v="1"/>
    <x v="1"/>
    <x v="0"/>
    <x v="1"/>
  </r>
  <r>
    <x v="111"/>
    <x v="1"/>
    <x v="5"/>
    <x v="0"/>
    <x v="1"/>
    <x v="1"/>
    <x v="0"/>
    <x v="1"/>
  </r>
  <r>
    <x v="112"/>
    <x v="8"/>
    <x v="1"/>
    <x v="0"/>
    <x v="2"/>
    <x v="2"/>
    <x v="3"/>
    <x v="4"/>
  </r>
  <r>
    <x v="112"/>
    <x v="9"/>
    <x v="4"/>
    <x v="0"/>
    <x v="2"/>
    <x v="2"/>
    <x v="3"/>
    <x v="4"/>
  </r>
  <r>
    <x v="112"/>
    <x v="1"/>
    <x v="1"/>
    <x v="0"/>
    <x v="2"/>
    <x v="2"/>
    <x v="3"/>
    <x v="4"/>
  </r>
  <r>
    <x v="112"/>
    <x v="3"/>
    <x v="4"/>
    <x v="0"/>
    <x v="2"/>
    <x v="2"/>
    <x v="3"/>
    <x v="4"/>
  </r>
  <r>
    <x v="112"/>
    <x v="8"/>
    <x v="3"/>
    <x v="0"/>
    <x v="2"/>
    <x v="2"/>
    <x v="3"/>
    <x v="4"/>
  </r>
  <r>
    <x v="112"/>
    <x v="9"/>
    <x v="1"/>
    <x v="0"/>
    <x v="2"/>
    <x v="2"/>
    <x v="3"/>
    <x v="4"/>
  </r>
  <r>
    <x v="112"/>
    <x v="1"/>
    <x v="2"/>
    <x v="0"/>
    <x v="2"/>
    <x v="2"/>
    <x v="3"/>
    <x v="4"/>
  </r>
  <r>
    <x v="112"/>
    <x v="1"/>
    <x v="3"/>
    <x v="0"/>
    <x v="2"/>
    <x v="2"/>
    <x v="3"/>
    <x v="4"/>
  </r>
  <r>
    <x v="112"/>
    <x v="8"/>
    <x v="2"/>
    <x v="0"/>
    <x v="2"/>
    <x v="2"/>
    <x v="3"/>
    <x v="4"/>
  </r>
  <r>
    <x v="87"/>
    <x v="10"/>
    <x v="0"/>
    <x v="0"/>
    <x v="0"/>
    <x v="1"/>
    <x v="0"/>
    <x v="0"/>
  </r>
  <r>
    <x v="87"/>
    <x v="7"/>
    <x v="0"/>
    <x v="0"/>
    <x v="0"/>
    <x v="1"/>
    <x v="0"/>
    <x v="0"/>
  </r>
  <r>
    <x v="87"/>
    <x v="0"/>
    <x v="0"/>
    <x v="0"/>
    <x v="0"/>
    <x v="1"/>
    <x v="0"/>
    <x v="0"/>
  </r>
  <r>
    <x v="87"/>
    <x v="3"/>
    <x v="0"/>
    <x v="0"/>
    <x v="0"/>
    <x v="1"/>
    <x v="0"/>
    <x v="0"/>
  </r>
  <r>
    <x v="87"/>
    <x v="4"/>
    <x v="0"/>
    <x v="0"/>
    <x v="0"/>
    <x v="1"/>
    <x v="0"/>
    <x v="0"/>
  </r>
  <r>
    <x v="89"/>
    <x v="1"/>
    <x v="0"/>
    <x v="0"/>
    <x v="0"/>
    <x v="1"/>
    <x v="0"/>
    <x v="0"/>
  </r>
  <r>
    <x v="89"/>
    <x v="10"/>
    <x v="0"/>
    <x v="0"/>
    <x v="0"/>
    <x v="1"/>
    <x v="0"/>
    <x v="0"/>
  </r>
  <r>
    <x v="89"/>
    <x v="0"/>
    <x v="0"/>
    <x v="0"/>
    <x v="0"/>
    <x v="1"/>
    <x v="0"/>
    <x v="0"/>
  </r>
  <r>
    <x v="89"/>
    <x v="4"/>
    <x v="0"/>
    <x v="0"/>
    <x v="0"/>
    <x v="1"/>
    <x v="0"/>
    <x v="0"/>
  </r>
  <r>
    <x v="90"/>
    <x v="5"/>
    <x v="0"/>
    <x v="0"/>
    <x v="1"/>
    <x v="1"/>
    <x v="0"/>
    <x v="3"/>
  </r>
  <r>
    <x v="90"/>
    <x v="3"/>
    <x v="0"/>
    <x v="0"/>
    <x v="1"/>
    <x v="1"/>
    <x v="0"/>
    <x v="3"/>
  </r>
  <r>
    <x v="90"/>
    <x v="10"/>
    <x v="0"/>
    <x v="0"/>
    <x v="1"/>
    <x v="1"/>
    <x v="0"/>
    <x v="3"/>
  </r>
  <r>
    <x v="90"/>
    <x v="1"/>
    <x v="0"/>
    <x v="0"/>
    <x v="1"/>
    <x v="1"/>
    <x v="0"/>
    <x v="3"/>
  </r>
  <r>
    <x v="90"/>
    <x v="4"/>
    <x v="0"/>
    <x v="0"/>
    <x v="1"/>
    <x v="1"/>
    <x v="0"/>
    <x v="3"/>
  </r>
  <r>
    <x v="90"/>
    <x v="7"/>
    <x v="0"/>
    <x v="0"/>
    <x v="1"/>
    <x v="1"/>
    <x v="0"/>
    <x v="3"/>
  </r>
  <r>
    <x v="91"/>
    <x v="4"/>
    <x v="0"/>
    <x v="0"/>
    <x v="1"/>
    <x v="1"/>
    <x v="0"/>
    <x v="3"/>
  </r>
  <r>
    <x v="91"/>
    <x v="0"/>
    <x v="0"/>
    <x v="0"/>
    <x v="1"/>
    <x v="1"/>
    <x v="0"/>
    <x v="3"/>
  </r>
  <r>
    <x v="91"/>
    <x v="3"/>
    <x v="0"/>
    <x v="0"/>
    <x v="1"/>
    <x v="1"/>
    <x v="0"/>
    <x v="3"/>
  </r>
  <r>
    <x v="91"/>
    <x v="10"/>
    <x v="0"/>
    <x v="0"/>
    <x v="1"/>
    <x v="1"/>
    <x v="0"/>
    <x v="3"/>
  </r>
  <r>
    <x v="92"/>
    <x v="9"/>
    <x v="0"/>
    <x v="1"/>
    <x v="2"/>
    <x v="1"/>
    <x v="1"/>
    <x v="6"/>
  </r>
  <r>
    <x v="92"/>
    <x v="10"/>
    <x v="0"/>
    <x v="1"/>
    <x v="2"/>
    <x v="1"/>
    <x v="1"/>
    <x v="6"/>
  </r>
  <r>
    <x v="92"/>
    <x v="1"/>
    <x v="0"/>
    <x v="1"/>
    <x v="2"/>
    <x v="1"/>
    <x v="1"/>
    <x v="6"/>
  </r>
  <r>
    <x v="93"/>
    <x v="12"/>
    <x v="0"/>
    <x v="1"/>
    <x v="2"/>
    <x v="1"/>
    <x v="1"/>
    <x v="6"/>
  </r>
  <r>
    <x v="93"/>
    <x v="10"/>
    <x v="0"/>
    <x v="1"/>
    <x v="2"/>
    <x v="1"/>
    <x v="1"/>
    <x v="6"/>
  </r>
  <r>
    <x v="93"/>
    <x v="7"/>
    <x v="0"/>
    <x v="1"/>
    <x v="2"/>
    <x v="1"/>
    <x v="1"/>
    <x v="6"/>
  </r>
  <r>
    <x v="93"/>
    <x v="1"/>
    <x v="0"/>
    <x v="1"/>
    <x v="2"/>
    <x v="1"/>
    <x v="1"/>
    <x v="6"/>
  </r>
  <r>
    <x v="93"/>
    <x v="9"/>
    <x v="0"/>
    <x v="1"/>
    <x v="2"/>
    <x v="1"/>
    <x v="1"/>
    <x v="6"/>
  </r>
  <r>
    <x v="94"/>
    <x v="1"/>
    <x v="0"/>
    <x v="0"/>
    <x v="1"/>
    <x v="1"/>
    <x v="0"/>
    <x v="10"/>
  </r>
  <r>
    <x v="94"/>
    <x v="9"/>
    <x v="0"/>
    <x v="0"/>
    <x v="1"/>
    <x v="1"/>
    <x v="0"/>
    <x v="10"/>
  </r>
  <r>
    <x v="94"/>
    <x v="11"/>
    <x v="0"/>
    <x v="0"/>
    <x v="1"/>
    <x v="1"/>
    <x v="0"/>
    <x v="10"/>
  </r>
  <r>
    <x v="94"/>
    <x v="12"/>
    <x v="0"/>
    <x v="0"/>
    <x v="1"/>
    <x v="1"/>
    <x v="0"/>
    <x v="10"/>
  </r>
  <r>
    <x v="95"/>
    <x v="11"/>
    <x v="0"/>
    <x v="0"/>
    <x v="1"/>
    <x v="1"/>
    <x v="0"/>
    <x v="10"/>
  </r>
  <r>
    <x v="95"/>
    <x v="12"/>
    <x v="0"/>
    <x v="0"/>
    <x v="1"/>
    <x v="1"/>
    <x v="0"/>
    <x v="10"/>
  </r>
  <r>
    <x v="95"/>
    <x v="1"/>
    <x v="0"/>
    <x v="0"/>
    <x v="1"/>
    <x v="1"/>
    <x v="0"/>
    <x v="10"/>
  </r>
  <r>
    <x v="95"/>
    <x v="9"/>
    <x v="0"/>
    <x v="0"/>
    <x v="1"/>
    <x v="1"/>
    <x v="0"/>
    <x v="10"/>
  </r>
  <r>
    <x v="96"/>
    <x v="10"/>
    <x v="0"/>
    <x v="1"/>
    <x v="2"/>
    <x v="2"/>
    <x v="1"/>
    <x v="17"/>
  </r>
  <r>
    <x v="96"/>
    <x v="9"/>
    <x v="0"/>
    <x v="1"/>
    <x v="2"/>
    <x v="2"/>
    <x v="1"/>
    <x v="17"/>
  </r>
  <r>
    <x v="96"/>
    <x v="1"/>
    <x v="0"/>
    <x v="1"/>
    <x v="2"/>
    <x v="2"/>
    <x v="1"/>
    <x v="17"/>
  </r>
  <r>
    <x v="96"/>
    <x v="12"/>
    <x v="0"/>
    <x v="1"/>
    <x v="2"/>
    <x v="2"/>
    <x v="1"/>
    <x v="17"/>
  </r>
  <r>
    <x v="97"/>
    <x v="8"/>
    <x v="0"/>
    <x v="0"/>
    <x v="1"/>
    <x v="2"/>
    <x v="2"/>
    <x v="18"/>
  </r>
  <r>
    <x v="97"/>
    <x v="6"/>
    <x v="0"/>
    <x v="0"/>
    <x v="1"/>
    <x v="2"/>
    <x v="2"/>
    <x v="18"/>
  </r>
  <r>
    <x v="98"/>
    <x v="2"/>
    <x v="0"/>
    <x v="0"/>
    <x v="3"/>
    <x v="2"/>
    <x v="2"/>
    <x v="18"/>
  </r>
  <r>
    <x v="98"/>
    <x v="12"/>
    <x v="0"/>
    <x v="0"/>
    <x v="3"/>
    <x v="2"/>
    <x v="2"/>
    <x v="18"/>
  </r>
  <r>
    <x v="98"/>
    <x v="6"/>
    <x v="0"/>
    <x v="0"/>
    <x v="3"/>
    <x v="2"/>
    <x v="2"/>
    <x v="18"/>
  </r>
  <r>
    <x v="98"/>
    <x v="11"/>
    <x v="0"/>
    <x v="0"/>
    <x v="3"/>
    <x v="2"/>
    <x v="2"/>
    <x v="18"/>
  </r>
  <r>
    <x v="100"/>
    <x v="10"/>
    <x v="0"/>
    <x v="0"/>
    <x v="1"/>
    <x v="1"/>
    <x v="2"/>
    <x v="19"/>
  </r>
  <r>
    <x v="100"/>
    <x v="9"/>
    <x v="0"/>
    <x v="0"/>
    <x v="1"/>
    <x v="1"/>
    <x v="2"/>
    <x v="19"/>
  </r>
  <r>
    <x v="100"/>
    <x v="12"/>
    <x v="0"/>
    <x v="0"/>
    <x v="1"/>
    <x v="1"/>
    <x v="2"/>
    <x v="19"/>
  </r>
  <r>
    <x v="100"/>
    <x v="0"/>
    <x v="0"/>
    <x v="0"/>
    <x v="1"/>
    <x v="1"/>
    <x v="2"/>
    <x v="19"/>
  </r>
  <r>
    <x v="100"/>
    <x v="1"/>
    <x v="0"/>
    <x v="0"/>
    <x v="1"/>
    <x v="1"/>
    <x v="2"/>
    <x v="19"/>
  </r>
  <r>
    <x v="100"/>
    <x v="11"/>
    <x v="0"/>
    <x v="0"/>
    <x v="1"/>
    <x v="1"/>
    <x v="2"/>
    <x v="19"/>
  </r>
  <r>
    <x v="101"/>
    <x v="9"/>
    <x v="0"/>
    <x v="0"/>
    <x v="0"/>
    <x v="2"/>
    <x v="3"/>
    <x v="17"/>
  </r>
  <r>
    <x v="101"/>
    <x v="6"/>
    <x v="0"/>
    <x v="0"/>
    <x v="0"/>
    <x v="2"/>
    <x v="3"/>
    <x v="17"/>
  </r>
  <r>
    <x v="101"/>
    <x v="1"/>
    <x v="0"/>
    <x v="0"/>
    <x v="0"/>
    <x v="2"/>
    <x v="3"/>
    <x v="17"/>
  </r>
  <r>
    <x v="101"/>
    <x v="11"/>
    <x v="0"/>
    <x v="0"/>
    <x v="0"/>
    <x v="2"/>
    <x v="3"/>
    <x v="17"/>
  </r>
  <r>
    <x v="101"/>
    <x v="12"/>
    <x v="0"/>
    <x v="0"/>
    <x v="0"/>
    <x v="2"/>
    <x v="3"/>
    <x v="17"/>
  </r>
  <r>
    <x v="103"/>
    <x v="2"/>
    <x v="0"/>
    <x v="1"/>
    <x v="2"/>
    <x v="2"/>
    <x v="1"/>
    <x v="4"/>
  </r>
  <r>
    <x v="103"/>
    <x v="8"/>
    <x v="0"/>
    <x v="1"/>
    <x v="2"/>
    <x v="2"/>
    <x v="1"/>
    <x v="4"/>
  </r>
  <r>
    <x v="103"/>
    <x v="0"/>
    <x v="0"/>
    <x v="1"/>
    <x v="2"/>
    <x v="2"/>
    <x v="1"/>
    <x v="4"/>
  </r>
  <r>
    <x v="103"/>
    <x v="5"/>
    <x v="0"/>
    <x v="1"/>
    <x v="2"/>
    <x v="2"/>
    <x v="1"/>
    <x v="4"/>
  </r>
  <r>
    <x v="103"/>
    <x v="4"/>
    <x v="0"/>
    <x v="1"/>
    <x v="2"/>
    <x v="2"/>
    <x v="1"/>
    <x v="4"/>
  </r>
  <r>
    <x v="103"/>
    <x v="1"/>
    <x v="0"/>
    <x v="1"/>
    <x v="2"/>
    <x v="2"/>
    <x v="1"/>
    <x v="4"/>
  </r>
  <r>
    <x v="103"/>
    <x v="7"/>
    <x v="0"/>
    <x v="1"/>
    <x v="2"/>
    <x v="2"/>
    <x v="1"/>
    <x v="4"/>
  </r>
  <r>
    <x v="104"/>
    <x v="12"/>
    <x v="0"/>
    <x v="0"/>
    <x v="0"/>
    <x v="1"/>
    <x v="2"/>
    <x v="10"/>
  </r>
  <r>
    <x v="104"/>
    <x v="9"/>
    <x v="0"/>
    <x v="0"/>
    <x v="0"/>
    <x v="1"/>
    <x v="2"/>
    <x v="10"/>
  </r>
  <r>
    <x v="104"/>
    <x v="1"/>
    <x v="0"/>
    <x v="0"/>
    <x v="0"/>
    <x v="1"/>
    <x v="2"/>
    <x v="10"/>
  </r>
  <r>
    <x v="105"/>
    <x v="12"/>
    <x v="0"/>
    <x v="0"/>
    <x v="1"/>
    <x v="1"/>
    <x v="2"/>
    <x v="19"/>
  </r>
  <r>
    <x v="105"/>
    <x v="1"/>
    <x v="0"/>
    <x v="0"/>
    <x v="1"/>
    <x v="1"/>
    <x v="2"/>
    <x v="19"/>
  </r>
  <r>
    <x v="105"/>
    <x v="10"/>
    <x v="0"/>
    <x v="0"/>
    <x v="1"/>
    <x v="1"/>
    <x v="2"/>
    <x v="19"/>
  </r>
  <r>
    <x v="105"/>
    <x v="0"/>
    <x v="0"/>
    <x v="0"/>
    <x v="1"/>
    <x v="1"/>
    <x v="2"/>
    <x v="19"/>
  </r>
  <r>
    <x v="105"/>
    <x v="9"/>
    <x v="0"/>
    <x v="0"/>
    <x v="1"/>
    <x v="1"/>
    <x v="2"/>
    <x v="19"/>
  </r>
  <r>
    <x v="105"/>
    <x v="11"/>
    <x v="0"/>
    <x v="0"/>
    <x v="1"/>
    <x v="1"/>
    <x v="2"/>
    <x v="19"/>
  </r>
  <r>
    <x v="106"/>
    <x v="10"/>
    <x v="0"/>
    <x v="0"/>
    <x v="1"/>
    <x v="2"/>
    <x v="0"/>
    <x v="10"/>
  </r>
  <r>
    <x v="106"/>
    <x v="12"/>
    <x v="0"/>
    <x v="0"/>
    <x v="1"/>
    <x v="2"/>
    <x v="0"/>
    <x v="10"/>
  </r>
  <r>
    <x v="106"/>
    <x v="9"/>
    <x v="0"/>
    <x v="0"/>
    <x v="1"/>
    <x v="2"/>
    <x v="0"/>
    <x v="10"/>
  </r>
  <r>
    <x v="107"/>
    <x v="9"/>
    <x v="0"/>
    <x v="0"/>
    <x v="1"/>
    <x v="2"/>
    <x v="0"/>
    <x v="10"/>
  </r>
  <r>
    <x v="107"/>
    <x v="12"/>
    <x v="0"/>
    <x v="0"/>
    <x v="1"/>
    <x v="2"/>
    <x v="0"/>
    <x v="10"/>
  </r>
  <r>
    <x v="107"/>
    <x v="10"/>
    <x v="0"/>
    <x v="0"/>
    <x v="1"/>
    <x v="2"/>
    <x v="0"/>
    <x v="10"/>
  </r>
  <r>
    <x v="108"/>
    <x v="9"/>
    <x v="0"/>
    <x v="0"/>
    <x v="1"/>
    <x v="2"/>
    <x v="0"/>
    <x v="10"/>
  </r>
  <r>
    <x v="108"/>
    <x v="12"/>
    <x v="0"/>
    <x v="0"/>
    <x v="1"/>
    <x v="2"/>
    <x v="0"/>
    <x v="10"/>
  </r>
  <r>
    <x v="108"/>
    <x v="10"/>
    <x v="0"/>
    <x v="0"/>
    <x v="1"/>
    <x v="2"/>
    <x v="0"/>
    <x v="10"/>
  </r>
  <r>
    <x v="109"/>
    <x v="10"/>
    <x v="0"/>
    <x v="0"/>
    <x v="1"/>
    <x v="1"/>
    <x v="2"/>
    <x v="10"/>
  </r>
  <r>
    <x v="109"/>
    <x v="9"/>
    <x v="0"/>
    <x v="0"/>
    <x v="1"/>
    <x v="1"/>
    <x v="2"/>
    <x v="10"/>
  </r>
  <r>
    <x v="109"/>
    <x v="12"/>
    <x v="0"/>
    <x v="0"/>
    <x v="1"/>
    <x v="1"/>
    <x v="2"/>
    <x v="10"/>
  </r>
  <r>
    <x v="109"/>
    <x v="1"/>
    <x v="0"/>
    <x v="0"/>
    <x v="1"/>
    <x v="1"/>
    <x v="2"/>
    <x v="10"/>
  </r>
  <r>
    <x v="109"/>
    <x v="11"/>
    <x v="0"/>
    <x v="0"/>
    <x v="1"/>
    <x v="1"/>
    <x v="2"/>
    <x v="10"/>
  </r>
  <r>
    <x v="111"/>
    <x v="10"/>
    <x v="0"/>
    <x v="0"/>
    <x v="1"/>
    <x v="1"/>
    <x v="0"/>
    <x v="1"/>
  </r>
  <r>
    <x v="111"/>
    <x v="1"/>
    <x v="0"/>
    <x v="0"/>
    <x v="1"/>
    <x v="1"/>
    <x v="0"/>
    <x v="1"/>
  </r>
  <r>
    <x v="113"/>
    <x v="11"/>
    <x v="3"/>
    <x v="0"/>
    <x v="2"/>
    <x v="2"/>
    <x v="3"/>
    <x v="5"/>
  </r>
  <r>
    <x v="113"/>
    <x v="12"/>
    <x v="2"/>
    <x v="0"/>
    <x v="2"/>
    <x v="2"/>
    <x v="3"/>
    <x v="5"/>
  </r>
  <r>
    <x v="113"/>
    <x v="12"/>
    <x v="1"/>
    <x v="0"/>
    <x v="2"/>
    <x v="2"/>
    <x v="3"/>
    <x v="5"/>
  </r>
  <r>
    <x v="113"/>
    <x v="6"/>
    <x v="2"/>
    <x v="0"/>
    <x v="2"/>
    <x v="2"/>
    <x v="3"/>
    <x v="5"/>
  </r>
  <r>
    <x v="113"/>
    <x v="6"/>
    <x v="3"/>
    <x v="0"/>
    <x v="2"/>
    <x v="2"/>
    <x v="3"/>
    <x v="5"/>
  </r>
  <r>
    <x v="113"/>
    <x v="11"/>
    <x v="2"/>
    <x v="0"/>
    <x v="2"/>
    <x v="2"/>
    <x v="3"/>
    <x v="5"/>
  </r>
  <r>
    <x v="113"/>
    <x v="12"/>
    <x v="3"/>
    <x v="0"/>
    <x v="2"/>
    <x v="2"/>
    <x v="3"/>
    <x v="5"/>
  </r>
  <r>
    <x v="114"/>
    <x v="11"/>
    <x v="1"/>
    <x v="0"/>
    <x v="2"/>
    <x v="2"/>
    <x v="3"/>
    <x v="5"/>
  </r>
  <r>
    <x v="114"/>
    <x v="9"/>
    <x v="1"/>
    <x v="0"/>
    <x v="2"/>
    <x v="2"/>
    <x v="3"/>
    <x v="5"/>
  </r>
  <r>
    <x v="114"/>
    <x v="12"/>
    <x v="2"/>
    <x v="0"/>
    <x v="2"/>
    <x v="2"/>
    <x v="3"/>
    <x v="5"/>
  </r>
  <r>
    <x v="114"/>
    <x v="6"/>
    <x v="0"/>
    <x v="0"/>
    <x v="2"/>
    <x v="2"/>
    <x v="3"/>
    <x v="5"/>
  </r>
  <r>
    <x v="114"/>
    <x v="1"/>
    <x v="3"/>
    <x v="0"/>
    <x v="2"/>
    <x v="2"/>
    <x v="3"/>
    <x v="5"/>
  </r>
  <r>
    <x v="114"/>
    <x v="12"/>
    <x v="3"/>
    <x v="0"/>
    <x v="2"/>
    <x v="2"/>
    <x v="3"/>
    <x v="5"/>
  </r>
  <r>
    <x v="114"/>
    <x v="6"/>
    <x v="1"/>
    <x v="0"/>
    <x v="2"/>
    <x v="2"/>
    <x v="3"/>
    <x v="5"/>
  </r>
  <r>
    <x v="114"/>
    <x v="6"/>
    <x v="2"/>
    <x v="0"/>
    <x v="2"/>
    <x v="2"/>
    <x v="3"/>
    <x v="5"/>
  </r>
  <r>
    <x v="114"/>
    <x v="1"/>
    <x v="2"/>
    <x v="0"/>
    <x v="2"/>
    <x v="2"/>
    <x v="3"/>
    <x v="5"/>
  </r>
  <r>
    <x v="114"/>
    <x v="11"/>
    <x v="2"/>
    <x v="0"/>
    <x v="2"/>
    <x v="2"/>
    <x v="3"/>
    <x v="5"/>
  </r>
  <r>
    <x v="114"/>
    <x v="3"/>
    <x v="4"/>
    <x v="0"/>
    <x v="2"/>
    <x v="2"/>
    <x v="3"/>
    <x v="5"/>
  </r>
  <r>
    <x v="114"/>
    <x v="9"/>
    <x v="4"/>
    <x v="0"/>
    <x v="2"/>
    <x v="2"/>
    <x v="3"/>
    <x v="5"/>
  </r>
  <r>
    <x v="114"/>
    <x v="1"/>
    <x v="0"/>
    <x v="0"/>
    <x v="2"/>
    <x v="2"/>
    <x v="3"/>
    <x v="5"/>
  </r>
  <r>
    <x v="114"/>
    <x v="12"/>
    <x v="1"/>
    <x v="0"/>
    <x v="2"/>
    <x v="2"/>
    <x v="3"/>
    <x v="5"/>
  </r>
  <r>
    <x v="115"/>
    <x v="1"/>
    <x v="1"/>
    <x v="0"/>
    <x v="2"/>
    <x v="2"/>
    <x v="3"/>
    <x v="5"/>
  </r>
  <r>
    <x v="116"/>
    <x v="3"/>
    <x v="4"/>
    <x v="0"/>
    <x v="2"/>
    <x v="2"/>
    <x v="3"/>
    <x v="5"/>
  </r>
  <r>
    <x v="116"/>
    <x v="11"/>
    <x v="2"/>
    <x v="0"/>
    <x v="2"/>
    <x v="2"/>
    <x v="3"/>
    <x v="5"/>
  </r>
  <r>
    <x v="116"/>
    <x v="9"/>
    <x v="4"/>
    <x v="0"/>
    <x v="2"/>
    <x v="2"/>
    <x v="3"/>
    <x v="5"/>
  </r>
  <r>
    <x v="116"/>
    <x v="11"/>
    <x v="1"/>
    <x v="0"/>
    <x v="2"/>
    <x v="2"/>
    <x v="3"/>
    <x v="5"/>
  </r>
  <r>
    <x v="116"/>
    <x v="12"/>
    <x v="3"/>
    <x v="0"/>
    <x v="2"/>
    <x v="2"/>
    <x v="3"/>
    <x v="5"/>
  </r>
  <r>
    <x v="116"/>
    <x v="6"/>
    <x v="0"/>
    <x v="0"/>
    <x v="2"/>
    <x v="2"/>
    <x v="3"/>
    <x v="5"/>
  </r>
  <r>
    <x v="116"/>
    <x v="1"/>
    <x v="2"/>
    <x v="0"/>
    <x v="2"/>
    <x v="2"/>
    <x v="3"/>
    <x v="5"/>
  </r>
  <r>
    <x v="116"/>
    <x v="1"/>
    <x v="3"/>
    <x v="0"/>
    <x v="2"/>
    <x v="2"/>
    <x v="3"/>
    <x v="5"/>
  </r>
  <r>
    <x v="116"/>
    <x v="9"/>
    <x v="1"/>
    <x v="0"/>
    <x v="2"/>
    <x v="2"/>
    <x v="3"/>
    <x v="5"/>
  </r>
  <r>
    <x v="116"/>
    <x v="12"/>
    <x v="1"/>
    <x v="0"/>
    <x v="2"/>
    <x v="2"/>
    <x v="3"/>
    <x v="5"/>
  </r>
  <r>
    <x v="116"/>
    <x v="12"/>
    <x v="2"/>
    <x v="0"/>
    <x v="2"/>
    <x v="2"/>
    <x v="3"/>
    <x v="5"/>
  </r>
  <r>
    <x v="116"/>
    <x v="6"/>
    <x v="2"/>
    <x v="0"/>
    <x v="2"/>
    <x v="2"/>
    <x v="3"/>
    <x v="5"/>
  </r>
  <r>
    <x v="116"/>
    <x v="6"/>
    <x v="1"/>
    <x v="0"/>
    <x v="2"/>
    <x v="2"/>
    <x v="3"/>
    <x v="5"/>
  </r>
  <r>
    <x v="116"/>
    <x v="1"/>
    <x v="0"/>
    <x v="0"/>
    <x v="2"/>
    <x v="2"/>
    <x v="3"/>
    <x v="5"/>
  </r>
  <r>
    <x v="117"/>
    <x v="1"/>
    <x v="1"/>
    <x v="0"/>
    <x v="2"/>
    <x v="2"/>
    <x v="3"/>
    <x v="5"/>
  </r>
  <r>
    <x v="118"/>
    <x v="12"/>
    <x v="2"/>
    <x v="0"/>
    <x v="2"/>
    <x v="2"/>
    <x v="3"/>
    <x v="5"/>
  </r>
  <r>
    <x v="118"/>
    <x v="7"/>
    <x v="7"/>
    <x v="0"/>
    <x v="2"/>
    <x v="2"/>
    <x v="3"/>
    <x v="5"/>
  </r>
  <r>
    <x v="118"/>
    <x v="7"/>
    <x v="2"/>
    <x v="0"/>
    <x v="2"/>
    <x v="2"/>
    <x v="3"/>
    <x v="5"/>
  </r>
  <r>
    <x v="118"/>
    <x v="2"/>
    <x v="2"/>
    <x v="0"/>
    <x v="2"/>
    <x v="2"/>
    <x v="3"/>
    <x v="5"/>
  </r>
  <r>
    <x v="118"/>
    <x v="2"/>
    <x v="3"/>
    <x v="0"/>
    <x v="2"/>
    <x v="2"/>
    <x v="3"/>
    <x v="5"/>
  </r>
  <r>
    <x v="118"/>
    <x v="6"/>
    <x v="2"/>
    <x v="0"/>
    <x v="2"/>
    <x v="2"/>
    <x v="3"/>
    <x v="5"/>
  </r>
  <r>
    <x v="118"/>
    <x v="2"/>
    <x v="1"/>
    <x v="0"/>
    <x v="2"/>
    <x v="2"/>
    <x v="3"/>
    <x v="5"/>
  </r>
  <r>
    <x v="118"/>
    <x v="11"/>
    <x v="3"/>
    <x v="0"/>
    <x v="2"/>
    <x v="2"/>
    <x v="3"/>
    <x v="5"/>
  </r>
  <r>
    <x v="118"/>
    <x v="11"/>
    <x v="2"/>
    <x v="0"/>
    <x v="2"/>
    <x v="2"/>
    <x v="3"/>
    <x v="5"/>
  </r>
  <r>
    <x v="118"/>
    <x v="6"/>
    <x v="3"/>
    <x v="0"/>
    <x v="2"/>
    <x v="2"/>
    <x v="3"/>
    <x v="5"/>
  </r>
  <r>
    <x v="118"/>
    <x v="4"/>
    <x v="3"/>
    <x v="0"/>
    <x v="2"/>
    <x v="2"/>
    <x v="3"/>
    <x v="5"/>
  </r>
  <r>
    <x v="118"/>
    <x v="4"/>
    <x v="2"/>
    <x v="0"/>
    <x v="2"/>
    <x v="2"/>
    <x v="3"/>
    <x v="5"/>
  </r>
  <r>
    <x v="118"/>
    <x v="12"/>
    <x v="3"/>
    <x v="0"/>
    <x v="2"/>
    <x v="2"/>
    <x v="3"/>
    <x v="5"/>
  </r>
  <r>
    <x v="119"/>
    <x v="12"/>
    <x v="0"/>
    <x v="1"/>
    <x v="2"/>
    <x v="1"/>
    <x v="1"/>
    <x v="5"/>
  </r>
  <r>
    <x v="119"/>
    <x v="11"/>
    <x v="3"/>
    <x v="0"/>
    <x v="2"/>
    <x v="1"/>
    <x v="1"/>
    <x v="5"/>
  </r>
  <r>
    <x v="119"/>
    <x v="10"/>
    <x v="0"/>
    <x v="1"/>
    <x v="2"/>
    <x v="1"/>
    <x v="1"/>
    <x v="5"/>
  </r>
  <r>
    <x v="119"/>
    <x v="10"/>
    <x v="4"/>
    <x v="1"/>
    <x v="2"/>
    <x v="1"/>
    <x v="1"/>
    <x v="5"/>
  </r>
  <r>
    <x v="119"/>
    <x v="6"/>
    <x v="3"/>
    <x v="0"/>
    <x v="2"/>
    <x v="1"/>
    <x v="1"/>
    <x v="5"/>
  </r>
  <r>
    <x v="119"/>
    <x v="10"/>
    <x v="1"/>
    <x v="1"/>
    <x v="2"/>
    <x v="1"/>
    <x v="1"/>
    <x v="5"/>
  </r>
  <r>
    <x v="119"/>
    <x v="9"/>
    <x v="0"/>
    <x v="1"/>
    <x v="2"/>
    <x v="1"/>
    <x v="1"/>
    <x v="5"/>
  </r>
  <r>
    <x v="119"/>
    <x v="12"/>
    <x v="1"/>
    <x v="1"/>
    <x v="2"/>
    <x v="1"/>
    <x v="1"/>
    <x v="5"/>
  </r>
  <r>
    <x v="119"/>
    <x v="9"/>
    <x v="1"/>
    <x v="1"/>
    <x v="2"/>
    <x v="1"/>
    <x v="1"/>
    <x v="5"/>
  </r>
  <r>
    <x v="119"/>
    <x v="12"/>
    <x v="2"/>
    <x v="1"/>
    <x v="2"/>
    <x v="1"/>
    <x v="1"/>
    <x v="5"/>
  </r>
  <r>
    <x v="119"/>
    <x v="9"/>
    <x v="4"/>
    <x v="1"/>
    <x v="2"/>
    <x v="1"/>
    <x v="1"/>
    <x v="5"/>
  </r>
  <r>
    <x v="119"/>
    <x v="3"/>
    <x v="4"/>
    <x v="1"/>
    <x v="2"/>
    <x v="1"/>
    <x v="1"/>
    <x v="5"/>
  </r>
  <r>
    <x v="120"/>
    <x v="12"/>
    <x v="1"/>
    <x v="1"/>
    <x v="2"/>
    <x v="2"/>
    <x v="1"/>
    <x v="5"/>
  </r>
  <r>
    <x v="120"/>
    <x v="10"/>
    <x v="1"/>
    <x v="1"/>
    <x v="2"/>
    <x v="2"/>
    <x v="1"/>
    <x v="5"/>
  </r>
  <r>
    <x v="120"/>
    <x v="1"/>
    <x v="0"/>
    <x v="1"/>
    <x v="2"/>
    <x v="2"/>
    <x v="1"/>
    <x v="5"/>
  </r>
  <r>
    <x v="120"/>
    <x v="12"/>
    <x v="0"/>
    <x v="1"/>
    <x v="2"/>
    <x v="2"/>
    <x v="1"/>
    <x v="5"/>
  </r>
  <r>
    <x v="120"/>
    <x v="11"/>
    <x v="3"/>
    <x v="0"/>
    <x v="2"/>
    <x v="2"/>
    <x v="1"/>
    <x v="5"/>
  </r>
  <r>
    <x v="120"/>
    <x v="9"/>
    <x v="1"/>
    <x v="1"/>
    <x v="2"/>
    <x v="2"/>
    <x v="1"/>
    <x v="5"/>
  </r>
  <r>
    <x v="120"/>
    <x v="12"/>
    <x v="2"/>
    <x v="1"/>
    <x v="2"/>
    <x v="2"/>
    <x v="1"/>
    <x v="5"/>
  </r>
  <r>
    <x v="120"/>
    <x v="9"/>
    <x v="0"/>
    <x v="1"/>
    <x v="2"/>
    <x v="2"/>
    <x v="1"/>
    <x v="5"/>
  </r>
  <r>
    <x v="120"/>
    <x v="10"/>
    <x v="0"/>
    <x v="1"/>
    <x v="2"/>
    <x v="2"/>
    <x v="1"/>
    <x v="5"/>
  </r>
  <r>
    <x v="120"/>
    <x v="3"/>
    <x v="4"/>
    <x v="1"/>
    <x v="2"/>
    <x v="2"/>
    <x v="1"/>
    <x v="5"/>
  </r>
  <r>
    <x v="120"/>
    <x v="10"/>
    <x v="4"/>
    <x v="1"/>
    <x v="2"/>
    <x v="2"/>
    <x v="1"/>
    <x v="5"/>
  </r>
  <r>
    <x v="120"/>
    <x v="9"/>
    <x v="4"/>
    <x v="1"/>
    <x v="2"/>
    <x v="2"/>
    <x v="1"/>
    <x v="5"/>
  </r>
  <r>
    <x v="120"/>
    <x v="1"/>
    <x v="5"/>
    <x v="1"/>
    <x v="2"/>
    <x v="2"/>
    <x v="1"/>
    <x v="5"/>
  </r>
  <r>
    <x v="120"/>
    <x v="6"/>
    <x v="3"/>
    <x v="0"/>
    <x v="2"/>
    <x v="2"/>
    <x v="1"/>
    <x v="5"/>
  </r>
  <r>
    <x v="120"/>
    <x v="1"/>
    <x v="1"/>
    <x v="1"/>
    <x v="2"/>
    <x v="2"/>
    <x v="1"/>
    <x v="5"/>
  </r>
  <r>
    <x v="121"/>
    <x v="9"/>
    <x v="4"/>
    <x v="1"/>
    <x v="2"/>
    <x v="2"/>
    <x v="1"/>
    <x v="5"/>
  </r>
  <r>
    <x v="121"/>
    <x v="9"/>
    <x v="1"/>
    <x v="1"/>
    <x v="2"/>
    <x v="2"/>
    <x v="1"/>
    <x v="5"/>
  </r>
  <r>
    <x v="121"/>
    <x v="12"/>
    <x v="1"/>
    <x v="1"/>
    <x v="2"/>
    <x v="2"/>
    <x v="1"/>
    <x v="5"/>
  </r>
  <r>
    <x v="121"/>
    <x v="11"/>
    <x v="3"/>
    <x v="0"/>
    <x v="2"/>
    <x v="2"/>
    <x v="1"/>
    <x v="5"/>
  </r>
  <r>
    <x v="121"/>
    <x v="12"/>
    <x v="0"/>
    <x v="1"/>
    <x v="2"/>
    <x v="2"/>
    <x v="1"/>
    <x v="5"/>
  </r>
  <r>
    <x v="121"/>
    <x v="1"/>
    <x v="5"/>
    <x v="1"/>
    <x v="2"/>
    <x v="2"/>
    <x v="1"/>
    <x v="5"/>
  </r>
  <r>
    <x v="121"/>
    <x v="9"/>
    <x v="0"/>
    <x v="1"/>
    <x v="2"/>
    <x v="2"/>
    <x v="1"/>
    <x v="5"/>
  </r>
  <r>
    <x v="121"/>
    <x v="10"/>
    <x v="0"/>
    <x v="1"/>
    <x v="2"/>
    <x v="2"/>
    <x v="1"/>
    <x v="5"/>
  </r>
  <r>
    <x v="121"/>
    <x v="10"/>
    <x v="4"/>
    <x v="1"/>
    <x v="2"/>
    <x v="2"/>
    <x v="1"/>
    <x v="5"/>
  </r>
  <r>
    <x v="121"/>
    <x v="1"/>
    <x v="1"/>
    <x v="1"/>
    <x v="2"/>
    <x v="2"/>
    <x v="1"/>
    <x v="5"/>
  </r>
  <r>
    <x v="121"/>
    <x v="3"/>
    <x v="4"/>
    <x v="1"/>
    <x v="2"/>
    <x v="2"/>
    <x v="1"/>
    <x v="5"/>
  </r>
  <r>
    <x v="121"/>
    <x v="10"/>
    <x v="1"/>
    <x v="1"/>
    <x v="2"/>
    <x v="2"/>
    <x v="1"/>
    <x v="5"/>
  </r>
  <r>
    <x v="121"/>
    <x v="6"/>
    <x v="3"/>
    <x v="0"/>
    <x v="2"/>
    <x v="2"/>
    <x v="1"/>
    <x v="5"/>
  </r>
  <r>
    <x v="121"/>
    <x v="12"/>
    <x v="2"/>
    <x v="1"/>
    <x v="2"/>
    <x v="2"/>
    <x v="1"/>
    <x v="5"/>
  </r>
  <r>
    <x v="121"/>
    <x v="1"/>
    <x v="0"/>
    <x v="1"/>
    <x v="2"/>
    <x v="2"/>
    <x v="1"/>
    <x v="5"/>
  </r>
  <r>
    <x v="122"/>
    <x v="1"/>
    <x v="1"/>
    <x v="1"/>
    <x v="2"/>
    <x v="2"/>
    <x v="1"/>
    <x v="5"/>
  </r>
  <r>
    <x v="122"/>
    <x v="1"/>
    <x v="5"/>
    <x v="1"/>
    <x v="2"/>
    <x v="2"/>
    <x v="1"/>
    <x v="5"/>
  </r>
  <r>
    <x v="122"/>
    <x v="1"/>
    <x v="0"/>
    <x v="1"/>
    <x v="2"/>
    <x v="2"/>
    <x v="1"/>
    <x v="5"/>
  </r>
  <r>
    <x v="123"/>
    <x v="1"/>
    <x v="5"/>
    <x v="1"/>
    <x v="2"/>
    <x v="2"/>
    <x v="1"/>
    <x v="5"/>
  </r>
  <r>
    <x v="123"/>
    <x v="1"/>
    <x v="0"/>
    <x v="1"/>
    <x v="2"/>
    <x v="2"/>
    <x v="1"/>
    <x v="5"/>
  </r>
  <r>
    <x v="123"/>
    <x v="10"/>
    <x v="4"/>
    <x v="1"/>
    <x v="2"/>
    <x v="2"/>
    <x v="1"/>
    <x v="5"/>
  </r>
  <r>
    <x v="123"/>
    <x v="9"/>
    <x v="0"/>
    <x v="1"/>
    <x v="2"/>
    <x v="2"/>
    <x v="1"/>
    <x v="5"/>
  </r>
  <r>
    <x v="123"/>
    <x v="3"/>
    <x v="4"/>
    <x v="1"/>
    <x v="2"/>
    <x v="2"/>
    <x v="1"/>
    <x v="5"/>
  </r>
  <r>
    <x v="123"/>
    <x v="12"/>
    <x v="0"/>
    <x v="1"/>
    <x v="2"/>
    <x v="2"/>
    <x v="1"/>
    <x v="5"/>
  </r>
  <r>
    <x v="123"/>
    <x v="9"/>
    <x v="4"/>
    <x v="1"/>
    <x v="2"/>
    <x v="2"/>
    <x v="1"/>
    <x v="5"/>
  </r>
  <r>
    <x v="123"/>
    <x v="6"/>
    <x v="3"/>
    <x v="0"/>
    <x v="2"/>
    <x v="2"/>
    <x v="1"/>
    <x v="5"/>
  </r>
  <r>
    <x v="123"/>
    <x v="9"/>
    <x v="1"/>
    <x v="1"/>
    <x v="2"/>
    <x v="2"/>
    <x v="1"/>
    <x v="5"/>
  </r>
  <r>
    <x v="123"/>
    <x v="12"/>
    <x v="2"/>
    <x v="1"/>
    <x v="2"/>
    <x v="2"/>
    <x v="1"/>
    <x v="5"/>
  </r>
  <r>
    <x v="123"/>
    <x v="10"/>
    <x v="0"/>
    <x v="1"/>
    <x v="2"/>
    <x v="2"/>
    <x v="1"/>
    <x v="5"/>
  </r>
  <r>
    <x v="123"/>
    <x v="10"/>
    <x v="1"/>
    <x v="1"/>
    <x v="2"/>
    <x v="2"/>
    <x v="1"/>
    <x v="5"/>
  </r>
  <r>
    <x v="123"/>
    <x v="11"/>
    <x v="3"/>
    <x v="0"/>
    <x v="2"/>
    <x v="2"/>
    <x v="1"/>
    <x v="5"/>
  </r>
  <r>
    <x v="123"/>
    <x v="12"/>
    <x v="1"/>
    <x v="1"/>
    <x v="2"/>
    <x v="2"/>
    <x v="1"/>
    <x v="5"/>
  </r>
  <r>
    <x v="123"/>
    <x v="1"/>
    <x v="1"/>
    <x v="1"/>
    <x v="2"/>
    <x v="2"/>
    <x v="1"/>
    <x v="5"/>
  </r>
  <r>
    <x v="124"/>
    <x v="10"/>
    <x v="4"/>
    <x v="1"/>
    <x v="2"/>
    <x v="2"/>
    <x v="1"/>
    <x v="5"/>
  </r>
  <r>
    <x v="125"/>
    <x v="10"/>
    <x v="1"/>
    <x v="1"/>
    <x v="2"/>
    <x v="2"/>
    <x v="1"/>
    <x v="5"/>
  </r>
  <r>
    <x v="125"/>
    <x v="6"/>
    <x v="3"/>
    <x v="0"/>
    <x v="2"/>
    <x v="2"/>
    <x v="1"/>
    <x v="5"/>
  </r>
  <r>
    <x v="125"/>
    <x v="10"/>
    <x v="0"/>
    <x v="1"/>
    <x v="2"/>
    <x v="2"/>
    <x v="1"/>
    <x v="5"/>
  </r>
  <r>
    <x v="125"/>
    <x v="9"/>
    <x v="4"/>
    <x v="1"/>
    <x v="2"/>
    <x v="2"/>
    <x v="1"/>
    <x v="5"/>
  </r>
  <r>
    <x v="125"/>
    <x v="11"/>
    <x v="2"/>
    <x v="0"/>
    <x v="2"/>
    <x v="2"/>
    <x v="1"/>
    <x v="5"/>
  </r>
  <r>
    <x v="125"/>
    <x v="12"/>
    <x v="1"/>
    <x v="1"/>
    <x v="2"/>
    <x v="2"/>
    <x v="1"/>
    <x v="5"/>
  </r>
  <r>
    <x v="125"/>
    <x v="9"/>
    <x v="1"/>
    <x v="1"/>
    <x v="2"/>
    <x v="2"/>
    <x v="1"/>
    <x v="5"/>
  </r>
  <r>
    <x v="125"/>
    <x v="1"/>
    <x v="0"/>
    <x v="1"/>
    <x v="2"/>
    <x v="2"/>
    <x v="1"/>
    <x v="5"/>
  </r>
  <r>
    <x v="125"/>
    <x v="12"/>
    <x v="2"/>
    <x v="1"/>
    <x v="2"/>
    <x v="2"/>
    <x v="1"/>
    <x v="5"/>
  </r>
  <r>
    <x v="125"/>
    <x v="11"/>
    <x v="3"/>
    <x v="0"/>
    <x v="2"/>
    <x v="2"/>
    <x v="1"/>
    <x v="5"/>
  </r>
  <r>
    <x v="125"/>
    <x v="3"/>
    <x v="4"/>
    <x v="1"/>
    <x v="2"/>
    <x v="2"/>
    <x v="1"/>
    <x v="5"/>
  </r>
  <r>
    <x v="125"/>
    <x v="6"/>
    <x v="2"/>
    <x v="0"/>
    <x v="2"/>
    <x v="2"/>
    <x v="1"/>
    <x v="5"/>
  </r>
  <r>
    <x v="125"/>
    <x v="9"/>
    <x v="0"/>
    <x v="1"/>
    <x v="2"/>
    <x v="2"/>
    <x v="1"/>
    <x v="5"/>
  </r>
  <r>
    <x v="125"/>
    <x v="1"/>
    <x v="5"/>
    <x v="1"/>
    <x v="2"/>
    <x v="2"/>
    <x v="1"/>
    <x v="5"/>
  </r>
  <r>
    <x v="125"/>
    <x v="10"/>
    <x v="4"/>
    <x v="1"/>
    <x v="2"/>
    <x v="2"/>
    <x v="1"/>
    <x v="5"/>
  </r>
  <r>
    <x v="125"/>
    <x v="1"/>
    <x v="1"/>
    <x v="1"/>
    <x v="2"/>
    <x v="2"/>
    <x v="1"/>
    <x v="5"/>
  </r>
  <r>
    <x v="125"/>
    <x v="12"/>
    <x v="0"/>
    <x v="1"/>
    <x v="2"/>
    <x v="2"/>
    <x v="1"/>
    <x v="5"/>
  </r>
  <r>
    <x v="126"/>
    <x v="10"/>
    <x v="4"/>
    <x v="1"/>
    <x v="2"/>
    <x v="2"/>
    <x v="1"/>
    <x v="5"/>
  </r>
  <r>
    <x v="126"/>
    <x v="1"/>
    <x v="0"/>
    <x v="1"/>
    <x v="2"/>
    <x v="2"/>
    <x v="1"/>
    <x v="5"/>
  </r>
  <r>
    <x v="126"/>
    <x v="10"/>
    <x v="1"/>
    <x v="1"/>
    <x v="2"/>
    <x v="2"/>
    <x v="1"/>
    <x v="5"/>
  </r>
  <r>
    <x v="126"/>
    <x v="6"/>
    <x v="3"/>
    <x v="0"/>
    <x v="2"/>
    <x v="2"/>
    <x v="1"/>
    <x v="5"/>
  </r>
  <r>
    <x v="126"/>
    <x v="1"/>
    <x v="1"/>
    <x v="1"/>
    <x v="2"/>
    <x v="2"/>
    <x v="1"/>
    <x v="5"/>
  </r>
  <r>
    <x v="126"/>
    <x v="10"/>
    <x v="0"/>
    <x v="1"/>
    <x v="2"/>
    <x v="2"/>
    <x v="1"/>
    <x v="5"/>
  </r>
  <r>
    <x v="126"/>
    <x v="12"/>
    <x v="2"/>
    <x v="1"/>
    <x v="2"/>
    <x v="2"/>
    <x v="1"/>
    <x v="5"/>
  </r>
  <r>
    <x v="126"/>
    <x v="9"/>
    <x v="4"/>
    <x v="1"/>
    <x v="2"/>
    <x v="2"/>
    <x v="1"/>
    <x v="5"/>
  </r>
  <r>
    <x v="126"/>
    <x v="9"/>
    <x v="1"/>
    <x v="1"/>
    <x v="2"/>
    <x v="2"/>
    <x v="1"/>
    <x v="5"/>
  </r>
  <r>
    <x v="126"/>
    <x v="9"/>
    <x v="0"/>
    <x v="1"/>
    <x v="2"/>
    <x v="2"/>
    <x v="1"/>
    <x v="5"/>
  </r>
  <r>
    <x v="126"/>
    <x v="12"/>
    <x v="0"/>
    <x v="1"/>
    <x v="2"/>
    <x v="2"/>
    <x v="1"/>
    <x v="5"/>
  </r>
  <r>
    <x v="126"/>
    <x v="3"/>
    <x v="4"/>
    <x v="1"/>
    <x v="2"/>
    <x v="2"/>
    <x v="1"/>
    <x v="5"/>
  </r>
  <r>
    <x v="126"/>
    <x v="11"/>
    <x v="3"/>
    <x v="0"/>
    <x v="2"/>
    <x v="2"/>
    <x v="1"/>
    <x v="5"/>
  </r>
  <r>
    <x v="126"/>
    <x v="12"/>
    <x v="1"/>
    <x v="1"/>
    <x v="2"/>
    <x v="2"/>
    <x v="1"/>
    <x v="5"/>
  </r>
  <r>
    <x v="126"/>
    <x v="1"/>
    <x v="5"/>
    <x v="1"/>
    <x v="2"/>
    <x v="2"/>
    <x v="1"/>
    <x v="5"/>
  </r>
  <r>
    <x v="127"/>
    <x v="1"/>
    <x v="0"/>
    <x v="1"/>
    <x v="2"/>
    <x v="2"/>
    <x v="1"/>
    <x v="5"/>
  </r>
  <r>
    <x v="127"/>
    <x v="9"/>
    <x v="1"/>
    <x v="1"/>
    <x v="2"/>
    <x v="2"/>
    <x v="1"/>
    <x v="5"/>
  </r>
  <r>
    <x v="127"/>
    <x v="9"/>
    <x v="0"/>
    <x v="1"/>
    <x v="2"/>
    <x v="2"/>
    <x v="1"/>
    <x v="5"/>
  </r>
  <r>
    <x v="127"/>
    <x v="1"/>
    <x v="5"/>
    <x v="1"/>
    <x v="2"/>
    <x v="2"/>
    <x v="1"/>
    <x v="5"/>
  </r>
  <r>
    <x v="127"/>
    <x v="12"/>
    <x v="2"/>
    <x v="1"/>
    <x v="2"/>
    <x v="2"/>
    <x v="1"/>
    <x v="5"/>
  </r>
  <r>
    <x v="127"/>
    <x v="6"/>
    <x v="3"/>
    <x v="0"/>
    <x v="2"/>
    <x v="2"/>
    <x v="1"/>
    <x v="5"/>
  </r>
  <r>
    <x v="127"/>
    <x v="10"/>
    <x v="1"/>
    <x v="1"/>
    <x v="2"/>
    <x v="2"/>
    <x v="1"/>
    <x v="5"/>
  </r>
  <r>
    <x v="127"/>
    <x v="9"/>
    <x v="4"/>
    <x v="1"/>
    <x v="2"/>
    <x v="2"/>
    <x v="1"/>
    <x v="5"/>
  </r>
  <r>
    <x v="127"/>
    <x v="10"/>
    <x v="0"/>
    <x v="1"/>
    <x v="2"/>
    <x v="2"/>
    <x v="1"/>
    <x v="5"/>
  </r>
  <r>
    <x v="127"/>
    <x v="3"/>
    <x v="4"/>
    <x v="1"/>
    <x v="2"/>
    <x v="2"/>
    <x v="1"/>
    <x v="5"/>
  </r>
  <r>
    <x v="127"/>
    <x v="12"/>
    <x v="0"/>
    <x v="1"/>
    <x v="2"/>
    <x v="2"/>
    <x v="1"/>
    <x v="5"/>
  </r>
  <r>
    <x v="127"/>
    <x v="10"/>
    <x v="4"/>
    <x v="1"/>
    <x v="2"/>
    <x v="2"/>
    <x v="1"/>
    <x v="5"/>
  </r>
  <r>
    <x v="127"/>
    <x v="12"/>
    <x v="1"/>
    <x v="1"/>
    <x v="2"/>
    <x v="2"/>
    <x v="1"/>
    <x v="5"/>
  </r>
  <r>
    <x v="127"/>
    <x v="1"/>
    <x v="1"/>
    <x v="1"/>
    <x v="2"/>
    <x v="2"/>
    <x v="1"/>
    <x v="5"/>
  </r>
  <r>
    <x v="127"/>
    <x v="11"/>
    <x v="3"/>
    <x v="0"/>
    <x v="2"/>
    <x v="2"/>
    <x v="1"/>
    <x v="5"/>
  </r>
  <r>
    <x v="128"/>
    <x v="10"/>
    <x v="0"/>
    <x v="0"/>
    <x v="1"/>
    <x v="1"/>
    <x v="4"/>
    <x v="15"/>
  </r>
  <r>
    <x v="128"/>
    <x v="10"/>
    <x v="1"/>
    <x v="0"/>
    <x v="1"/>
    <x v="1"/>
    <x v="4"/>
    <x v="15"/>
  </r>
  <r>
    <x v="128"/>
    <x v="12"/>
    <x v="0"/>
    <x v="0"/>
    <x v="1"/>
    <x v="1"/>
    <x v="4"/>
    <x v="15"/>
  </r>
  <r>
    <x v="128"/>
    <x v="3"/>
    <x v="0"/>
    <x v="0"/>
    <x v="1"/>
    <x v="1"/>
    <x v="4"/>
    <x v="15"/>
  </r>
  <r>
    <x v="128"/>
    <x v="9"/>
    <x v="0"/>
    <x v="0"/>
    <x v="1"/>
    <x v="1"/>
    <x v="4"/>
    <x v="15"/>
  </r>
  <r>
    <x v="128"/>
    <x v="1"/>
    <x v="5"/>
    <x v="0"/>
    <x v="1"/>
    <x v="1"/>
    <x v="4"/>
    <x v="15"/>
  </r>
  <r>
    <x v="128"/>
    <x v="7"/>
    <x v="0"/>
    <x v="0"/>
    <x v="1"/>
    <x v="1"/>
    <x v="4"/>
    <x v="15"/>
  </r>
  <r>
    <x v="128"/>
    <x v="4"/>
    <x v="0"/>
    <x v="0"/>
    <x v="1"/>
    <x v="1"/>
    <x v="4"/>
    <x v="15"/>
  </r>
  <r>
    <x v="128"/>
    <x v="1"/>
    <x v="0"/>
    <x v="0"/>
    <x v="1"/>
    <x v="1"/>
    <x v="4"/>
    <x v="15"/>
  </r>
  <r>
    <x v="128"/>
    <x v="3"/>
    <x v="4"/>
    <x v="0"/>
    <x v="1"/>
    <x v="1"/>
    <x v="4"/>
    <x v="15"/>
  </r>
  <r>
    <x v="128"/>
    <x v="0"/>
    <x v="5"/>
    <x v="0"/>
    <x v="1"/>
    <x v="1"/>
    <x v="4"/>
    <x v="15"/>
  </r>
  <r>
    <x v="129"/>
    <x v="11"/>
    <x v="0"/>
    <x v="0"/>
    <x v="3"/>
    <x v="1"/>
    <x v="4"/>
    <x v="15"/>
  </r>
  <r>
    <x v="129"/>
    <x v="12"/>
    <x v="3"/>
    <x v="0"/>
    <x v="3"/>
    <x v="1"/>
    <x v="4"/>
    <x v="15"/>
  </r>
  <r>
    <x v="129"/>
    <x v="6"/>
    <x v="0"/>
    <x v="0"/>
    <x v="3"/>
    <x v="1"/>
    <x v="4"/>
    <x v="15"/>
  </r>
  <r>
    <x v="129"/>
    <x v="11"/>
    <x v="1"/>
    <x v="0"/>
    <x v="3"/>
    <x v="1"/>
    <x v="4"/>
    <x v="15"/>
  </r>
  <r>
    <x v="129"/>
    <x v="1"/>
    <x v="2"/>
    <x v="0"/>
    <x v="3"/>
    <x v="1"/>
    <x v="4"/>
    <x v="15"/>
  </r>
  <r>
    <x v="129"/>
    <x v="1"/>
    <x v="3"/>
    <x v="0"/>
    <x v="3"/>
    <x v="1"/>
    <x v="4"/>
    <x v="15"/>
  </r>
  <r>
    <x v="129"/>
    <x v="9"/>
    <x v="1"/>
    <x v="0"/>
    <x v="3"/>
    <x v="1"/>
    <x v="4"/>
    <x v="15"/>
  </r>
  <r>
    <x v="129"/>
    <x v="6"/>
    <x v="1"/>
    <x v="0"/>
    <x v="3"/>
    <x v="1"/>
    <x v="4"/>
    <x v="15"/>
  </r>
  <r>
    <x v="129"/>
    <x v="7"/>
    <x v="7"/>
    <x v="0"/>
    <x v="3"/>
    <x v="1"/>
    <x v="4"/>
    <x v="15"/>
  </r>
  <r>
    <x v="129"/>
    <x v="12"/>
    <x v="2"/>
    <x v="0"/>
    <x v="3"/>
    <x v="1"/>
    <x v="4"/>
    <x v="15"/>
  </r>
  <r>
    <x v="129"/>
    <x v="9"/>
    <x v="4"/>
    <x v="0"/>
    <x v="3"/>
    <x v="1"/>
    <x v="4"/>
    <x v="15"/>
  </r>
  <r>
    <x v="130"/>
    <x v="8"/>
    <x v="1"/>
    <x v="0"/>
    <x v="3"/>
    <x v="1"/>
    <x v="4"/>
    <x v="15"/>
  </r>
  <r>
    <x v="130"/>
    <x v="7"/>
    <x v="4"/>
    <x v="0"/>
    <x v="3"/>
    <x v="1"/>
    <x v="4"/>
    <x v="15"/>
  </r>
  <r>
    <x v="130"/>
    <x v="6"/>
    <x v="1"/>
    <x v="0"/>
    <x v="3"/>
    <x v="1"/>
    <x v="4"/>
    <x v="15"/>
  </r>
  <r>
    <x v="130"/>
    <x v="8"/>
    <x v="2"/>
    <x v="0"/>
    <x v="3"/>
    <x v="1"/>
    <x v="4"/>
    <x v="15"/>
  </r>
  <r>
    <x v="130"/>
    <x v="9"/>
    <x v="4"/>
    <x v="0"/>
    <x v="3"/>
    <x v="1"/>
    <x v="4"/>
    <x v="15"/>
  </r>
  <r>
    <x v="130"/>
    <x v="11"/>
    <x v="2"/>
    <x v="0"/>
    <x v="3"/>
    <x v="1"/>
    <x v="4"/>
    <x v="15"/>
  </r>
  <r>
    <x v="130"/>
    <x v="6"/>
    <x v="3"/>
    <x v="0"/>
    <x v="3"/>
    <x v="1"/>
    <x v="4"/>
    <x v="15"/>
  </r>
  <r>
    <x v="130"/>
    <x v="6"/>
    <x v="0"/>
    <x v="0"/>
    <x v="3"/>
    <x v="1"/>
    <x v="4"/>
    <x v="15"/>
  </r>
  <r>
    <x v="130"/>
    <x v="7"/>
    <x v="2"/>
    <x v="0"/>
    <x v="3"/>
    <x v="1"/>
    <x v="4"/>
    <x v="15"/>
  </r>
  <r>
    <x v="130"/>
    <x v="8"/>
    <x v="3"/>
    <x v="0"/>
    <x v="3"/>
    <x v="1"/>
    <x v="4"/>
    <x v="15"/>
  </r>
  <r>
    <x v="130"/>
    <x v="6"/>
    <x v="2"/>
    <x v="0"/>
    <x v="3"/>
    <x v="1"/>
    <x v="4"/>
    <x v="15"/>
  </r>
  <r>
    <x v="130"/>
    <x v="12"/>
    <x v="3"/>
    <x v="0"/>
    <x v="3"/>
    <x v="1"/>
    <x v="4"/>
    <x v="15"/>
  </r>
  <r>
    <x v="130"/>
    <x v="11"/>
    <x v="3"/>
    <x v="0"/>
    <x v="3"/>
    <x v="1"/>
    <x v="4"/>
    <x v="15"/>
  </r>
  <r>
    <x v="130"/>
    <x v="11"/>
    <x v="1"/>
    <x v="0"/>
    <x v="3"/>
    <x v="1"/>
    <x v="4"/>
    <x v="15"/>
  </r>
  <r>
    <x v="131"/>
    <x v="10"/>
    <x v="4"/>
    <x v="0"/>
    <x v="3"/>
    <x v="1"/>
    <x v="4"/>
    <x v="15"/>
  </r>
  <r>
    <x v="131"/>
    <x v="12"/>
    <x v="3"/>
    <x v="0"/>
    <x v="3"/>
    <x v="1"/>
    <x v="4"/>
    <x v="15"/>
  </r>
  <r>
    <x v="131"/>
    <x v="7"/>
    <x v="0"/>
    <x v="0"/>
    <x v="3"/>
    <x v="1"/>
    <x v="4"/>
    <x v="15"/>
  </r>
  <r>
    <x v="131"/>
    <x v="8"/>
    <x v="0"/>
    <x v="0"/>
    <x v="3"/>
    <x v="1"/>
    <x v="4"/>
    <x v="15"/>
  </r>
  <r>
    <x v="131"/>
    <x v="1"/>
    <x v="3"/>
    <x v="0"/>
    <x v="3"/>
    <x v="1"/>
    <x v="4"/>
    <x v="15"/>
  </r>
  <r>
    <x v="131"/>
    <x v="12"/>
    <x v="0"/>
    <x v="0"/>
    <x v="3"/>
    <x v="1"/>
    <x v="4"/>
    <x v="15"/>
  </r>
  <r>
    <x v="131"/>
    <x v="2"/>
    <x v="0"/>
    <x v="0"/>
    <x v="3"/>
    <x v="1"/>
    <x v="4"/>
    <x v="15"/>
  </r>
  <r>
    <x v="131"/>
    <x v="10"/>
    <x v="1"/>
    <x v="0"/>
    <x v="3"/>
    <x v="1"/>
    <x v="4"/>
    <x v="15"/>
  </r>
  <r>
    <x v="131"/>
    <x v="1"/>
    <x v="1"/>
    <x v="0"/>
    <x v="3"/>
    <x v="1"/>
    <x v="4"/>
    <x v="15"/>
  </r>
  <r>
    <x v="131"/>
    <x v="1"/>
    <x v="2"/>
    <x v="0"/>
    <x v="3"/>
    <x v="1"/>
    <x v="4"/>
    <x v="15"/>
  </r>
  <r>
    <x v="131"/>
    <x v="9"/>
    <x v="1"/>
    <x v="0"/>
    <x v="3"/>
    <x v="1"/>
    <x v="4"/>
    <x v="15"/>
  </r>
  <r>
    <x v="131"/>
    <x v="6"/>
    <x v="1"/>
    <x v="0"/>
    <x v="3"/>
    <x v="1"/>
    <x v="4"/>
    <x v="15"/>
  </r>
  <r>
    <x v="131"/>
    <x v="12"/>
    <x v="1"/>
    <x v="0"/>
    <x v="3"/>
    <x v="1"/>
    <x v="4"/>
    <x v="15"/>
  </r>
  <r>
    <x v="131"/>
    <x v="7"/>
    <x v="1"/>
    <x v="0"/>
    <x v="3"/>
    <x v="1"/>
    <x v="4"/>
    <x v="15"/>
  </r>
  <r>
    <x v="131"/>
    <x v="11"/>
    <x v="0"/>
    <x v="0"/>
    <x v="3"/>
    <x v="1"/>
    <x v="4"/>
    <x v="15"/>
  </r>
  <r>
    <x v="131"/>
    <x v="7"/>
    <x v="6"/>
    <x v="0"/>
    <x v="3"/>
    <x v="1"/>
    <x v="4"/>
    <x v="15"/>
  </r>
  <r>
    <x v="131"/>
    <x v="12"/>
    <x v="2"/>
    <x v="0"/>
    <x v="3"/>
    <x v="1"/>
    <x v="4"/>
    <x v="15"/>
  </r>
  <r>
    <x v="131"/>
    <x v="9"/>
    <x v="4"/>
    <x v="0"/>
    <x v="3"/>
    <x v="1"/>
    <x v="4"/>
    <x v="15"/>
  </r>
  <r>
    <x v="131"/>
    <x v="6"/>
    <x v="0"/>
    <x v="0"/>
    <x v="3"/>
    <x v="1"/>
    <x v="4"/>
    <x v="15"/>
  </r>
  <r>
    <x v="131"/>
    <x v="11"/>
    <x v="1"/>
    <x v="0"/>
    <x v="3"/>
    <x v="1"/>
    <x v="4"/>
    <x v="15"/>
  </r>
  <r>
    <x v="131"/>
    <x v="7"/>
    <x v="7"/>
    <x v="0"/>
    <x v="3"/>
    <x v="1"/>
    <x v="4"/>
    <x v="15"/>
  </r>
  <r>
    <x v="131"/>
    <x v="11"/>
    <x v="2"/>
    <x v="0"/>
    <x v="3"/>
    <x v="1"/>
    <x v="4"/>
    <x v="15"/>
  </r>
  <r>
    <x v="132"/>
    <x v="9"/>
    <x v="1"/>
    <x v="0"/>
    <x v="3"/>
    <x v="1"/>
    <x v="4"/>
    <x v="15"/>
  </r>
  <r>
    <x v="132"/>
    <x v="9"/>
    <x v="4"/>
    <x v="0"/>
    <x v="3"/>
    <x v="1"/>
    <x v="4"/>
    <x v="15"/>
  </r>
  <r>
    <x v="132"/>
    <x v="1"/>
    <x v="3"/>
    <x v="0"/>
    <x v="3"/>
    <x v="1"/>
    <x v="4"/>
    <x v="15"/>
  </r>
  <r>
    <x v="132"/>
    <x v="4"/>
    <x v="2"/>
    <x v="0"/>
    <x v="3"/>
    <x v="1"/>
    <x v="4"/>
    <x v="15"/>
  </r>
  <r>
    <x v="132"/>
    <x v="6"/>
    <x v="2"/>
    <x v="0"/>
    <x v="3"/>
    <x v="1"/>
    <x v="4"/>
    <x v="15"/>
  </r>
  <r>
    <x v="132"/>
    <x v="12"/>
    <x v="3"/>
    <x v="0"/>
    <x v="3"/>
    <x v="1"/>
    <x v="4"/>
    <x v="15"/>
  </r>
  <r>
    <x v="132"/>
    <x v="3"/>
    <x v="4"/>
    <x v="0"/>
    <x v="3"/>
    <x v="1"/>
    <x v="4"/>
    <x v="15"/>
  </r>
  <r>
    <x v="132"/>
    <x v="6"/>
    <x v="1"/>
    <x v="0"/>
    <x v="3"/>
    <x v="1"/>
    <x v="4"/>
    <x v="15"/>
  </r>
  <r>
    <x v="132"/>
    <x v="8"/>
    <x v="2"/>
    <x v="0"/>
    <x v="3"/>
    <x v="1"/>
    <x v="4"/>
    <x v="15"/>
  </r>
  <r>
    <x v="132"/>
    <x v="8"/>
    <x v="3"/>
    <x v="0"/>
    <x v="3"/>
    <x v="1"/>
    <x v="4"/>
    <x v="15"/>
  </r>
  <r>
    <x v="132"/>
    <x v="2"/>
    <x v="0"/>
    <x v="0"/>
    <x v="3"/>
    <x v="1"/>
    <x v="4"/>
    <x v="15"/>
  </r>
  <r>
    <x v="132"/>
    <x v="8"/>
    <x v="1"/>
    <x v="0"/>
    <x v="3"/>
    <x v="1"/>
    <x v="4"/>
    <x v="15"/>
  </r>
  <r>
    <x v="132"/>
    <x v="12"/>
    <x v="2"/>
    <x v="0"/>
    <x v="3"/>
    <x v="1"/>
    <x v="4"/>
    <x v="15"/>
  </r>
  <r>
    <x v="132"/>
    <x v="11"/>
    <x v="3"/>
    <x v="0"/>
    <x v="3"/>
    <x v="1"/>
    <x v="4"/>
    <x v="15"/>
  </r>
  <r>
    <x v="132"/>
    <x v="4"/>
    <x v="1"/>
    <x v="0"/>
    <x v="3"/>
    <x v="1"/>
    <x v="4"/>
    <x v="15"/>
  </r>
  <r>
    <x v="132"/>
    <x v="2"/>
    <x v="3"/>
    <x v="0"/>
    <x v="3"/>
    <x v="1"/>
    <x v="4"/>
    <x v="15"/>
  </r>
  <r>
    <x v="132"/>
    <x v="6"/>
    <x v="3"/>
    <x v="0"/>
    <x v="3"/>
    <x v="1"/>
    <x v="4"/>
    <x v="15"/>
  </r>
  <r>
    <x v="132"/>
    <x v="2"/>
    <x v="2"/>
    <x v="0"/>
    <x v="3"/>
    <x v="1"/>
    <x v="4"/>
    <x v="15"/>
  </r>
  <r>
    <x v="132"/>
    <x v="7"/>
    <x v="6"/>
    <x v="0"/>
    <x v="3"/>
    <x v="1"/>
    <x v="4"/>
    <x v="15"/>
  </r>
  <r>
    <x v="132"/>
    <x v="7"/>
    <x v="1"/>
    <x v="0"/>
    <x v="3"/>
    <x v="1"/>
    <x v="4"/>
    <x v="15"/>
  </r>
  <r>
    <x v="132"/>
    <x v="11"/>
    <x v="2"/>
    <x v="0"/>
    <x v="3"/>
    <x v="1"/>
    <x v="4"/>
    <x v="15"/>
  </r>
  <r>
    <x v="132"/>
    <x v="2"/>
    <x v="1"/>
    <x v="0"/>
    <x v="3"/>
    <x v="1"/>
    <x v="4"/>
    <x v="15"/>
  </r>
  <r>
    <x v="132"/>
    <x v="4"/>
    <x v="3"/>
    <x v="0"/>
    <x v="3"/>
    <x v="1"/>
    <x v="4"/>
    <x v="15"/>
  </r>
  <r>
    <x v="132"/>
    <x v="7"/>
    <x v="2"/>
    <x v="0"/>
    <x v="3"/>
    <x v="1"/>
    <x v="4"/>
    <x v="15"/>
  </r>
  <r>
    <x v="132"/>
    <x v="7"/>
    <x v="4"/>
    <x v="0"/>
    <x v="3"/>
    <x v="1"/>
    <x v="4"/>
    <x v="15"/>
  </r>
  <r>
    <x v="132"/>
    <x v="6"/>
    <x v="0"/>
    <x v="0"/>
    <x v="3"/>
    <x v="1"/>
    <x v="4"/>
    <x v="15"/>
  </r>
  <r>
    <x v="132"/>
    <x v="7"/>
    <x v="7"/>
    <x v="0"/>
    <x v="3"/>
    <x v="1"/>
    <x v="4"/>
    <x v="15"/>
  </r>
  <r>
    <x v="133"/>
    <x v="5"/>
    <x v="0"/>
    <x v="0"/>
    <x v="3"/>
    <x v="3"/>
    <x v="4"/>
    <x v="15"/>
  </r>
  <r>
    <x v="133"/>
    <x v="5"/>
    <x v="1"/>
    <x v="0"/>
    <x v="3"/>
    <x v="3"/>
    <x v="4"/>
    <x v="15"/>
  </r>
  <r>
    <x v="133"/>
    <x v="3"/>
    <x v="4"/>
    <x v="0"/>
    <x v="3"/>
    <x v="3"/>
    <x v="4"/>
    <x v="15"/>
  </r>
  <r>
    <x v="133"/>
    <x v="2"/>
    <x v="2"/>
    <x v="0"/>
    <x v="3"/>
    <x v="3"/>
    <x v="4"/>
    <x v="15"/>
  </r>
  <r>
    <x v="133"/>
    <x v="4"/>
    <x v="1"/>
    <x v="0"/>
    <x v="3"/>
    <x v="3"/>
    <x v="4"/>
    <x v="15"/>
  </r>
  <r>
    <x v="133"/>
    <x v="5"/>
    <x v="2"/>
    <x v="0"/>
    <x v="3"/>
    <x v="3"/>
    <x v="4"/>
    <x v="15"/>
  </r>
  <r>
    <x v="133"/>
    <x v="7"/>
    <x v="0"/>
    <x v="0"/>
    <x v="3"/>
    <x v="3"/>
    <x v="4"/>
    <x v="15"/>
  </r>
  <r>
    <x v="133"/>
    <x v="3"/>
    <x v="0"/>
    <x v="0"/>
    <x v="3"/>
    <x v="3"/>
    <x v="4"/>
    <x v="15"/>
  </r>
  <r>
    <x v="133"/>
    <x v="7"/>
    <x v="6"/>
    <x v="0"/>
    <x v="3"/>
    <x v="3"/>
    <x v="4"/>
    <x v="15"/>
  </r>
  <r>
    <x v="133"/>
    <x v="2"/>
    <x v="1"/>
    <x v="0"/>
    <x v="3"/>
    <x v="3"/>
    <x v="4"/>
    <x v="15"/>
  </r>
  <r>
    <x v="133"/>
    <x v="5"/>
    <x v="3"/>
    <x v="0"/>
    <x v="3"/>
    <x v="3"/>
    <x v="4"/>
    <x v="15"/>
  </r>
  <r>
    <x v="133"/>
    <x v="4"/>
    <x v="2"/>
    <x v="0"/>
    <x v="3"/>
    <x v="3"/>
    <x v="4"/>
    <x v="15"/>
  </r>
  <r>
    <x v="133"/>
    <x v="4"/>
    <x v="3"/>
    <x v="0"/>
    <x v="3"/>
    <x v="3"/>
    <x v="4"/>
    <x v="15"/>
  </r>
  <r>
    <x v="133"/>
    <x v="6"/>
    <x v="3"/>
    <x v="0"/>
    <x v="3"/>
    <x v="3"/>
    <x v="4"/>
    <x v="15"/>
  </r>
  <r>
    <x v="133"/>
    <x v="0"/>
    <x v="7"/>
    <x v="0"/>
    <x v="3"/>
    <x v="3"/>
    <x v="4"/>
    <x v="15"/>
  </r>
  <r>
    <x v="133"/>
    <x v="6"/>
    <x v="1"/>
    <x v="0"/>
    <x v="3"/>
    <x v="3"/>
    <x v="4"/>
    <x v="15"/>
  </r>
  <r>
    <x v="133"/>
    <x v="2"/>
    <x v="3"/>
    <x v="0"/>
    <x v="3"/>
    <x v="3"/>
    <x v="4"/>
    <x v="15"/>
  </r>
  <r>
    <x v="133"/>
    <x v="6"/>
    <x v="2"/>
    <x v="0"/>
    <x v="3"/>
    <x v="3"/>
    <x v="4"/>
    <x v="15"/>
  </r>
  <r>
    <x v="133"/>
    <x v="7"/>
    <x v="1"/>
    <x v="0"/>
    <x v="3"/>
    <x v="3"/>
    <x v="4"/>
    <x v="15"/>
  </r>
  <r>
    <x v="133"/>
    <x v="6"/>
    <x v="0"/>
    <x v="0"/>
    <x v="3"/>
    <x v="3"/>
    <x v="4"/>
    <x v="15"/>
  </r>
  <r>
    <x v="133"/>
    <x v="7"/>
    <x v="4"/>
    <x v="0"/>
    <x v="3"/>
    <x v="3"/>
    <x v="4"/>
    <x v="15"/>
  </r>
  <r>
    <x v="133"/>
    <x v="7"/>
    <x v="2"/>
    <x v="0"/>
    <x v="3"/>
    <x v="3"/>
    <x v="4"/>
    <x v="15"/>
  </r>
  <r>
    <x v="133"/>
    <x v="3"/>
    <x v="2"/>
    <x v="0"/>
    <x v="3"/>
    <x v="3"/>
    <x v="4"/>
    <x v="15"/>
  </r>
  <r>
    <x v="133"/>
    <x v="2"/>
    <x v="0"/>
    <x v="0"/>
    <x v="3"/>
    <x v="3"/>
    <x v="4"/>
    <x v="15"/>
  </r>
  <r>
    <x v="133"/>
    <x v="7"/>
    <x v="7"/>
    <x v="0"/>
    <x v="3"/>
    <x v="3"/>
    <x v="4"/>
    <x v="15"/>
  </r>
  <r>
    <x v="134"/>
    <x v="6"/>
    <x v="3"/>
    <x v="0"/>
    <x v="3"/>
    <x v="3"/>
    <x v="4"/>
    <x v="15"/>
  </r>
  <r>
    <x v="134"/>
    <x v="3"/>
    <x v="2"/>
    <x v="0"/>
    <x v="3"/>
    <x v="3"/>
    <x v="4"/>
    <x v="15"/>
  </r>
  <r>
    <x v="134"/>
    <x v="7"/>
    <x v="7"/>
    <x v="0"/>
    <x v="3"/>
    <x v="3"/>
    <x v="4"/>
    <x v="15"/>
  </r>
  <r>
    <x v="134"/>
    <x v="2"/>
    <x v="2"/>
    <x v="0"/>
    <x v="3"/>
    <x v="3"/>
    <x v="4"/>
    <x v="15"/>
  </r>
  <r>
    <x v="134"/>
    <x v="2"/>
    <x v="0"/>
    <x v="0"/>
    <x v="3"/>
    <x v="3"/>
    <x v="4"/>
    <x v="15"/>
  </r>
  <r>
    <x v="134"/>
    <x v="2"/>
    <x v="3"/>
    <x v="0"/>
    <x v="3"/>
    <x v="3"/>
    <x v="4"/>
    <x v="15"/>
  </r>
  <r>
    <x v="134"/>
    <x v="7"/>
    <x v="0"/>
    <x v="0"/>
    <x v="3"/>
    <x v="3"/>
    <x v="4"/>
    <x v="15"/>
  </r>
  <r>
    <x v="134"/>
    <x v="3"/>
    <x v="4"/>
    <x v="0"/>
    <x v="3"/>
    <x v="3"/>
    <x v="4"/>
    <x v="15"/>
  </r>
  <r>
    <x v="134"/>
    <x v="5"/>
    <x v="1"/>
    <x v="0"/>
    <x v="3"/>
    <x v="3"/>
    <x v="4"/>
    <x v="15"/>
  </r>
  <r>
    <x v="134"/>
    <x v="4"/>
    <x v="2"/>
    <x v="0"/>
    <x v="3"/>
    <x v="3"/>
    <x v="4"/>
    <x v="15"/>
  </r>
  <r>
    <x v="134"/>
    <x v="7"/>
    <x v="1"/>
    <x v="0"/>
    <x v="3"/>
    <x v="3"/>
    <x v="4"/>
    <x v="15"/>
  </r>
  <r>
    <x v="134"/>
    <x v="4"/>
    <x v="3"/>
    <x v="0"/>
    <x v="3"/>
    <x v="3"/>
    <x v="4"/>
    <x v="15"/>
  </r>
  <r>
    <x v="134"/>
    <x v="5"/>
    <x v="0"/>
    <x v="0"/>
    <x v="3"/>
    <x v="3"/>
    <x v="4"/>
    <x v="15"/>
  </r>
  <r>
    <x v="134"/>
    <x v="2"/>
    <x v="1"/>
    <x v="0"/>
    <x v="3"/>
    <x v="3"/>
    <x v="4"/>
    <x v="15"/>
  </r>
  <r>
    <x v="134"/>
    <x v="6"/>
    <x v="1"/>
    <x v="0"/>
    <x v="3"/>
    <x v="3"/>
    <x v="4"/>
    <x v="15"/>
  </r>
  <r>
    <x v="134"/>
    <x v="0"/>
    <x v="7"/>
    <x v="0"/>
    <x v="3"/>
    <x v="3"/>
    <x v="4"/>
    <x v="15"/>
  </r>
  <r>
    <x v="134"/>
    <x v="5"/>
    <x v="2"/>
    <x v="0"/>
    <x v="3"/>
    <x v="3"/>
    <x v="4"/>
    <x v="15"/>
  </r>
  <r>
    <x v="134"/>
    <x v="7"/>
    <x v="2"/>
    <x v="0"/>
    <x v="3"/>
    <x v="3"/>
    <x v="4"/>
    <x v="15"/>
  </r>
  <r>
    <x v="134"/>
    <x v="3"/>
    <x v="0"/>
    <x v="0"/>
    <x v="3"/>
    <x v="3"/>
    <x v="4"/>
    <x v="15"/>
  </r>
  <r>
    <x v="134"/>
    <x v="6"/>
    <x v="0"/>
    <x v="0"/>
    <x v="3"/>
    <x v="3"/>
    <x v="4"/>
    <x v="15"/>
  </r>
  <r>
    <x v="134"/>
    <x v="7"/>
    <x v="6"/>
    <x v="0"/>
    <x v="3"/>
    <x v="3"/>
    <x v="4"/>
    <x v="15"/>
  </r>
  <r>
    <x v="134"/>
    <x v="5"/>
    <x v="3"/>
    <x v="0"/>
    <x v="3"/>
    <x v="3"/>
    <x v="4"/>
    <x v="15"/>
  </r>
  <r>
    <x v="134"/>
    <x v="4"/>
    <x v="1"/>
    <x v="0"/>
    <x v="3"/>
    <x v="3"/>
    <x v="4"/>
    <x v="15"/>
  </r>
  <r>
    <x v="134"/>
    <x v="6"/>
    <x v="2"/>
    <x v="0"/>
    <x v="3"/>
    <x v="3"/>
    <x v="4"/>
    <x v="15"/>
  </r>
  <r>
    <x v="134"/>
    <x v="7"/>
    <x v="4"/>
    <x v="0"/>
    <x v="3"/>
    <x v="3"/>
    <x v="4"/>
    <x v="15"/>
  </r>
  <r>
    <x v="135"/>
    <x v="1"/>
    <x v="1"/>
    <x v="0"/>
    <x v="3"/>
    <x v="3"/>
    <x v="4"/>
    <x v="15"/>
  </r>
  <r>
    <x v="136"/>
    <x v="8"/>
    <x v="3"/>
    <x v="0"/>
    <x v="3"/>
    <x v="1"/>
    <x v="4"/>
    <x v="15"/>
  </r>
  <r>
    <x v="136"/>
    <x v="4"/>
    <x v="2"/>
    <x v="0"/>
    <x v="3"/>
    <x v="1"/>
    <x v="4"/>
    <x v="15"/>
  </r>
  <r>
    <x v="136"/>
    <x v="6"/>
    <x v="1"/>
    <x v="0"/>
    <x v="3"/>
    <x v="1"/>
    <x v="4"/>
    <x v="15"/>
  </r>
  <r>
    <x v="136"/>
    <x v="6"/>
    <x v="2"/>
    <x v="0"/>
    <x v="3"/>
    <x v="1"/>
    <x v="4"/>
    <x v="15"/>
  </r>
  <r>
    <x v="136"/>
    <x v="7"/>
    <x v="2"/>
    <x v="0"/>
    <x v="3"/>
    <x v="1"/>
    <x v="4"/>
    <x v="15"/>
  </r>
  <r>
    <x v="136"/>
    <x v="3"/>
    <x v="4"/>
    <x v="0"/>
    <x v="3"/>
    <x v="1"/>
    <x v="4"/>
    <x v="15"/>
  </r>
  <r>
    <x v="136"/>
    <x v="2"/>
    <x v="1"/>
    <x v="0"/>
    <x v="3"/>
    <x v="1"/>
    <x v="4"/>
    <x v="15"/>
  </r>
  <r>
    <x v="136"/>
    <x v="6"/>
    <x v="0"/>
    <x v="0"/>
    <x v="3"/>
    <x v="1"/>
    <x v="4"/>
    <x v="15"/>
  </r>
  <r>
    <x v="136"/>
    <x v="8"/>
    <x v="2"/>
    <x v="0"/>
    <x v="3"/>
    <x v="1"/>
    <x v="4"/>
    <x v="15"/>
  </r>
  <r>
    <x v="136"/>
    <x v="2"/>
    <x v="3"/>
    <x v="0"/>
    <x v="3"/>
    <x v="1"/>
    <x v="4"/>
    <x v="15"/>
  </r>
  <r>
    <x v="136"/>
    <x v="7"/>
    <x v="1"/>
    <x v="0"/>
    <x v="3"/>
    <x v="1"/>
    <x v="4"/>
    <x v="15"/>
  </r>
  <r>
    <x v="136"/>
    <x v="11"/>
    <x v="3"/>
    <x v="0"/>
    <x v="3"/>
    <x v="1"/>
    <x v="4"/>
    <x v="15"/>
  </r>
  <r>
    <x v="136"/>
    <x v="6"/>
    <x v="3"/>
    <x v="0"/>
    <x v="3"/>
    <x v="1"/>
    <x v="4"/>
    <x v="15"/>
  </r>
  <r>
    <x v="136"/>
    <x v="2"/>
    <x v="0"/>
    <x v="0"/>
    <x v="3"/>
    <x v="1"/>
    <x v="4"/>
    <x v="15"/>
  </r>
  <r>
    <x v="136"/>
    <x v="2"/>
    <x v="2"/>
    <x v="0"/>
    <x v="3"/>
    <x v="1"/>
    <x v="4"/>
    <x v="15"/>
  </r>
  <r>
    <x v="136"/>
    <x v="7"/>
    <x v="4"/>
    <x v="0"/>
    <x v="3"/>
    <x v="1"/>
    <x v="4"/>
    <x v="15"/>
  </r>
  <r>
    <x v="136"/>
    <x v="8"/>
    <x v="1"/>
    <x v="0"/>
    <x v="3"/>
    <x v="1"/>
    <x v="4"/>
    <x v="15"/>
  </r>
  <r>
    <x v="136"/>
    <x v="7"/>
    <x v="7"/>
    <x v="0"/>
    <x v="3"/>
    <x v="1"/>
    <x v="4"/>
    <x v="15"/>
  </r>
  <r>
    <x v="136"/>
    <x v="11"/>
    <x v="2"/>
    <x v="0"/>
    <x v="3"/>
    <x v="1"/>
    <x v="4"/>
    <x v="15"/>
  </r>
  <r>
    <x v="136"/>
    <x v="4"/>
    <x v="3"/>
    <x v="0"/>
    <x v="3"/>
    <x v="1"/>
    <x v="4"/>
    <x v="15"/>
  </r>
  <r>
    <x v="136"/>
    <x v="12"/>
    <x v="3"/>
    <x v="0"/>
    <x v="3"/>
    <x v="1"/>
    <x v="4"/>
    <x v="15"/>
  </r>
  <r>
    <x v="136"/>
    <x v="12"/>
    <x v="2"/>
    <x v="0"/>
    <x v="3"/>
    <x v="1"/>
    <x v="4"/>
    <x v="15"/>
  </r>
  <r>
    <x v="136"/>
    <x v="4"/>
    <x v="1"/>
    <x v="0"/>
    <x v="3"/>
    <x v="1"/>
    <x v="4"/>
    <x v="15"/>
  </r>
  <r>
    <x v="136"/>
    <x v="7"/>
    <x v="6"/>
    <x v="0"/>
    <x v="3"/>
    <x v="1"/>
    <x v="4"/>
    <x v="15"/>
  </r>
  <r>
    <x v="136"/>
    <x v="9"/>
    <x v="1"/>
    <x v="0"/>
    <x v="3"/>
    <x v="1"/>
    <x v="4"/>
    <x v="15"/>
  </r>
  <r>
    <x v="136"/>
    <x v="9"/>
    <x v="4"/>
    <x v="0"/>
    <x v="3"/>
    <x v="1"/>
    <x v="4"/>
    <x v="15"/>
  </r>
  <r>
    <x v="136"/>
    <x v="1"/>
    <x v="2"/>
    <x v="0"/>
    <x v="3"/>
    <x v="1"/>
    <x v="4"/>
    <x v="15"/>
  </r>
  <r>
    <x v="136"/>
    <x v="1"/>
    <x v="3"/>
    <x v="0"/>
    <x v="3"/>
    <x v="1"/>
    <x v="4"/>
    <x v="15"/>
  </r>
  <r>
    <x v="137"/>
    <x v="1"/>
    <x v="0"/>
    <x v="0"/>
    <x v="3"/>
    <x v="2"/>
    <x v="4"/>
    <x v="15"/>
  </r>
  <r>
    <x v="137"/>
    <x v="1"/>
    <x v="1"/>
    <x v="0"/>
    <x v="3"/>
    <x v="2"/>
    <x v="4"/>
    <x v="15"/>
  </r>
  <r>
    <x v="137"/>
    <x v="9"/>
    <x v="1"/>
    <x v="0"/>
    <x v="3"/>
    <x v="2"/>
    <x v="4"/>
    <x v="15"/>
  </r>
  <r>
    <x v="137"/>
    <x v="7"/>
    <x v="0"/>
    <x v="0"/>
    <x v="3"/>
    <x v="2"/>
    <x v="4"/>
    <x v="15"/>
  </r>
  <r>
    <x v="137"/>
    <x v="8"/>
    <x v="0"/>
    <x v="0"/>
    <x v="3"/>
    <x v="2"/>
    <x v="4"/>
    <x v="15"/>
  </r>
  <r>
    <x v="137"/>
    <x v="10"/>
    <x v="1"/>
    <x v="0"/>
    <x v="3"/>
    <x v="2"/>
    <x v="4"/>
    <x v="15"/>
  </r>
  <r>
    <x v="137"/>
    <x v="10"/>
    <x v="4"/>
    <x v="0"/>
    <x v="3"/>
    <x v="2"/>
    <x v="4"/>
    <x v="15"/>
  </r>
  <r>
    <x v="137"/>
    <x v="1"/>
    <x v="3"/>
    <x v="0"/>
    <x v="3"/>
    <x v="2"/>
    <x v="4"/>
    <x v="15"/>
  </r>
  <r>
    <x v="137"/>
    <x v="6"/>
    <x v="0"/>
    <x v="0"/>
    <x v="3"/>
    <x v="2"/>
    <x v="4"/>
    <x v="15"/>
  </r>
  <r>
    <x v="137"/>
    <x v="3"/>
    <x v="4"/>
    <x v="0"/>
    <x v="3"/>
    <x v="2"/>
    <x v="4"/>
    <x v="15"/>
  </r>
  <r>
    <x v="137"/>
    <x v="1"/>
    <x v="2"/>
    <x v="0"/>
    <x v="3"/>
    <x v="2"/>
    <x v="4"/>
    <x v="15"/>
  </r>
  <r>
    <x v="137"/>
    <x v="6"/>
    <x v="1"/>
    <x v="0"/>
    <x v="3"/>
    <x v="2"/>
    <x v="4"/>
    <x v="15"/>
  </r>
  <r>
    <x v="137"/>
    <x v="11"/>
    <x v="0"/>
    <x v="0"/>
    <x v="3"/>
    <x v="2"/>
    <x v="4"/>
    <x v="15"/>
  </r>
  <r>
    <x v="137"/>
    <x v="12"/>
    <x v="0"/>
    <x v="0"/>
    <x v="3"/>
    <x v="2"/>
    <x v="4"/>
    <x v="15"/>
  </r>
  <r>
    <x v="137"/>
    <x v="9"/>
    <x v="4"/>
    <x v="0"/>
    <x v="3"/>
    <x v="2"/>
    <x v="4"/>
    <x v="15"/>
  </r>
  <r>
    <x v="137"/>
    <x v="12"/>
    <x v="2"/>
    <x v="0"/>
    <x v="3"/>
    <x v="2"/>
    <x v="4"/>
    <x v="15"/>
  </r>
  <r>
    <x v="137"/>
    <x v="12"/>
    <x v="1"/>
    <x v="0"/>
    <x v="3"/>
    <x v="2"/>
    <x v="4"/>
    <x v="15"/>
  </r>
  <r>
    <x v="137"/>
    <x v="11"/>
    <x v="1"/>
    <x v="0"/>
    <x v="3"/>
    <x v="2"/>
    <x v="4"/>
    <x v="15"/>
  </r>
  <r>
    <x v="137"/>
    <x v="2"/>
    <x v="0"/>
    <x v="0"/>
    <x v="3"/>
    <x v="2"/>
    <x v="4"/>
    <x v="15"/>
  </r>
  <r>
    <x v="138"/>
    <x v="10"/>
    <x v="4"/>
    <x v="0"/>
    <x v="3"/>
    <x v="2"/>
    <x v="4"/>
    <x v="15"/>
  </r>
  <r>
    <x v="139"/>
    <x v="1"/>
    <x v="0"/>
    <x v="0"/>
    <x v="1"/>
    <x v="1"/>
    <x v="3"/>
    <x v="20"/>
  </r>
  <r>
    <x v="139"/>
    <x v="1"/>
    <x v="5"/>
    <x v="0"/>
    <x v="1"/>
    <x v="1"/>
    <x v="3"/>
    <x v="20"/>
  </r>
  <r>
    <x v="139"/>
    <x v="10"/>
    <x v="0"/>
    <x v="0"/>
    <x v="1"/>
    <x v="1"/>
    <x v="3"/>
    <x v="20"/>
  </r>
  <r>
    <x v="139"/>
    <x v="9"/>
    <x v="0"/>
    <x v="0"/>
    <x v="1"/>
    <x v="1"/>
    <x v="3"/>
    <x v="20"/>
  </r>
  <r>
    <x v="139"/>
    <x v="10"/>
    <x v="1"/>
    <x v="0"/>
    <x v="1"/>
    <x v="1"/>
    <x v="3"/>
    <x v="20"/>
  </r>
  <r>
    <x v="139"/>
    <x v="0"/>
    <x v="0"/>
    <x v="0"/>
    <x v="1"/>
    <x v="1"/>
    <x v="3"/>
    <x v="20"/>
  </r>
  <r>
    <x v="139"/>
    <x v="11"/>
    <x v="0"/>
    <x v="0"/>
    <x v="1"/>
    <x v="1"/>
    <x v="3"/>
    <x v="20"/>
  </r>
  <r>
    <x v="139"/>
    <x v="7"/>
    <x v="4"/>
    <x v="0"/>
    <x v="1"/>
    <x v="1"/>
    <x v="3"/>
    <x v="20"/>
  </r>
  <r>
    <x v="140"/>
    <x v="12"/>
    <x v="1"/>
    <x v="0"/>
    <x v="0"/>
    <x v="2"/>
    <x v="3"/>
    <x v="20"/>
  </r>
  <r>
    <x v="140"/>
    <x v="6"/>
    <x v="1"/>
    <x v="0"/>
    <x v="0"/>
    <x v="2"/>
    <x v="3"/>
    <x v="20"/>
  </r>
  <r>
    <x v="140"/>
    <x v="1"/>
    <x v="0"/>
    <x v="0"/>
    <x v="0"/>
    <x v="2"/>
    <x v="3"/>
    <x v="20"/>
  </r>
  <r>
    <x v="140"/>
    <x v="1"/>
    <x v="2"/>
    <x v="0"/>
    <x v="0"/>
    <x v="2"/>
    <x v="3"/>
    <x v="20"/>
  </r>
  <r>
    <x v="140"/>
    <x v="10"/>
    <x v="1"/>
    <x v="0"/>
    <x v="0"/>
    <x v="2"/>
    <x v="3"/>
    <x v="20"/>
  </r>
  <r>
    <x v="140"/>
    <x v="1"/>
    <x v="1"/>
    <x v="0"/>
    <x v="0"/>
    <x v="2"/>
    <x v="3"/>
    <x v="20"/>
  </r>
  <r>
    <x v="140"/>
    <x v="6"/>
    <x v="0"/>
    <x v="0"/>
    <x v="0"/>
    <x v="2"/>
    <x v="3"/>
    <x v="20"/>
  </r>
  <r>
    <x v="140"/>
    <x v="12"/>
    <x v="0"/>
    <x v="0"/>
    <x v="0"/>
    <x v="2"/>
    <x v="3"/>
    <x v="20"/>
  </r>
  <r>
    <x v="140"/>
    <x v="10"/>
    <x v="4"/>
    <x v="0"/>
    <x v="0"/>
    <x v="2"/>
    <x v="3"/>
    <x v="20"/>
  </r>
  <r>
    <x v="140"/>
    <x v="11"/>
    <x v="0"/>
    <x v="0"/>
    <x v="0"/>
    <x v="2"/>
    <x v="3"/>
    <x v="20"/>
  </r>
  <r>
    <x v="140"/>
    <x v="7"/>
    <x v="0"/>
    <x v="0"/>
    <x v="0"/>
    <x v="2"/>
    <x v="3"/>
    <x v="20"/>
  </r>
  <r>
    <x v="141"/>
    <x v="0"/>
    <x v="0"/>
    <x v="0"/>
    <x v="2"/>
    <x v="1"/>
    <x v="3"/>
    <x v="20"/>
  </r>
  <r>
    <x v="141"/>
    <x v="8"/>
    <x v="0"/>
    <x v="0"/>
    <x v="2"/>
    <x v="1"/>
    <x v="3"/>
    <x v="20"/>
  </r>
  <r>
    <x v="141"/>
    <x v="0"/>
    <x v="1"/>
    <x v="0"/>
    <x v="2"/>
    <x v="1"/>
    <x v="3"/>
    <x v="20"/>
  </r>
  <r>
    <x v="141"/>
    <x v="12"/>
    <x v="0"/>
    <x v="0"/>
    <x v="2"/>
    <x v="1"/>
    <x v="3"/>
    <x v="20"/>
  </r>
  <r>
    <x v="141"/>
    <x v="12"/>
    <x v="1"/>
    <x v="0"/>
    <x v="2"/>
    <x v="1"/>
    <x v="3"/>
    <x v="20"/>
  </r>
  <r>
    <x v="141"/>
    <x v="11"/>
    <x v="0"/>
    <x v="0"/>
    <x v="2"/>
    <x v="1"/>
    <x v="3"/>
    <x v="20"/>
  </r>
  <r>
    <x v="141"/>
    <x v="8"/>
    <x v="2"/>
    <x v="0"/>
    <x v="2"/>
    <x v="1"/>
    <x v="3"/>
    <x v="20"/>
  </r>
  <r>
    <x v="141"/>
    <x v="0"/>
    <x v="2"/>
    <x v="0"/>
    <x v="2"/>
    <x v="1"/>
    <x v="3"/>
    <x v="20"/>
  </r>
  <r>
    <x v="141"/>
    <x v="7"/>
    <x v="6"/>
    <x v="0"/>
    <x v="2"/>
    <x v="1"/>
    <x v="3"/>
    <x v="20"/>
  </r>
  <r>
    <x v="141"/>
    <x v="7"/>
    <x v="4"/>
    <x v="0"/>
    <x v="2"/>
    <x v="1"/>
    <x v="3"/>
    <x v="20"/>
  </r>
  <r>
    <x v="142"/>
    <x v="2"/>
    <x v="1"/>
    <x v="0"/>
    <x v="2"/>
    <x v="1"/>
    <x v="3"/>
    <x v="20"/>
  </r>
  <r>
    <x v="142"/>
    <x v="12"/>
    <x v="1"/>
    <x v="0"/>
    <x v="2"/>
    <x v="1"/>
    <x v="3"/>
    <x v="20"/>
  </r>
  <r>
    <x v="142"/>
    <x v="7"/>
    <x v="4"/>
    <x v="0"/>
    <x v="2"/>
    <x v="1"/>
    <x v="3"/>
    <x v="20"/>
  </r>
  <r>
    <x v="142"/>
    <x v="11"/>
    <x v="3"/>
    <x v="0"/>
    <x v="2"/>
    <x v="1"/>
    <x v="3"/>
    <x v="20"/>
  </r>
  <r>
    <x v="142"/>
    <x v="12"/>
    <x v="3"/>
    <x v="0"/>
    <x v="2"/>
    <x v="1"/>
    <x v="3"/>
    <x v="20"/>
  </r>
  <r>
    <x v="142"/>
    <x v="7"/>
    <x v="7"/>
    <x v="0"/>
    <x v="2"/>
    <x v="1"/>
    <x v="3"/>
    <x v="20"/>
  </r>
  <r>
    <x v="142"/>
    <x v="8"/>
    <x v="3"/>
    <x v="0"/>
    <x v="2"/>
    <x v="1"/>
    <x v="3"/>
    <x v="20"/>
  </r>
  <r>
    <x v="142"/>
    <x v="6"/>
    <x v="0"/>
    <x v="0"/>
    <x v="2"/>
    <x v="1"/>
    <x v="3"/>
    <x v="20"/>
  </r>
  <r>
    <x v="142"/>
    <x v="8"/>
    <x v="2"/>
    <x v="0"/>
    <x v="2"/>
    <x v="1"/>
    <x v="3"/>
    <x v="20"/>
  </r>
  <r>
    <x v="143"/>
    <x v="10"/>
    <x v="4"/>
    <x v="0"/>
    <x v="0"/>
    <x v="2"/>
    <x v="3"/>
    <x v="20"/>
  </r>
  <r>
    <x v="144"/>
    <x v="9"/>
    <x v="4"/>
    <x v="0"/>
    <x v="0"/>
    <x v="2"/>
    <x v="3"/>
    <x v="20"/>
  </r>
  <r>
    <x v="144"/>
    <x v="1"/>
    <x v="0"/>
    <x v="0"/>
    <x v="0"/>
    <x v="2"/>
    <x v="3"/>
    <x v="20"/>
  </r>
  <r>
    <x v="144"/>
    <x v="1"/>
    <x v="2"/>
    <x v="0"/>
    <x v="0"/>
    <x v="2"/>
    <x v="3"/>
    <x v="20"/>
  </r>
  <r>
    <x v="144"/>
    <x v="3"/>
    <x v="0"/>
    <x v="0"/>
    <x v="0"/>
    <x v="2"/>
    <x v="3"/>
    <x v="20"/>
  </r>
  <r>
    <x v="144"/>
    <x v="2"/>
    <x v="0"/>
    <x v="0"/>
    <x v="0"/>
    <x v="2"/>
    <x v="3"/>
    <x v="20"/>
  </r>
  <r>
    <x v="144"/>
    <x v="9"/>
    <x v="0"/>
    <x v="0"/>
    <x v="0"/>
    <x v="2"/>
    <x v="3"/>
    <x v="20"/>
  </r>
  <r>
    <x v="144"/>
    <x v="3"/>
    <x v="4"/>
    <x v="0"/>
    <x v="0"/>
    <x v="2"/>
    <x v="3"/>
    <x v="20"/>
  </r>
  <r>
    <x v="144"/>
    <x v="2"/>
    <x v="1"/>
    <x v="0"/>
    <x v="0"/>
    <x v="2"/>
    <x v="3"/>
    <x v="20"/>
  </r>
  <r>
    <x v="144"/>
    <x v="10"/>
    <x v="4"/>
    <x v="0"/>
    <x v="0"/>
    <x v="2"/>
    <x v="3"/>
    <x v="20"/>
  </r>
  <r>
    <x v="144"/>
    <x v="11"/>
    <x v="0"/>
    <x v="0"/>
    <x v="0"/>
    <x v="2"/>
    <x v="3"/>
    <x v="20"/>
  </r>
  <r>
    <x v="144"/>
    <x v="11"/>
    <x v="1"/>
    <x v="0"/>
    <x v="0"/>
    <x v="2"/>
    <x v="3"/>
    <x v="20"/>
  </r>
  <r>
    <x v="144"/>
    <x v="10"/>
    <x v="1"/>
    <x v="0"/>
    <x v="0"/>
    <x v="2"/>
    <x v="3"/>
    <x v="20"/>
  </r>
  <r>
    <x v="144"/>
    <x v="12"/>
    <x v="0"/>
    <x v="0"/>
    <x v="0"/>
    <x v="2"/>
    <x v="3"/>
    <x v="20"/>
  </r>
  <r>
    <x v="144"/>
    <x v="7"/>
    <x v="0"/>
    <x v="0"/>
    <x v="0"/>
    <x v="2"/>
    <x v="3"/>
    <x v="20"/>
  </r>
  <r>
    <x v="144"/>
    <x v="6"/>
    <x v="1"/>
    <x v="0"/>
    <x v="0"/>
    <x v="2"/>
    <x v="3"/>
    <x v="20"/>
  </r>
  <r>
    <x v="144"/>
    <x v="1"/>
    <x v="1"/>
    <x v="0"/>
    <x v="0"/>
    <x v="2"/>
    <x v="3"/>
    <x v="20"/>
  </r>
  <r>
    <x v="144"/>
    <x v="12"/>
    <x v="1"/>
    <x v="0"/>
    <x v="0"/>
    <x v="2"/>
    <x v="3"/>
    <x v="20"/>
  </r>
  <r>
    <x v="144"/>
    <x v="6"/>
    <x v="0"/>
    <x v="0"/>
    <x v="0"/>
    <x v="2"/>
    <x v="3"/>
    <x v="20"/>
  </r>
  <r>
    <x v="144"/>
    <x v="12"/>
    <x v="2"/>
    <x v="0"/>
    <x v="0"/>
    <x v="2"/>
    <x v="3"/>
    <x v="20"/>
  </r>
  <r>
    <x v="144"/>
    <x v="9"/>
    <x v="1"/>
    <x v="0"/>
    <x v="0"/>
    <x v="2"/>
    <x v="3"/>
    <x v="20"/>
  </r>
  <r>
    <x v="145"/>
    <x v="10"/>
    <x v="4"/>
    <x v="1"/>
    <x v="2"/>
    <x v="1"/>
    <x v="1"/>
    <x v="20"/>
  </r>
  <r>
    <x v="145"/>
    <x v="6"/>
    <x v="3"/>
    <x v="0"/>
    <x v="2"/>
    <x v="1"/>
    <x v="1"/>
    <x v="20"/>
  </r>
  <r>
    <x v="145"/>
    <x v="1"/>
    <x v="1"/>
    <x v="1"/>
    <x v="2"/>
    <x v="1"/>
    <x v="1"/>
    <x v="20"/>
  </r>
  <r>
    <x v="145"/>
    <x v="10"/>
    <x v="0"/>
    <x v="1"/>
    <x v="2"/>
    <x v="1"/>
    <x v="1"/>
    <x v="20"/>
  </r>
  <r>
    <x v="145"/>
    <x v="3"/>
    <x v="4"/>
    <x v="1"/>
    <x v="2"/>
    <x v="1"/>
    <x v="1"/>
    <x v="20"/>
  </r>
  <r>
    <x v="145"/>
    <x v="1"/>
    <x v="5"/>
    <x v="1"/>
    <x v="2"/>
    <x v="1"/>
    <x v="1"/>
    <x v="20"/>
  </r>
  <r>
    <x v="145"/>
    <x v="9"/>
    <x v="1"/>
    <x v="1"/>
    <x v="2"/>
    <x v="1"/>
    <x v="1"/>
    <x v="20"/>
  </r>
  <r>
    <x v="145"/>
    <x v="11"/>
    <x v="3"/>
    <x v="0"/>
    <x v="2"/>
    <x v="1"/>
    <x v="1"/>
    <x v="20"/>
  </r>
  <r>
    <x v="145"/>
    <x v="9"/>
    <x v="4"/>
    <x v="1"/>
    <x v="2"/>
    <x v="1"/>
    <x v="1"/>
    <x v="20"/>
  </r>
  <r>
    <x v="145"/>
    <x v="12"/>
    <x v="2"/>
    <x v="1"/>
    <x v="2"/>
    <x v="1"/>
    <x v="1"/>
    <x v="20"/>
  </r>
  <r>
    <x v="145"/>
    <x v="1"/>
    <x v="0"/>
    <x v="1"/>
    <x v="2"/>
    <x v="1"/>
    <x v="1"/>
    <x v="20"/>
  </r>
  <r>
    <x v="145"/>
    <x v="10"/>
    <x v="1"/>
    <x v="1"/>
    <x v="2"/>
    <x v="1"/>
    <x v="1"/>
    <x v="20"/>
  </r>
  <r>
    <x v="145"/>
    <x v="9"/>
    <x v="0"/>
    <x v="1"/>
    <x v="2"/>
    <x v="1"/>
    <x v="1"/>
    <x v="20"/>
  </r>
  <r>
    <x v="146"/>
    <x v="1"/>
    <x v="5"/>
    <x v="1"/>
    <x v="2"/>
    <x v="1"/>
    <x v="1"/>
    <x v="20"/>
  </r>
  <r>
    <x v="146"/>
    <x v="11"/>
    <x v="3"/>
    <x v="0"/>
    <x v="2"/>
    <x v="1"/>
    <x v="1"/>
    <x v="20"/>
  </r>
  <r>
    <x v="146"/>
    <x v="6"/>
    <x v="3"/>
    <x v="0"/>
    <x v="2"/>
    <x v="1"/>
    <x v="1"/>
    <x v="20"/>
  </r>
  <r>
    <x v="146"/>
    <x v="12"/>
    <x v="1"/>
    <x v="1"/>
    <x v="2"/>
    <x v="1"/>
    <x v="1"/>
    <x v="20"/>
  </r>
  <r>
    <x v="146"/>
    <x v="10"/>
    <x v="1"/>
    <x v="1"/>
    <x v="2"/>
    <x v="1"/>
    <x v="1"/>
    <x v="20"/>
  </r>
  <r>
    <x v="146"/>
    <x v="9"/>
    <x v="1"/>
    <x v="1"/>
    <x v="2"/>
    <x v="1"/>
    <x v="1"/>
    <x v="20"/>
  </r>
  <r>
    <x v="146"/>
    <x v="1"/>
    <x v="0"/>
    <x v="1"/>
    <x v="2"/>
    <x v="1"/>
    <x v="1"/>
    <x v="20"/>
  </r>
  <r>
    <x v="146"/>
    <x v="12"/>
    <x v="0"/>
    <x v="1"/>
    <x v="2"/>
    <x v="1"/>
    <x v="1"/>
    <x v="20"/>
  </r>
  <r>
    <x v="146"/>
    <x v="10"/>
    <x v="0"/>
    <x v="1"/>
    <x v="2"/>
    <x v="1"/>
    <x v="1"/>
    <x v="20"/>
  </r>
  <r>
    <x v="146"/>
    <x v="10"/>
    <x v="4"/>
    <x v="1"/>
    <x v="2"/>
    <x v="1"/>
    <x v="1"/>
    <x v="20"/>
  </r>
  <r>
    <x v="146"/>
    <x v="9"/>
    <x v="0"/>
    <x v="1"/>
    <x v="2"/>
    <x v="1"/>
    <x v="1"/>
    <x v="20"/>
  </r>
  <r>
    <x v="147"/>
    <x v="0"/>
    <x v="8"/>
    <x v="1"/>
    <x v="2"/>
    <x v="1"/>
    <x v="1"/>
    <x v="20"/>
  </r>
  <r>
    <x v="147"/>
    <x v="2"/>
    <x v="1"/>
    <x v="1"/>
    <x v="2"/>
    <x v="1"/>
    <x v="1"/>
    <x v="20"/>
  </r>
  <r>
    <x v="147"/>
    <x v="0"/>
    <x v="3"/>
    <x v="1"/>
    <x v="2"/>
    <x v="1"/>
    <x v="1"/>
    <x v="20"/>
  </r>
  <r>
    <x v="147"/>
    <x v="8"/>
    <x v="3"/>
    <x v="0"/>
    <x v="2"/>
    <x v="1"/>
    <x v="1"/>
    <x v="20"/>
  </r>
  <r>
    <x v="147"/>
    <x v="6"/>
    <x v="3"/>
    <x v="0"/>
    <x v="2"/>
    <x v="1"/>
    <x v="1"/>
    <x v="20"/>
  </r>
  <r>
    <x v="147"/>
    <x v="1"/>
    <x v="0"/>
    <x v="1"/>
    <x v="2"/>
    <x v="1"/>
    <x v="1"/>
    <x v="20"/>
  </r>
  <r>
    <x v="147"/>
    <x v="4"/>
    <x v="3"/>
    <x v="0"/>
    <x v="2"/>
    <x v="1"/>
    <x v="1"/>
    <x v="20"/>
  </r>
  <r>
    <x v="147"/>
    <x v="3"/>
    <x v="4"/>
    <x v="1"/>
    <x v="2"/>
    <x v="1"/>
    <x v="1"/>
    <x v="20"/>
  </r>
  <r>
    <x v="147"/>
    <x v="8"/>
    <x v="1"/>
    <x v="1"/>
    <x v="2"/>
    <x v="1"/>
    <x v="1"/>
    <x v="20"/>
  </r>
  <r>
    <x v="147"/>
    <x v="8"/>
    <x v="0"/>
    <x v="1"/>
    <x v="2"/>
    <x v="1"/>
    <x v="1"/>
    <x v="20"/>
  </r>
  <r>
    <x v="147"/>
    <x v="8"/>
    <x v="2"/>
    <x v="1"/>
    <x v="2"/>
    <x v="1"/>
    <x v="1"/>
    <x v="20"/>
  </r>
  <r>
    <x v="147"/>
    <x v="0"/>
    <x v="2"/>
    <x v="1"/>
    <x v="2"/>
    <x v="1"/>
    <x v="1"/>
    <x v="20"/>
  </r>
  <r>
    <x v="147"/>
    <x v="0"/>
    <x v="1"/>
    <x v="1"/>
    <x v="2"/>
    <x v="1"/>
    <x v="1"/>
    <x v="20"/>
  </r>
  <r>
    <x v="147"/>
    <x v="2"/>
    <x v="3"/>
    <x v="0"/>
    <x v="2"/>
    <x v="1"/>
    <x v="1"/>
    <x v="20"/>
  </r>
  <r>
    <x v="147"/>
    <x v="1"/>
    <x v="5"/>
    <x v="1"/>
    <x v="2"/>
    <x v="1"/>
    <x v="1"/>
    <x v="20"/>
  </r>
  <r>
    <x v="147"/>
    <x v="11"/>
    <x v="3"/>
    <x v="0"/>
    <x v="2"/>
    <x v="1"/>
    <x v="1"/>
    <x v="20"/>
  </r>
  <r>
    <x v="147"/>
    <x v="7"/>
    <x v="0"/>
    <x v="1"/>
    <x v="2"/>
    <x v="1"/>
    <x v="1"/>
    <x v="20"/>
  </r>
  <r>
    <x v="147"/>
    <x v="0"/>
    <x v="0"/>
    <x v="1"/>
    <x v="2"/>
    <x v="1"/>
    <x v="1"/>
    <x v="20"/>
  </r>
  <r>
    <x v="147"/>
    <x v="1"/>
    <x v="1"/>
    <x v="1"/>
    <x v="2"/>
    <x v="1"/>
    <x v="1"/>
    <x v="20"/>
  </r>
  <r>
    <x v="147"/>
    <x v="4"/>
    <x v="2"/>
    <x v="1"/>
    <x v="2"/>
    <x v="1"/>
    <x v="1"/>
    <x v="20"/>
  </r>
  <r>
    <x v="147"/>
    <x v="0"/>
    <x v="5"/>
    <x v="1"/>
    <x v="2"/>
    <x v="1"/>
    <x v="1"/>
    <x v="20"/>
  </r>
  <r>
    <x v="147"/>
    <x v="2"/>
    <x v="0"/>
    <x v="1"/>
    <x v="2"/>
    <x v="1"/>
    <x v="1"/>
    <x v="20"/>
  </r>
  <r>
    <x v="147"/>
    <x v="4"/>
    <x v="1"/>
    <x v="1"/>
    <x v="2"/>
    <x v="1"/>
    <x v="1"/>
    <x v="20"/>
  </r>
  <r>
    <x v="147"/>
    <x v="7"/>
    <x v="7"/>
    <x v="1"/>
    <x v="2"/>
    <x v="1"/>
    <x v="1"/>
    <x v="20"/>
  </r>
  <r>
    <x v="147"/>
    <x v="5"/>
    <x v="2"/>
    <x v="1"/>
    <x v="2"/>
    <x v="1"/>
    <x v="1"/>
    <x v="20"/>
  </r>
  <r>
    <x v="147"/>
    <x v="7"/>
    <x v="6"/>
    <x v="1"/>
    <x v="2"/>
    <x v="1"/>
    <x v="1"/>
    <x v="20"/>
  </r>
  <r>
    <x v="147"/>
    <x v="5"/>
    <x v="1"/>
    <x v="1"/>
    <x v="2"/>
    <x v="1"/>
    <x v="1"/>
    <x v="20"/>
  </r>
  <r>
    <x v="147"/>
    <x v="7"/>
    <x v="2"/>
    <x v="1"/>
    <x v="2"/>
    <x v="1"/>
    <x v="1"/>
    <x v="20"/>
  </r>
  <r>
    <x v="147"/>
    <x v="7"/>
    <x v="1"/>
    <x v="1"/>
    <x v="2"/>
    <x v="1"/>
    <x v="1"/>
    <x v="20"/>
  </r>
  <r>
    <x v="147"/>
    <x v="5"/>
    <x v="0"/>
    <x v="1"/>
    <x v="2"/>
    <x v="1"/>
    <x v="1"/>
    <x v="20"/>
  </r>
  <r>
    <x v="147"/>
    <x v="4"/>
    <x v="0"/>
    <x v="1"/>
    <x v="2"/>
    <x v="1"/>
    <x v="1"/>
    <x v="20"/>
  </r>
  <r>
    <x v="147"/>
    <x v="7"/>
    <x v="4"/>
    <x v="0"/>
    <x v="2"/>
    <x v="1"/>
    <x v="1"/>
    <x v="20"/>
  </r>
  <r>
    <x v="147"/>
    <x v="3"/>
    <x v="2"/>
    <x v="1"/>
    <x v="2"/>
    <x v="1"/>
    <x v="1"/>
    <x v="20"/>
  </r>
  <r>
    <x v="148"/>
    <x v="10"/>
    <x v="4"/>
    <x v="1"/>
    <x v="2"/>
    <x v="1"/>
    <x v="1"/>
    <x v="20"/>
  </r>
  <r>
    <x v="148"/>
    <x v="3"/>
    <x v="4"/>
    <x v="1"/>
    <x v="2"/>
    <x v="1"/>
    <x v="1"/>
    <x v="20"/>
  </r>
  <r>
    <x v="148"/>
    <x v="6"/>
    <x v="3"/>
    <x v="0"/>
    <x v="2"/>
    <x v="1"/>
    <x v="1"/>
    <x v="20"/>
  </r>
  <r>
    <x v="148"/>
    <x v="9"/>
    <x v="4"/>
    <x v="1"/>
    <x v="2"/>
    <x v="1"/>
    <x v="1"/>
    <x v="20"/>
  </r>
  <r>
    <x v="148"/>
    <x v="12"/>
    <x v="2"/>
    <x v="1"/>
    <x v="2"/>
    <x v="1"/>
    <x v="1"/>
    <x v="20"/>
  </r>
  <r>
    <x v="148"/>
    <x v="10"/>
    <x v="0"/>
    <x v="1"/>
    <x v="2"/>
    <x v="1"/>
    <x v="1"/>
    <x v="20"/>
  </r>
  <r>
    <x v="148"/>
    <x v="1"/>
    <x v="0"/>
    <x v="1"/>
    <x v="2"/>
    <x v="1"/>
    <x v="1"/>
    <x v="20"/>
  </r>
  <r>
    <x v="148"/>
    <x v="1"/>
    <x v="1"/>
    <x v="1"/>
    <x v="2"/>
    <x v="1"/>
    <x v="1"/>
    <x v="20"/>
  </r>
  <r>
    <x v="148"/>
    <x v="9"/>
    <x v="1"/>
    <x v="1"/>
    <x v="2"/>
    <x v="1"/>
    <x v="1"/>
    <x v="20"/>
  </r>
  <r>
    <x v="148"/>
    <x v="9"/>
    <x v="0"/>
    <x v="1"/>
    <x v="2"/>
    <x v="1"/>
    <x v="1"/>
    <x v="20"/>
  </r>
  <r>
    <x v="148"/>
    <x v="10"/>
    <x v="1"/>
    <x v="1"/>
    <x v="2"/>
    <x v="1"/>
    <x v="1"/>
    <x v="20"/>
  </r>
  <r>
    <x v="148"/>
    <x v="11"/>
    <x v="3"/>
    <x v="0"/>
    <x v="2"/>
    <x v="1"/>
    <x v="1"/>
    <x v="20"/>
  </r>
  <r>
    <x v="148"/>
    <x v="1"/>
    <x v="5"/>
    <x v="1"/>
    <x v="2"/>
    <x v="1"/>
    <x v="1"/>
    <x v="20"/>
  </r>
  <r>
    <x v="149"/>
    <x v="1"/>
    <x v="0"/>
    <x v="1"/>
    <x v="2"/>
    <x v="2"/>
    <x v="1"/>
    <x v="20"/>
  </r>
  <r>
    <x v="149"/>
    <x v="10"/>
    <x v="0"/>
    <x v="1"/>
    <x v="2"/>
    <x v="2"/>
    <x v="1"/>
    <x v="20"/>
  </r>
  <r>
    <x v="149"/>
    <x v="12"/>
    <x v="1"/>
    <x v="1"/>
    <x v="2"/>
    <x v="2"/>
    <x v="1"/>
    <x v="20"/>
  </r>
  <r>
    <x v="149"/>
    <x v="1"/>
    <x v="5"/>
    <x v="1"/>
    <x v="2"/>
    <x v="2"/>
    <x v="1"/>
    <x v="20"/>
  </r>
  <r>
    <x v="149"/>
    <x v="12"/>
    <x v="0"/>
    <x v="1"/>
    <x v="2"/>
    <x v="2"/>
    <x v="1"/>
    <x v="20"/>
  </r>
  <r>
    <x v="149"/>
    <x v="12"/>
    <x v="2"/>
    <x v="1"/>
    <x v="2"/>
    <x v="2"/>
    <x v="1"/>
    <x v="20"/>
  </r>
  <r>
    <x v="149"/>
    <x v="10"/>
    <x v="1"/>
    <x v="1"/>
    <x v="2"/>
    <x v="2"/>
    <x v="1"/>
    <x v="20"/>
  </r>
  <r>
    <x v="149"/>
    <x v="10"/>
    <x v="4"/>
    <x v="1"/>
    <x v="2"/>
    <x v="2"/>
    <x v="1"/>
    <x v="20"/>
  </r>
  <r>
    <x v="149"/>
    <x v="3"/>
    <x v="4"/>
    <x v="1"/>
    <x v="2"/>
    <x v="2"/>
    <x v="1"/>
    <x v="20"/>
  </r>
  <r>
    <x v="149"/>
    <x v="9"/>
    <x v="0"/>
    <x v="1"/>
    <x v="2"/>
    <x v="2"/>
    <x v="1"/>
    <x v="20"/>
  </r>
  <r>
    <x v="150"/>
    <x v="12"/>
    <x v="0"/>
    <x v="1"/>
    <x v="2"/>
    <x v="2"/>
    <x v="1"/>
    <x v="20"/>
  </r>
  <r>
    <x v="150"/>
    <x v="9"/>
    <x v="0"/>
    <x v="1"/>
    <x v="2"/>
    <x v="2"/>
    <x v="1"/>
    <x v="20"/>
  </r>
  <r>
    <x v="150"/>
    <x v="3"/>
    <x v="4"/>
    <x v="1"/>
    <x v="2"/>
    <x v="2"/>
    <x v="1"/>
    <x v="20"/>
  </r>
  <r>
    <x v="150"/>
    <x v="1"/>
    <x v="0"/>
    <x v="1"/>
    <x v="2"/>
    <x v="2"/>
    <x v="1"/>
    <x v="20"/>
  </r>
  <r>
    <x v="150"/>
    <x v="10"/>
    <x v="4"/>
    <x v="1"/>
    <x v="2"/>
    <x v="2"/>
    <x v="1"/>
    <x v="20"/>
  </r>
  <r>
    <x v="150"/>
    <x v="12"/>
    <x v="2"/>
    <x v="1"/>
    <x v="2"/>
    <x v="2"/>
    <x v="1"/>
    <x v="20"/>
  </r>
  <r>
    <x v="150"/>
    <x v="12"/>
    <x v="1"/>
    <x v="1"/>
    <x v="2"/>
    <x v="2"/>
    <x v="1"/>
    <x v="20"/>
  </r>
  <r>
    <x v="150"/>
    <x v="10"/>
    <x v="1"/>
    <x v="1"/>
    <x v="2"/>
    <x v="2"/>
    <x v="1"/>
    <x v="20"/>
  </r>
  <r>
    <x v="150"/>
    <x v="10"/>
    <x v="0"/>
    <x v="1"/>
    <x v="2"/>
    <x v="2"/>
    <x v="1"/>
    <x v="20"/>
  </r>
  <r>
    <x v="150"/>
    <x v="1"/>
    <x v="5"/>
    <x v="1"/>
    <x v="2"/>
    <x v="2"/>
    <x v="1"/>
    <x v="20"/>
  </r>
  <r>
    <x v="151"/>
    <x v="10"/>
    <x v="0"/>
    <x v="1"/>
    <x v="2"/>
    <x v="2"/>
    <x v="1"/>
    <x v="20"/>
  </r>
  <r>
    <x v="151"/>
    <x v="9"/>
    <x v="0"/>
    <x v="1"/>
    <x v="2"/>
    <x v="2"/>
    <x v="1"/>
    <x v="20"/>
  </r>
  <r>
    <x v="151"/>
    <x v="10"/>
    <x v="1"/>
    <x v="1"/>
    <x v="2"/>
    <x v="2"/>
    <x v="1"/>
    <x v="20"/>
  </r>
  <r>
    <x v="151"/>
    <x v="12"/>
    <x v="1"/>
    <x v="1"/>
    <x v="2"/>
    <x v="2"/>
    <x v="1"/>
    <x v="20"/>
  </r>
  <r>
    <x v="151"/>
    <x v="1"/>
    <x v="0"/>
    <x v="1"/>
    <x v="2"/>
    <x v="2"/>
    <x v="1"/>
    <x v="20"/>
  </r>
  <r>
    <x v="151"/>
    <x v="12"/>
    <x v="2"/>
    <x v="1"/>
    <x v="2"/>
    <x v="2"/>
    <x v="1"/>
    <x v="20"/>
  </r>
  <r>
    <x v="151"/>
    <x v="1"/>
    <x v="5"/>
    <x v="1"/>
    <x v="2"/>
    <x v="2"/>
    <x v="1"/>
    <x v="20"/>
  </r>
  <r>
    <x v="151"/>
    <x v="10"/>
    <x v="4"/>
    <x v="1"/>
    <x v="2"/>
    <x v="2"/>
    <x v="1"/>
    <x v="20"/>
  </r>
  <r>
    <x v="151"/>
    <x v="12"/>
    <x v="0"/>
    <x v="1"/>
    <x v="2"/>
    <x v="2"/>
    <x v="1"/>
    <x v="20"/>
  </r>
  <r>
    <x v="151"/>
    <x v="3"/>
    <x v="4"/>
    <x v="1"/>
    <x v="2"/>
    <x v="2"/>
    <x v="1"/>
    <x v="20"/>
  </r>
  <r>
    <x v="152"/>
    <x v="10"/>
    <x v="0"/>
    <x v="1"/>
    <x v="2"/>
    <x v="2"/>
    <x v="1"/>
    <x v="20"/>
  </r>
  <r>
    <x v="152"/>
    <x v="10"/>
    <x v="4"/>
    <x v="1"/>
    <x v="2"/>
    <x v="2"/>
    <x v="1"/>
    <x v="20"/>
  </r>
  <r>
    <x v="152"/>
    <x v="1"/>
    <x v="5"/>
    <x v="1"/>
    <x v="2"/>
    <x v="2"/>
    <x v="1"/>
    <x v="20"/>
  </r>
  <r>
    <x v="152"/>
    <x v="12"/>
    <x v="0"/>
    <x v="1"/>
    <x v="2"/>
    <x v="2"/>
    <x v="1"/>
    <x v="20"/>
  </r>
  <r>
    <x v="152"/>
    <x v="9"/>
    <x v="0"/>
    <x v="1"/>
    <x v="2"/>
    <x v="2"/>
    <x v="1"/>
    <x v="20"/>
  </r>
  <r>
    <x v="152"/>
    <x v="12"/>
    <x v="1"/>
    <x v="1"/>
    <x v="2"/>
    <x v="2"/>
    <x v="1"/>
    <x v="20"/>
  </r>
  <r>
    <x v="152"/>
    <x v="12"/>
    <x v="2"/>
    <x v="1"/>
    <x v="2"/>
    <x v="2"/>
    <x v="1"/>
    <x v="20"/>
  </r>
  <r>
    <x v="152"/>
    <x v="1"/>
    <x v="0"/>
    <x v="1"/>
    <x v="2"/>
    <x v="2"/>
    <x v="1"/>
    <x v="20"/>
  </r>
  <r>
    <x v="152"/>
    <x v="10"/>
    <x v="1"/>
    <x v="1"/>
    <x v="2"/>
    <x v="2"/>
    <x v="1"/>
    <x v="20"/>
  </r>
  <r>
    <x v="152"/>
    <x v="3"/>
    <x v="4"/>
    <x v="1"/>
    <x v="2"/>
    <x v="2"/>
    <x v="1"/>
    <x v="20"/>
  </r>
  <r>
    <x v="153"/>
    <x v="12"/>
    <x v="1"/>
    <x v="1"/>
    <x v="2"/>
    <x v="2"/>
    <x v="1"/>
    <x v="20"/>
  </r>
  <r>
    <x v="153"/>
    <x v="1"/>
    <x v="1"/>
    <x v="1"/>
    <x v="2"/>
    <x v="2"/>
    <x v="1"/>
    <x v="20"/>
  </r>
  <r>
    <x v="153"/>
    <x v="12"/>
    <x v="0"/>
    <x v="1"/>
    <x v="2"/>
    <x v="2"/>
    <x v="1"/>
    <x v="20"/>
  </r>
  <r>
    <x v="153"/>
    <x v="10"/>
    <x v="1"/>
    <x v="1"/>
    <x v="2"/>
    <x v="2"/>
    <x v="1"/>
    <x v="20"/>
  </r>
  <r>
    <x v="153"/>
    <x v="1"/>
    <x v="0"/>
    <x v="1"/>
    <x v="2"/>
    <x v="2"/>
    <x v="1"/>
    <x v="20"/>
  </r>
  <r>
    <x v="153"/>
    <x v="9"/>
    <x v="0"/>
    <x v="1"/>
    <x v="2"/>
    <x v="2"/>
    <x v="1"/>
    <x v="20"/>
  </r>
  <r>
    <x v="153"/>
    <x v="10"/>
    <x v="0"/>
    <x v="1"/>
    <x v="2"/>
    <x v="2"/>
    <x v="1"/>
    <x v="20"/>
  </r>
  <r>
    <x v="153"/>
    <x v="7"/>
    <x v="0"/>
    <x v="1"/>
    <x v="2"/>
    <x v="2"/>
    <x v="1"/>
    <x v="20"/>
  </r>
  <r>
    <x v="153"/>
    <x v="1"/>
    <x v="5"/>
    <x v="1"/>
    <x v="2"/>
    <x v="2"/>
    <x v="1"/>
    <x v="20"/>
  </r>
  <r>
    <x v="154"/>
    <x v="12"/>
    <x v="0"/>
    <x v="1"/>
    <x v="2"/>
    <x v="2"/>
    <x v="1"/>
    <x v="20"/>
  </r>
  <r>
    <x v="154"/>
    <x v="10"/>
    <x v="1"/>
    <x v="1"/>
    <x v="2"/>
    <x v="2"/>
    <x v="1"/>
    <x v="20"/>
  </r>
  <r>
    <x v="154"/>
    <x v="7"/>
    <x v="0"/>
    <x v="1"/>
    <x v="2"/>
    <x v="2"/>
    <x v="1"/>
    <x v="20"/>
  </r>
  <r>
    <x v="154"/>
    <x v="12"/>
    <x v="1"/>
    <x v="1"/>
    <x v="2"/>
    <x v="2"/>
    <x v="1"/>
    <x v="20"/>
  </r>
  <r>
    <x v="154"/>
    <x v="1"/>
    <x v="0"/>
    <x v="1"/>
    <x v="2"/>
    <x v="2"/>
    <x v="1"/>
    <x v="20"/>
  </r>
  <r>
    <x v="154"/>
    <x v="1"/>
    <x v="1"/>
    <x v="1"/>
    <x v="2"/>
    <x v="2"/>
    <x v="1"/>
    <x v="20"/>
  </r>
  <r>
    <x v="154"/>
    <x v="10"/>
    <x v="0"/>
    <x v="1"/>
    <x v="2"/>
    <x v="2"/>
    <x v="1"/>
    <x v="20"/>
  </r>
  <r>
    <x v="154"/>
    <x v="9"/>
    <x v="0"/>
    <x v="1"/>
    <x v="2"/>
    <x v="2"/>
    <x v="1"/>
    <x v="20"/>
  </r>
  <r>
    <x v="154"/>
    <x v="1"/>
    <x v="5"/>
    <x v="1"/>
    <x v="2"/>
    <x v="2"/>
    <x v="1"/>
    <x v="20"/>
  </r>
  <r>
    <x v="155"/>
    <x v="10"/>
    <x v="4"/>
    <x v="1"/>
    <x v="2"/>
    <x v="2"/>
    <x v="1"/>
    <x v="20"/>
  </r>
  <r>
    <x v="156"/>
    <x v="10"/>
    <x v="4"/>
    <x v="1"/>
    <x v="2"/>
    <x v="2"/>
    <x v="1"/>
    <x v="20"/>
  </r>
  <r>
    <x v="156"/>
    <x v="1"/>
    <x v="5"/>
    <x v="1"/>
    <x v="2"/>
    <x v="2"/>
    <x v="1"/>
    <x v="20"/>
  </r>
  <r>
    <x v="156"/>
    <x v="9"/>
    <x v="1"/>
    <x v="1"/>
    <x v="2"/>
    <x v="2"/>
    <x v="1"/>
    <x v="20"/>
  </r>
  <r>
    <x v="156"/>
    <x v="6"/>
    <x v="3"/>
    <x v="0"/>
    <x v="2"/>
    <x v="2"/>
    <x v="1"/>
    <x v="20"/>
  </r>
  <r>
    <x v="156"/>
    <x v="10"/>
    <x v="1"/>
    <x v="1"/>
    <x v="2"/>
    <x v="2"/>
    <x v="1"/>
    <x v="20"/>
  </r>
  <r>
    <x v="156"/>
    <x v="12"/>
    <x v="0"/>
    <x v="1"/>
    <x v="2"/>
    <x v="2"/>
    <x v="1"/>
    <x v="20"/>
  </r>
  <r>
    <x v="156"/>
    <x v="3"/>
    <x v="4"/>
    <x v="1"/>
    <x v="2"/>
    <x v="2"/>
    <x v="1"/>
    <x v="20"/>
  </r>
  <r>
    <x v="156"/>
    <x v="12"/>
    <x v="2"/>
    <x v="1"/>
    <x v="2"/>
    <x v="2"/>
    <x v="1"/>
    <x v="20"/>
  </r>
  <r>
    <x v="156"/>
    <x v="9"/>
    <x v="4"/>
    <x v="1"/>
    <x v="2"/>
    <x v="2"/>
    <x v="1"/>
    <x v="20"/>
  </r>
  <r>
    <x v="156"/>
    <x v="11"/>
    <x v="3"/>
    <x v="0"/>
    <x v="2"/>
    <x v="2"/>
    <x v="1"/>
    <x v="20"/>
  </r>
  <r>
    <x v="156"/>
    <x v="1"/>
    <x v="1"/>
    <x v="1"/>
    <x v="2"/>
    <x v="2"/>
    <x v="1"/>
    <x v="20"/>
  </r>
  <r>
    <x v="156"/>
    <x v="10"/>
    <x v="0"/>
    <x v="1"/>
    <x v="2"/>
    <x v="2"/>
    <x v="1"/>
    <x v="20"/>
  </r>
  <r>
    <x v="156"/>
    <x v="9"/>
    <x v="0"/>
    <x v="1"/>
    <x v="2"/>
    <x v="2"/>
    <x v="1"/>
    <x v="20"/>
  </r>
  <r>
    <x v="156"/>
    <x v="1"/>
    <x v="0"/>
    <x v="1"/>
    <x v="2"/>
    <x v="2"/>
    <x v="1"/>
    <x v="20"/>
  </r>
  <r>
    <x v="156"/>
    <x v="12"/>
    <x v="1"/>
    <x v="1"/>
    <x v="2"/>
    <x v="2"/>
    <x v="1"/>
    <x v="20"/>
  </r>
  <r>
    <x v="157"/>
    <x v="10"/>
    <x v="4"/>
    <x v="1"/>
    <x v="2"/>
    <x v="2"/>
    <x v="1"/>
    <x v="20"/>
  </r>
  <r>
    <x v="158"/>
    <x v="1"/>
    <x v="0"/>
    <x v="1"/>
    <x v="2"/>
    <x v="2"/>
    <x v="1"/>
    <x v="20"/>
  </r>
  <r>
    <x v="158"/>
    <x v="3"/>
    <x v="4"/>
    <x v="1"/>
    <x v="2"/>
    <x v="2"/>
    <x v="1"/>
    <x v="20"/>
  </r>
  <r>
    <x v="158"/>
    <x v="9"/>
    <x v="4"/>
    <x v="1"/>
    <x v="2"/>
    <x v="2"/>
    <x v="1"/>
    <x v="20"/>
  </r>
  <r>
    <x v="158"/>
    <x v="11"/>
    <x v="3"/>
    <x v="0"/>
    <x v="2"/>
    <x v="2"/>
    <x v="1"/>
    <x v="20"/>
  </r>
  <r>
    <x v="158"/>
    <x v="12"/>
    <x v="1"/>
    <x v="1"/>
    <x v="2"/>
    <x v="2"/>
    <x v="1"/>
    <x v="20"/>
  </r>
  <r>
    <x v="158"/>
    <x v="10"/>
    <x v="0"/>
    <x v="1"/>
    <x v="2"/>
    <x v="2"/>
    <x v="1"/>
    <x v="20"/>
  </r>
  <r>
    <x v="158"/>
    <x v="1"/>
    <x v="5"/>
    <x v="1"/>
    <x v="2"/>
    <x v="2"/>
    <x v="1"/>
    <x v="20"/>
  </r>
  <r>
    <x v="158"/>
    <x v="12"/>
    <x v="2"/>
    <x v="1"/>
    <x v="2"/>
    <x v="2"/>
    <x v="1"/>
    <x v="20"/>
  </r>
  <r>
    <x v="158"/>
    <x v="1"/>
    <x v="1"/>
    <x v="1"/>
    <x v="2"/>
    <x v="2"/>
    <x v="1"/>
    <x v="20"/>
  </r>
  <r>
    <x v="158"/>
    <x v="10"/>
    <x v="4"/>
    <x v="1"/>
    <x v="2"/>
    <x v="2"/>
    <x v="1"/>
    <x v="20"/>
  </r>
  <r>
    <x v="158"/>
    <x v="12"/>
    <x v="0"/>
    <x v="1"/>
    <x v="2"/>
    <x v="2"/>
    <x v="1"/>
    <x v="20"/>
  </r>
  <r>
    <x v="158"/>
    <x v="6"/>
    <x v="3"/>
    <x v="0"/>
    <x v="2"/>
    <x v="2"/>
    <x v="1"/>
    <x v="20"/>
  </r>
  <r>
    <x v="158"/>
    <x v="10"/>
    <x v="1"/>
    <x v="1"/>
    <x v="2"/>
    <x v="2"/>
    <x v="1"/>
    <x v="20"/>
  </r>
  <r>
    <x v="158"/>
    <x v="9"/>
    <x v="0"/>
    <x v="1"/>
    <x v="2"/>
    <x v="2"/>
    <x v="1"/>
    <x v="20"/>
  </r>
  <r>
    <x v="158"/>
    <x v="9"/>
    <x v="1"/>
    <x v="1"/>
    <x v="2"/>
    <x v="2"/>
    <x v="1"/>
    <x v="20"/>
  </r>
  <r>
    <x v="159"/>
    <x v="10"/>
    <x v="4"/>
    <x v="0"/>
    <x v="1"/>
    <x v="1"/>
    <x v="5"/>
    <x v="2"/>
  </r>
  <r>
    <x v="159"/>
    <x v="11"/>
    <x v="0"/>
    <x v="0"/>
    <x v="1"/>
    <x v="1"/>
    <x v="5"/>
    <x v="2"/>
  </r>
  <r>
    <x v="159"/>
    <x v="10"/>
    <x v="1"/>
    <x v="0"/>
    <x v="1"/>
    <x v="1"/>
    <x v="5"/>
    <x v="2"/>
  </r>
  <r>
    <x v="159"/>
    <x v="0"/>
    <x v="5"/>
    <x v="0"/>
    <x v="1"/>
    <x v="1"/>
    <x v="5"/>
    <x v="2"/>
  </r>
  <r>
    <x v="159"/>
    <x v="0"/>
    <x v="0"/>
    <x v="0"/>
    <x v="1"/>
    <x v="1"/>
    <x v="5"/>
    <x v="2"/>
  </r>
  <r>
    <x v="159"/>
    <x v="9"/>
    <x v="1"/>
    <x v="0"/>
    <x v="1"/>
    <x v="1"/>
    <x v="5"/>
    <x v="2"/>
  </r>
  <r>
    <x v="159"/>
    <x v="3"/>
    <x v="4"/>
    <x v="0"/>
    <x v="1"/>
    <x v="1"/>
    <x v="5"/>
    <x v="2"/>
  </r>
  <r>
    <x v="159"/>
    <x v="9"/>
    <x v="0"/>
    <x v="0"/>
    <x v="1"/>
    <x v="1"/>
    <x v="5"/>
    <x v="2"/>
  </r>
  <r>
    <x v="159"/>
    <x v="10"/>
    <x v="0"/>
    <x v="0"/>
    <x v="1"/>
    <x v="1"/>
    <x v="5"/>
    <x v="2"/>
  </r>
  <r>
    <x v="159"/>
    <x v="1"/>
    <x v="5"/>
    <x v="0"/>
    <x v="1"/>
    <x v="1"/>
    <x v="5"/>
    <x v="2"/>
  </r>
  <r>
    <x v="159"/>
    <x v="3"/>
    <x v="0"/>
    <x v="0"/>
    <x v="1"/>
    <x v="1"/>
    <x v="5"/>
    <x v="2"/>
  </r>
  <r>
    <x v="159"/>
    <x v="1"/>
    <x v="0"/>
    <x v="0"/>
    <x v="1"/>
    <x v="1"/>
    <x v="5"/>
    <x v="2"/>
  </r>
  <r>
    <x v="159"/>
    <x v="1"/>
    <x v="1"/>
    <x v="0"/>
    <x v="1"/>
    <x v="1"/>
    <x v="5"/>
    <x v="2"/>
  </r>
  <r>
    <x v="159"/>
    <x v="12"/>
    <x v="0"/>
    <x v="0"/>
    <x v="1"/>
    <x v="1"/>
    <x v="5"/>
    <x v="2"/>
  </r>
  <r>
    <x v="160"/>
    <x v="1"/>
    <x v="4"/>
    <x v="0"/>
    <x v="0"/>
    <x v="2"/>
    <x v="2"/>
    <x v="2"/>
  </r>
  <r>
    <x v="161"/>
    <x v="1"/>
    <x v="1"/>
    <x v="0"/>
    <x v="1"/>
    <x v="2"/>
    <x v="0"/>
    <x v="2"/>
  </r>
  <r>
    <x v="161"/>
    <x v="1"/>
    <x v="5"/>
    <x v="0"/>
    <x v="1"/>
    <x v="2"/>
    <x v="0"/>
    <x v="2"/>
  </r>
  <r>
    <x v="161"/>
    <x v="1"/>
    <x v="0"/>
    <x v="0"/>
    <x v="1"/>
    <x v="2"/>
    <x v="0"/>
    <x v="2"/>
  </r>
  <r>
    <x v="161"/>
    <x v="10"/>
    <x v="1"/>
    <x v="0"/>
    <x v="1"/>
    <x v="2"/>
    <x v="0"/>
    <x v="2"/>
  </r>
  <r>
    <x v="161"/>
    <x v="12"/>
    <x v="0"/>
    <x v="0"/>
    <x v="1"/>
    <x v="2"/>
    <x v="0"/>
    <x v="2"/>
  </r>
  <r>
    <x v="161"/>
    <x v="9"/>
    <x v="0"/>
    <x v="0"/>
    <x v="1"/>
    <x v="2"/>
    <x v="0"/>
    <x v="2"/>
  </r>
  <r>
    <x v="161"/>
    <x v="10"/>
    <x v="4"/>
    <x v="0"/>
    <x v="1"/>
    <x v="2"/>
    <x v="0"/>
    <x v="2"/>
  </r>
  <r>
    <x v="161"/>
    <x v="10"/>
    <x v="0"/>
    <x v="0"/>
    <x v="1"/>
    <x v="2"/>
    <x v="0"/>
    <x v="2"/>
  </r>
  <r>
    <x v="161"/>
    <x v="12"/>
    <x v="1"/>
    <x v="0"/>
    <x v="1"/>
    <x v="2"/>
    <x v="0"/>
    <x v="2"/>
  </r>
  <r>
    <x v="161"/>
    <x v="9"/>
    <x v="1"/>
    <x v="0"/>
    <x v="1"/>
    <x v="2"/>
    <x v="0"/>
    <x v="2"/>
  </r>
  <r>
    <x v="162"/>
    <x v="9"/>
    <x v="0"/>
    <x v="0"/>
    <x v="1"/>
    <x v="3"/>
    <x v="0"/>
    <x v="2"/>
  </r>
  <r>
    <x v="162"/>
    <x v="12"/>
    <x v="0"/>
    <x v="0"/>
    <x v="1"/>
    <x v="3"/>
    <x v="0"/>
    <x v="2"/>
  </r>
  <r>
    <x v="162"/>
    <x v="12"/>
    <x v="1"/>
    <x v="0"/>
    <x v="1"/>
    <x v="3"/>
    <x v="0"/>
    <x v="2"/>
  </r>
  <r>
    <x v="162"/>
    <x v="1"/>
    <x v="0"/>
    <x v="0"/>
    <x v="1"/>
    <x v="3"/>
    <x v="0"/>
    <x v="2"/>
  </r>
  <r>
    <x v="162"/>
    <x v="1"/>
    <x v="5"/>
    <x v="0"/>
    <x v="1"/>
    <x v="3"/>
    <x v="0"/>
    <x v="2"/>
  </r>
  <r>
    <x v="162"/>
    <x v="11"/>
    <x v="0"/>
    <x v="0"/>
    <x v="1"/>
    <x v="3"/>
    <x v="0"/>
    <x v="2"/>
  </r>
  <r>
    <x v="163"/>
    <x v="1"/>
    <x v="2"/>
    <x v="0"/>
    <x v="0"/>
    <x v="2"/>
    <x v="0"/>
    <x v="2"/>
  </r>
  <r>
    <x v="163"/>
    <x v="12"/>
    <x v="2"/>
    <x v="0"/>
    <x v="0"/>
    <x v="2"/>
    <x v="0"/>
    <x v="2"/>
  </r>
  <r>
    <x v="163"/>
    <x v="11"/>
    <x v="2"/>
    <x v="0"/>
    <x v="0"/>
    <x v="2"/>
    <x v="0"/>
    <x v="2"/>
  </r>
  <r>
    <x v="163"/>
    <x v="12"/>
    <x v="3"/>
    <x v="0"/>
    <x v="0"/>
    <x v="2"/>
    <x v="0"/>
    <x v="2"/>
  </r>
  <r>
    <x v="163"/>
    <x v="6"/>
    <x v="2"/>
    <x v="0"/>
    <x v="0"/>
    <x v="2"/>
    <x v="0"/>
    <x v="2"/>
  </r>
  <r>
    <x v="163"/>
    <x v="10"/>
    <x v="4"/>
    <x v="0"/>
    <x v="0"/>
    <x v="2"/>
    <x v="0"/>
    <x v="2"/>
  </r>
  <r>
    <x v="163"/>
    <x v="1"/>
    <x v="3"/>
    <x v="0"/>
    <x v="0"/>
    <x v="2"/>
    <x v="0"/>
    <x v="2"/>
  </r>
  <r>
    <x v="164"/>
    <x v="1"/>
    <x v="5"/>
    <x v="0"/>
    <x v="0"/>
    <x v="1"/>
    <x v="0"/>
    <x v="2"/>
  </r>
  <r>
    <x v="165"/>
    <x v="1"/>
    <x v="2"/>
    <x v="0"/>
    <x v="0"/>
    <x v="2"/>
    <x v="0"/>
    <x v="2"/>
  </r>
  <r>
    <x v="165"/>
    <x v="1"/>
    <x v="3"/>
    <x v="0"/>
    <x v="0"/>
    <x v="2"/>
    <x v="0"/>
    <x v="2"/>
  </r>
  <r>
    <x v="165"/>
    <x v="12"/>
    <x v="2"/>
    <x v="0"/>
    <x v="0"/>
    <x v="2"/>
    <x v="0"/>
    <x v="2"/>
  </r>
  <r>
    <x v="165"/>
    <x v="9"/>
    <x v="4"/>
    <x v="0"/>
    <x v="0"/>
    <x v="2"/>
    <x v="0"/>
    <x v="2"/>
  </r>
  <r>
    <x v="165"/>
    <x v="11"/>
    <x v="2"/>
    <x v="0"/>
    <x v="0"/>
    <x v="2"/>
    <x v="0"/>
    <x v="2"/>
  </r>
  <r>
    <x v="165"/>
    <x v="6"/>
    <x v="2"/>
    <x v="0"/>
    <x v="0"/>
    <x v="2"/>
    <x v="0"/>
    <x v="2"/>
  </r>
  <r>
    <x v="165"/>
    <x v="12"/>
    <x v="3"/>
    <x v="0"/>
    <x v="0"/>
    <x v="2"/>
    <x v="0"/>
    <x v="2"/>
  </r>
  <r>
    <x v="165"/>
    <x v="3"/>
    <x v="4"/>
    <x v="0"/>
    <x v="0"/>
    <x v="2"/>
    <x v="0"/>
    <x v="2"/>
  </r>
  <r>
    <x v="166"/>
    <x v="10"/>
    <x v="4"/>
    <x v="0"/>
    <x v="0"/>
    <x v="2"/>
    <x v="0"/>
    <x v="2"/>
  </r>
  <r>
    <x v="167"/>
    <x v="1"/>
    <x v="3"/>
    <x v="0"/>
    <x v="0"/>
    <x v="1"/>
    <x v="0"/>
    <x v="2"/>
  </r>
  <r>
    <x v="167"/>
    <x v="3"/>
    <x v="4"/>
    <x v="0"/>
    <x v="0"/>
    <x v="1"/>
    <x v="0"/>
    <x v="2"/>
  </r>
  <r>
    <x v="167"/>
    <x v="12"/>
    <x v="3"/>
    <x v="0"/>
    <x v="0"/>
    <x v="1"/>
    <x v="0"/>
    <x v="2"/>
  </r>
  <r>
    <x v="167"/>
    <x v="9"/>
    <x v="4"/>
    <x v="0"/>
    <x v="0"/>
    <x v="1"/>
    <x v="0"/>
    <x v="2"/>
  </r>
  <r>
    <x v="167"/>
    <x v="11"/>
    <x v="2"/>
    <x v="0"/>
    <x v="0"/>
    <x v="1"/>
    <x v="0"/>
    <x v="2"/>
  </r>
  <r>
    <x v="167"/>
    <x v="6"/>
    <x v="2"/>
    <x v="0"/>
    <x v="0"/>
    <x v="1"/>
    <x v="0"/>
    <x v="2"/>
  </r>
  <r>
    <x v="167"/>
    <x v="1"/>
    <x v="2"/>
    <x v="0"/>
    <x v="0"/>
    <x v="1"/>
    <x v="0"/>
    <x v="2"/>
  </r>
  <r>
    <x v="167"/>
    <x v="12"/>
    <x v="2"/>
    <x v="0"/>
    <x v="0"/>
    <x v="1"/>
    <x v="0"/>
    <x v="2"/>
  </r>
  <r>
    <x v="168"/>
    <x v="9"/>
    <x v="4"/>
    <x v="0"/>
    <x v="0"/>
    <x v="2"/>
    <x v="0"/>
    <x v="2"/>
  </r>
  <r>
    <x v="168"/>
    <x v="10"/>
    <x v="4"/>
    <x v="0"/>
    <x v="0"/>
    <x v="2"/>
    <x v="0"/>
    <x v="2"/>
  </r>
  <r>
    <x v="168"/>
    <x v="7"/>
    <x v="6"/>
    <x v="0"/>
    <x v="0"/>
    <x v="2"/>
    <x v="0"/>
    <x v="2"/>
  </r>
  <r>
    <x v="168"/>
    <x v="1"/>
    <x v="5"/>
    <x v="0"/>
    <x v="0"/>
    <x v="2"/>
    <x v="0"/>
    <x v="2"/>
  </r>
  <r>
    <x v="168"/>
    <x v="1"/>
    <x v="3"/>
    <x v="0"/>
    <x v="0"/>
    <x v="2"/>
    <x v="0"/>
    <x v="2"/>
  </r>
  <r>
    <x v="168"/>
    <x v="11"/>
    <x v="2"/>
    <x v="0"/>
    <x v="0"/>
    <x v="2"/>
    <x v="0"/>
    <x v="2"/>
  </r>
  <r>
    <x v="168"/>
    <x v="7"/>
    <x v="4"/>
    <x v="0"/>
    <x v="0"/>
    <x v="2"/>
    <x v="0"/>
    <x v="2"/>
  </r>
  <r>
    <x v="169"/>
    <x v="1"/>
    <x v="2"/>
    <x v="0"/>
    <x v="0"/>
    <x v="2"/>
    <x v="0"/>
    <x v="2"/>
  </r>
  <r>
    <x v="169"/>
    <x v="12"/>
    <x v="2"/>
    <x v="0"/>
    <x v="0"/>
    <x v="2"/>
    <x v="0"/>
    <x v="2"/>
  </r>
  <r>
    <x v="169"/>
    <x v="9"/>
    <x v="4"/>
    <x v="0"/>
    <x v="0"/>
    <x v="2"/>
    <x v="0"/>
    <x v="2"/>
  </r>
  <r>
    <x v="169"/>
    <x v="11"/>
    <x v="2"/>
    <x v="0"/>
    <x v="0"/>
    <x v="2"/>
    <x v="0"/>
    <x v="2"/>
  </r>
  <r>
    <x v="169"/>
    <x v="7"/>
    <x v="4"/>
    <x v="0"/>
    <x v="0"/>
    <x v="2"/>
    <x v="0"/>
    <x v="2"/>
  </r>
  <r>
    <x v="169"/>
    <x v="7"/>
    <x v="6"/>
    <x v="0"/>
    <x v="0"/>
    <x v="2"/>
    <x v="0"/>
    <x v="2"/>
  </r>
  <r>
    <x v="169"/>
    <x v="10"/>
    <x v="4"/>
    <x v="0"/>
    <x v="0"/>
    <x v="2"/>
    <x v="0"/>
    <x v="2"/>
  </r>
  <r>
    <x v="170"/>
    <x v="9"/>
    <x v="4"/>
    <x v="0"/>
    <x v="0"/>
    <x v="2"/>
    <x v="0"/>
    <x v="2"/>
  </r>
  <r>
    <x v="170"/>
    <x v="7"/>
    <x v="6"/>
    <x v="0"/>
    <x v="0"/>
    <x v="2"/>
    <x v="0"/>
    <x v="2"/>
  </r>
  <r>
    <x v="170"/>
    <x v="7"/>
    <x v="4"/>
    <x v="0"/>
    <x v="0"/>
    <x v="2"/>
    <x v="0"/>
    <x v="2"/>
  </r>
  <r>
    <x v="170"/>
    <x v="10"/>
    <x v="4"/>
    <x v="0"/>
    <x v="0"/>
    <x v="2"/>
    <x v="0"/>
    <x v="2"/>
  </r>
  <r>
    <x v="170"/>
    <x v="12"/>
    <x v="2"/>
    <x v="0"/>
    <x v="0"/>
    <x v="2"/>
    <x v="0"/>
    <x v="2"/>
  </r>
  <r>
    <x v="171"/>
    <x v="9"/>
    <x v="4"/>
    <x v="0"/>
    <x v="0"/>
    <x v="1"/>
    <x v="0"/>
    <x v="2"/>
  </r>
  <r>
    <x v="171"/>
    <x v="6"/>
    <x v="2"/>
    <x v="0"/>
    <x v="0"/>
    <x v="1"/>
    <x v="0"/>
    <x v="2"/>
  </r>
  <r>
    <x v="171"/>
    <x v="12"/>
    <x v="3"/>
    <x v="0"/>
    <x v="0"/>
    <x v="1"/>
    <x v="0"/>
    <x v="2"/>
  </r>
  <r>
    <x v="171"/>
    <x v="11"/>
    <x v="2"/>
    <x v="0"/>
    <x v="0"/>
    <x v="1"/>
    <x v="0"/>
    <x v="2"/>
  </r>
  <r>
    <x v="171"/>
    <x v="12"/>
    <x v="2"/>
    <x v="0"/>
    <x v="0"/>
    <x v="1"/>
    <x v="0"/>
    <x v="2"/>
  </r>
  <r>
    <x v="171"/>
    <x v="1"/>
    <x v="2"/>
    <x v="0"/>
    <x v="0"/>
    <x v="1"/>
    <x v="0"/>
    <x v="2"/>
  </r>
  <r>
    <x v="171"/>
    <x v="3"/>
    <x v="4"/>
    <x v="0"/>
    <x v="0"/>
    <x v="1"/>
    <x v="0"/>
    <x v="2"/>
  </r>
  <r>
    <x v="171"/>
    <x v="1"/>
    <x v="3"/>
    <x v="0"/>
    <x v="0"/>
    <x v="1"/>
    <x v="0"/>
    <x v="2"/>
  </r>
  <r>
    <x v="172"/>
    <x v="10"/>
    <x v="4"/>
    <x v="0"/>
    <x v="0"/>
    <x v="1"/>
    <x v="0"/>
    <x v="2"/>
  </r>
  <r>
    <x v="173"/>
    <x v="1"/>
    <x v="5"/>
    <x v="0"/>
    <x v="0"/>
    <x v="1"/>
    <x v="0"/>
    <x v="2"/>
  </r>
  <r>
    <x v="174"/>
    <x v="1"/>
    <x v="5"/>
    <x v="0"/>
    <x v="0"/>
    <x v="1"/>
    <x v="0"/>
    <x v="2"/>
  </r>
  <r>
    <x v="174"/>
    <x v="3"/>
    <x v="4"/>
    <x v="0"/>
    <x v="0"/>
    <x v="1"/>
    <x v="0"/>
    <x v="2"/>
  </r>
  <r>
    <x v="175"/>
    <x v="1"/>
    <x v="2"/>
    <x v="0"/>
    <x v="0"/>
    <x v="1"/>
    <x v="0"/>
    <x v="2"/>
  </r>
  <r>
    <x v="175"/>
    <x v="3"/>
    <x v="4"/>
    <x v="0"/>
    <x v="0"/>
    <x v="1"/>
    <x v="0"/>
    <x v="2"/>
  </r>
  <r>
    <x v="175"/>
    <x v="12"/>
    <x v="2"/>
    <x v="0"/>
    <x v="0"/>
    <x v="1"/>
    <x v="0"/>
    <x v="2"/>
  </r>
  <r>
    <x v="175"/>
    <x v="9"/>
    <x v="4"/>
    <x v="0"/>
    <x v="0"/>
    <x v="1"/>
    <x v="0"/>
    <x v="2"/>
  </r>
  <r>
    <x v="175"/>
    <x v="10"/>
    <x v="4"/>
    <x v="0"/>
    <x v="0"/>
    <x v="1"/>
    <x v="0"/>
    <x v="2"/>
  </r>
  <r>
    <x v="175"/>
    <x v="1"/>
    <x v="3"/>
    <x v="0"/>
    <x v="0"/>
    <x v="1"/>
    <x v="0"/>
    <x v="2"/>
  </r>
  <r>
    <x v="176"/>
    <x v="3"/>
    <x v="4"/>
    <x v="0"/>
    <x v="0"/>
    <x v="1"/>
    <x v="0"/>
    <x v="2"/>
  </r>
  <r>
    <x v="176"/>
    <x v="1"/>
    <x v="2"/>
    <x v="0"/>
    <x v="0"/>
    <x v="1"/>
    <x v="0"/>
    <x v="2"/>
  </r>
  <r>
    <x v="176"/>
    <x v="9"/>
    <x v="4"/>
    <x v="0"/>
    <x v="0"/>
    <x v="1"/>
    <x v="0"/>
    <x v="2"/>
  </r>
  <r>
    <x v="176"/>
    <x v="12"/>
    <x v="2"/>
    <x v="0"/>
    <x v="0"/>
    <x v="1"/>
    <x v="0"/>
    <x v="2"/>
  </r>
  <r>
    <x v="176"/>
    <x v="1"/>
    <x v="3"/>
    <x v="0"/>
    <x v="0"/>
    <x v="1"/>
    <x v="0"/>
    <x v="2"/>
  </r>
  <r>
    <x v="176"/>
    <x v="12"/>
    <x v="3"/>
    <x v="0"/>
    <x v="0"/>
    <x v="1"/>
    <x v="0"/>
    <x v="2"/>
  </r>
  <r>
    <x v="176"/>
    <x v="6"/>
    <x v="2"/>
    <x v="0"/>
    <x v="0"/>
    <x v="1"/>
    <x v="0"/>
    <x v="2"/>
  </r>
  <r>
    <x v="176"/>
    <x v="11"/>
    <x v="2"/>
    <x v="0"/>
    <x v="0"/>
    <x v="1"/>
    <x v="0"/>
    <x v="2"/>
  </r>
  <r>
    <x v="176"/>
    <x v="10"/>
    <x v="4"/>
    <x v="0"/>
    <x v="0"/>
    <x v="1"/>
    <x v="0"/>
    <x v="2"/>
  </r>
  <r>
    <x v="177"/>
    <x v="11"/>
    <x v="2"/>
    <x v="0"/>
    <x v="0"/>
    <x v="2"/>
    <x v="0"/>
    <x v="2"/>
  </r>
  <r>
    <x v="177"/>
    <x v="1"/>
    <x v="2"/>
    <x v="0"/>
    <x v="0"/>
    <x v="2"/>
    <x v="0"/>
    <x v="2"/>
  </r>
  <r>
    <x v="177"/>
    <x v="9"/>
    <x v="4"/>
    <x v="0"/>
    <x v="0"/>
    <x v="2"/>
    <x v="0"/>
    <x v="2"/>
  </r>
  <r>
    <x v="177"/>
    <x v="3"/>
    <x v="4"/>
    <x v="0"/>
    <x v="0"/>
    <x v="2"/>
    <x v="0"/>
    <x v="2"/>
  </r>
  <r>
    <x v="177"/>
    <x v="12"/>
    <x v="2"/>
    <x v="0"/>
    <x v="0"/>
    <x v="2"/>
    <x v="0"/>
    <x v="2"/>
  </r>
  <r>
    <x v="177"/>
    <x v="6"/>
    <x v="2"/>
    <x v="0"/>
    <x v="0"/>
    <x v="2"/>
    <x v="0"/>
    <x v="2"/>
  </r>
  <r>
    <x v="177"/>
    <x v="1"/>
    <x v="3"/>
    <x v="0"/>
    <x v="0"/>
    <x v="2"/>
    <x v="0"/>
    <x v="2"/>
  </r>
  <r>
    <x v="178"/>
    <x v="12"/>
    <x v="2"/>
    <x v="0"/>
    <x v="0"/>
    <x v="2"/>
    <x v="0"/>
    <x v="2"/>
  </r>
  <r>
    <x v="178"/>
    <x v="9"/>
    <x v="4"/>
    <x v="0"/>
    <x v="0"/>
    <x v="2"/>
    <x v="0"/>
    <x v="2"/>
  </r>
  <r>
    <x v="178"/>
    <x v="1"/>
    <x v="3"/>
    <x v="0"/>
    <x v="0"/>
    <x v="2"/>
    <x v="0"/>
    <x v="2"/>
  </r>
  <r>
    <x v="178"/>
    <x v="1"/>
    <x v="2"/>
    <x v="0"/>
    <x v="0"/>
    <x v="2"/>
    <x v="0"/>
    <x v="2"/>
  </r>
  <r>
    <x v="178"/>
    <x v="3"/>
    <x v="4"/>
    <x v="0"/>
    <x v="0"/>
    <x v="2"/>
    <x v="0"/>
    <x v="2"/>
  </r>
  <r>
    <x v="178"/>
    <x v="1"/>
    <x v="5"/>
    <x v="0"/>
    <x v="0"/>
    <x v="2"/>
    <x v="0"/>
    <x v="2"/>
  </r>
  <r>
    <x v="179"/>
    <x v="9"/>
    <x v="4"/>
    <x v="0"/>
    <x v="0"/>
    <x v="2"/>
    <x v="0"/>
    <x v="2"/>
  </r>
  <r>
    <x v="179"/>
    <x v="1"/>
    <x v="2"/>
    <x v="0"/>
    <x v="0"/>
    <x v="2"/>
    <x v="0"/>
    <x v="2"/>
  </r>
  <r>
    <x v="179"/>
    <x v="10"/>
    <x v="4"/>
    <x v="0"/>
    <x v="0"/>
    <x v="2"/>
    <x v="0"/>
    <x v="2"/>
  </r>
  <r>
    <x v="179"/>
    <x v="12"/>
    <x v="2"/>
    <x v="0"/>
    <x v="0"/>
    <x v="2"/>
    <x v="0"/>
    <x v="2"/>
  </r>
  <r>
    <x v="179"/>
    <x v="1"/>
    <x v="3"/>
    <x v="0"/>
    <x v="0"/>
    <x v="2"/>
    <x v="0"/>
    <x v="2"/>
  </r>
  <r>
    <x v="179"/>
    <x v="3"/>
    <x v="4"/>
    <x v="0"/>
    <x v="0"/>
    <x v="2"/>
    <x v="0"/>
    <x v="2"/>
  </r>
  <r>
    <x v="180"/>
    <x v="9"/>
    <x v="4"/>
    <x v="0"/>
    <x v="0"/>
    <x v="2"/>
    <x v="0"/>
    <x v="2"/>
  </r>
  <r>
    <x v="180"/>
    <x v="12"/>
    <x v="3"/>
    <x v="0"/>
    <x v="0"/>
    <x v="2"/>
    <x v="0"/>
    <x v="2"/>
  </r>
  <r>
    <x v="180"/>
    <x v="1"/>
    <x v="2"/>
    <x v="0"/>
    <x v="0"/>
    <x v="2"/>
    <x v="0"/>
    <x v="2"/>
  </r>
  <r>
    <x v="180"/>
    <x v="3"/>
    <x v="4"/>
    <x v="0"/>
    <x v="0"/>
    <x v="2"/>
    <x v="0"/>
    <x v="2"/>
  </r>
  <r>
    <x v="180"/>
    <x v="12"/>
    <x v="2"/>
    <x v="0"/>
    <x v="0"/>
    <x v="2"/>
    <x v="0"/>
    <x v="2"/>
  </r>
  <r>
    <x v="180"/>
    <x v="6"/>
    <x v="2"/>
    <x v="0"/>
    <x v="0"/>
    <x v="2"/>
    <x v="0"/>
    <x v="2"/>
  </r>
  <r>
    <x v="180"/>
    <x v="1"/>
    <x v="3"/>
    <x v="0"/>
    <x v="0"/>
    <x v="2"/>
    <x v="0"/>
    <x v="2"/>
  </r>
  <r>
    <x v="180"/>
    <x v="10"/>
    <x v="4"/>
    <x v="0"/>
    <x v="0"/>
    <x v="2"/>
    <x v="0"/>
    <x v="2"/>
  </r>
  <r>
    <x v="180"/>
    <x v="11"/>
    <x v="2"/>
    <x v="0"/>
    <x v="0"/>
    <x v="2"/>
    <x v="0"/>
    <x v="2"/>
  </r>
  <r>
    <x v="163"/>
    <x v="11"/>
    <x v="0"/>
    <x v="0"/>
    <x v="0"/>
    <x v="2"/>
    <x v="0"/>
    <x v="2"/>
  </r>
  <r>
    <x v="163"/>
    <x v="12"/>
    <x v="0"/>
    <x v="0"/>
    <x v="0"/>
    <x v="2"/>
    <x v="0"/>
    <x v="2"/>
  </r>
  <r>
    <x v="163"/>
    <x v="1"/>
    <x v="0"/>
    <x v="0"/>
    <x v="0"/>
    <x v="2"/>
    <x v="0"/>
    <x v="2"/>
  </r>
  <r>
    <x v="163"/>
    <x v="6"/>
    <x v="0"/>
    <x v="0"/>
    <x v="0"/>
    <x v="2"/>
    <x v="0"/>
    <x v="2"/>
  </r>
  <r>
    <x v="164"/>
    <x v="10"/>
    <x v="0"/>
    <x v="0"/>
    <x v="0"/>
    <x v="1"/>
    <x v="0"/>
    <x v="2"/>
  </r>
  <r>
    <x v="164"/>
    <x v="12"/>
    <x v="0"/>
    <x v="0"/>
    <x v="0"/>
    <x v="1"/>
    <x v="0"/>
    <x v="2"/>
  </r>
  <r>
    <x v="164"/>
    <x v="1"/>
    <x v="0"/>
    <x v="0"/>
    <x v="0"/>
    <x v="1"/>
    <x v="0"/>
    <x v="2"/>
  </r>
  <r>
    <x v="165"/>
    <x v="11"/>
    <x v="0"/>
    <x v="0"/>
    <x v="0"/>
    <x v="2"/>
    <x v="0"/>
    <x v="2"/>
  </r>
  <r>
    <x v="165"/>
    <x v="6"/>
    <x v="0"/>
    <x v="0"/>
    <x v="0"/>
    <x v="2"/>
    <x v="0"/>
    <x v="2"/>
  </r>
  <r>
    <x v="165"/>
    <x v="1"/>
    <x v="0"/>
    <x v="0"/>
    <x v="0"/>
    <x v="2"/>
    <x v="0"/>
    <x v="2"/>
  </r>
  <r>
    <x v="165"/>
    <x v="2"/>
    <x v="0"/>
    <x v="0"/>
    <x v="0"/>
    <x v="2"/>
    <x v="0"/>
    <x v="2"/>
  </r>
  <r>
    <x v="165"/>
    <x v="9"/>
    <x v="0"/>
    <x v="0"/>
    <x v="0"/>
    <x v="2"/>
    <x v="0"/>
    <x v="2"/>
  </r>
  <r>
    <x v="167"/>
    <x v="6"/>
    <x v="0"/>
    <x v="0"/>
    <x v="0"/>
    <x v="1"/>
    <x v="0"/>
    <x v="2"/>
  </r>
  <r>
    <x v="167"/>
    <x v="1"/>
    <x v="0"/>
    <x v="0"/>
    <x v="0"/>
    <x v="1"/>
    <x v="0"/>
    <x v="2"/>
  </r>
  <r>
    <x v="167"/>
    <x v="11"/>
    <x v="0"/>
    <x v="0"/>
    <x v="0"/>
    <x v="1"/>
    <x v="0"/>
    <x v="2"/>
  </r>
  <r>
    <x v="167"/>
    <x v="2"/>
    <x v="0"/>
    <x v="0"/>
    <x v="0"/>
    <x v="1"/>
    <x v="0"/>
    <x v="2"/>
  </r>
  <r>
    <x v="167"/>
    <x v="9"/>
    <x v="0"/>
    <x v="0"/>
    <x v="0"/>
    <x v="1"/>
    <x v="0"/>
    <x v="2"/>
  </r>
  <r>
    <x v="168"/>
    <x v="12"/>
    <x v="0"/>
    <x v="0"/>
    <x v="0"/>
    <x v="2"/>
    <x v="0"/>
    <x v="2"/>
  </r>
  <r>
    <x v="168"/>
    <x v="9"/>
    <x v="0"/>
    <x v="0"/>
    <x v="0"/>
    <x v="2"/>
    <x v="0"/>
    <x v="2"/>
  </r>
  <r>
    <x v="168"/>
    <x v="1"/>
    <x v="0"/>
    <x v="0"/>
    <x v="0"/>
    <x v="2"/>
    <x v="0"/>
    <x v="2"/>
  </r>
  <r>
    <x v="168"/>
    <x v="10"/>
    <x v="0"/>
    <x v="0"/>
    <x v="0"/>
    <x v="2"/>
    <x v="0"/>
    <x v="2"/>
  </r>
  <r>
    <x v="168"/>
    <x v="11"/>
    <x v="0"/>
    <x v="0"/>
    <x v="0"/>
    <x v="2"/>
    <x v="0"/>
    <x v="2"/>
  </r>
  <r>
    <x v="169"/>
    <x v="12"/>
    <x v="0"/>
    <x v="0"/>
    <x v="0"/>
    <x v="2"/>
    <x v="0"/>
    <x v="2"/>
  </r>
  <r>
    <x v="169"/>
    <x v="11"/>
    <x v="0"/>
    <x v="0"/>
    <x v="0"/>
    <x v="2"/>
    <x v="0"/>
    <x v="2"/>
  </r>
  <r>
    <x v="169"/>
    <x v="9"/>
    <x v="0"/>
    <x v="0"/>
    <x v="0"/>
    <x v="2"/>
    <x v="0"/>
    <x v="2"/>
  </r>
  <r>
    <x v="169"/>
    <x v="10"/>
    <x v="0"/>
    <x v="0"/>
    <x v="0"/>
    <x v="2"/>
    <x v="0"/>
    <x v="2"/>
  </r>
  <r>
    <x v="170"/>
    <x v="12"/>
    <x v="0"/>
    <x v="0"/>
    <x v="0"/>
    <x v="2"/>
    <x v="0"/>
    <x v="2"/>
  </r>
  <r>
    <x v="170"/>
    <x v="9"/>
    <x v="0"/>
    <x v="0"/>
    <x v="0"/>
    <x v="2"/>
    <x v="0"/>
    <x v="2"/>
  </r>
  <r>
    <x v="170"/>
    <x v="10"/>
    <x v="0"/>
    <x v="0"/>
    <x v="0"/>
    <x v="2"/>
    <x v="0"/>
    <x v="2"/>
  </r>
  <r>
    <x v="171"/>
    <x v="12"/>
    <x v="0"/>
    <x v="0"/>
    <x v="0"/>
    <x v="1"/>
    <x v="0"/>
    <x v="2"/>
  </r>
  <r>
    <x v="171"/>
    <x v="2"/>
    <x v="0"/>
    <x v="0"/>
    <x v="0"/>
    <x v="1"/>
    <x v="0"/>
    <x v="2"/>
  </r>
  <r>
    <x v="171"/>
    <x v="6"/>
    <x v="0"/>
    <x v="0"/>
    <x v="0"/>
    <x v="1"/>
    <x v="0"/>
    <x v="2"/>
  </r>
  <r>
    <x v="171"/>
    <x v="1"/>
    <x v="0"/>
    <x v="0"/>
    <x v="0"/>
    <x v="1"/>
    <x v="0"/>
    <x v="2"/>
  </r>
  <r>
    <x v="171"/>
    <x v="9"/>
    <x v="0"/>
    <x v="0"/>
    <x v="0"/>
    <x v="1"/>
    <x v="0"/>
    <x v="2"/>
  </r>
  <r>
    <x v="171"/>
    <x v="11"/>
    <x v="0"/>
    <x v="0"/>
    <x v="0"/>
    <x v="1"/>
    <x v="0"/>
    <x v="2"/>
  </r>
  <r>
    <x v="173"/>
    <x v="10"/>
    <x v="0"/>
    <x v="0"/>
    <x v="0"/>
    <x v="1"/>
    <x v="0"/>
    <x v="2"/>
  </r>
  <r>
    <x v="173"/>
    <x v="12"/>
    <x v="0"/>
    <x v="0"/>
    <x v="0"/>
    <x v="1"/>
    <x v="0"/>
    <x v="2"/>
  </r>
  <r>
    <x v="173"/>
    <x v="1"/>
    <x v="0"/>
    <x v="0"/>
    <x v="0"/>
    <x v="1"/>
    <x v="0"/>
    <x v="2"/>
  </r>
  <r>
    <x v="173"/>
    <x v="11"/>
    <x v="0"/>
    <x v="0"/>
    <x v="0"/>
    <x v="1"/>
    <x v="0"/>
    <x v="2"/>
  </r>
  <r>
    <x v="174"/>
    <x v="10"/>
    <x v="0"/>
    <x v="0"/>
    <x v="0"/>
    <x v="1"/>
    <x v="0"/>
    <x v="2"/>
  </r>
  <r>
    <x v="174"/>
    <x v="1"/>
    <x v="0"/>
    <x v="0"/>
    <x v="0"/>
    <x v="1"/>
    <x v="0"/>
    <x v="2"/>
  </r>
  <r>
    <x v="174"/>
    <x v="12"/>
    <x v="0"/>
    <x v="0"/>
    <x v="0"/>
    <x v="1"/>
    <x v="0"/>
    <x v="2"/>
  </r>
  <r>
    <x v="174"/>
    <x v="11"/>
    <x v="0"/>
    <x v="0"/>
    <x v="0"/>
    <x v="1"/>
    <x v="0"/>
    <x v="2"/>
  </r>
  <r>
    <x v="174"/>
    <x v="9"/>
    <x v="0"/>
    <x v="0"/>
    <x v="0"/>
    <x v="1"/>
    <x v="0"/>
    <x v="2"/>
  </r>
  <r>
    <x v="175"/>
    <x v="1"/>
    <x v="0"/>
    <x v="0"/>
    <x v="0"/>
    <x v="1"/>
    <x v="0"/>
    <x v="2"/>
  </r>
  <r>
    <x v="175"/>
    <x v="12"/>
    <x v="0"/>
    <x v="0"/>
    <x v="0"/>
    <x v="1"/>
    <x v="0"/>
    <x v="2"/>
  </r>
  <r>
    <x v="175"/>
    <x v="6"/>
    <x v="0"/>
    <x v="0"/>
    <x v="0"/>
    <x v="1"/>
    <x v="0"/>
    <x v="2"/>
  </r>
  <r>
    <x v="176"/>
    <x v="1"/>
    <x v="0"/>
    <x v="0"/>
    <x v="0"/>
    <x v="1"/>
    <x v="0"/>
    <x v="2"/>
  </r>
  <r>
    <x v="176"/>
    <x v="11"/>
    <x v="0"/>
    <x v="0"/>
    <x v="0"/>
    <x v="1"/>
    <x v="0"/>
    <x v="2"/>
  </r>
  <r>
    <x v="176"/>
    <x v="2"/>
    <x v="0"/>
    <x v="0"/>
    <x v="0"/>
    <x v="1"/>
    <x v="0"/>
    <x v="2"/>
  </r>
  <r>
    <x v="176"/>
    <x v="9"/>
    <x v="0"/>
    <x v="0"/>
    <x v="0"/>
    <x v="1"/>
    <x v="0"/>
    <x v="2"/>
  </r>
  <r>
    <x v="176"/>
    <x v="6"/>
    <x v="0"/>
    <x v="0"/>
    <x v="0"/>
    <x v="1"/>
    <x v="0"/>
    <x v="2"/>
  </r>
  <r>
    <x v="176"/>
    <x v="12"/>
    <x v="0"/>
    <x v="0"/>
    <x v="0"/>
    <x v="1"/>
    <x v="0"/>
    <x v="2"/>
  </r>
  <r>
    <x v="177"/>
    <x v="11"/>
    <x v="0"/>
    <x v="0"/>
    <x v="0"/>
    <x v="2"/>
    <x v="0"/>
    <x v="2"/>
  </r>
  <r>
    <x v="177"/>
    <x v="1"/>
    <x v="0"/>
    <x v="0"/>
    <x v="0"/>
    <x v="2"/>
    <x v="0"/>
    <x v="2"/>
  </r>
  <r>
    <x v="177"/>
    <x v="6"/>
    <x v="0"/>
    <x v="0"/>
    <x v="0"/>
    <x v="2"/>
    <x v="0"/>
    <x v="2"/>
  </r>
  <r>
    <x v="177"/>
    <x v="2"/>
    <x v="0"/>
    <x v="0"/>
    <x v="0"/>
    <x v="2"/>
    <x v="0"/>
    <x v="2"/>
  </r>
  <r>
    <x v="177"/>
    <x v="12"/>
    <x v="0"/>
    <x v="0"/>
    <x v="0"/>
    <x v="2"/>
    <x v="0"/>
    <x v="2"/>
  </r>
  <r>
    <x v="177"/>
    <x v="9"/>
    <x v="0"/>
    <x v="0"/>
    <x v="0"/>
    <x v="2"/>
    <x v="0"/>
    <x v="2"/>
  </r>
  <r>
    <x v="178"/>
    <x v="9"/>
    <x v="0"/>
    <x v="0"/>
    <x v="0"/>
    <x v="2"/>
    <x v="0"/>
    <x v="2"/>
  </r>
  <r>
    <x v="178"/>
    <x v="6"/>
    <x v="0"/>
    <x v="0"/>
    <x v="0"/>
    <x v="2"/>
    <x v="0"/>
    <x v="2"/>
  </r>
  <r>
    <x v="178"/>
    <x v="12"/>
    <x v="0"/>
    <x v="0"/>
    <x v="0"/>
    <x v="2"/>
    <x v="0"/>
    <x v="2"/>
  </r>
  <r>
    <x v="178"/>
    <x v="11"/>
    <x v="0"/>
    <x v="0"/>
    <x v="0"/>
    <x v="2"/>
    <x v="0"/>
    <x v="2"/>
  </r>
  <r>
    <x v="178"/>
    <x v="1"/>
    <x v="0"/>
    <x v="0"/>
    <x v="0"/>
    <x v="2"/>
    <x v="0"/>
    <x v="2"/>
  </r>
  <r>
    <x v="179"/>
    <x v="1"/>
    <x v="0"/>
    <x v="0"/>
    <x v="0"/>
    <x v="2"/>
    <x v="0"/>
    <x v="2"/>
  </r>
  <r>
    <x v="179"/>
    <x v="6"/>
    <x v="0"/>
    <x v="0"/>
    <x v="0"/>
    <x v="2"/>
    <x v="0"/>
    <x v="2"/>
  </r>
  <r>
    <x v="179"/>
    <x v="12"/>
    <x v="0"/>
    <x v="0"/>
    <x v="0"/>
    <x v="2"/>
    <x v="0"/>
    <x v="2"/>
  </r>
  <r>
    <x v="179"/>
    <x v="9"/>
    <x v="0"/>
    <x v="0"/>
    <x v="0"/>
    <x v="2"/>
    <x v="0"/>
    <x v="2"/>
  </r>
  <r>
    <x v="179"/>
    <x v="11"/>
    <x v="0"/>
    <x v="0"/>
    <x v="0"/>
    <x v="2"/>
    <x v="0"/>
    <x v="2"/>
  </r>
  <r>
    <x v="180"/>
    <x v="12"/>
    <x v="0"/>
    <x v="0"/>
    <x v="0"/>
    <x v="2"/>
    <x v="0"/>
    <x v="2"/>
  </r>
  <r>
    <x v="180"/>
    <x v="6"/>
    <x v="0"/>
    <x v="0"/>
    <x v="0"/>
    <x v="2"/>
    <x v="0"/>
    <x v="2"/>
  </r>
  <r>
    <x v="180"/>
    <x v="1"/>
    <x v="0"/>
    <x v="0"/>
    <x v="0"/>
    <x v="2"/>
    <x v="0"/>
    <x v="2"/>
  </r>
  <r>
    <x v="180"/>
    <x v="11"/>
    <x v="0"/>
    <x v="0"/>
    <x v="0"/>
    <x v="2"/>
    <x v="0"/>
    <x v="2"/>
  </r>
  <r>
    <x v="180"/>
    <x v="2"/>
    <x v="0"/>
    <x v="0"/>
    <x v="0"/>
    <x v="2"/>
    <x v="0"/>
    <x v="2"/>
  </r>
  <r>
    <x v="180"/>
    <x v="9"/>
    <x v="0"/>
    <x v="0"/>
    <x v="0"/>
    <x v="2"/>
    <x v="0"/>
    <x v="2"/>
  </r>
  <r>
    <x v="163"/>
    <x v="12"/>
    <x v="1"/>
    <x v="0"/>
    <x v="0"/>
    <x v="2"/>
    <x v="0"/>
    <x v="2"/>
  </r>
  <r>
    <x v="163"/>
    <x v="11"/>
    <x v="1"/>
    <x v="0"/>
    <x v="0"/>
    <x v="2"/>
    <x v="0"/>
    <x v="2"/>
  </r>
  <r>
    <x v="163"/>
    <x v="1"/>
    <x v="1"/>
    <x v="0"/>
    <x v="0"/>
    <x v="2"/>
    <x v="0"/>
    <x v="2"/>
  </r>
  <r>
    <x v="163"/>
    <x v="6"/>
    <x v="1"/>
    <x v="0"/>
    <x v="0"/>
    <x v="2"/>
    <x v="0"/>
    <x v="2"/>
  </r>
  <r>
    <x v="163"/>
    <x v="10"/>
    <x v="1"/>
    <x v="0"/>
    <x v="0"/>
    <x v="2"/>
    <x v="0"/>
    <x v="2"/>
  </r>
  <r>
    <x v="164"/>
    <x v="10"/>
    <x v="1"/>
    <x v="0"/>
    <x v="0"/>
    <x v="1"/>
    <x v="0"/>
    <x v="2"/>
  </r>
  <r>
    <x v="165"/>
    <x v="9"/>
    <x v="1"/>
    <x v="0"/>
    <x v="0"/>
    <x v="2"/>
    <x v="0"/>
    <x v="2"/>
  </r>
  <r>
    <x v="165"/>
    <x v="11"/>
    <x v="1"/>
    <x v="0"/>
    <x v="0"/>
    <x v="2"/>
    <x v="0"/>
    <x v="2"/>
  </r>
  <r>
    <x v="165"/>
    <x v="12"/>
    <x v="1"/>
    <x v="0"/>
    <x v="0"/>
    <x v="2"/>
    <x v="0"/>
    <x v="2"/>
  </r>
  <r>
    <x v="165"/>
    <x v="2"/>
    <x v="1"/>
    <x v="0"/>
    <x v="0"/>
    <x v="2"/>
    <x v="0"/>
    <x v="2"/>
  </r>
  <r>
    <x v="165"/>
    <x v="6"/>
    <x v="1"/>
    <x v="0"/>
    <x v="0"/>
    <x v="2"/>
    <x v="0"/>
    <x v="2"/>
  </r>
  <r>
    <x v="165"/>
    <x v="1"/>
    <x v="1"/>
    <x v="0"/>
    <x v="0"/>
    <x v="2"/>
    <x v="0"/>
    <x v="2"/>
  </r>
  <r>
    <x v="166"/>
    <x v="10"/>
    <x v="1"/>
    <x v="0"/>
    <x v="0"/>
    <x v="2"/>
    <x v="0"/>
    <x v="2"/>
  </r>
  <r>
    <x v="167"/>
    <x v="1"/>
    <x v="1"/>
    <x v="0"/>
    <x v="0"/>
    <x v="1"/>
    <x v="0"/>
    <x v="2"/>
  </r>
  <r>
    <x v="167"/>
    <x v="6"/>
    <x v="1"/>
    <x v="0"/>
    <x v="0"/>
    <x v="1"/>
    <x v="0"/>
    <x v="2"/>
  </r>
  <r>
    <x v="167"/>
    <x v="9"/>
    <x v="1"/>
    <x v="0"/>
    <x v="0"/>
    <x v="1"/>
    <x v="0"/>
    <x v="2"/>
  </r>
  <r>
    <x v="167"/>
    <x v="2"/>
    <x v="1"/>
    <x v="0"/>
    <x v="0"/>
    <x v="1"/>
    <x v="0"/>
    <x v="2"/>
  </r>
  <r>
    <x v="167"/>
    <x v="11"/>
    <x v="1"/>
    <x v="0"/>
    <x v="0"/>
    <x v="1"/>
    <x v="0"/>
    <x v="2"/>
  </r>
  <r>
    <x v="167"/>
    <x v="12"/>
    <x v="1"/>
    <x v="0"/>
    <x v="0"/>
    <x v="1"/>
    <x v="0"/>
    <x v="2"/>
  </r>
  <r>
    <x v="168"/>
    <x v="9"/>
    <x v="1"/>
    <x v="0"/>
    <x v="0"/>
    <x v="2"/>
    <x v="0"/>
    <x v="2"/>
  </r>
  <r>
    <x v="168"/>
    <x v="10"/>
    <x v="1"/>
    <x v="0"/>
    <x v="0"/>
    <x v="2"/>
    <x v="0"/>
    <x v="2"/>
  </r>
  <r>
    <x v="168"/>
    <x v="11"/>
    <x v="1"/>
    <x v="0"/>
    <x v="0"/>
    <x v="2"/>
    <x v="0"/>
    <x v="2"/>
  </r>
  <r>
    <x v="168"/>
    <x v="12"/>
    <x v="1"/>
    <x v="0"/>
    <x v="0"/>
    <x v="2"/>
    <x v="0"/>
    <x v="2"/>
  </r>
  <r>
    <x v="169"/>
    <x v="1"/>
    <x v="1"/>
    <x v="0"/>
    <x v="0"/>
    <x v="2"/>
    <x v="0"/>
    <x v="2"/>
  </r>
  <r>
    <x v="169"/>
    <x v="12"/>
    <x v="1"/>
    <x v="0"/>
    <x v="0"/>
    <x v="2"/>
    <x v="0"/>
    <x v="2"/>
  </r>
  <r>
    <x v="169"/>
    <x v="11"/>
    <x v="1"/>
    <x v="0"/>
    <x v="0"/>
    <x v="2"/>
    <x v="0"/>
    <x v="2"/>
  </r>
  <r>
    <x v="169"/>
    <x v="9"/>
    <x v="1"/>
    <x v="0"/>
    <x v="0"/>
    <x v="2"/>
    <x v="0"/>
    <x v="2"/>
  </r>
  <r>
    <x v="169"/>
    <x v="10"/>
    <x v="1"/>
    <x v="0"/>
    <x v="0"/>
    <x v="2"/>
    <x v="0"/>
    <x v="2"/>
  </r>
  <r>
    <x v="170"/>
    <x v="11"/>
    <x v="1"/>
    <x v="0"/>
    <x v="0"/>
    <x v="2"/>
    <x v="0"/>
    <x v="2"/>
  </r>
  <r>
    <x v="170"/>
    <x v="12"/>
    <x v="1"/>
    <x v="0"/>
    <x v="0"/>
    <x v="2"/>
    <x v="0"/>
    <x v="2"/>
  </r>
  <r>
    <x v="170"/>
    <x v="10"/>
    <x v="1"/>
    <x v="0"/>
    <x v="0"/>
    <x v="2"/>
    <x v="0"/>
    <x v="2"/>
  </r>
  <r>
    <x v="170"/>
    <x v="9"/>
    <x v="1"/>
    <x v="0"/>
    <x v="0"/>
    <x v="2"/>
    <x v="0"/>
    <x v="2"/>
  </r>
  <r>
    <x v="171"/>
    <x v="11"/>
    <x v="1"/>
    <x v="0"/>
    <x v="0"/>
    <x v="1"/>
    <x v="0"/>
    <x v="2"/>
  </r>
  <r>
    <x v="171"/>
    <x v="1"/>
    <x v="1"/>
    <x v="0"/>
    <x v="0"/>
    <x v="1"/>
    <x v="0"/>
    <x v="2"/>
  </r>
  <r>
    <x v="171"/>
    <x v="9"/>
    <x v="1"/>
    <x v="0"/>
    <x v="0"/>
    <x v="1"/>
    <x v="0"/>
    <x v="2"/>
  </r>
  <r>
    <x v="171"/>
    <x v="6"/>
    <x v="1"/>
    <x v="0"/>
    <x v="0"/>
    <x v="1"/>
    <x v="0"/>
    <x v="2"/>
  </r>
  <r>
    <x v="171"/>
    <x v="12"/>
    <x v="1"/>
    <x v="0"/>
    <x v="0"/>
    <x v="1"/>
    <x v="0"/>
    <x v="2"/>
  </r>
  <r>
    <x v="171"/>
    <x v="2"/>
    <x v="1"/>
    <x v="0"/>
    <x v="0"/>
    <x v="1"/>
    <x v="0"/>
    <x v="2"/>
  </r>
  <r>
    <x v="173"/>
    <x v="12"/>
    <x v="1"/>
    <x v="0"/>
    <x v="0"/>
    <x v="1"/>
    <x v="0"/>
    <x v="2"/>
  </r>
  <r>
    <x v="173"/>
    <x v="10"/>
    <x v="1"/>
    <x v="0"/>
    <x v="0"/>
    <x v="1"/>
    <x v="0"/>
    <x v="2"/>
  </r>
  <r>
    <x v="173"/>
    <x v="1"/>
    <x v="1"/>
    <x v="0"/>
    <x v="0"/>
    <x v="1"/>
    <x v="0"/>
    <x v="2"/>
  </r>
  <r>
    <x v="174"/>
    <x v="9"/>
    <x v="1"/>
    <x v="0"/>
    <x v="0"/>
    <x v="1"/>
    <x v="0"/>
    <x v="2"/>
  </r>
  <r>
    <x v="174"/>
    <x v="10"/>
    <x v="1"/>
    <x v="0"/>
    <x v="0"/>
    <x v="1"/>
    <x v="0"/>
    <x v="2"/>
  </r>
  <r>
    <x v="174"/>
    <x v="1"/>
    <x v="1"/>
    <x v="0"/>
    <x v="0"/>
    <x v="1"/>
    <x v="0"/>
    <x v="2"/>
  </r>
  <r>
    <x v="175"/>
    <x v="1"/>
    <x v="1"/>
    <x v="0"/>
    <x v="0"/>
    <x v="1"/>
    <x v="0"/>
    <x v="2"/>
  </r>
  <r>
    <x v="175"/>
    <x v="12"/>
    <x v="1"/>
    <x v="0"/>
    <x v="0"/>
    <x v="1"/>
    <x v="0"/>
    <x v="2"/>
  </r>
  <r>
    <x v="175"/>
    <x v="9"/>
    <x v="1"/>
    <x v="0"/>
    <x v="0"/>
    <x v="1"/>
    <x v="0"/>
    <x v="2"/>
  </r>
  <r>
    <x v="175"/>
    <x v="6"/>
    <x v="1"/>
    <x v="0"/>
    <x v="0"/>
    <x v="1"/>
    <x v="0"/>
    <x v="2"/>
  </r>
  <r>
    <x v="175"/>
    <x v="10"/>
    <x v="1"/>
    <x v="0"/>
    <x v="0"/>
    <x v="1"/>
    <x v="0"/>
    <x v="2"/>
  </r>
  <r>
    <x v="175"/>
    <x v="11"/>
    <x v="1"/>
    <x v="0"/>
    <x v="0"/>
    <x v="1"/>
    <x v="0"/>
    <x v="2"/>
  </r>
  <r>
    <x v="176"/>
    <x v="11"/>
    <x v="1"/>
    <x v="0"/>
    <x v="0"/>
    <x v="1"/>
    <x v="0"/>
    <x v="2"/>
  </r>
  <r>
    <x v="176"/>
    <x v="2"/>
    <x v="1"/>
    <x v="0"/>
    <x v="0"/>
    <x v="1"/>
    <x v="0"/>
    <x v="2"/>
  </r>
  <r>
    <x v="176"/>
    <x v="9"/>
    <x v="1"/>
    <x v="0"/>
    <x v="0"/>
    <x v="1"/>
    <x v="0"/>
    <x v="2"/>
  </r>
  <r>
    <x v="176"/>
    <x v="12"/>
    <x v="1"/>
    <x v="0"/>
    <x v="0"/>
    <x v="1"/>
    <x v="0"/>
    <x v="2"/>
  </r>
  <r>
    <x v="176"/>
    <x v="10"/>
    <x v="1"/>
    <x v="0"/>
    <x v="0"/>
    <x v="1"/>
    <x v="0"/>
    <x v="2"/>
  </r>
  <r>
    <x v="176"/>
    <x v="1"/>
    <x v="1"/>
    <x v="0"/>
    <x v="0"/>
    <x v="1"/>
    <x v="0"/>
    <x v="2"/>
  </r>
  <r>
    <x v="176"/>
    <x v="6"/>
    <x v="1"/>
    <x v="0"/>
    <x v="0"/>
    <x v="1"/>
    <x v="0"/>
    <x v="2"/>
  </r>
  <r>
    <x v="177"/>
    <x v="6"/>
    <x v="1"/>
    <x v="0"/>
    <x v="0"/>
    <x v="2"/>
    <x v="0"/>
    <x v="2"/>
  </r>
  <r>
    <x v="177"/>
    <x v="9"/>
    <x v="1"/>
    <x v="0"/>
    <x v="0"/>
    <x v="2"/>
    <x v="0"/>
    <x v="2"/>
  </r>
  <r>
    <x v="177"/>
    <x v="1"/>
    <x v="1"/>
    <x v="0"/>
    <x v="0"/>
    <x v="2"/>
    <x v="0"/>
    <x v="2"/>
  </r>
  <r>
    <x v="177"/>
    <x v="12"/>
    <x v="1"/>
    <x v="0"/>
    <x v="0"/>
    <x v="2"/>
    <x v="0"/>
    <x v="2"/>
  </r>
  <r>
    <x v="177"/>
    <x v="11"/>
    <x v="1"/>
    <x v="0"/>
    <x v="0"/>
    <x v="2"/>
    <x v="0"/>
    <x v="2"/>
  </r>
  <r>
    <x v="177"/>
    <x v="2"/>
    <x v="1"/>
    <x v="0"/>
    <x v="0"/>
    <x v="2"/>
    <x v="0"/>
    <x v="2"/>
  </r>
  <r>
    <x v="178"/>
    <x v="1"/>
    <x v="1"/>
    <x v="0"/>
    <x v="0"/>
    <x v="2"/>
    <x v="0"/>
    <x v="2"/>
  </r>
  <r>
    <x v="178"/>
    <x v="9"/>
    <x v="1"/>
    <x v="0"/>
    <x v="0"/>
    <x v="2"/>
    <x v="0"/>
    <x v="2"/>
  </r>
  <r>
    <x v="178"/>
    <x v="11"/>
    <x v="1"/>
    <x v="0"/>
    <x v="0"/>
    <x v="2"/>
    <x v="0"/>
    <x v="2"/>
  </r>
  <r>
    <x v="178"/>
    <x v="6"/>
    <x v="1"/>
    <x v="0"/>
    <x v="0"/>
    <x v="2"/>
    <x v="0"/>
    <x v="2"/>
  </r>
  <r>
    <x v="178"/>
    <x v="12"/>
    <x v="1"/>
    <x v="0"/>
    <x v="0"/>
    <x v="2"/>
    <x v="0"/>
    <x v="2"/>
  </r>
  <r>
    <x v="179"/>
    <x v="12"/>
    <x v="1"/>
    <x v="0"/>
    <x v="0"/>
    <x v="2"/>
    <x v="0"/>
    <x v="2"/>
  </r>
  <r>
    <x v="179"/>
    <x v="9"/>
    <x v="1"/>
    <x v="0"/>
    <x v="0"/>
    <x v="2"/>
    <x v="0"/>
    <x v="2"/>
  </r>
  <r>
    <x v="179"/>
    <x v="10"/>
    <x v="1"/>
    <x v="0"/>
    <x v="0"/>
    <x v="2"/>
    <x v="0"/>
    <x v="2"/>
  </r>
  <r>
    <x v="179"/>
    <x v="6"/>
    <x v="1"/>
    <x v="0"/>
    <x v="0"/>
    <x v="2"/>
    <x v="0"/>
    <x v="2"/>
  </r>
  <r>
    <x v="179"/>
    <x v="1"/>
    <x v="1"/>
    <x v="0"/>
    <x v="0"/>
    <x v="2"/>
    <x v="0"/>
    <x v="2"/>
  </r>
  <r>
    <x v="179"/>
    <x v="11"/>
    <x v="1"/>
    <x v="0"/>
    <x v="0"/>
    <x v="2"/>
    <x v="0"/>
    <x v="2"/>
  </r>
  <r>
    <x v="180"/>
    <x v="11"/>
    <x v="1"/>
    <x v="0"/>
    <x v="0"/>
    <x v="2"/>
    <x v="0"/>
    <x v="2"/>
  </r>
  <r>
    <x v="180"/>
    <x v="9"/>
    <x v="1"/>
    <x v="0"/>
    <x v="0"/>
    <x v="2"/>
    <x v="0"/>
    <x v="2"/>
  </r>
  <r>
    <x v="180"/>
    <x v="2"/>
    <x v="1"/>
    <x v="0"/>
    <x v="0"/>
    <x v="2"/>
    <x v="0"/>
    <x v="2"/>
  </r>
  <r>
    <x v="180"/>
    <x v="12"/>
    <x v="1"/>
    <x v="0"/>
    <x v="0"/>
    <x v="2"/>
    <x v="0"/>
    <x v="2"/>
  </r>
  <r>
    <x v="180"/>
    <x v="6"/>
    <x v="1"/>
    <x v="0"/>
    <x v="0"/>
    <x v="2"/>
    <x v="0"/>
    <x v="2"/>
  </r>
  <r>
    <x v="180"/>
    <x v="1"/>
    <x v="1"/>
    <x v="0"/>
    <x v="0"/>
    <x v="2"/>
    <x v="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FDA2C61-F001-464F-A8E4-3F5BF7EE047C}" name="strt_Pivot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D73:AD78" firstHeaderRow="1" firstDataRow="1" firstDataCol="1"/>
  <pivotFields count="34">
    <pivotField showAll="0"/>
    <pivotField showAll="0"/>
    <pivotField showAll="0"/>
    <pivotField showAll="0"/>
    <pivotField axis="axisRow" showAll="0">
      <items count="6">
        <item x="2"/>
        <item m="1" x="4"/>
        <item x="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5">
    <i>
      <x/>
    </i>
    <i>
      <x v="2"/>
    </i>
    <i>
      <x v="3"/>
    </i>
    <i>
      <x v="4"/>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3CBB524-A6E2-4009-8F0B-5736D765A89B}" name="strt_Pivot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V73:V87" firstHeaderRow="1" firstDataRow="1" firstDataCol="1"/>
  <pivotFields count="23">
    <pivotField showAll="0"/>
    <pivotField showAll="0"/>
    <pivotField axis="axisRow" showAll="0">
      <items count="14">
        <item x="3"/>
        <item x="0"/>
        <item x="2"/>
        <item x="11"/>
        <item x="4"/>
        <item x="1"/>
        <item x="5"/>
        <item x="6"/>
        <item x="7"/>
        <item x="8"/>
        <item x="10"/>
        <item x="9"/>
        <item x="1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14">
    <i>
      <x/>
    </i>
    <i>
      <x v="1"/>
    </i>
    <i>
      <x v="2"/>
    </i>
    <i>
      <x v="3"/>
    </i>
    <i>
      <x v="4"/>
    </i>
    <i>
      <x v="5"/>
    </i>
    <i>
      <x v="6"/>
    </i>
    <i>
      <x v="7"/>
    </i>
    <i>
      <x v="8"/>
    </i>
    <i>
      <x v="9"/>
    </i>
    <i>
      <x v="10"/>
    </i>
    <i>
      <x v="11"/>
    </i>
    <i>
      <x v="1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FDD1AF-F587-494A-897D-5F09D023D949}" name="strt_Pivot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O73:O80" firstHeaderRow="1" firstDataRow="1" firstDataCol="1"/>
  <pivotFields count="34">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7">
        <item x="1"/>
        <item x="5"/>
        <item x="2"/>
        <item x="3"/>
        <item x="4"/>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8"/>
  </rowFields>
  <rowItems count="7">
    <i>
      <x/>
    </i>
    <i>
      <x v="1"/>
    </i>
    <i>
      <x v="2"/>
    </i>
    <i>
      <x v="3"/>
    </i>
    <i>
      <x v="4"/>
    </i>
    <i>
      <x v="5"/>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BF70C09-5C16-4E9F-9BE5-35E3D4210D41}" name="strt_Pivot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73:J78" firstHeaderRow="1" firstDataRow="1" firstDataCol="1"/>
  <pivotFields count="23">
    <pivotField showAll="0"/>
    <pivotField axis="axisRow" showAll="0">
      <items count="5">
        <item x="0"/>
        <item x="3"/>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5">
    <i>
      <x/>
    </i>
    <i>
      <x v="1"/>
    </i>
    <i>
      <x v="2"/>
    </i>
    <i>
      <x v="3"/>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1B7B9C8-964A-4EB5-90B8-F93562C119B2}" name="strt_Pivot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3:A255" firstHeaderRow="1" firstDataRow="1" firstDataCol="1"/>
  <pivotFields count="8">
    <pivotField axis="axisRow" showAll="0">
      <items count="182">
        <item x="13"/>
        <item x="35"/>
        <item x="0"/>
        <item x="163"/>
        <item x="164"/>
        <item x="14"/>
        <item x="15"/>
        <item x="16"/>
        <item x="1"/>
        <item x="2"/>
        <item x="75"/>
        <item x="3"/>
        <item x="4"/>
        <item x="6"/>
        <item x="7"/>
        <item x="8"/>
        <item x="9"/>
        <item x="17"/>
        <item x="18"/>
        <item x="10"/>
        <item x="11"/>
        <item x="80"/>
        <item x="5"/>
        <item x="23"/>
        <item x="133"/>
        <item x="135"/>
        <item x="134"/>
        <item x="20"/>
        <item x="86"/>
        <item x="38"/>
        <item x="120"/>
        <item x="123"/>
        <item x="90"/>
        <item x="58"/>
        <item x="145"/>
        <item x="148"/>
        <item x="92"/>
        <item x="93"/>
        <item x="94"/>
        <item x="95"/>
        <item x="64"/>
        <item x="40"/>
        <item x="39"/>
        <item x="161"/>
        <item x="96"/>
        <item x="102"/>
        <item x="106"/>
        <item x="108"/>
        <item x="107"/>
        <item x="149"/>
        <item x="150"/>
        <item x="151"/>
        <item x="152"/>
        <item x="24"/>
        <item x="25"/>
        <item x="168"/>
        <item x="170"/>
        <item x="169"/>
        <item x="41"/>
        <item x="121"/>
        <item x="122"/>
        <item x="26"/>
        <item x="27"/>
        <item x="162"/>
        <item x="129"/>
        <item x="130"/>
        <item x="131"/>
        <item x="97"/>
        <item x="153"/>
        <item x="154"/>
        <item x="139"/>
        <item x="53"/>
        <item x="54"/>
        <item x="55"/>
        <item x="171"/>
        <item x="100"/>
        <item x="99"/>
        <item x="159"/>
        <item x="173"/>
        <item x="175"/>
        <item x="172"/>
        <item x="176"/>
        <item x="105"/>
        <item x="98"/>
        <item x="42"/>
        <item x="132"/>
        <item x="56"/>
        <item x="57"/>
        <item x="28"/>
        <item x="29"/>
        <item x="114"/>
        <item x="140"/>
        <item x="115"/>
        <item x="116"/>
        <item x="117"/>
        <item x="101"/>
        <item x="19"/>
        <item x="12"/>
        <item x="70"/>
        <item x="50"/>
        <item x="85"/>
        <item x="30"/>
        <item x="31"/>
        <item x="32"/>
        <item x="33"/>
        <item x="34"/>
        <item x="52"/>
        <item x="68"/>
        <item x="71"/>
        <item x="72"/>
        <item x="59"/>
        <item x="104"/>
        <item x="136"/>
        <item x="91"/>
        <item x="87"/>
        <item x="88"/>
        <item x="89"/>
        <item x="111"/>
        <item x="60"/>
        <item x="61"/>
        <item x="62"/>
        <item x="174"/>
        <item x="147"/>
        <item x="63"/>
        <item x="128"/>
        <item x="81"/>
        <item x="110"/>
        <item x="155"/>
        <item x="124"/>
        <item x="156"/>
        <item x="125"/>
        <item x="178"/>
        <item x="177"/>
        <item x="179"/>
        <item x="160"/>
        <item x="180"/>
        <item x="118"/>
        <item x="112"/>
        <item x="43"/>
        <item x="44"/>
        <item x="45"/>
        <item x="137"/>
        <item x="138"/>
        <item x="119"/>
        <item x="109"/>
        <item x="66"/>
        <item x="65"/>
        <item x="21"/>
        <item x="165"/>
        <item x="113"/>
        <item x="166"/>
        <item x="146"/>
        <item x="46"/>
        <item x="82"/>
        <item x="83"/>
        <item x="47"/>
        <item x="84"/>
        <item x="48"/>
        <item x="49"/>
        <item x="167"/>
        <item x="142"/>
        <item x="141"/>
        <item x="78"/>
        <item x="77"/>
        <item x="73"/>
        <item x="67"/>
        <item x="74"/>
        <item x="79"/>
        <item x="69"/>
        <item x="76"/>
        <item x="36"/>
        <item x="37"/>
        <item x="143"/>
        <item x="144"/>
        <item x="157"/>
        <item x="158"/>
        <item x="22"/>
        <item x="51"/>
        <item x="126"/>
        <item x="127"/>
        <item x="103"/>
        <item t="default"/>
      </items>
    </pivotField>
    <pivotField showAll="0"/>
    <pivotField showAll="0"/>
    <pivotField showAll="0"/>
    <pivotField showAll="0"/>
    <pivotField showAll="0"/>
    <pivotField showAll="0"/>
    <pivotField showAll="0"/>
  </pivotFields>
  <rowFields count="1">
    <field x="0"/>
  </rowFields>
  <rowItems count="18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9DD7DA5-31E5-4ED9-92D5-3288AA9298A1}" name="cwpn_Pivot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F36:AG38" firstHeaderRow="1" firstDataRow="1" firstDataCol="1"/>
  <pivotFields count="34">
    <pivotField showAll="0"/>
    <pivotField axis="axisRow" showAll="0" measureFilter="1" sortType="ascending">
      <items count="3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m="1" x="350"/>
        <item t="default"/>
      </items>
      <autoSortScope>
        <pivotArea dataOnly="0" outline="0" fieldPosition="0">
          <references count="1">
            <reference field="4294967294" count="1" selected="0">
              <x v="0"/>
            </reference>
          </references>
        </pivotArea>
      </autoSortScope>
    </pivotField>
    <pivotField showAll="0"/>
    <pivotField showAll="0">
      <items count="22">
        <item x="19"/>
        <item x="12"/>
        <item x="7"/>
        <item x="8"/>
        <item x="17"/>
        <item x="9"/>
        <item x="10"/>
        <item x="11"/>
        <item x="6"/>
        <item x="13"/>
        <item x="14"/>
        <item x="2"/>
        <item x="5"/>
        <item x="20"/>
        <item x="1"/>
        <item x="3"/>
        <item x="18"/>
        <item x="0"/>
        <item x="15"/>
        <item x="4"/>
        <item x="16"/>
        <item t="default"/>
      </items>
    </pivotField>
    <pivotField showAll="0">
      <items count="6">
        <item x="2"/>
        <item m="1" x="4"/>
        <item x="1"/>
        <item x="3"/>
        <item x="0"/>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2">
    <i>
      <x v="312"/>
    </i>
    <i t="grand">
      <x/>
    </i>
  </rowItems>
  <colItems count="1">
    <i/>
  </colItems>
  <dataFields count="1">
    <dataField name="Sum of Damage" fld="8" baseField="0" baseItem="0"/>
  </dataFields>
  <pivotTableStyleInfo name="PivotStyleLight16" showRowHeaders="1" showColHeaders="1" showRowStripes="0" showColStripes="0" showLastColumn="1"/>
  <filters count="1">
    <filter fld="1"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E469361-91BF-4DC2-B642-C1B4EADD3BDD}" name="cwpn_Pivot3" cacheId="1" applyNumberFormats="0" applyBorderFormats="0" applyFontFormats="0" applyPatternFormats="0" applyAlignmentFormats="0" applyWidthHeightFormats="1" dataCaption="Values" missingCaption="0" updatedVersion="8" minRefreshableVersion="3" useAutoFormatting="1" itemPrintTitles="1" createdVersion="8" indent="0" outline="1" outlineData="1" multipleFieldFilters="0" chartFormat="57">
  <location ref="M20:O26" firstHeaderRow="0" firstDataRow="1" firstDataCol="1"/>
  <pivotFields count="34">
    <pivotField showAll="0"/>
    <pivotField dataField="1" showAll="0"/>
    <pivotField showAll="0"/>
    <pivotField showAll="0">
      <items count="22">
        <item x="19"/>
        <item x="12"/>
        <item x="7"/>
        <item x="8"/>
        <item x="17"/>
        <item x="9"/>
        <item x="10"/>
        <item x="11"/>
        <item x="6"/>
        <item x="13"/>
        <item x="14"/>
        <item x="2"/>
        <item x="5"/>
        <item x="20"/>
        <item x="1"/>
        <item x="3"/>
        <item x="18"/>
        <item x="0"/>
        <item x="15"/>
        <item x="4"/>
        <item x="16"/>
        <item t="default"/>
      </items>
    </pivotField>
    <pivotField showAll="0">
      <items count="6">
        <item x="2"/>
        <item m="1" x="4"/>
        <item x="1"/>
        <item x="3"/>
        <item x="0"/>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items count="7">
        <item x="1"/>
        <item x="5"/>
        <item x="2"/>
        <item x="3"/>
        <item x="4"/>
        <item x="0"/>
        <item t="default"/>
      </items>
    </pivotField>
    <pivotField showAll="0" sortType="descending"/>
    <pivotField axis="axisRow" showAll="0" sortType="descending">
      <items count="6">
        <item x="2"/>
        <item x="3"/>
        <item x="1"/>
        <item x="4"/>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0"/>
  </rowFields>
  <rowItems count="6">
    <i>
      <x/>
    </i>
    <i>
      <x v="2"/>
    </i>
    <i>
      <x v="1"/>
    </i>
    <i>
      <x v="4"/>
    </i>
    <i>
      <x v="3"/>
    </i>
    <i t="grand">
      <x/>
    </i>
  </rowItems>
  <colFields count="1">
    <field x="-2"/>
  </colFields>
  <colItems count="2">
    <i>
      <x/>
    </i>
    <i i="1">
      <x v="1"/>
    </i>
  </colItems>
  <dataFields count="2">
    <dataField name="Count of Weapons Names" fld="1" subtotal="count" baseField="0" baseItem="0"/>
    <dataField name="Average of Mag. Size" fld="10" subtotal="average" baseField="32" baseItem="0" numFmtId="2"/>
  </dataFields>
  <formats count="29">
    <format dxfId="68">
      <pivotArea type="all" dataOnly="0" outline="0" fieldPosition="0"/>
    </format>
    <format dxfId="67">
      <pivotArea outline="0" collapsedLevelsAreSubtotals="1" fieldPosition="0"/>
    </format>
    <format dxfId="66">
      <pivotArea type="origin" dataOnly="0" labelOnly="1" outline="0" fieldPosition="0"/>
    </format>
    <format dxfId="65">
      <pivotArea field="20" type="button" dataOnly="0" labelOnly="1" outline="0" axis="axisRow" fieldPosition="0"/>
    </format>
    <format dxfId="64">
      <pivotArea type="topRight" dataOnly="0" labelOnly="1" outline="0" fieldPosition="0"/>
    </format>
    <format dxfId="63">
      <pivotArea field="18" type="button" dataOnly="0" labelOnly="1" outline="0"/>
    </format>
    <format dxfId="62">
      <pivotArea dataOnly="0" labelOnly="1" grandRow="1" outline="0" fieldPosition="0"/>
    </format>
    <format dxfId="61">
      <pivotArea dataOnly="0" labelOnly="1" grandCol="1" outline="0" fieldPosition="0"/>
    </format>
    <format dxfId="60">
      <pivotArea type="all" dataOnly="0" outline="0" fieldPosition="0"/>
    </format>
    <format dxfId="59">
      <pivotArea outline="0" collapsedLevelsAreSubtotals="1" fieldPosition="0"/>
    </format>
    <format dxfId="58">
      <pivotArea type="origin" dataOnly="0" labelOnly="1" outline="0" fieldPosition="0"/>
    </format>
    <format dxfId="57">
      <pivotArea field="20" type="button" dataOnly="0" labelOnly="1" outline="0" axis="axisRow" fieldPosition="0"/>
    </format>
    <format dxfId="56">
      <pivotArea type="topRight" dataOnly="0" labelOnly="1" outline="0" fieldPosition="0"/>
    </format>
    <format dxfId="55">
      <pivotArea field="18" type="button" dataOnly="0" labelOnly="1" outline="0"/>
    </format>
    <format dxfId="54">
      <pivotArea dataOnly="0" labelOnly="1" grandRow="1" outline="0" fieldPosition="0"/>
    </format>
    <format dxfId="53">
      <pivotArea dataOnly="0" labelOnly="1" grandCol="1" outline="0" fieldPosition="0"/>
    </format>
    <format dxfId="52">
      <pivotArea outline="0" collapsedLevelsAreSubtotals="1" fieldPosition="0">
        <references count="1">
          <reference field="4294967294" count="1" selected="0">
            <x v="1"/>
          </reference>
        </references>
      </pivotArea>
    </format>
    <format dxfId="51">
      <pivotArea type="all" dataOnly="0" outline="0" fieldPosition="0"/>
    </format>
    <format dxfId="50">
      <pivotArea outline="0" collapsedLevelsAreSubtotals="1" fieldPosition="0"/>
    </format>
    <format dxfId="49">
      <pivotArea field="20" type="button" dataOnly="0" labelOnly="1" outline="0" axis="axisRow" fieldPosition="0"/>
    </format>
    <format dxfId="48">
      <pivotArea dataOnly="0" labelOnly="1" fieldPosition="0">
        <references count="1">
          <reference field="20" count="0"/>
        </references>
      </pivotArea>
    </format>
    <format dxfId="47">
      <pivotArea dataOnly="0" labelOnly="1" grandRow="1" outline="0" fieldPosition="0"/>
    </format>
    <format dxfId="46">
      <pivotArea dataOnly="0" labelOnly="1" outline="0" fieldPosition="0">
        <references count="1">
          <reference field="4294967294" count="2">
            <x v="0"/>
            <x v="1"/>
          </reference>
        </references>
      </pivotArea>
    </format>
    <format dxfId="45">
      <pivotArea type="all" dataOnly="0" outline="0" fieldPosition="0"/>
    </format>
    <format dxfId="44">
      <pivotArea outline="0" collapsedLevelsAreSubtotals="1" fieldPosition="0"/>
    </format>
    <format dxfId="43">
      <pivotArea field="20" type="button" dataOnly="0" labelOnly="1" outline="0" axis="axisRow" fieldPosition="0"/>
    </format>
    <format dxfId="42">
      <pivotArea dataOnly="0" labelOnly="1" fieldPosition="0">
        <references count="1">
          <reference field="20" count="0"/>
        </references>
      </pivotArea>
    </format>
    <format dxfId="41">
      <pivotArea dataOnly="0" labelOnly="1" grandRow="1" outline="0" fieldPosition="0"/>
    </format>
    <format dxfId="40">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173EDCB-0F45-439C-8FFA-EF3B9DB7B201}" name="cwpn_Pivot11_F"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4:A55" firstHeaderRow="1" firstDataRow="1" firstDataCol="0"/>
  <pivotFields count="34">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Count of Weapons Names"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0052C81-1D04-48E3-90E5-53B043F6089D}" name="cwpn_Pivot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Y20:Z27" firstHeaderRow="1" firstDataRow="1" firstDataCol="1"/>
  <pivotFields count="34">
    <pivotField showAll="0"/>
    <pivotField dataField="1" showAll="0"/>
    <pivotField showAll="0"/>
    <pivotField showAll="0">
      <items count="22">
        <item x="19"/>
        <item x="12"/>
        <item x="7"/>
        <item x="8"/>
        <item x="17"/>
        <item x="9"/>
        <item x="10"/>
        <item x="11"/>
        <item x="6"/>
        <item x="13"/>
        <item x="14"/>
        <item x="2"/>
        <item x="5"/>
        <item x="20"/>
        <item x="1"/>
        <item x="3"/>
        <item x="18"/>
        <item x="0"/>
        <item x="15"/>
        <item x="4"/>
        <item x="16"/>
        <item t="default"/>
      </items>
    </pivotField>
    <pivotField showAll="0">
      <items count="6">
        <item x="2"/>
        <item m="1" x="4"/>
        <item x="1"/>
        <item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7">
        <item x="1"/>
        <item x="5"/>
        <item x="2"/>
        <item x="3"/>
        <item x="4"/>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8"/>
  </rowFields>
  <rowItems count="7">
    <i>
      <x/>
    </i>
    <i>
      <x v="1"/>
    </i>
    <i>
      <x v="2"/>
    </i>
    <i>
      <x v="3"/>
    </i>
    <i>
      <x v="4"/>
    </i>
    <i>
      <x v="5"/>
    </i>
    <i t="grand">
      <x/>
    </i>
  </rowItems>
  <colItems count="1">
    <i/>
  </colItems>
  <dataFields count="1">
    <dataField name="Count of Weapons Names" fld="1" subtotal="count" baseField="0" baseItem="0"/>
  </dataFields>
  <formats count="12">
    <format dxfId="80">
      <pivotArea type="all" dataOnly="0" outline="0" fieldPosition="0"/>
    </format>
    <format dxfId="79">
      <pivotArea outline="0" collapsedLevelsAreSubtotals="1" fieldPosition="0"/>
    </format>
    <format dxfId="78">
      <pivotArea field="18" type="button" dataOnly="0" labelOnly="1" outline="0" axis="axisRow" fieldPosition="0"/>
    </format>
    <format dxfId="77">
      <pivotArea dataOnly="0" labelOnly="1" fieldPosition="0">
        <references count="1">
          <reference field="18" count="0"/>
        </references>
      </pivotArea>
    </format>
    <format dxfId="76">
      <pivotArea dataOnly="0" labelOnly="1" grandRow="1" outline="0" fieldPosition="0"/>
    </format>
    <format dxfId="75">
      <pivotArea dataOnly="0" labelOnly="1" outline="0" axis="axisValues" fieldPosition="0"/>
    </format>
    <format dxfId="74">
      <pivotArea type="all" dataOnly="0" outline="0" fieldPosition="0"/>
    </format>
    <format dxfId="73">
      <pivotArea outline="0" collapsedLevelsAreSubtotals="1" fieldPosition="0"/>
    </format>
    <format dxfId="72">
      <pivotArea field="18" type="button" dataOnly="0" labelOnly="1" outline="0" axis="axisRow" fieldPosition="0"/>
    </format>
    <format dxfId="71">
      <pivotArea dataOnly="0" labelOnly="1" fieldPosition="0">
        <references count="1">
          <reference field="18" count="0"/>
        </references>
      </pivotArea>
    </format>
    <format dxfId="70">
      <pivotArea dataOnly="0" labelOnly="1" grandRow="1" outline="0" fieldPosition="0"/>
    </format>
    <format dxfId="69">
      <pivotArea dataOnly="0" labelOnly="1" outline="0" axis="axisValues" fieldPosition="0"/>
    </format>
  </formats>
  <chartFormats count="7">
    <chartFormat chart="4" format="8" series="1">
      <pivotArea type="data" outline="0" fieldPosition="0">
        <references count="1">
          <reference field="4294967294" count="1" selected="0">
            <x v="0"/>
          </reference>
        </references>
      </pivotArea>
    </chartFormat>
    <chartFormat chart="4" format="9">
      <pivotArea type="data" outline="0" fieldPosition="0">
        <references count="2">
          <reference field="4294967294" count="1" selected="0">
            <x v="0"/>
          </reference>
          <reference field="18" count="1" selected="0">
            <x v="0"/>
          </reference>
        </references>
      </pivotArea>
    </chartFormat>
    <chartFormat chart="4" format="10">
      <pivotArea type="data" outline="0" fieldPosition="0">
        <references count="2">
          <reference field="4294967294" count="1" selected="0">
            <x v="0"/>
          </reference>
          <reference field="18" count="1" selected="0">
            <x v="1"/>
          </reference>
        </references>
      </pivotArea>
    </chartFormat>
    <chartFormat chart="4" format="11">
      <pivotArea type="data" outline="0" fieldPosition="0">
        <references count="2">
          <reference field="4294967294" count="1" selected="0">
            <x v="0"/>
          </reference>
          <reference field="18" count="1" selected="0">
            <x v="2"/>
          </reference>
        </references>
      </pivotArea>
    </chartFormat>
    <chartFormat chart="4" format="12">
      <pivotArea type="data" outline="0" fieldPosition="0">
        <references count="2">
          <reference field="4294967294" count="1" selected="0">
            <x v="0"/>
          </reference>
          <reference field="18" count="1" selected="0">
            <x v="3"/>
          </reference>
        </references>
      </pivotArea>
    </chartFormat>
    <chartFormat chart="4" format="13">
      <pivotArea type="data" outline="0" fieldPosition="0">
        <references count="2">
          <reference field="4294967294" count="1" selected="0">
            <x v="0"/>
          </reference>
          <reference field="18" count="1" selected="0">
            <x v="4"/>
          </reference>
        </references>
      </pivotArea>
    </chartFormat>
    <chartFormat chart="4" format="14">
      <pivotArea type="data" outline="0" fieldPosition="0">
        <references count="2">
          <reference field="4294967294" count="1" selected="0">
            <x v="0"/>
          </reference>
          <reference field="18"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FD703AF-B977-40DA-9DC6-DC975A95257F}" name="cwpn_Pivot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W36:W37" firstHeaderRow="1" firstDataRow="1" firstDataCol="0" rowPageCount="1" colPageCount="1"/>
  <pivotFields count="34">
    <pivotField showAll="0"/>
    <pivotField dataField="1" showAll="0"/>
    <pivotField showAll="0"/>
    <pivotField showAll="0">
      <items count="22">
        <item x="19"/>
        <item x="12"/>
        <item x="7"/>
        <item x="8"/>
        <item x="17"/>
        <item x="9"/>
        <item x="10"/>
        <item x="11"/>
        <item x="6"/>
        <item x="13"/>
        <item x="14"/>
        <item x="2"/>
        <item x="5"/>
        <item x="20"/>
        <item x="1"/>
        <item x="3"/>
        <item x="18"/>
        <item x="0"/>
        <item x="15"/>
        <item x="4"/>
        <item x="16"/>
        <item t="default"/>
      </items>
    </pivotField>
    <pivotField showAll="0">
      <items count="6">
        <item x="2"/>
        <item m="1" x="4"/>
        <item x="1"/>
        <item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11">
        <item x="5"/>
        <item x="6"/>
        <item x="1"/>
        <item x="2"/>
        <item x="9"/>
        <item x="7"/>
        <item x="8"/>
        <item x="4"/>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pageFields count="1">
    <pageField fld="21" hier="-1"/>
  </pageFields>
  <dataFields count="1">
    <dataField name="Count of Weapons Names" fld="1" subtotal="count" baseField="0" baseItem="0"/>
  </dataFields>
  <formats count="6">
    <format dxfId="86">
      <pivotArea type="all" dataOnly="0" outline="0" fieldPosition="0"/>
    </format>
    <format dxfId="85">
      <pivotArea outline="0" collapsedLevelsAreSubtotals="1" fieldPosition="0"/>
    </format>
    <format dxfId="84">
      <pivotArea dataOnly="0" labelOnly="1" outline="0" axis="axisValues" fieldPosition="0"/>
    </format>
    <format dxfId="83">
      <pivotArea type="all" dataOnly="0" outline="0" fieldPosition="0"/>
    </format>
    <format dxfId="82">
      <pivotArea outline="0" collapsedLevelsAreSubtotals="1" fieldPosition="0"/>
    </format>
    <format dxfId="8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0C753E7-0EA5-46C5-BDE0-78488647CA58}" name="cwpn_Pivot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5">
  <location ref="S20:V27" firstHeaderRow="0" firstDataRow="1" firstDataCol="1"/>
  <pivotFields count="34">
    <pivotField showAll="0"/>
    <pivotField showAll="0"/>
    <pivotField showAll="0"/>
    <pivotField showAll="0">
      <items count="22">
        <item x="19"/>
        <item x="12"/>
        <item x="7"/>
        <item x="8"/>
        <item x="17"/>
        <item x="9"/>
        <item x="10"/>
        <item x="11"/>
        <item x="6"/>
        <item x="13"/>
        <item x="14"/>
        <item x="2"/>
        <item x="5"/>
        <item x="20"/>
        <item x="1"/>
        <item x="3"/>
        <item x="18"/>
        <item x="0"/>
        <item x="15"/>
        <item x="4"/>
        <item x="16"/>
        <item t="default"/>
      </items>
    </pivotField>
    <pivotField showAll="0">
      <items count="6">
        <item m="1" x="4"/>
        <item x="3"/>
        <item x="0"/>
        <item x="2"/>
        <item x="1"/>
        <item t="default"/>
      </items>
    </pivotField>
    <pivotField showAll="0"/>
    <pivotField showAll="0"/>
    <pivotField showAll="0"/>
    <pivotField dataField="1" showAll="0"/>
    <pivotField dataField="1" showAll="0"/>
    <pivotField showAll="0"/>
    <pivotField showAll="0"/>
    <pivotField showAll="0"/>
    <pivotField showAll="0"/>
    <pivotField dataField="1" showAll="0"/>
    <pivotField showAll="0"/>
    <pivotField showAll="0"/>
    <pivotField showAll="0"/>
    <pivotField axis="axisRow" showAll="0" sortType="ascending">
      <items count="7">
        <item x="1"/>
        <item x="5"/>
        <item x="2"/>
        <item x="3"/>
        <item x="4"/>
        <item x="0"/>
        <item t="default"/>
      </items>
      <autoSortScope>
        <pivotArea dataOnly="0" outline="0" fieldPosition="0">
          <references count="1">
            <reference field="4294967294" count="1" selected="0">
              <x v="1"/>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8"/>
  </rowFields>
  <rowItems count="7">
    <i>
      <x v="5"/>
    </i>
    <i>
      <x v="2"/>
    </i>
    <i>
      <x v="3"/>
    </i>
    <i>
      <x v="1"/>
    </i>
    <i>
      <x/>
    </i>
    <i>
      <x v="4"/>
    </i>
    <i t="grand">
      <x/>
    </i>
  </rowItems>
  <colFields count="1">
    <field x="-2"/>
  </colFields>
  <colItems count="3">
    <i>
      <x/>
    </i>
    <i i="1">
      <x v="1"/>
    </i>
    <i i="2">
      <x v="2"/>
    </i>
  </colItems>
  <dataFields count="3">
    <dataField name="Average of Damage" fld="8" subtotal="average" baseField="18" baseItem="0" numFmtId="2"/>
    <dataField name="Average of Fire rate rpm" fld="9" subtotal="average" baseField="18" baseItem="0"/>
    <dataField name="Average of Recoil Control" fld="14" subtotal="average" baseField="18" baseItem="0"/>
  </dataFields>
  <formats count="21">
    <format dxfId="107">
      <pivotArea type="all" dataOnly="0" outline="0" fieldPosition="0"/>
    </format>
    <format dxfId="106">
      <pivotArea type="all" dataOnly="0" outline="0" fieldPosition="0"/>
    </format>
    <format dxfId="105">
      <pivotArea outline="0" collapsedLevelsAreSubtotals="1" fieldPosition="0"/>
    </format>
    <format dxfId="104">
      <pivotArea field="4" type="button" dataOnly="0" labelOnly="1" outline="0"/>
    </format>
    <format dxfId="103">
      <pivotArea dataOnly="0" labelOnly="1" grandRow="1" outline="0" fieldPosition="0"/>
    </format>
    <format dxfId="102">
      <pivotArea dataOnly="0" labelOnly="1" outline="0" axis="axisValues" fieldPosition="0"/>
    </format>
    <format dxfId="101">
      <pivotArea collapsedLevelsAreSubtotals="1" fieldPosition="0">
        <references count="1">
          <reference field="18" count="0"/>
        </references>
      </pivotArea>
    </format>
    <format dxfId="100">
      <pivotArea grandRow="1" outline="0" collapsedLevelsAreSubtotals="1" fieldPosition="0"/>
    </format>
    <format dxfId="99">
      <pivotArea outline="0" collapsedLevelsAreSubtotals="1" fieldPosition="0"/>
    </format>
    <format dxfId="98">
      <pivotArea type="all" dataOnly="0" outline="0" fieldPosition="0"/>
    </format>
    <format dxfId="97">
      <pivotArea outline="0" collapsedLevelsAreSubtotals="1" fieldPosition="0"/>
    </format>
    <format dxfId="96">
      <pivotArea field="18" type="button" dataOnly="0" labelOnly="1" outline="0" axis="axisRow" fieldPosition="0"/>
    </format>
    <format dxfId="95">
      <pivotArea dataOnly="0" labelOnly="1" fieldPosition="0">
        <references count="1">
          <reference field="18" count="0"/>
        </references>
      </pivotArea>
    </format>
    <format dxfId="94">
      <pivotArea dataOnly="0" labelOnly="1" grandRow="1" outline="0" fieldPosition="0"/>
    </format>
    <format dxfId="93">
      <pivotArea dataOnly="0" labelOnly="1" outline="0" fieldPosition="0">
        <references count="1">
          <reference field="4294967294" count="3">
            <x v="0"/>
            <x v="1"/>
            <x v="2"/>
          </reference>
        </references>
      </pivotArea>
    </format>
    <format dxfId="92">
      <pivotArea type="all" dataOnly="0" outline="0" fieldPosition="0"/>
    </format>
    <format dxfId="91">
      <pivotArea outline="0" collapsedLevelsAreSubtotals="1" fieldPosition="0"/>
    </format>
    <format dxfId="90">
      <pivotArea field="18" type="button" dataOnly="0" labelOnly="1" outline="0" axis="axisRow" fieldPosition="0"/>
    </format>
    <format dxfId="89">
      <pivotArea dataOnly="0" labelOnly="1" fieldPosition="0">
        <references count="1">
          <reference field="18" count="0"/>
        </references>
      </pivotArea>
    </format>
    <format dxfId="88">
      <pivotArea dataOnly="0" labelOnly="1" grandRow="1" outline="0" fieldPosition="0"/>
    </format>
    <format dxfId="87">
      <pivotArea dataOnly="0" labelOnly="1" outline="0" fieldPosition="0">
        <references count="1">
          <reference field="4294967294" count="3">
            <x v="0"/>
            <x v="1"/>
            <x v="2"/>
          </reference>
        </references>
      </pivotArea>
    </format>
  </formats>
  <chartFormats count="3">
    <chartFormat chart="27" format="15" series="1">
      <pivotArea type="data" outline="0" fieldPosition="0">
        <references count="1">
          <reference field="4294967294" count="1" selected="0">
            <x v="0"/>
          </reference>
        </references>
      </pivotArea>
    </chartFormat>
    <chartFormat chart="27" format="16" series="1">
      <pivotArea type="data" outline="0" fieldPosition="0">
        <references count="1">
          <reference field="4294967294" count="1" selected="0">
            <x v="1"/>
          </reference>
        </references>
      </pivotArea>
    </chartFormat>
    <chartFormat chart="27" format="1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2439054A-57B7-44AB-8472-D49C5AAE2D6A}" name="cwpn_Pivot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0">
  <location ref="A20:F28" firstHeaderRow="1" firstDataRow="2" firstDataCol="1" rowPageCount="2" colPageCount="1"/>
  <pivotFields count="34">
    <pivotField showAll="0"/>
    <pivotField dataField="1" showAll="0"/>
    <pivotField axis="axisCol" showAll="0">
      <items count="5">
        <item x="3"/>
        <item x="1"/>
        <item x="2"/>
        <item x="0"/>
        <item t="default"/>
      </items>
    </pivotField>
    <pivotField axis="axisPage" multipleItemSelectionAllowed="1" showAll="0">
      <items count="22">
        <item x="19"/>
        <item x="12"/>
        <item x="7"/>
        <item x="8"/>
        <item x="17"/>
        <item x="9"/>
        <item x="10"/>
        <item x="11"/>
        <item x="6"/>
        <item x="13"/>
        <item x="14"/>
        <item x="2"/>
        <item x="5"/>
        <item x="20"/>
        <item x="1"/>
        <item x="3"/>
        <item x="18"/>
        <item x="0"/>
        <item x="15"/>
        <item x="4"/>
        <item x="16"/>
        <item t="default"/>
      </items>
    </pivotField>
    <pivotField axis="axisPage" multipleItemSelectionAllowed="1" showAll="0">
      <items count="6">
        <item x="2"/>
        <item m="1" x="4"/>
        <item x="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ascending">
      <items count="7">
        <item x="1"/>
        <item x="5"/>
        <item x="2"/>
        <item x="3"/>
        <item x="4"/>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8"/>
  </rowFields>
  <rowItems count="7">
    <i>
      <x v="1"/>
    </i>
    <i>
      <x v="4"/>
    </i>
    <i>
      <x v="5"/>
    </i>
    <i>
      <x v="3"/>
    </i>
    <i>
      <x v="2"/>
    </i>
    <i>
      <x/>
    </i>
    <i t="grand">
      <x/>
    </i>
  </rowItems>
  <colFields count="1">
    <field x="2"/>
  </colFields>
  <colItems count="5">
    <i>
      <x/>
    </i>
    <i>
      <x v="1"/>
    </i>
    <i>
      <x v="2"/>
    </i>
    <i>
      <x v="3"/>
    </i>
    <i t="grand">
      <x/>
    </i>
  </colItems>
  <pageFields count="2">
    <pageField fld="4" hier="-1"/>
    <pageField fld="3" hier="-1"/>
  </pageFields>
  <dataFields count="1">
    <dataField name="Count of Weapons Names" fld="1" subtotal="count" baseField="18" baseItem="0"/>
  </dataFields>
  <formats count="41">
    <format dxfId="148">
      <pivotArea type="all" dataOnly="0" outline="0" fieldPosition="0"/>
    </format>
    <format dxfId="147">
      <pivotArea outline="0" collapsedLevelsAreSubtotals="1" fieldPosition="0"/>
    </format>
    <format dxfId="146">
      <pivotArea type="origin" dataOnly="0" labelOnly="1" outline="0" fieldPosition="0"/>
    </format>
    <format dxfId="145">
      <pivotArea field="2" type="button" dataOnly="0" labelOnly="1" outline="0" axis="axisCol" fieldPosition="0"/>
    </format>
    <format dxfId="144">
      <pivotArea type="topRight" dataOnly="0" labelOnly="1" outline="0" fieldPosition="0"/>
    </format>
    <format dxfId="143">
      <pivotArea field="18" type="button" dataOnly="0" labelOnly="1" outline="0" axis="axisRow" fieldPosition="0"/>
    </format>
    <format dxfId="142">
      <pivotArea dataOnly="0" labelOnly="1" fieldPosition="0">
        <references count="1">
          <reference field="18" count="0"/>
        </references>
      </pivotArea>
    </format>
    <format dxfId="141">
      <pivotArea dataOnly="0" labelOnly="1" grandRow="1" outline="0" fieldPosition="0"/>
    </format>
    <format dxfId="140">
      <pivotArea dataOnly="0" labelOnly="1" fieldPosition="0">
        <references count="1">
          <reference field="2" count="0"/>
        </references>
      </pivotArea>
    </format>
    <format dxfId="139">
      <pivotArea dataOnly="0" labelOnly="1" grandCol="1" outline="0" fieldPosition="0"/>
    </format>
    <format dxfId="138">
      <pivotArea type="all" dataOnly="0" outline="0" fieldPosition="0"/>
    </format>
    <format dxfId="137">
      <pivotArea outline="0" collapsedLevelsAreSubtotals="1" fieldPosition="0"/>
    </format>
    <format dxfId="136">
      <pivotArea type="origin" dataOnly="0" labelOnly="1" outline="0" fieldPosition="0"/>
    </format>
    <format dxfId="135">
      <pivotArea field="2" type="button" dataOnly="0" labelOnly="1" outline="0" axis="axisCol" fieldPosition="0"/>
    </format>
    <format dxfId="134">
      <pivotArea type="topRight" dataOnly="0" labelOnly="1" outline="0" fieldPosition="0"/>
    </format>
    <format dxfId="133">
      <pivotArea field="18" type="button" dataOnly="0" labelOnly="1" outline="0" axis="axisRow" fieldPosition="0"/>
    </format>
    <format dxfId="132">
      <pivotArea dataOnly="0" labelOnly="1" fieldPosition="0">
        <references count="1">
          <reference field="18" count="0"/>
        </references>
      </pivotArea>
    </format>
    <format dxfId="131">
      <pivotArea dataOnly="0" labelOnly="1" grandRow="1" outline="0" fieldPosition="0"/>
    </format>
    <format dxfId="130">
      <pivotArea dataOnly="0" labelOnly="1" fieldPosition="0">
        <references count="1">
          <reference field="2" count="0"/>
        </references>
      </pivotArea>
    </format>
    <format dxfId="129">
      <pivotArea dataOnly="0" labelOnly="1" grandCol="1" outline="0" fieldPosition="0"/>
    </format>
    <format dxfId="128">
      <pivotArea outline="0" fieldPosition="0">
        <references count="1">
          <reference field="4294967294" count="1">
            <x v="0"/>
          </reference>
        </references>
      </pivotArea>
    </format>
    <format dxfId="127">
      <pivotArea type="all" dataOnly="0" outline="0" fieldPosition="0"/>
    </format>
    <format dxfId="126">
      <pivotArea outline="0" collapsedLevelsAreSubtotals="1" fieldPosition="0"/>
    </format>
    <format dxfId="125">
      <pivotArea type="origin" dataOnly="0" labelOnly="1" outline="0" fieldPosition="0"/>
    </format>
    <format dxfId="124">
      <pivotArea field="2" type="button" dataOnly="0" labelOnly="1" outline="0" axis="axisCol" fieldPosition="0"/>
    </format>
    <format dxfId="123">
      <pivotArea type="topRight" dataOnly="0" labelOnly="1" outline="0" fieldPosition="0"/>
    </format>
    <format dxfId="122">
      <pivotArea field="18" type="button" dataOnly="0" labelOnly="1" outline="0" axis="axisRow" fieldPosition="0"/>
    </format>
    <format dxfId="121">
      <pivotArea dataOnly="0" labelOnly="1" fieldPosition="0">
        <references count="1">
          <reference field="18" count="0"/>
        </references>
      </pivotArea>
    </format>
    <format dxfId="120">
      <pivotArea dataOnly="0" labelOnly="1" grandRow="1" outline="0" fieldPosition="0"/>
    </format>
    <format dxfId="119">
      <pivotArea dataOnly="0" labelOnly="1" fieldPosition="0">
        <references count="1">
          <reference field="2" count="0"/>
        </references>
      </pivotArea>
    </format>
    <format dxfId="118">
      <pivotArea dataOnly="0" labelOnly="1" grandCol="1" outline="0" fieldPosition="0"/>
    </format>
    <format dxfId="117">
      <pivotArea type="all" dataOnly="0" outline="0" fieldPosition="0"/>
    </format>
    <format dxfId="116">
      <pivotArea outline="0" collapsedLevelsAreSubtotals="1" fieldPosition="0"/>
    </format>
    <format dxfId="115">
      <pivotArea type="origin" dataOnly="0" labelOnly="1" outline="0" fieldPosition="0"/>
    </format>
    <format dxfId="114">
      <pivotArea field="2" type="button" dataOnly="0" labelOnly="1" outline="0" axis="axisCol" fieldPosition="0"/>
    </format>
    <format dxfId="113">
      <pivotArea type="topRight" dataOnly="0" labelOnly="1" outline="0" fieldPosition="0"/>
    </format>
    <format dxfId="112">
      <pivotArea field="18" type="button" dataOnly="0" labelOnly="1" outline="0" axis="axisRow" fieldPosition="0"/>
    </format>
    <format dxfId="111">
      <pivotArea dataOnly="0" labelOnly="1" fieldPosition="0">
        <references count="1">
          <reference field="18" count="0"/>
        </references>
      </pivotArea>
    </format>
    <format dxfId="110">
      <pivotArea dataOnly="0" labelOnly="1" grandRow="1" outline="0" fieldPosition="0"/>
    </format>
    <format dxfId="109">
      <pivotArea dataOnly="0" labelOnly="1" fieldPosition="0">
        <references count="1">
          <reference field="2" count="0"/>
        </references>
      </pivotArea>
    </format>
    <format dxfId="108">
      <pivotArea dataOnly="0" labelOnly="1" grandCol="1" outline="0" fieldPosition="0"/>
    </format>
  </formats>
  <chartFormats count="5">
    <chartFormat chart="7" format="31" series="1">
      <pivotArea type="data" outline="0" fieldPosition="0">
        <references count="2">
          <reference field="4294967294" count="1" selected="0">
            <x v="0"/>
          </reference>
          <reference field="2" count="1" selected="0">
            <x v="0"/>
          </reference>
        </references>
      </pivotArea>
    </chartFormat>
    <chartFormat chart="7" format="32" series="1">
      <pivotArea type="data" outline="0" fieldPosition="0">
        <references count="2">
          <reference field="4294967294" count="1" selected="0">
            <x v="0"/>
          </reference>
          <reference field="2" count="1" selected="0">
            <x v="1"/>
          </reference>
        </references>
      </pivotArea>
    </chartFormat>
    <chartFormat chart="7" format="33" series="1">
      <pivotArea type="data" outline="0" fieldPosition="0">
        <references count="2">
          <reference field="4294967294" count="1" selected="0">
            <x v="0"/>
          </reference>
          <reference field="2" count="1" selected="0">
            <x v="2"/>
          </reference>
        </references>
      </pivotArea>
    </chartFormat>
    <chartFormat chart="7" format="34" series="1">
      <pivotArea type="data" outline="0" fieldPosition="0">
        <references count="2">
          <reference field="4294967294" count="1" selected="0">
            <x v="0"/>
          </reference>
          <reference field="2" count="1" selected="0">
            <x v="3"/>
          </reference>
        </references>
      </pivotArea>
    </chartFormat>
    <chartFormat chart="7" format="3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2D371CBA-F49D-435E-A8BD-73A1B2F06B3B}" name="cwpn_Pivot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36:C43" firstHeaderRow="0" firstDataRow="1" firstDataCol="1"/>
  <pivotFields count="34">
    <pivotField showAll="0"/>
    <pivotField showAll="0"/>
    <pivotField showAll="0"/>
    <pivotField showAll="0">
      <items count="22">
        <item x="19"/>
        <item x="12"/>
        <item x="7"/>
        <item x="8"/>
        <item x="17"/>
        <item x="9"/>
        <item x="10"/>
        <item x="11"/>
        <item x="6"/>
        <item x="13"/>
        <item x="14"/>
        <item x="2"/>
        <item x="5"/>
        <item x="20"/>
        <item x="1"/>
        <item x="3"/>
        <item x="18"/>
        <item x="0"/>
        <item x="15"/>
        <item x="4"/>
        <item x="16"/>
        <item t="default"/>
      </items>
    </pivotField>
    <pivotField showAll="0">
      <items count="6">
        <item x="2"/>
        <item m="1" x="4"/>
        <item x="1"/>
        <item x="3"/>
        <item x="0"/>
        <item t="default"/>
      </items>
    </pivotField>
    <pivotField dataField="1" showAll="0"/>
    <pivotField showAll="0"/>
    <pivotField showAll="0"/>
    <pivotField showAll="0"/>
    <pivotField showAll="0"/>
    <pivotField showAll="0"/>
    <pivotField showAll="0"/>
    <pivotField showAll="0"/>
    <pivotField showAll="0"/>
    <pivotField showAll="0"/>
    <pivotField dataField="1" showAll="0"/>
    <pivotField showAll="0"/>
    <pivotField showAll="0"/>
    <pivotField axis="axisRow" showAll="0" sortType="ascending">
      <items count="7">
        <item x="1"/>
        <item x="5"/>
        <item x="2"/>
        <item x="3"/>
        <item x="4"/>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8"/>
  </rowFields>
  <rowItems count="7">
    <i>
      <x v="2"/>
    </i>
    <i>
      <x v="3"/>
    </i>
    <i>
      <x v="4"/>
    </i>
    <i>
      <x/>
    </i>
    <i>
      <x v="1"/>
    </i>
    <i>
      <x v="5"/>
    </i>
    <i t="grand">
      <x/>
    </i>
  </rowItems>
  <colFields count="1">
    <field x="-2"/>
  </colFields>
  <colItems count="2">
    <i>
      <x/>
    </i>
    <i i="1">
      <x v="1"/>
    </i>
  </colItems>
  <dataFields count="2">
    <dataField name="Average of Cost" fld="5" subtotal="average" baseField="32" baseItem="0" numFmtId="164"/>
    <dataField name="Average of Weight" fld="15" subtotal="average" baseField="18" baseItem="0"/>
  </dataFields>
  <formats count="15">
    <format dxfId="163">
      <pivotArea collapsedLevelsAreSubtotals="1" fieldPosition="0">
        <references count="2">
          <reference field="4294967294" count="1" selected="0">
            <x v="1"/>
          </reference>
          <reference field="18" count="0"/>
        </references>
      </pivotArea>
    </format>
    <format dxfId="162">
      <pivotArea outline="0" collapsedLevelsAreSubtotals="1" fieldPosition="0">
        <references count="1">
          <reference field="4294967294" count="1" selected="0">
            <x v="0"/>
          </reference>
        </references>
      </pivotArea>
    </format>
    <format dxfId="161">
      <pivotArea collapsedLevelsAreSubtotals="1" fieldPosition="0">
        <references count="2">
          <reference field="4294967294" count="1" selected="0">
            <x v="0"/>
          </reference>
          <reference field="18" count="0"/>
        </references>
      </pivotArea>
    </format>
    <format dxfId="160">
      <pivotArea type="all" dataOnly="0" outline="0" fieldPosition="0"/>
    </format>
    <format dxfId="159">
      <pivotArea outline="0" collapsedLevelsAreSubtotals="1" fieldPosition="0"/>
    </format>
    <format dxfId="158">
      <pivotArea field="18" type="button" dataOnly="0" labelOnly="1" outline="0" axis="axisRow" fieldPosition="0"/>
    </format>
    <format dxfId="157">
      <pivotArea dataOnly="0" labelOnly="1" fieldPosition="0">
        <references count="1">
          <reference field="18" count="0"/>
        </references>
      </pivotArea>
    </format>
    <format dxfId="156">
      <pivotArea dataOnly="0" labelOnly="1" grandRow="1" outline="0" fieldPosition="0"/>
    </format>
    <format dxfId="155">
      <pivotArea dataOnly="0" labelOnly="1" outline="0" fieldPosition="0">
        <references count="1">
          <reference field="4294967294" count="2">
            <x v="0"/>
            <x v="1"/>
          </reference>
        </references>
      </pivotArea>
    </format>
    <format dxfId="154">
      <pivotArea type="all" dataOnly="0" outline="0" fieldPosition="0"/>
    </format>
    <format dxfId="153">
      <pivotArea outline="0" collapsedLevelsAreSubtotals="1" fieldPosition="0"/>
    </format>
    <format dxfId="152">
      <pivotArea field="18" type="button" dataOnly="0" labelOnly="1" outline="0" axis="axisRow" fieldPosition="0"/>
    </format>
    <format dxfId="151">
      <pivotArea dataOnly="0" labelOnly="1" fieldPosition="0">
        <references count="1">
          <reference field="18" count="0"/>
        </references>
      </pivotArea>
    </format>
    <format dxfId="150">
      <pivotArea dataOnly="0" labelOnly="1" grandRow="1" outline="0" fieldPosition="0"/>
    </format>
    <format dxfId="149">
      <pivotArea dataOnly="0" labelOnly="1" outline="0" fieldPosition="0">
        <references count="1">
          <reference field="4294967294" count="2">
            <x v="0"/>
            <x v="1"/>
          </reference>
        </references>
      </pivotArea>
    </format>
  </formats>
  <chartFormats count="6">
    <chartFormat chart="4" format="2" series="1">
      <pivotArea type="data" outline="0" fieldPosition="0">
        <references count="1">
          <reference field="4294967294" count="1" selected="0">
            <x v="1"/>
          </reference>
        </references>
      </pivotArea>
    </chartFormat>
    <chartFormat chart="4" format="3"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1"/>
          </reference>
        </references>
      </pivotArea>
    </chartFormat>
    <chartFormat chart="5" format="5"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1"/>
          </reference>
        </references>
      </pivotArea>
    </chartFormat>
    <chartFormat chart="6"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A915C427-E620-4FE7-AA16-31C520CE6390}" name="cwpn_Pivot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6">
  <location ref="J36:P44" firstHeaderRow="1" firstDataRow="2" firstDataCol="1"/>
  <pivotFields count="34">
    <pivotField showAll="0"/>
    <pivotField dataField="1" showAll="0"/>
    <pivotField showAll="0"/>
    <pivotField showAll="0">
      <items count="22">
        <item x="19"/>
        <item x="12"/>
        <item x="7"/>
        <item x="8"/>
        <item x="17"/>
        <item x="9"/>
        <item x="10"/>
        <item x="11"/>
        <item x="6"/>
        <item x="13"/>
        <item x="14"/>
        <item x="2"/>
        <item x="5"/>
        <item x="20"/>
        <item x="1"/>
        <item x="3"/>
        <item x="18"/>
        <item x="0"/>
        <item x="15"/>
        <item x="4"/>
        <item x="16"/>
        <item t="default"/>
      </items>
    </pivotField>
    <pivotField showAll="0">
      <items count="6">
        <item x="2"/>
        <item m="1" x="4"/>
        <item x="1"/>
        <item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7">
        <item x="1"/>
        <item x="5"/>
        <item x="2"/>
        <item x="3"/>
        <item x="4"/>
        <item x="0"/>
        <item t="default"/>
      </items>
    </pivotField>
    <pivotField showAll="0"/>
    <pivotField axis="axisCol" showAll="0">
      <items count="6">
        <item x="2"/>
        <item x="3"/>
        <item x="1"/>
        <item x="4"/>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8"/>
  </rowFields>
  <rowItems count="7">
    <i>
      <x/>
    </i>
    <i>
      <x v="1"/>
    </i>
    <i>
      <x v="2"/>
    </i>
    <i>
      <x v="3"/>
    </i>
    <i>
      <x v="4"/>
    </i>
    <i>
      <x v="5"/>
    </i>
    <i t="grand">
      <x/>
    </i>
  </rowItems>
  <colFields count="1">
    <field x="20"/>
  </colFields>
  <colItems count="6">
    <i>
      <x/>
    </i>
    <i>
      <x v="1"/>
    </i>
    <i>
      <x v="2"/>
    </i>
    <i>
      <x v="3"/>
    </i>
    <i>
      <x v="4"/>
    </i>
    <i t="grand">
      <x/>
    </i>
  </colItems>
  <dataFields count="1">
    <dataField name="Count of Weapons Names" fld="1" subtotal="count" baseField="0" baseItem="0"/>
  </dataFields>
  <formats count="20">
    <format dxfId="183">
      <pivotArea type="all" dataOnly="0" outline="0" fieldPosition="0"/>
    </format>
    <format dxfId="182">
      <pivotArea outline="0" collapsedLevelsAreSubtotals="1" fieldPosition="0"/>
    </format>
    <format dxfId="181">
      <pivotArea type="origin" dataOnly="0" labelOnly="1" outline="0" fieldPosition="0"/>
    </format>
    <format dxfId="180">
      <pivotArea field="20" type="button" dataOnly="0" labelOnly="1" outline="0" axis="axisCol" fieldPosition="0"/>
    </format>
    <format dxfId="179">
      <pivotArea type="topRight" dataOnly="0" labelOnly="1" outline="0" fieldPosition="0"/>
    </format>
    <format dxfId="178">
      <pivotArea field="18" type="button" dataOnly="0" labelOnly="1" outline="0" axis="axisRow" fieldPosition="0"/>
    </format>
    <format dxfId="177">
      <pivotArea dataOnly="0" labelOnly="1" fieldPosition="0">
        <references count="1">
          <reference field="18" count="0"/>
        </references>
      </pivotArea>
    </format>
    <format dxfId="176">
      <pivotArea dataOnly="0" labelOnly="1" grandRow="1" outline="0" fieldPosition="0"/>
    </format>
    <format dxfId="175">
      <pivotArea dataOnly="0" labelOnly="1" fieldPosition="0">
        <references count="1">
          <reference field="20" count="0"/>
        </references>
      </pivotArea>
    </format>
    <format dxfId="174">
      <pivotArea dataOnly="0" labelOnly="1" grandCol="1" outline="0" fieldPosition="0"/>
    </format>
    <format dxfId="173">
      <pivotArea type="all" dataOnly="0" outline="0" fieldPosition="0"/>
    </format>
    <format dxfId="172">
      <pivotArea outline="0" collapsedLevelsAreSubtotals="1" fieldPosition="0"/>
    </format>
    <format dxfId="171">
      <pivotArea type="origin" dataOnly="0" labelOnly="1" outline="0" fieldPosition="0"/>
    </format>
    <format dxfId="170">
      <pivotArea field="20" type="button" dataOnly="0" labelOnly="1" outline="0" axis="axisCol" fieldPosition="0"/>
    </format>
    <format dxfId="169">
      <pivotArea type="topRight" dataOnly="0" labelOnly="1" outline="0" fieldPosition="0"/>
    </format>
    <format dxfId="168">
      <pivotArea field="18" type="button" dataOnly="0" labelOnly="1" outline="0" axis="axisRow" fieldPosition="0"/>
    </format>
    <format dxfId="167">
      <pivotArea dataOnly="0" labelOnly="1" fieldPosition="0">
        <references count="1">
          <reference field="18" count="0"/>
        </references>
      </pivotArea>
    </format>
    <format dxfId="166">
      <pivotArea dataOnly="0" labelOnly="1" grandRow="1" outline="0" fieldPosition="0"/>
    </format>
    <format dxfId="165">
      <pivotArea dataOnly="0" labelOnly="1" fieldPosition="0">
        <references count="1">
          <reference field="20" count="0"/>
        </references>
      </pivotArea>
    </format>
    <format dxfId="164">
      <pivotArea dataOnly="0" labelOnly="1" grandCol="1" outline="0" fieldPosition="0"/>
    </format>
  </formats>
  <chartFormats count="6">
    <chartFormat chart="21" format="27" series="1">
      <pivotArea type="data" outline="0" fieldPosition="0">
        <references count="2">
          <reference field="4294967294" count="1" selected="0">
            <x v="0"/>
          </reference>
          <reference field="20" count="1" selected="0">
            <x v="0"/>
          </reference>
        </references>
      </pivotArea>
    </chartFormat>
    <chartFormat chart="21" format="28" series="1">
      <pivotArea type="data" outline="0" fieldPosition="0">
        <references count="2">
          <reference field="4294967294" count="1" selected="0">
            <x v="0"/>
          </reference>
          <reference field="20" count="1" selected="0">
            <x v="1"/>
          </reference>
        </references>
      </pivotArea>
    </chartFormat>
    <chartFormat chart="21" format="29" series="1">
      <pivotArea type="data" outline="0" fieldPosition="0">
        <references count="2">
          <reference field="4294967294" count="1" selected="0">
            <x v="0"/>
          </reference>
          <reference field="20" count="1" selected="0">
            <x v="2"/>
          </reference>
        </references>
      </pivotArea>
    </chartFormat>
    <chartFormat chart="21" format="30" series="1">
      <pivotArea type="data" outline="0" fieldPosition="0">
        <references count="2">
          <reference field="4294967294" count="1" selected="0">
            <x v="0"/>
          </reference>
          <reference field="20" count="1" selected="0">
            <x v="3"/>
          </reference>
        </references>
      </pivotArea>
    </chartFormat>
    <chartFormat chart="21" format="31" series="1">
      <pivotArea type="data" outline="0" fieldPosition="0">
        <references count="2">
          <reference field="4294967294" count="1" selected="0">
            <x v="0"/>
          </reference>
          <reference field="20" count="1" selected="0">
            <x v="4"/>
          </reference>
        </references>
      </pivotArea>
    </chartFormat>
    <chartFormat chart="21" format="3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B3F51855-4F53-41C7-BB78-D2BAA8D19CFC}" name="cwpn_Pivot10"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Z36:Z37" firstHeaderRow="1" firstDataRow="1" firstDataCol="0" rowPageCount="1" colPageCount="1"/>
  <pivotFields count="34">
    <pivotField showAll="0"/>
    <pivotField dataField="1" showAll="0"/>
    <pivotField showAll="0"/>
    <pivotField showAll="0">
      <items count="22">
        <item x="19"/>
        <item x="12"/>
        <item x="7"/>
        <item x="8"/>
        <item x="17"/>
        <item x="9"/>
        <item x="10"/>
        <item x="11"/>
        <item x="6"/>
        <item x="13"/>
        <item x="14"/>
        <item x="2"/>
        <item x="5"/>
        <item x="20"/>
        <item x="1"/>
        <item x="3"/>
        <item x="18"/>
        <item x="0"/>
        <item x="15"/>
        <item x="4"/>
        <item x="16"/>
        <item t="default"/>
      </items>
    </pivotField>
    <pivotField showAll="0">
      <items count="6">
        <item x="2"/>
        <item m="1" x="4"/>
        <item x="1"/>
        <item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13">
        <item x="4"/>
        <item x="0"/>
        <item x="2"/>
        <item x="7"/>
        <item x="11"/>
        <item x="5"/>
        <item x="6"/>
        <item x="8"/>
        <item x="3"/>
        <item x="10"/>
        <item x="9"/>
        <item h="1" x="1"/>
        <item t="default"/>
      </items>
    </pivotField>
    <pivotField showAll="0"/>
    <pivotField showAll="0"/>
    <pivotField showAll="0"/>
    <pivotField showAll="0"/>
    <pivotField showAll="0"/>
    <pivotField showAll="0"/>
  </pivotFields>
  <rowItems count="1">
    <i/>
  </rowItems>
  <colItems count="1">
    <i/>
  </colItems>
  <pageFields count="1">
    <pageField fld="27" hier="-1"/>
  </pageFields>
  <dataFields count="1">
    <dataField name="Count of Weapons Names"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D22591EF-9BCE-4338-A784-9455C1FE6FA2}" name="cwpn_Pivot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S36:S37" firstHeaderRow="1" firstDataRow="1" firstDataCol="0" rowPageCount="1" colPageCount="1"/>
  <pivotFields count="34">
    <pivotField showAll="0"/>
    <pivotField showAll="0"/>
    <pivotField showAll="0"/>
    <pivotField showAll="0">
      <items count="22">
        <item x="19"/>
        <item x="12"/>
        <item x="7"/>
        <item x="8"/>
        <item x="17"/>
        <item x="9"/>
        <item x="10"/>
        <item x="11"/>
        <item x="6"/>
        <item x="13"/>
        <item x="14"/>
        <item x="2"/>
        <item x="5"/>
        <item x="20"/>
        <item x="1"/>
        <item x="3"/>
        <item x="18"/>
        <item x="0"/>
        <item x="15"/>
        <item x="4"/>
        <item x="16"/>
        <item t="default"/>
      </items>
    </pivotField>
    <pivotField showAll="0">
      <items count="6">
        <item x="2"/>
        <item m="1" x="4"/>
        <item x="1"/>
        <item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dataField="1" showAll="0">
      <items count="3">
        <item x="0"/>
        <item x="1"/>
        <item t="default"/>
      </items>
    </pivotField>
  </pivotFields>
  <rowItems count="1">
    <i/>
  </rowItems>
  <colItems count="1">
    <i/>
  </colItems>
  <pageFields count="1">
    <pageField fld="33" item="1" hier="-1"/>
  </pageFields>
  <dataFields count="1">
    <dataField name="Count of Is it BaS weapon" fld="33" subtotal="count" baseField="0" baseItem="0"/>
  </dataFields>
  <formats count="9">
    <format dxfId="192">
      <pivotArea type="all" dataOnly="0" outline="0" fieldPosition="0"/>
    </format>
    <format dxfId="191">
      <pivotArea outline="0" collapsedLevelsAreSubtotals="1" fieldPosition="0"/>
    </format>
    <format dxfId="190">
      <pivotArea dataOnly="0" labelOnly="1" outline="0" axis="axisValues" fieldPosition="0"/>
    </format>
    <format dxfId="189">
      <pivotArea type="all" dataOnly="0" outline="0" fieldPosition="0"/>
    </format>
    <format dxfId="188">
      <pivotArea outline="0" collapsedLevelsAreSubtotals="1" fieldPosition="0"/>
    </format>
    <format dxfId="187">
      <pivotArea dataOnly="0" labelOnly="1" outline="0" axis="axisValues" fieldPosition="0"/>
    </format>
    <format dxfId="186">
      <pivotArea type="all" dataOnly="0" outline="0" fieldPosition="0"/>
    </format>
    <format dxfId="185">
      <pivotArea outline="0" collapsedLevelsAreSubtotals="1" fieldPosition="0"/>
    </format>
    <format dxfId="18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C9F357E0-7AB8-46E1-88F5-ADB5DB44DEB9}" name="twpn_Pivot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20:B25" firstHeaderRow="1" firstDataRow="1" firstDataCol="1" rowPageCount="2" colPageCount="1"/>
  <pivotFields count="34">
    <pivotField showAll="0"/>
    <pivotField dataField="1" showAll="0"/>
    <pivotField showAll="0"/>
    <pivotField showAll="0"/>
    <pivotField axis="axisRow" showAll="0">
      <items count="6">
        <item x="2"/>
        <item m="1" x="4"/>
        <item x="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7">
        <item x="1"/>
        <item x="5"/>
        <item x="2"/>
        <item x="3"/>
        <item x="4"/>
        <item x="0"/>
        <item t="default"/>
      </items>
    </pivotField>
    <pivotField axis="axisPage" showAll="0">
      <items count="23">
        <item x="15"/>
        <item x="9"/>
        <item x="12"/>
        <item x="11"/>
        <item x="8"/>
        <item x="7"/>
        <item x="21"/>
        <item x="18"/>
        <item x="3"/>
        <item x="4"/>
        <item x="16"/>
        <item x="13"/>
        <item x="5"/>
        <item x="14"/>
        <item x="19"/>
        <item x="20"/>
        <item x="17"/>
        <item x="6"/>
        <item x="10"/>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5">
    <i>
      <x/>
    </i>
    <i>
      <x v="2"/>
    </i>
    <i>
      <x v="3"/>
    </i>
    <i>
      <x v="4"/>
    </i>
    <i t="grand">
      <x/>
    </i>
  </rowItems>
  <colItems count="1">
    <i/>
  </colItems>
  <pageFields count="2">
    <pageField fld="18" hier="-1"/>
    <pageField fld="19" hier="-1"/>
  </pageFields>
  <dataFields count="1">
    <dataField name="Count of Weapons Names" fld="1" subtotal="count" baseField="0" baseItem="0"/>
  </dataFields>
  <chartFormats count="6">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4" count="1" selected="0">
            <x v="0"/>
          </reference>
        </references>
      </pivotArea>
    </chartFormat>
    <chartFormat chart="6" format="8">
      <pivotArea type="data" outline="0" fieldPosition="0">
        <references count="2">
          <reference field="4294967294" count="1" selected="0">
            <x v="0"/>
          </reference>
          <reference field="4" count="1" selected="0">
            <x v="1"/>
          </reference>
        </references>
      </pivotArea>
    </chartFormat>
    <chartFormat chart="6" format="9">
      <pivotArea type="data" outline="0" fieldPosition="0">
        <references count="2">
          <reference field="4294967294" count="1" selected="0">
            <x v="0"/>
          </reference>
          <reference field="4" count="1" selected="0">
            <x v="2"/>
          </reference>
        </references>
      </pivotArea>
    </chartFormat>
    <chartFormat chart="6" format="10">
      <pivotArea type="data" outline="0" fieldPosition="0">
        <references count="2">
          <reference field="4294967294" count="1" selected="0">
            <x v="0"/>
          </reference>
          <reference field="4" count="1" selected="0">
            <x v="3"/>
          </reference>
        </references>
      </pivotArea>
    </chartFormat>
    <chartFormat chart="6" format="11">
      <pivotArea type="data" outline="0" fieldPosition="0">
        <references count="2">
          <reference field="4294967294" count="1" selected="0">
            <x v="0"/>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102B2BF1-4251-4200-8CAD-87031B2340CD}" name="twpn_Pivot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F20:K26" firstHeaderRow="1" firstDataRow="2" firstDataCol="1"/>
  <pivotFields count="34">
    <pivotField showAll="0"/>
    <pivotField dataField="1" showAll="0"/>
    <pivotField axis="axisCol" showAll="0">
      <items count="5">
        <item x="3"/>
        <item x="1"/>
        <item x="2"/>
        <item x="0"/>
        <item t="default"/>
      </items>
    </pivotField>
    <pivotField showAll="0"/>
    <pivotField axis="axisRow" showAll="0">
      <items count="6">
        <item x="2"/>
        <item m="1" x="4"/>
        <item x="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7">
        <item x="1"/>
        <item x="5"/>
        <item x="2"/>
        <item x="3"/>
        <item x="4"/>
        <item x="0"/>
        <item t="default"/>
      </items>
    </pivotField>
    <pivotField showAll="0">
      <items count="23">
        <item x="15"/>
        <item x="9"/>
        <item x="12"/>
        <item x="11"/>
        <item x="8"/>
        <item x="7"/>
        <item x="21"/>
        <item x="18"/>
        <item x="3"/>
        <item x="4"/>
        <item x="16"/>
        <item x="13"/>
        <item x="5"/>
        <item x="14"/>
        <item x="19"/>
        <item x="20"/>
        <item x="17"/>
        <item x="6"/>
        <item x="10"/>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5">
    <i>
      <x/>
    </i>
    <i>
      <x v="2"/>
    </i>
    <i>
      <x v="3"/>
    </i>
    <i>
      <x v="4"/>
    </i>
    <i t="grand">
      <x/>
    </i>
  </rowItems>
  <colFields count="1">
    <field x="2"/>
  </colFields>
  <colItems count="5">
    <i>
      <x/>
    </i>
    <i>
      <x v="1"/>
    </i>
    <i>
      <x v="2"/>
    </i>
    <i>
      <x v="3"/>
    </i>
    <i t="grand">
      <x/>
    </i>
  </colItems>
  <dataFields count="1">
    <dataField name="Count of Weapons Names" fld="1" subtotal="count" baseField="0" baseItem="0"/>
  </dataFields>
  <chartFormats count="4">
    <chartFormat chart="4" format="12" series="1">
      <pivotArea type="data" outline="0" fieldPosition="0">
        <references count="2">
          <reference field="4294967294" count="1" selected="0">
            <x v="0"/>
          </reference>
          <reference field="2" count="1" selected="0">
            <x v="0"/>
          </reference>
        </references>
      </pivotArea>
    </chartFormat>
    <chartFormat chart="4" format="13" series="1">
      <pivotArea type="data" outline="0" fieldPosition="0">
        <references count="2">
          <reference field="4294967294" count="1" selected="0">
            <x v="0"/>
          </reference>
          <reference field="2" count="1" selected="0">
            <x v="1"/>
          </reference>
        </references>
      </pivotArea>
    </chartFormat>
    <chartFormat chart="4" format="14" series="1">
      <pivotArea type="data" outline="0" fieldPosition="0">
        <references count="2">
          <reference field="4294967294" count="1" selected="0">
            <x v="0"/>
          </reference>
          <reference field="2" count="1" selected="0">
            <x v="2"/>
          </reference>
        </references>
      </pivotArea>
    </chartFormat>
    <chartFormat chart="4" format="15" series="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F4A0EA65-EFA8-4C04-ABA4-1D5FE93C97F6}" name="twpn_Pivot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V20:X25" firstHeaderRow="0" firstDataRow="1" firstDataCol="1"/>
  <pivotFields count="34">
    <pivotField showAll="0"/>
    <pivotField showAll="0"/>
    <pivotField showAll="0"/>
    <pivotField showAll="0"/>
    <pivotField axis="axisRow" showAll="0" sortType="ascending">
      <items count="6">
        <item x="2"/>
        <item m="1" x="4"/>
        <item x="3"/>
        <item x="0"/>
        <item x="1"/>
        <item t="default"/>
      </items>
      <autoSortScope>
        <pivotArea dataOnly="0" outline="0" fieldPosition="0">
          <references count="1">
            <reference field="4294967294" count="1" selected="0">
              <x v="1"/>
            </reference>
          </references>
        </pivotArea>
      </autoSortScope>
    </pivotField>
    <pivotField dataField="1"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items count="7">
        <item x="1"/>
        <item x="5"/>
        <item x="2"/>
        <item x="3"/>
        <item x="4"/>
        <item x="0"/>
        <item t="default"/>
      </items>
    </pivotField>
    <pivotField showAll="0">
      <items count="23">
        <item x="15"/>
        <item x="9"/>
        <item x="12"/>
        <item x="11"/>
        <item x="8"/>
        <item x="7"/>
        <item x="21"/>
        <item x="18"/>
        <item x="3"/>
        <item x="4"/>
        <item x="16"/>
        <item x="13"/>
        <item x="5"/>
        <item x="14"/>
        <item x="19"/>
        <item x="20"/>
        <item x="17"/>
        <item x="6"/>
        <item x="10"/>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5">
    <i>
      <x v="4"/>
    </i>
    <i>
      <x v="3"/>
    </i>
    <i>
      <x v="2"/>
    </i>
    <i>
      <x/>
    </i>
    <i t="grand">
      <x/>
    </i>
  </rowItems>
  <colFields count="1">
    <field x="-2"/>
  </colFields>
  <colItems count="2">
    <i>
      <x/>
    </i>
    <i i="1">
      <x v="1"/>
    </i>
  </colItems>
  <dataFields count="2">
    <dataField name="Average of Weight" fld="15" subtotal="average" baseField="4" baseItem="0" numFmtId="2"/>
    <dataField name="Average of Cost" fld="5" subtotal="average" baseField="4" baseItem="0" numFmtId="165"/>
  </dataFields>
  <formats count="8">
    <format dxfId="31">
      <pivotArea outline="0" collapsedLevelsAreSubtotals="1" fieldPosition="0">
        <references count="1">
          <reference field="4294967294" count="1" selected="0">
            <x v="0"/>
          </reference>
        </references>
      </pivotArea>
    </format>
    <format dxfId="30">
      <pivotArea type="all" dataOnly="0" outline="0" fieldPosition="0"/>
    </format>
    <format dxfId="29">
      <pivotArea outline="0" collapsedLevelsAreSubtotals="1" fieldPosition="0"/>
    </format>
    <format dxfId="28">
      <pivotArea field="4" type="button" dataOnly="0" labelOnly="1" outline="0" axis="axisRow" fieldPosition="0"/>
    </format>
    <format dxfId="27">
      <pivotArea dataOnly="0" labelOnly="1" fieldPosition="0">
        <references count="1">
          <reference field="4" count="0"/>
        </references>
      </pivotArea>
    </format>
    <format dxfId="26">
      <pivotArea dataOnly="0" labelOnly="1" grandRow="1" outline="0" fieldPosition="0"/>
    </format>
    <format dxfId="25">
      <pivotArea dataOnly="0" labelOnly="1" outline="0" fieldPosition="0">
        <references count="1">
          <reference field="4294967294" count="2">
            <x v="0"/>
            <x v="1"/>
          </reference>
        </references>
      </pivotArea>
    </format>
    <format dxfId="24">
      <pivotArea outline="0" collapsedLevelsAreSubtotals="1" fieldPosition="0">
        <references count="1">
          <reference field="4294967294" count="1" selected="0">
            <x v="1"/>
          </reference>
        </references>
      </pivotArea>
    </format>
  </formats>
  <chartFormats count="6">
    <chartFormat chart="7" format="2"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1"/>
          </reference>
        </references>
      </pivotArea>
    </chartFormat>
    <chartFormat chart="8" format="4" series="1">
      <pivotArea type="data" outline="0" fieldPosition="0">
        <references count="1">
          <reference field="4294967294" count="1" selected="0">
            <x v="0"/>
          </reference>
        </references>
      </pivotArea>
    </chartFormat>
    <chartFormat chart="8" format="5"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E1251019-4180-4E38-9BEC-B81CB24BA0B3}" name="twp_Pivot11_F"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44:F45" firstHeaderRow="1" firstDataRow="1" firstDataCol="0"/>
  <pivotFields count="34">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Count of Weapons Names"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AADB99F6-E123-4156-96F7-BEA12E6F1893}" name="twpn_Pivot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7">
  <location ref="AC20:AF25" firstHeaderRow="0" firstDataRow="1" firstDataCol="1"/>
  <pivotFields count="34">
    <pivotField showAll="0"/>
    <pivotField showAll="0"/>
    <pivotField showAll="0"/>
    <pivotField showAll="0"/>
    <pivotField axis="axisRow" showAll="0">
      <items count="6">
        <item x="2"/>
        <item m="1" x="4"/>
        <item x="3"/>
        <item x="0"/>
        <item x="1"/>
        <item t="default"/>
      </items>
    </pivotField>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 showAll="0"/>
    <pivotField showAll="0">
      <items count="7">
        <item x="1"/>
        <item x="5"/>
        <item x="2"/>
        <item x="3"/>
        <item x="4"/>
        <item x="0"/>
        <item t="default"/>
      </items>
    </pivotField>
    <pivotField showAll="0">
      <items count="23">
        <item x="15"/>
        <item x="9"/>
        <item x="12"/>
        <item x="11"/>
        <item x="8"/>
        <item x="7"/>
        <item x="21"/>
        <item x="18"/>
        <item x="3"/>
        <item x="4"/>
        <item x="16"/>
        <item x="13"/>
        <item x="5"/>
        <item x="14"/>
        <item x="19"/>
        <item x="20"/>
        <item x="17"/>
        <item x="6"/>
        <item x="10"/>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5">
    <i>
      <x/>
    </i>
    <i>
      <x v="2"/>
    </i>
    <i>
      <x v="3"/>
    </i>
    <i>
      <x v="4"/>
    </i>
    <i t="grand">
      <x/>
    </i>
  </rowItems>
  <colFields count="1">
    <field x="-2"/>
  </colFields>
  <colItems count="3">
    <i>
      <x/>
    </i>
    <i i="1">
      <x v="1"/>
    </i>
    <i i="2">
      <x v="2"/>
    </i>
  </colItems>
  <dataFields count="3">
    <dataField name="Average of Accuracy" fld="6" subtotal="average" baseField="18" baseItem="0"/>
    <dataField name="Average of Handling" fld="7" subtotal="average" baseField="18" baseItem="0"/>
    <dataField name="Average of Reliability" fld="13" subtotal="average" baseField="18" baseItem="0"/>
  </dataFields>
  <formats count="7">
    <format dxfId="38">
      <pivotArea outline="0" collapsedLevelsAreSubtotals="1" fieldPosition="0"/>
    </format>
    <format dxfId="37">
      <pivotArea outline="0" collapsedLevelsAreSubtotals="1" fieldPosition="0"/>
    </format>
    <format dxfId="36">
      <pivotArea dataOnly="0" labelOnly="1" fieldPosition="0">
        <references count="1">
          <reference field="4" count="0"/>
        </references>
      </pivotArea>
    </format>
    <format dxfId="35">
      <pivotArea dataOnly="0" labelOnly="1" grandRow="1" outline="0" fieldPosition="0"/>
    </format>
    <format dxfId="34">
      <pivotArea outline="0" collapsedLevelsAreSubtotals="1" fieldPosition="0"/>
    </format>
    <format dxfId="33">
      <pivotArea dataOnly="0" labelOnly="1" fieldPosition="0">
        <references count="1">
          <reference field="4" count="0"/>
        </references>
      </pivotArea>
    </format>
    <format dxfId="32">
      <pivotArea dataOnly="0" labelOnly="1" grandRow="1" outline="0" fieldPosition="0"/>
    </format>
  </formats>
  <chartFormats count="3">
    <chartFormat chart="29" format="6" series="1">
      <pivotArea type="data" outline="0" fieldPosition="0">
        <references count="1">
          <reference field="4294967294" count="1" selected="0">
            <x v="0"/>
          </reference>
        </references>
      </pivotArea>
    </chartFormat>
    <chartFormat chart="29" format="7" series="1">
      <pivotArea type="data" outline="0" fieldPosition="0">
        <references count="1">
          <reference field="4294967294" count="1" selected="0">
            <x v="1"/>
          </reference>
        </references>
      </pivotArea>
    </chartFormat>
    <chartFormat chart="29"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30DB2953-39BC-4827-B755-DA567D3B6E9D}" name="twpn_Pivot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35:F36" firstHeaderRow="1" firstDataRow="1" firstDataCol="0" rowPageCount="1" colPageCount="1"/>
  <pivotFields count="34">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7">
        <item x="1"/>
        <item x="5"/>
        <item x="2"/>
        <item x="3"/>
        <item x="4"/>
        <item x="0"/>
        <item t="default"/>
      </items>
    </pivotField>
    <pivotField showAll="0">
      <items count="23">
        <item x="15"/>
        <item x="9"/>
        <item x="12"/>
        <item x="11"/>
        <item x="8"/>
        <item x="7"/>
        <item x="21"/>
        <item x="18"/>
        <item x="3"/>
        <item x="4"/>
        <item x="16"/>
        <item x="13"/>
        <item x="5"/>
        <item x="14"/>
        <item x="19"/>
        <item x="20"/>
        <item x="17"/>
        <item x="6"/>
        <item x="10"/>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0"/>
        <item x="1"/>
        <item t="default"/>
      </items>
    </pivotField>
  </pivotFields>
  <rowItems count="1">
    <i/>
  </rowItems>
  <colItems count="1">
    <i/>
  </colItems>
  <pageFields count="1">
    <pageField fld="33" hier="-1"/>
  </pageFields>
  <dataFields count="1">
    <dataField name="Count of Weapons Names"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78F1F6DA-B604-42B7-B594-E204407EA3FE}" name="twpn_Pivot10"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5:B47" firstHeaderRow="1" firstDataRow="1" firstDataCol="1"/>
  <pivotFields count="34">
    <pivotField showAll="0"/>
    <pivotField axis="axisRow" showAll="0" measureFilter="1">
      <items count="3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m="1" x="350"/>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items count="7">
        <item x="1"/>
        <item x="5"/>
        <item x="2"/>
        <item x="3"/>
        <item x="4"/>
        <item x="0"/>
        <item t="default"/>
      </items>
    </pivotField>
    <pivotField showAll="0">
      <items count="23">
        <item x="15"/>
        <item x="9"/>
        <item x="12"/>
        <item x="11"/>
        <item x="8"/>
        <item x="7"/>
        <item x="21"/>
        <item x="18"/>
        <item x="3"/>
        <item x="4"/>
        <item x="16"/>
        <item x="13"/>
        <item x="5"/>
        <item x="14"/>
        <item x="19"/>
        <item x="20"/>
        <item x="17"/>
        <item x="6"/>
        <item x="10"/>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2">
    <i>
      <x v="312"/>
    </i>
    <i t="grand">
      <x/>
    </i>
  </rowItems>
  <colItems count="1">
    <i/>
  </colItems>
  <dataFields count="1">
    <dataField name="Sum of Damage" fld="8" baseField="0" baseItem="0"/>
  </dataFields>
  <pivotTableStyleInfo name="PivotStyleLight16" showRowHeaders="1" showColHeaders="1" showRowStripes="0" showColStripes="0" showLastColumn="1"/>
  <filters count="1">
    <filter fld="1"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DE657D86-DD66-417B-85E5-847FF67C72E3}" name="twpn_Pivot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P20:S25" firstHeaderRow="0" firstDataRow="1" firstDataCol="1"/>
  <pivotFields count="34">
    <pivotField showAll="0"/>
    <pivotField showAll="0"/>
    <pivotField showAll="0"/>
    <pivotField showAll="0"/>
    <pivotField axis="axisRow" showAll="0" sortType="ascending">
      <items count="6">
        <item x="2"/>
        <item m="1" x="4"/>
        <item x="3"/>
        <item x="0"/>
        <item x="1"/>
        <item t="default"/>
      </items>
      <autoSortScope>
        <pivotArea dataOnly="0" outline="0" fieldPosition="0">
          <references count="1">
            <reference field="4294967294" count="1" selected="0">
              <x v="1"/>
            </reference>
          </references>
        </pivotArea>
      </autoSortScope>
    </pivotField>
    <pivotField showAll="0"/>
    <pivotField showAll="0"/>
    <pivotField showAll="0"/>
    <pivotField dataField="1" showAll="0"/>
    <pivotField dataField="1" showAll="0"/>
    <pivotField showAll="0"/>
    <pivotField showAll="0"/>
    <pivotField showAll="0"/>
    <pivotField showAll="0"/>
    <pivotField dataField="1" showAll="0"/>
    <pivotField showAll="0"/>
    <pivotField showAll="0"/>
    <pivotField showAll="0"/>
    <pivotField showAll="0">
      <items count="7">
        <item x="1"/>
        <item x="5"/>
        <item x="2"/>
        <item x="3"/>
        <item x="4"/>
        <item x="0"/>
        <item t="default"/>
      </items>
    </pivotField>
    <pivotField showAll="0">
      <items count="23">
        <item x="15"/>
        <item x="9"/>
        <item x="12"/>
        <item x="11"/>
        <item x="8"/>
        <item x="7"/>
        <item x="21"/>
        <item x="18"/>
        <item x="3"/>
        <item x="4"/>
        <item x="16"/>
        <item x="13"/>
        <item x="5"/>
        <item x="14"/>
        <item x="19"/>
        <item x="20"/>
        <item x="17"/>
        <item x="6"/>
        <item x="10"/>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5">
    <i>
      <x v="2"/>
    </i>
    <i>
      <x/>
    </i>
    <i>
      <x v="4"/>
    </i>
    <i>
      <x v="3"/>
    </i>
    <i t="grand">
      <x/>
    </i>
  </rowItems>
  <colFields count="1">
    <field x="-2"/>
  </colFields>
  <colItems count="3">
    <i>
      <x/>
    </i>
    <i i="1">
      <x v="1"/>
    </i>
    <i i="2">
      <x v="2"/>
    </i>
  </colItems>
  <dataFields count="3">
    <dataField name="Average of Damage" fld="8" subtotal="average" baseField="2" baseItem="0"/>
    <dataField name="Average of Fire rate rpm" fld="9" subtotal="average" baseField="2" baseItem="0"/>
    <dataField name="Average of Recoil Control" fld="14" subtotal="average" baseField="2" baseItem="0"/>
  </dataFields>
  <formats count="1">
    <format dxfId="39">
      <pivotArea outline="0" collapsedLevelsAreSubtotals="1" fieldPosition="0"/>
    </format>
  </formats>
  <chartFormats count="3">
    <chartFormat chart="8" format="6" series="1">
      <pivotArea type="data" outline="0" fieldPosition="0">
        <references count="1">
          <reference field="4294967294" count="1" selected="0">
            <x v="0"/>
          </reference>
        </references>
      </pivotArea>
    </chartFormat>
    <chartFormat chart="8" format="7" series="1">
      <pivotArea type="data" outline="0" fieldPosition="0">
        <references count="1">
          <reference field="4294967294" count="1" selected="0">
            <x v="2"/>
          </reference>
        </references>
      </pivotArea>
    </chartFormat>
    <chartFormat chart="8" format="8"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8EF1B615-EB5C-4E90-B0B2-8A2EFE920E0A}" name="twpn_Pivot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5:A36" firstHeaderRow="1" firstDataRow="1" firstDataCol="0"/>
  <pivotFields count="34">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7">
        <item x="1"/>
        <item x="5"/>
        <item x="2"/>
        <item x="3"/>
        <item x="4"/>
        <item x="0"/>
        <item t="default"/>
      </items>
    </pivotField>
    <pivotField showAll="0">
      <items count="23">
        <item x="15"/>
        <item x="9"/>
        <item x="12"/>
        <item x="11"/>
        <item x="8"/>
        <item x="7"/>
        <item x="21"/>
        <item x="18"/>
        <item x="3"/>
        <item x="4"/>
        <item x="16"/>
        <item x="13"/>
        <item x="5"/>
        <item x="14"/>
        <item x="19"/>
        <item x="20"/>
        <item x="17"/>
        <item x="6"/>
        <item x="10"/>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Count of Weapons Names"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AB880062-A99D-406A-9C23-409839A6B369}" name="twpn_Pivot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P35:P36" firstHeaderRow="1" firstDataRow="1" firstDataCol="0" rowPageCount="1" colPageCount="1"/>
  <pivotFields count="34">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7">
        <item x="1"/>
        <item x="5"/>
        <item x="2"/>
        <item x="3"/>
        <item x="4"/>
        <item x="0"/>
        <item t="default"/>
      </items>
    </pivotField>
    <pivotField showAll="0">
      <items count="23">
        <item x="15"/>
        <item x="9"/>
        <item x="12"/>
        <item x="11"/>
        <item x="8"/>
        <item x="7"/>
        <item x="21"/>
        <item x="18"/>
        <item x="3"/>
        <item x="4"/>
        <item x="16"/>
        <item x="13"/>
        <item x="5"/>
        <item x="14"/>
        <item x="19"/>
        <item x="20"/>
        <item x="17"/>
        <item x="6"/>
        <item x="10"/>
        <item x="2"/>
        <item x="1"/>
        <item x="0"/>
        <item t="default"/>
      </items>
    </pivotField>
    <pivotField showAll="0"/>
    <pivotField axis="axisPage" multipleItemSelectionAllowed="1" showAll="0">
      <items count="11">
        <item x="5"/>
        <item x="6"/>
        <item x="1"/>
        <item x="2"/>
        <item x="9"/>
        <item x="7"/>
        <item x="8"/>
        <item x="4"/>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pageFields count="1">
    <pageField fld="21" hier="-1"/>
  </pageFields>
  <dataFields count="1">
    <dataField name="Count of Weapons Names"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F21CB7A3-95C8-41BC-8233-1411AB83806F}" name="twpn_Pivot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V35:V36" firstHeaderRow="1" firstDataRow="1" firstDataCol="0" rowPageCount="1" colPageCount="1"/>
  <pivotFields count="34">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7">
        <item x="1"/>
        <item x="5"/>
        <item x="2"/>
        <item x="3"/>
        <item x="4"/>
        <item x="0"/>
        <item t="default"/>
      </items>
    </pivotField>
    <pivotField showAll="0">
      <items count="23">
        <item x="15"/>
        <item x="9"/>
        <item x="12"/>
        <item x="11"/>
        <item x="8"/>
        <item x="7"/>
        <item x="21"/>
        <item x="18"/>
        <item x="3"/>
        <item x="4"/>
        <item x="16"/>
        <item x="13"/>
        <item x="5"/>
        <item x="14"/>
        <item x="19"/>
        <item x="20"/>
        <item x="17"/>
        <item x="6"/>
        <item x="10"/>
        <item x="2"/>
        <item x="1"/>
        <item x="0"/>
        <item t="default"/>
      </items>
    </pivotField>
    <pivotField showAll="0"/>
    <pivotField showAll="0"/>
    <pivotField showAll="0"/>
    <pivotField showAll="0"/>
    <pivotField showAll="0"/>
    <pivotField showAll="0"/>
    <pivotField showAll="0"/>
    <pivotField axis="axisPage" multipleItemSelectionAllowed="1" showAll="0">
      <items count="13">
        <item x="4"/>
        <item x="0"/>
        <item x="2"/>
        <item x="7"/>
        <item x="11"/>
        <item x="5"/>
        <item x="6"/>
        <item x="8"/>
        <item x="3"/>
        <item x="10"/>
        <item x="9"/>
        <item h="1" x="1"/>
        <item t="default"/>
      </items>
    </pivotField>
    <pivotField showAll="0"/>
    <pivotField showAll="0"/>
    <pivotField showAll="0"/>
    <pivotField showAll="0"/>
    <pivotField showAll="0"/>
    <pivotField showAll="0"/>
  </pivotFields>
  <rowItems count="1">
    <i/>
  </rowItems>
  <colItems count="1">
    <i/>
  </colItems>
  <pageFields count="1">
    <pageField fld="27" hier="-1"/>
  </pageFields>
  <dataFields count="1">
    <dataField name="Count of Weapons Names"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3D5AF699-2F6C-4EDA-9482-48B7A8416A12}" name="arm_Pivot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6:B47" firstHeaderRow="0" firstDataRow="1" firstDataCol="0" rowPageCount="2" colPageCount="1"/>
  <pivotFields count="23">
    <pivotField dataField="1" showAll="0"/>
    <pivotField axis="axisPage" multipleItemSelectionAllowed="1" showAll="0">
      <items count="5">
        <item x="0"/>
        <item x="3"/>
        <item x="2"/>
        <item x="1"/>
        <item t="default"/>
      </items>
    </pivotField>
    <pivotField axis="axisPage" multipleItemSelectionAllowed="1" showAll="0">
      <items count="14">
        <item x="3"/>
        <item x="0"/>
        <item x="2"/>
        <item x="11"/>
        <item x="4"/>
        <item x="1"/>
        <item x="5"/>
        <item x="6"/>
        <item x="7"/>
        <item x="8"/>
        <item x="10"/>
        <item x="9"/>
        <item x="12"/>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Fields count="1">
    <field x="-2"/>
  </colFields>
  <colItems count="2">
    <i>
      <x/>
    </i>
    <i i="1">
      <x v="1"/>
    </i>
  </colItems>
  <pageFields count="2">
    <pageField fld="1" hier="-1"/>
    <pageField fld="2" hier="-1"/>
  </pageFields>
  <dataFields count="2">
    <dataField name="Count of Armor Name" fld="0" subtotal="count" baseField="0" baseItem="0"/>
    <dataField name="Average of Base Cost" fld="3" subtotal="average" baseField="0" baseItem="1" numFmtId="164"/>
  </dataFields>
  <formats count="1">
    <format dxfId="17">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0E59A3B9-8C2F-4A86-BBBD-6633D511FE98}" name="arm_Pivot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S46:U109" firstHeaderRow="0" firstDataRow="1" firstDataCol="1"/>
  <pivotFields count="23">
    <pivotField axis="axisRow" dataField="1" showAll="0" measureFilter="1">
      <items count="161">
        <item x="1"/>
        <item x="3"/>
        <item x="5"/>
        <item x="7"/>
        <item x="9"/>
        <item x="11"/>
        <item x="13"/>
        <item x="15"/>
        <item x="17"/>
        <item x="19"/>
        <item x="21"/>
        <item x="23"/>
        <item x="25"/>
        <item x="27"/>
        <item x="29"/>
        <item x="31"/>
        <item x="33"/>
        <item x="8"/>
        <item x="35"/>
        <item x="37"/>
        <item x="39"/>
        <item x="41"/>
        <item x="0"/>
        <item x="44"/>
        <item x="46"/>
        <item x="48"/>
        <item x="50"/>
        <item x="52"/>
        <item x="54"/>
        <item x="24"/>
        <item x="57"/>
        <item x="59"/>
        <item x="61"/>
        <item x="63"/>
        <item x="22"/>
        <item x="66"/>
        <item x="68"/>
        <item x="70"/>
        <item x="72"/>
        <item x="74"/>
        <item x="76"/>
        <item x="78"/>
        <item x="80"/>
        <item x="82"/>
        <item x="84"/>
        <item x="86"/>
        <item x="6"/>
        <item x="89"/>
        <item x="91"/>
        <item x="93"/>
        <item x="95"/>
        <item x="97"/>
        <item x="99"/>
        <item x="101"/>
        <item x="102"/>
        <item x="103"/>
        <item x="104"/>
        <item x="105"/>
        <item x="55"/>
        <item x="106"/>
        <item x="56"/>
        <item x="107"/>
        <item x="108"/>
        <item x="47"/>
        <item x="60"/>
        <item x="65"/>
        <item x="51"/>
        <item x="110"/>
        <item x="112"/>
        <item x="113"/>
        <item x="114"/>
        <item x="116"/>
        <item x="117"/>
        <item x="12"/>
        <item x="119"/>
        <item x="120"/>
        <item x="121"/>
        <item x="67"/>
        <item x="64"/>
        <item x="122"/>
        <item x="62"/>
        <item x="69"/>
        <item x="109"/>
        <item x="14"/>
        <item x="58"/>
        <item x="53"/>
        <item x="18"/>
        <item x="20"/>
        <item x="92"/>
        <item x="94"/>
        <item x="16"/>
        <item x="130"/>
        <item x="131"/>
        <item x="132"/>
        <item x="88"/>
        <item x="134"/>
        <item x="118"/>
        <item x="28"/>
        <item x="137"/>
        <item x="138"/>
        <item x="140"/>
        <item x="142"/>
        <item x="143"/>
        <item x="90"/>
        <item x="146"/>
        <item x="26"/>
        <item x="148"/>
        <item x="150"/>
        <item x="152"/>
        <item x="153"/>
        <item x="100"/>
        <item x="4"/>
        <item x="2"/>
        <item x="96"/>
        <item x="98"/>
        <item x="87"/>
        <item x="75"/>
        <item x="77"/>
        <item x="10"/>
        <item x="71"/>
        <item x="115"/>
        <item x="30"/>
        <item x="135"/>
        <item x="133"/>
        <item x="43"/>
        <item x="124"/>
        <item x="125"/>
        <item x="126"/>
        <item x="73"/>
        <item x="45"/>
        <item x="127"/>
        <item x="154"/>
        <item x="151"/>
        <item x="49"/>
        <item x="156"/>
        <item x="158"/>
        <item x="159"/>
        <item x="149"/>
        <item x="139"/>
        <item x="111"/>
        <item x="42"/>
        <item x="83"/>
        <item x="85"/>
        <item x="147"/>
        <item x="145"/>
        <item x="144"/>
        <item x="136"/>
        <item x="141"/>
        <item x="32"/>
        <item x="157"/>
        <item x="40"/>
        <item x="155"/>
        <item x="123"/>
        <item x="38"/>
        <item x="79"/>
        <item x="129"/>
        <item x="128"/>
        <item x="36"/>
        <item x="81"/>
        <item x="34"/>
        <item t="default"/>
      </items>
    </pivotField>
    <pivotField showAll="0">
      <items count="5">
        <item x="0"/>
        <item x="3"/>
        <item x="2"/>
        <item x="1"/>
        <item t="default"/>
      </items>
    </pivotField>
    <pivotField showAll="0">
      <items count="14">
        <item x="3"/>
        <item x="0"/>
        <item x="2"/>
        <item x="11"/>
        <item x="4"/>
        <item x="1"/>
        <item x="5"/>
        <item x="6"/>
        <item x="7"/>
        <item x="8"/>
        <item x="10"/>
        <item x="9"/>
        <item x="1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s>
  <rowFields count="1">
    <field x="0"/>
  </rowFields>
  <rowItems count="63">
    <i>
      <x v="4"/>
    </i>
    <i>
      <x v="12"/>
    </i>
    <i>
      <x v="17"/>
    </i>
    <i>
      <x v="25"/>
    </i>
    <i>
      <x v="26"/>
    </i>
    <i>
      <x v="28"/>
    </i>
    <i>
      <x v="29"/>
    </i>
    <i>
      <x v="34"/>
    </i>
    <i>
      <x v="46"/>
    </i>
    <i>
      <x v="47"/>
    </i>
    <i>
      <x v="49"/>
    </i>
    <i>
      <x v="55"/>
    </i>
    <i>
      <x v="58"/>
    </i>
    <i>
      <x v="60"/>
    </i>
    <i>
      <x v="61"/>
    </i>
    <i>
      <x v="63"/>
    </i>
    <i>
      <x v="64"/>
    </i>
    <i>
      <x v="65"/>
    </i>
    <i>
      <x v="73"/>
    </i>
    <i>
      <x v="74"/>
    </i>
    <i>
      <x v="77"/>
    </i>
    <i>
      <x v="80"/>
    </i>
    <i>
      <x v="81"/>
    </i>
    <i>
      <x v="83"/>
    </i>
    <i>
      <x v="84"/>
    </i>
    <i>
      <x v="86"/>
    </i>
    <i>
      <x v="87"/>
    </i>
    <i>
      <x v="88"/>
    </i>
    <i>
      <x v="90"/>
    </i>
    <i>
      <x v="94"/>
    </i>
    <i>
      <x v="97"/>
    </i>
    <i>
      <x v="99"/>
    </i>
    <i>
      <x v="103"/>
    </i>
    <i>
      <x v="109"/>
    </i>
    <i>
      <x v="110"/>
    </i>
    <i>
      <x v="111"/>
    </i>
    <i>
      <x v="112"/>
    </i>
    <i>
      <x v="113"/>
    </i>
    <i>
      <x v="114"/>
    </i>
    <i>
      <x v="115"/>
    </i>
    <i>
      <x v="116"/>
    </i>
    <i>
      <x v="117"/>
    </i>
    <i>
      <x v="118"/>
    </i>
    <i>
      <x v="119"/>
    </i>
    <i>
      <x v="121"/>
    </i>
    <i>
      <x v="124"/>
    </i>
    <i>
      <x v="128"/>
    </i>
    <i>
      <x v="129"/>
    </i>
    <i>
      <x v="130"/>
    </i>
    <i>
      <x v="131"/>
    </i>
    <i>
      <x v="132"/>
    </i>
    <i>
      <x v="133"/>
    </i>
    <i>
      <x v="134"/>
    </i>
    <i>
      <x v="135"/>
    </i>
    <i>
      <x v="136"/>
    </i>
    <i>
      <x v="140"/>
    </i>
    <i>
      <x v="141"/>
    </i>
    <i>
      <x v="142"/>
    </i>
    <i>
      <x v="148"/>
    </i>
    <i>
      <x v="153"/>
    </i>
    <i>
      <x v="154"/>
    </i>
    <i>
      <x v="158"/>
    </i>
    <i t="grand">
      <x/>
    </i>
  </rowItems>
  <colFields count="1">
    <field x="-2"/>
  </colFields>
  <colItems count="2">
    <i>
      <x/>
    </i>
    <i i="1">
      <x v="1"/>
    </i>
  </colItems>
  <dataFields count="2">
    <dataField name="Sum of Total Resist" fld="20" baseField="0" baseItem="0"/>
    <dataField name="Count of Armor Name" fld="0" subtotal="count" baseField="0" baseItem="0"/>
  </dataFields>
  <pivotTableStyleInfo name="PivotStyleLight16" showRowHeaders="1" showColHeaders="1" showRowStripes="0" showColStripes="0" showLastColumn="1"/>
  <filters count="1">
    <filter fld="0" type="valueGreaterThan" evalOrder="-1" id="2" iMeasureFld="0">
      <autoFilter ref="A1">
        <filterColumn colId="0">
          <customFilters>
            <customFilter operator="greaterThan" val="1.25"/>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335612FB-4B99-4170-8F8B-055E1B0AF131}" name="arm_Pivot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G21:AJ35" firstHeaderRow="0" firstDataRow="1" firstDataCol="1"/>
  <pivotFields count="23">
    <pivotField showAll="0"/>
    <pivotField showAll="0">
      <items count="5">
        <item x="0"/>
        <item x="3"/>
        <item x="2"/>
        <item x="1"/>
        <item t="default"/>
      </items>
    </pivotField>
    <pivotField axis="axisRow" showAll="0" sortType="ascending">
      <items count="14">
        <item x="3"/>
        <item x="0"/>
        <item x="2"/>
        <item x="11"/>
        <item x="4"/>
        <item x="1"/>
        <item x="5"/>
        <item x="6"/>
        <item x="7"/>
        <item x="8"/>
        <item x="10"/>
        <item x="9"/>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s>
  <rowFields count="1">
    <field x="2"/>
  </rowFields>
  <rowItems count="14">
    <i>
      <x v="7"/>
    </i>
    <i>
      <x v="2"/>
    </i>
    <i>
      <x v="3"/>
    </i>
    <i>
      <x v="8"/>
    </i>
    <i>
      <x v="9"/>
    </i>
    <i>
      <x v="4"/>
    </i>
    <i>
      <x v="6"/>
    </i>
    <i>
      <x v="1"/>
    </i>
    <i>
      <x/>
    </i>
    <i>
      <x v="10"/>
    </i>
    <i>
      <x v="5"/>
    </i>
    <i>
      <x v="11"/>
    </i>
    <i>
      <x v="12"/>
    </i>
    <i t="grand">
      <x/>
    </i>
  </rowItems>
  <colFields count="1">
    <field x="-2"/>
  </colFields>
  <colItems count="3">
    <i>
      <x/>
    </i>
    <i i="1">
      <x v="1"/>
    </i>
    <i i="2">
      <x v="2"/>
    </i>
  </colItems>
  <dataFields count="3">
    <dataField name="Average of Movespeed Mult." fld="18" subtotal="average" baseField="2" baseItem="0"/>
    <dataField name="Average of Weight Carried kg" fld="17" subtotal="average" baseField="2" baseItem="1"/>
    <dataField name="Average of Weight kg" fld="19" subtotal="average" baseField="2" baseItem="1"/>
  </dataFields>
  <formats count="1">
    <format dxfId="18">
      <pivotArea outline="0" collapsedLevelsAreSubtotals="1" fieldPosition="0"/>
    </format>
  </formats>
  <chartFormats count="3">
    <chartFormat chart="11" format="6" series="1">
      <pivotArea type="data" outline="0" fieldPosition="0">
        <references count="1">
          <reference field="4294967294" count="1" selected="0">
            <x v="1"/>
          </reference>
        </references>
      </pivotArea>
    </chartFormat>
    <chartFormat chart="11" format="7" series="1">
      <pivotArea type="data" outline="0" fieldPosition="0">
        <references count="1">
          <reference field="4294967294" count="1" selected="0">
            <x v="2"/>
          </reference>
        </references>
      </pivotArea>
    </chartFormat>
    <chartFormat chart="11"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5E8B9975-F039-466F-99D8-926AFCCBE39F}" name="arm_Pivot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0">
  <location ref="A21:O27" firstHeaderRow="1" firstDataRow="2" firstDataCol="1"/>
  <pivotFields count="23">
    <pivotField dataField="1" showAll="0"/>
    <pivotField axis="axisRow" showAll="0">
      <items count="5">
        <item x="3"/>
        <item x="2"/>
        <item x="1"/>
        <item x="0"/>
        <item t="default"/>
      </items>
    </pivotField>
    <pivotField axis="axisCol" showAll="0" sortType="ascending">
      <items count="14">
        <item x="3"/>
        <item x="0"/>
        <item x="2"/>
        <item x="11"/>
        <item x="4"/>
        <item x="1"/>
        <item x="5"/>
        <item x="6"/>
        <item x="7"/>
        <item x="8"/>
        <item x="10"/>
        <item x="9"/>
        <item x="1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5">
    <i>
      <x/>
    </i>
    <i>
      <x v="1"/>
    </i>
    <i>
      <x v="2"/>
    </i>
    <i>
      <x v="3"/>
    </i>
    <i t="grand">
      <x/>
    </i>
  </rowItems>
  <colFields count="1">
    <field x="2"/>
  </colFields>
  <colItems count="14">
    <i>
      <x/>
    </i>
    <i>
      <x v="1"/>
    </i>
    <i>
      <x v="2"/>
    </i>
    <i>
      <x v="3"/>
    </i>
    <i>
      <x v="4"/>
    </i>
    <i>
      <x v="5"/>
    </i>
    <i>
      <x v="6"/>
    </i>
    <i>
      <x v="7"/>
    </i>
    <i>
      <x v="8"/>
    </i>
    <i>
      <x v="9"/>
    </i>
    <i>
      <x v="10"/>
    </i>
    <i>
      <x v="11"/>
    </i>
    <i>
      <x v="12"/>
    </i>
    <i t="grand">
      <x/>
    </i>
  </colItems>
  <dataFields count="1">
    <dataField name="Count of Armor Name" fld="0" subtotal="count" baseField="0" baseItem="0"/>
  </dataFields>
  <chartFormats count="17">
    <chartFormat chart="1"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6" series="1">
      <pivotArea type="data" outline="0" fieldPosition="0">
        <references count="1">
          <reference field="4294967294" count="1" selected="0">
            <x v="0"/>
          </reference>
        </references>
      </pivotArea>
    </chartFormat>
    <chartFormat chart="23" format="30" series="1">
      <pivotArea type="data" outline="0" fieldPosition="0">
        <references count="2">
          <reference field="4294967294" count="1" selected="0">
            <x v="0"/>
          </reference>
          <reference field="2" count="1" selected="0">
            <x v="9"/>
          </reference>
        </references>
      </pivotArea>
    </chartFormat>
    <chartFormat chart="23" format="31" series="1">
      <pivotArea type="data" outline="0" fieldPosition="0">
        <references count="2">
          <reference field="4294967294" count="1" selected="0">
            <x v="0"/>
          </reference>
          <reference field="2" count="1" selected="0">
            <x v="10"/>
          </reference>
        </references>
      </pivotArea>
    </chartFormat>
    <chartFormat chart="23" format="32" series="1">
      <pivotArea type="data" outline="0" fieldPosition="0">
        <references count="2">
          <reference field="4294967294" count="1" selected="0">
            <x v="0"/>
          </reference>
          <reference field="2" count="1" selected="0">
            <x v="7"/>
          </reference>
        </references>
      </pivotArea>
    </chartFormat>
    <chartFormat chart="23" format="33" series="1">
      <pivotArea type="data" outline="0" fieldPosition="0">
        <references count="2">
          <reference field="4294967294" count="1" selected="0">
            <x v="0"/>
          </reference>
          <reference field="2" count="1" selected="0">
            <x v="12"/>
          </reference>
        </references>
      </pivotArea>
    </chartFormat>
    <chartFormat chart="23" format="34" series="1">
      <pivotArea type="data" outline="0" fieldPosition="0">
        <references count="2">
          <reference field="4294967294" count="1" selected="0">
            <x v="0"/>
          </reference>
          <reference field="2" count="1" selected="0">
            <x v="3"/>
          </reference>
        </references>
      </pivotArea>
    </chartFormat>
    <chartFormat chart="23" format="35" series="1">
      <pivotArea type="data" outline="0" fieldPosition="0">
        <references count="2">
          <reference field="4294967294" count="1" selected="0">
            <x v="0"/>
          </reference>
          <reference field="2" count="1" selected="0">
            <x v="8"/>
          </reference>
        </references>
      </pivotArea>
    </chartFormat>
    <chartFormat chart="23" format="36" series="1">
      <pivotArea type="data" outline="0" fieldPosition="0">
        <references count="2">
          <reference field="4294967294" count="1" selected="0">
            <x v="0"/>
          </reference>
          <reference field="2" count="1" selected="0">
            <x v="11"/>
          </reference>
        </references>
      </pivotArea>
    </chartFormat>
    <chartFormat chart="23" format="37" series="1">
      <pivotArea type="data" outline="0" fieldPosition="0">
        <references count="2">
          <reference field="4294967294" count="1" selected="0">
            <x v="0"/>
          </reference>
          <reference field="2" count="1" selected="0">
            <x v="0"/>
          </reference>
        </references>
      </pivotArea>
    </chartFormat>
    <chartFormat chart="23" format="38" series="1">
      <pivotArea type="data" outline="0" fieldPosition="0">
        <references count="2">
          <reference field="4294967294" count="1" selected="0">
            <x v="0"/>
          </reference>
          <reference field="2" count="1" selected="0">
            <x v="1"/>
          </reference>
        </references>
      </pivotArea>
    </chartFormat>
    <chartFormat chart="23" format="39" series="1">
      <pivotArea type="data" outline="0" fieldPosition="0">
        <references count="2">
          <reference field="4294967294" count="1" selected="0">
            <x v="0"/>
          </reference>
          <reference field="2" count="1" selected="0">
            <x v="4"/>
          </reference>
        </references>
      </pivotArea>
    </chartFormat>
    <chartFormat chart="23" format="40" series="1">
      <pivotArea type="data" outline="0" fieldPosition="0">
        <references count="2">
          <reference field="4294967294" count="1" selected="0">
            <x v="0"/>
          </reference>
          <reference field="2" count="1" selected="0">
            <x v="5"/>
          </reference>
        </references>
      </pivotArea>
    </chartFormat>
    <chartFormat chart="23" format="41" series="1">
      <pivotArea type="data" outline="0" fieldPosition="0">
        <references count="2">
          <reference field="4294967294" count="1" selected="0">
            <x v="0"/>
          </reference>
          <reference field="2" count="1" selected="0">
            <x v="6"/>
          </reference>
        </references>
      </pivotArea>
    </chartFormat>
    <chartFormat chart="23" format="42" series="1">
      <pivotArea type="data" outline="0" fieldPosition="0">
        <references count="2">
          <reference field="4294967294" count="1" selected="0">
            <x v="0"/>
          </reference>
          <reference field="2" count="1" selected="0">
            <x v="2"/>
          </reference>
        </references>
      </pivotArea>
    </chartFormat>
    <chartFormat chart="23" format="4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A9948CC1-8A76-4AFB-B65B-3EB76CA1D457}" name="arm_Pivot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P21:AV26" firstHeaderRow="0" firstDataRow="1" firstDataCol="1"/>
  <pivotFields count="23">
    <pivotField showAll="0"/>
    <pivotField axis="axisRow" showAll="0">
      <items count="5">
        <item x="0"/>
        <item x="3"/>
        <item x="2"/>
        <item x="1"/>
        <item t="default"/>
      </items>
    </pivotField>
    <pivotField showAll="0">
      <items count="14">
        <item x="3"/>
        <item x="0"/>
        <item x="2"/>
        <item x="11"/>
        <item x="4"/>
        <item x="1"/>
        <item x="5"/>
        <item x="6"/>
        <item x="7"/>
        <item x="8"/>
        <item x="10"/>
        <item x="9"/>
        <item x="12"/>
        <item t="default"/>
      </items>
    </pivotField>
    <pivotField showAll="0"/>
    <pivotField showAll="0"/>
    <pivotField dataField="1" showAll="0"/>
    <pivotField showAll="0"/>
    <pivotField showAll="0"/>
    <pivotField showAll="0"/>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s>
  <rowFields count="1">
    <field x="1"/>
  </rowFields>
  <rowItems count="5">
    <i>
      <x/>
    </i>
    <i>
      <x v="1"/>
    </i>
    <i>
      <x v="2"/>
    </i>
    <i>
      <x v="3"/>
    </i>
    <i t="grand">
      <x/>
    </i>
  </rowItems>
  <colFields count="1">
    <field x="-2"/>
  </colFields>
  <colItems count="6">
    <i>
      <x/>
    </i>
    <i i="1">
      <x v="1"/>
    </i>
    <i i="2">
      <x v="2"/>
    </i>
    <i i="3">
      <x v="3"/>
    </i>
    <i i="4">
      <x v="4"/>
    </i>
    <i i="5">
      <x v="5"/>
    </i>
  </colItems>
  <dataFields count="6">
    <dataField name="Average of Ballistic Res." fld="5" subtotal="average" baseField="1" baseItem="0"/>
    <dataField name="Average of Rupture Res." fld="12" subtotal="average" baseField="1" baseItem="0"/>
    <dataField name="Average of Impact Res." fld="13" subtotal="average" baseField="1" baseItem="0"/>
    <dataField name="Average of Explosive Res." fld="14" subtotal="average" baseField="1" baseItem="0"/>
    <dataField name="Average of Psychic Res." fld="11" subtotal="average" baseField="1" baseItem="0"/>
    <dataField name="Average of Ext. Radiation Res." fld="10" subtotal="average" baseField="1" baseItem="0"/>
  </dataFields>
  <formats count="1">
    <format dxfId="19">
      <pivotArea outline="0" collapsedLevelsAreSubtotals="1" fieldPosition="0"/>
    </format>
  </formats>
  <chartFormats count="6">
    <chartFormat chart="8" format="12" series="1">
      <pivotArea type="data" outline="0" fieldPosition="0">
        <references count="1">
          <reference field="4294967294" count="1" selected="0">
            <x v="0"/>
          </reference>
        </references>
      </pivotArea>
    </chartFormat>
    <chartFormat chart="8" format="13" series="1">
      <pivotArea type="data" outline="0" fieldPosition="0">
        <references count="1">
          <reference field="4294967294" count="1" selected="0">
            <x v="1"/>
          </reference>
        </references>
      </pivotArea>
    </chartFormat>
    <chartFormat chart="8" format="14" series="1">
      <pivotArea type="data" outline="0" fieldPosition="0">
        <references count="1">
          <reference field="4294967294" count="1" selected="0">
            <x v="2"/>
          </reference>
        </references>
      </pivotArea>
    </chartFormat>
    <chartFormat chart="8" format="15" series="1">
      <pivotArea type="data" outline="0" fieldPosition="0">
        <references count="1">
          <reference field="4294967294" count="1" selected="0">
            <x v="3"/>
          </reference>
        </references>
      </pivotArea>
    </chartFormat>
    <chartFormat chart="8" format="16" series="1">
      <pivotArea type="data" outline="0" fieldPosition="0">
        <references count="1">
          <reference field="4294967294" count="1" selected="0">
            <x v="4"/>
          </reference>
        </references>
      </pivotArea>
    </chartFormat>
    <chartFormat chart="8" format="17"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3B7B93CD-3A98-41F4-BBFE-4F22F178D869}" name="arm_Pivot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S21:X36" firstHeaderRow="1" firstDataRow="2" firstDataCol="1"/>
  <pivotFields count="23">
    <pivotField showAll="0"/>
    <pivotField axis="axisCol" showAll="0">
      <items count="5">
        <item x="0"/>
        <item x="3"/>
        <item x="2"/>
        <item x="1"/>
        <item t="default"/>
      </items>
    </pivotField>
    <pivotField axis="axisRow" showAll="0" sortType="ascending">
      <items count="14">
        <item x="3"/>
        <item x="0"/>
        <item x="2"/>
        <item x="11"/>
        <item x="4"/>
        <item x="1"/>
        <item x="5"/>
        <item x="6"/>
        <item x="7"/>
        <item x="8"/>
        <item x="10"/>
        <item x="9"/>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14">
    <i>
      <x v="3"/>
    </i>
    <i>
      <x v="12"/>
    </i>
    <i>
      <x/>
    </i>
    <i>
      <x v="5"/>
    </i>
    <i>
      <x v="1"/>
    </i>
    <i>
      <x v="10"/>
    </i>
    <i>
      <x v="4"/>
    </i>
    <i>
      <x v="2"/>
    </i>
    <i>
      <x v="8"/>
    </i>
    <i>
      <x v="6"/>
    </i>
    <i>
      <x v="11"/>
    </i>
    <i>
      <x v="9"/>
    </i>
    <i>
      <x v="7"/>
    </i>
    <i t="grand">
      <x/>
    </i>
  </rowItems>
  <colFields count="1">
    <field x="1"/>
  </colFields>
  <colItems count="5">
    <i>
      <x/>
    </i>
    <i>
      <x v="1"/>
    </i>
    <i>
      <x v="2"/>
    </i>
    <i>
      <x v="3"/>
    </i>
    <i t="grand">
      <x/>
    </i>
  </colItems>
  <dataFields count="1">
    <dataField name="Average of BR Class" fld="6" subtotal="average" baseField="0" baseItem="0" numFmtId="2"/>
  </dataFields>
  <formats count="1">
    <format dxfId="20">
      <pivotArea outline="0" collapsedLevelsAreSubtotals="1" fieldPosition="0"/>
    </format>
  </formats>
  <chartFormats count="48">
    <chartFormat chart="4" format="26" series="1">
      <pivotArea type="data" outline="0" fieldPosition="0">
        <references count="2">
          <reference field="4294967294" count="1" selected="0">
            <x v="0"/>
          </reference>
          <reference field="2" count="1" selected="0">
            <x v="0"/>
          </reference>
        </references>
      </pivotArea>
    </chartFormat>
    <chartFormat chart="4" format="27" series="1">
      <pivotArea type="data" outline="0" fieldPosition="0">
        <references count="2">
          <reference field="4294967294" count="1" selected="0">
            <x v="0"/>
          </reference>
          <reference field="2" count="1" selected="0">
            <x v="1"/>
          </reference>
        </references>
      </pivotArea>
    </chartFormat>
    <chartFormat chart="4" format="28" series="1">
      <pivotArea type="data" outline="0" fieldPosition="0">
        <references count="2">
          <reference field="4294967294" count="1" selected="0">
            <x v="0"/>
          </reference>
          <reference field="2" count="1" selected="0">
            <x v="2"/>
          </reference>
        </references>
      </pivotArea>
    </chartFormat>
    <chartFormat chart="4" format="29" series="1">
      <pivotArea type="data" outline="0" fieldPosition="0">
        <references count="2">
          <reference field="4294967294" count="1" selected="0">
            <x v="0"/>
          </reference>
          <reference field="2" count="1" selected="0">
            <x v="3"/>
          </reference>
        </references>
      </pivotArea>
    </chartFormat>
    <chartFormat chart="4" format="30" series="1">
      <pivotArea type="data" outline="0" fieldPosition="0">
        <references count="2">
          <reference field="4294967294" count="1" selected="0">
            <x v="0"/>
          </reference>
          <reference field="2" count="1" selected="0">
            <x v="4"/>
          </reference>
        </references>
      </pivotArea>
    </chartFormat>
    <chartFormat chart="4" format="31" series="1">
      <pivotArea type="data" outline="0" fieldPosition="0">
        <references count="2">
          <reference field="4294967294" count="1" selected="0">
            <x v="0"/>
          </reference>
          <reference field="2" count="1" selected="0">
            <x v="5"/>
          </reference>
        </references>
      </pivotArea>
    </chartFormat>
    <chartFormat chart="4" format="32" series="1">
      <pivotArea type="data" outline="0" fieldPosition="0">
        <references count="2">
          <reference field="4294967294" count="1" selected="0">
            <x v="0"/>
          </reference>
          <reference field="2" count="1" selected="0">
            <x v="6"/>
          </reference>
        </references>
      </pivotArea>
    </chartFormat>
    <chartFormat chart="4" format="33" series="1">
      <pivotArea type="data" outline="0" fieldPosition="0">
        <references count="2">
          <reference field="4294967294" count="1" selected="0">
            <x v="0"/>
          </reference>
          <reference field="2" count="1" selected="0">
            <x v="7"/>
          </reference>
        </references>
      </pivotArea>
    </chartFormat>
    <chartFormat chart="4" format="34" series="1">
      <pivotArea type="data" outline="0" fieldPosition="0">
        <references count="2">
          <reference field="4294967294" count="1" selected="0">
            <x v="0"/>
          </reference>
          <reference field="2" count="1" selected="0">
            <x v="8"/>
          </reference>
        </references>
      </pivotArea>
    </chartFormat>
    <chartFormat chart="4" format="35" series="1">
      <pivotArea type="data" outline="0" fieldPosition="0">
        <references count="2">
          <reference field="4294967294" count="1" selected="0">
            <x v="0"/>
          </reference>
          <reference field="2" count="1" selected="0">
            <x v="9"/>
          </reference>
        </references>
      </pivotArea>
    </chartFormat>
    <chartFormat chart="4" format="36" series="1">
      <pivotArea type="data" outline="0" fieldPosition="0">
        <references count="2">
          <reference field="4294967294" count="1" selected="0">
            <x v="0"/>
          </reference>
          <reference field="2" count="1" selected="0">
            <x v="10"/>
          </reference>
        </references>
      </pivotArea>
    </chartFormat>
    <chartFormat chart="4" format="37" series="1">
      <pivotArea type="data" outline="0" fieldPosition="0">
        <references count="2">
          <reference field="4294967294" count="1" selected="0">
            <x v="0"/>
          </reference>
          <reference field="2" count="1" selected="0">
            <x v="11"/>
          </reference>
        </references>
      </pivotArea>
    </chartFormat>
    <chartFormat chart="4" format="38" series="1">
      <pivotArea type="data" outline="0" fieldPosition="0">
        <references count="2">
          <reference field="4294967294" count="1" selected="0">
            <x v="0"/>
          </reference>
          <reference field="2" count="1" selected="0">
            <x v="12"/>
          </reference>
        </references>
      </pivotArea>
    </chartFormat>
    <chartFormat chart="4" format="39" series="1">
      <pivotArea type="data" outline="0" fieldPosition="0">
        <references count="1">
          <reference field="4294967294" count="1" selected="0">
            <x v="0"/>
          </reference>
        </references>
      </pivotArea>
    </chartFormat>
    <chartFormat chart="4" format="40" series="1">
      <pivotArea type="data" outline="0" fieldPosition="0">
        <references count="3">
          <reference field="4294967294" count="1" selected="0">
            <x v="0"/>
          </reference>
          <reference field="1" count="1" selected="0">
            <x v="3"/>
          </reference>
          <reference field="2" count="1" selected="0">
            <x v="3"/>
          </reference>
        </references>
      </pivotArea>
    </chartFormat>
    <chartFormat chart="4" format="41" series="1">
      <pivotArea type="data" outline="0" fieldPosition="0">
        <references count="3">
          <reference field="4294967294" count="1" selected="0">
            <x v="0"/>
          </reference>
          <reference field="1" count="1" selected="0">
            <x v="0"/>
          </reference>
          <reference field="2" count="1" selected="0">
            <x v="4"/>
          </reference>
        </references>
      </pivotArea>
    </chartFormat>
    <chartFormat chart="4" format="42" series="1">
      <pivotArea type="data" outline="0" fieldPosition="0">
        <references count="3">
          <reference field="4294967294" count="1" selected="0">
            <x v="0"/>
          </reference>
          <reference field="1" count="1" selected="0">
            <x v="1"/>
          </reference>
          <reference field="2" count="1" selected="0">
            <x v="4"/>
          </reference>
        </references>
      </pivotArea>
    </chartFormat>
    <chartFormat chart="4" format="43" series="1">
      <pivotArea type="data" outline="0" fieldPosition="0">
        <references count="3">
          <reference field="4294967294" count="1" selected="0">
            <x v="0"/>
          </reference>
          <reference field="1" count="1" selected="0">
            <x v="2"/>
          </reference>
          <reference field="2" count="1" selected="0">
            <x v="4"/>
          </reference>
        </references>
      </pivotArea>
    </chartFormat>
    <chartFormat chart="4" format="44" series="1">
      <pivotArea type="data" outline="0" fieldPosition="0">
        <references count="3">
          <reference field="4294967294" count="1" selected="0">
            <x v="0"/>
          </reference>
          <reference field="1" count="1" selected="0">
            <x v="3"/>
          </reference>
          <reference field="2" count="1" selected="0">
            <x v="4"/>
          </reference>
        </references>
      </pivotArea>
    </chartFormat>
    <chartFormat chart="4" format="45" series="1">
      <pivotArea type="data" outline="0" fieldPosition="0">
        <references count="3">
          <reference field="4294967294" count="1" selected="0">
            <x v="0"/>
          </reference>
          <reference field="1" count="1" selected="0">
            <x v="0"/>
          </reference>
          <reference field="2" count="1" selected="0">
            <x v="5"/>
          </reference>
        </references>
      </pivotArea>
    </chartFormat>
    <chartFormat chart="4" format="46" series="1">
      <pivotArea type="data" outline="0" fieldPosition="0">
        <references count="3">
          <reference field="4294967294" count="1" selected="0">
            <x v="0"/>
          </reference>
          <reference field="1" count="1" selected="0">
            <x v="1"/>
          </reference>
          <reference field="2" count="1" selected="0">
            <x v="5"/>
          </reference>
        </references>
      </pivotArea>
    </chartFormat>
    <chartFormat chart="4" format="47" series="1">
      <pivotArea type="data" outline="0" fieldPosition="0">
        <references count="3">
          <reference field="4294967294" count="1" selected="0">
            <x v="0"/>
          </reference>
          <reference field="1" count="1" selected="0">
            <x v="2"/>
          </reference>
          <reference field="2" count="1" selected="0">
            <x v="5"/>
          </reference>
        </references>
      </pivotArea>
    </chartFormat>
    <chartFormat chart="4" format="48" series="1">
      <pivotArea type="data" outline="0" fieldPosition="0">
        <references count="3">
          <reference field="4294967294" count="1" selected="0">
            <x v="0"/>
          </reference>
          <reference field="1" count="1" selected="0">
            <x v="3"/>
          </reference>
          <reference field="2" count="1" selected="0">
            <x v="5"/>
          </reference>
        </references>
      </pivotArea>
    </chartFormat>
    <chartFormat chart="4" format="49" series="1">
      <pivotArea type="data" outline="0" fieldPosition="0">
        <references count="3">
          <reference field="4294967294" count="1" selected="0">
            <x v="0"/>
          </reference>
          <reference field="1" count="1" selected="0">
            <x v="0"/>
          </reference>
          <reference field="2" count="1" selected="0">
            <x v="6"/>
          </reference>
        </references>
      </pivotArea>
    </chartFormat>
    <chartFormat chart="4" format="50" series="1">
      <pivotArea type="data" outline="0" fieldPosition="0">
        <references count="3">
          <reference field="4294967294" count="1" selected="0">
            <x v="0"/>
          </reference>
          <reference field="1" count="1" selected="0">
            <x v="1"/>
          </reference>
          <reference field="2" count="1" selected="0">
            <x v="6"/>
          </reference>
        </references>
      </pivotArea>
    </chartFormat>
    <chartFormat chart="4" format="51" series="1">
      <pivotArea type="data" outline="0" fieldPosition="0">
        <references count="3">
          <reference field="4294967294" count="1" selected="0">
            <x v="0"/>
          </reference>
          <reference field="1" count="1" selected="0">
            <x v="2"/>
          </reference>
          <reference field="2" count="1" selected="0">
            <x v="6"/>
          </reference>
        </references>
      </pivotArea>
    </chartFormat>
    <chartFormat chart="4" format="52" series="1">
      <pivotArea type="data" outline="0" fieldPosition="0">
        <references count="3">
          <reference field="4294967294" count="1" selected="0">
            <x v="0"/>
          </reference>
          <reference field="1" count="1" selected="0">
            <x v="3"/>
          </reference>
          <reference field="2" count="1" selected="0">
            <x v="6"/>
          </reference>
        </references>
      </pivotArea>
    </chartFormat>
    <chartFormat chart="4" format="53" series="1">
      <pivotArea type="data" outline="0" fieldPosition="0">
        <references count="3">
          <reference field="4294967294" count="1" selected="0">
            <x v="0"/>
          </reference>
          <reference field="1" count="1" selected="0">
            <x v="0"/>
          </reference>
          <reference field="2" count="1" selected="0">
            <x v="7"/>
          </reference>
        </references>
      </pivotArea>
    </chartFormat>
    <chartFormat chart="4" format="54" series="1">
      <pivotArea type="data" outline="0" fieldPosition="0">
        <references count="3">
          <reference field="4294967294" count="1" selected="0">
            <x v="0"/>
          </reference>
          <reference field="1" count="1" selected="0">
            <x v="1"/>
          </reference>
          <reference field="2" count="1" selected="0">
            <x v="7"/>
          </reference>
        </references>
      </pivotArea>
    </chartFormat>
    <chartFormat chart="4" format="55" series="1">
      <pivotArea type="data" outline="0" fieldPosition="0">
        <references count="3">
          <reference field="4294967294" count="1" selected="0">
            <x v="0"/>
          </reference>
          <reference field="1" count="1" selected="0">
            <x v="2"/>
          </reference>
          <reference field="2" count="1" selected="0">
            <x v="7"/>
          </reference>
        </references>
      </pivotArea>
    </chartFormat>
    <chartFormat chart="4" format="56" series="1">
      <pivotArea type="data" outline="0" fieldPosition="0">
        <references count="3">
          <reference field="4294967294" count="1" selected="0">
            <x v="0"/>
          </reference>
          <reference field="1" count="1" selected="0">
            <x v="3"/>
          </reference>
          <reference field="2" count="1" selected="0">
            <x v="7"/>
          </reference>
        </references>
      </pivotArea>
    </chartFormat>
    <chartFormat chart="4" format="57" series="1">
      <pivotArea type="data" outline="0" fieldPosition="0">
        <references count="3">
          <reference field="4294967294" count="1" selected="0">
            <x v="0"/>
          </reference>
          <reference field="1" count="1" selected="0">
            <x v="0"/>
          </reference>
          <reference field="2" count="1" selected="0">
            <x v="8"/>
          </reference>
        </references>
      </pivotArea>
    </chartFormat>
    <chartFormat chart="4" format="58" series="1">
      <pivotArea type="data" outline="0" fieldPosition="0">
        <references count="3">
          <reference field="4294967294" count="1" selected="0">
            <x v="0"/>
          </reference>
          <reference field="1" count="1" selected="0">
            <x v="1"/>
          </reference>
          <reference field="2" count="1" selected="0">
            <x v="8"/>
          </reference>
        </references>
      </pivotArea>
    </chartFormat>
    <chartFormat chart="4" format="59" series="1">
      <pivotArea type="data" outline="0" fieldPosition="0">
        <references count="3">
          <reference field="4294967294" count="1" selected="0">
            <x v="0"/>
          </reference>
          <reference field="1" count="1" selected="0">
            <x v="3"/>
          </reference>
          <reference field="2" count="1" selected="0">
            <x v="8"/>
          </reference>
        </references>
      </pivotArea>
    </chartFormat>
    <chartFormat chart="4" format="60" series="1">
      <pivotArea type="data" outline="0" fieldPosition="0">
        <references count="3">
          <reference field="4294967294" count="1" selected="0">
            <x v="0"/>
          </reference>
          <reference field="1" count="1" selected="0">
            <x v="0"/>
          </reference>
          <reference field="2" count="1" selected="0">
            <x v="9"/>
          </reference>
        </references>
      </pivotArea>
    </chartFormat>
    <chartFormat chart="4" format="61" series="1">
      <pivotArea type="data" outline="0" fieldPosition="0">
        <references count="3">
          <reference field="4294967294" count="1" selected="0">
            <x v="0"/>
          </reference>
          <reference field="1" count="1" selected="0">
            <x v="3"/>
          </reference>
          <reference field="2" count="1" selected="0">
            <x v="9"/>
          </reference>
        </references>
      </pivotArea>
    </chartFormat>
    <chartFormat chart="4" format="62" series="1">
      <pivotArea type="data" outline="0" fieldPosition="0">
        <references count="3">
          <reference field="4294967294" count="1" selected="0">
            <x v="0"/>
          </reference>
          <reference field="1" count="1" selected="0">
            <x v="0"/>
          </reference>
          <reference field="2" count="1" selected="0">
            <x v="10"/>
          </reference>
        </references>
      </pivotArea>
    </chartFormat>
    <chartFormat chart="4" format="63" series="1">
      <pivotArea type="data" outline="0" fieldPosition="0">
        <references count="3">
          <reference field="4294967294" count="1" selected="0">
            <x v="0"/>
          </reference>
          <reference field="1" count="1" selected="0">
            <x v="3"/>
          </reference>
          <reference field="2" count="1" selected="0">
            <x v="10"/>
          </reference>
        </references>
      </pivotArea>
    </chartFormat>
    <chartFormat chart="4" format="64" series="1">
      <pivotArea type="data" outline="0" fieldPosition="0">
        <references count="3">
          <reference field="4294967294" count="1" selected="0">
            <x v="0"/>
          </reference>
          <reference field="1" count="1" selected="0">
            <x v="0"/>
          </reference>
          <reference field="2" count="1" selected="0">
            <x v="11"/>
          </reference>
        </references>
      </pivotArea>
    </chartFormat>
    <chartFormat chart="4" format="65" series="1">
      <pivotArea type="data" outline="0" fieldPosition="0">
        <references count="3">
          <reference field="4294967294" count="1" selected="0">
            <x v="0"/>
          </reference>
          <reference field="1" count="1" selected="0">
            <x v="1"/>
          </reference>
          <reference field="2" count="1" selected="0">
            <x v="11"/>
          </reference>
        </references>
      </pivotArea>
    </chartFormat>
    <chartFormat chart="4" format="66" series="1">
      <pivotArea type="data" outline="0" fieldPosition="0">
        <references count="3">
          <reference field="4294967294" count="1" selected="0">
            <x v="0"/>
          </reference>
          <reference field="1" count="1" selected="0">
            <x v="3"/>
          </reference>
          <reference field="2" count="1" selected="0">
            <x v="11"/>
          </reference>
        </references>
      </pivotArea>
    </chartFormat>
    <chartFormat chart="4" format="67" series="1">
      <pivotArea type="data" outline="0" fieldPosition="0">
        <references count="3">
          <reference field="4294967294" count="1" selected="0">
            <x v="0"/>
          </reference>
          <reference field="1" count="1" selected="0">
            <x v="1"/>
          </reference>
          <reference field="2" count="1" selected="0">
            <x v="12"/>
          </reference>
        </references>
      </pivotArea>
    </chartFormat>
    <chartFormat chart="4" format="68" series="1">
      <pivotArea type="data" outline="0" fieldPosition="0">
        <references count="3">
          <reference field="4294967294" count="1" selected="0">
            <x v="0"/>
          </reference>
          <reference field="1" count="1" selected="0">
            <x v="2"/>
          </reference>
          <reference field="2" count="1" selected="0">
            <x v="12"/>
          </reference>
        </references>
      </pivotArea>
    </chartFormat>
    <chartFormat chart="4" format="69" series="1">
      <pivotArea type="data" outline="0" fieldPosition="0">
        <references count="3">
          <reference field="4294967294" count="1" selected="0">
            <x v="0"/>
          </reference>
          <reference field="1" count="1" selected="0">
            <x v="3"/>
          </reference>
          <reference field="2" count="1" selected="0">
            <x v="12"/>
          </reference>
        </references>
      </pivotArea>
    </chartFormat>
    <chartFormat chart="4" format="70" series="1">
      <pivotArea type="data" outline="0" fieldPosition="0">
        <references count="2">
          <reference field="4294967294" count="1" selected="0">
            <x v="0"/>
          </reference>
          <reference field="1" count="1" selected="0">
            <x v="1"/>
          </reference>
        </references>
      </pivotArea>
    </chartFormat>
    <chartFormat chart="4" format="71" series="1">
      <pivotArea type="data" outline="0" fieldPosition="0">
        <references count="2">
          <reference field="4294967294" count="1" selected="0">
            <x v="0"/>
          </reference>
          <reference field="1" count="1" selected="0">
            <x v="2"/>
          </reference>
        </references>
      </pivotArea>
    </chartFormat>
    <chartFormat chart="4" format="72" series="1">
      <pivotArea type="data" outline="0" fieldPosition="0">
        <references count="2">
          <reference field="4294967294" count="1" selected="0">
            <x v="0"/>
          </reference>
          <reference field="1" count="1" selected="0">
            <x v="3"/>
          </reference>
        </references>
      </pivotArea>
    </chartFormat>
    <chartFormat chart="4" format="73"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81BF1FB5-3F69-447B-B46E-0559738EDF9E}" name="arm_Pivot8_F"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60:A61" firstHeaderRow="1" firstDataRow="1" firstDataCol="0"/>
  <pivotFields count="23">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Count of Armor Na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E8A9A130-0F86-45EC-930C-6DEF210F1202}" name="arm_Pivot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46:I48" firstHeaderRow="1" firstDataRow="1" firstDataCol="1"/>
  <pivotFields count="23">
    <pivotField axis="axisRow" showAll="0" measureFilter="1">
      <items count="161">
        <item x="1"/>
        <item x="3"/>
        <item x="5"/>
        <item x="7"/>
        <item x="9"/>
        <item x="11"/>
        <item x="13"/>
        <item x="15"/>
        <item x="17"/>
        <item x="19"/>
        <item x="21"/>
        <item x="23"/>
        <item x="25"/>
        <item x="27"/>
        <item x="29"/>
        <item x="31"/>
        <item x="33"/>
        <item x="8"/>
        <item x="35"/>
        <item x="37"/>
        <item x="39"/>
        <item x="41"/>
        <item x="0"/>
        <item x="44"/>
        <item x="46"/>
        <item x="48"/>
        <item x="50"/>
        <item x="52"/>
        <item x="54"/>
        <item x="24"/>
        <item x="57"/>
        <item x="59"/>
        <item x="61"/>
        <item x="63"/>
        <item x="22"/>
        <item x="66"/>
        <item x="68"/>
        <item x="70"/>
        <item x="72"/>
        <item x="74"/>
        <item x="76"/>
        <item x="78"/>
        <item x="80"/>
        <item x="82"/>
        <item x="84"/>
        <item x="86"/>
        <item x="6"/>
        <item x="89"/>
        <item x="91"/>
        <item x="93"/>
        <item x="95"/>
        <item x="97"/>
        <item x="99"/>
        <item x="101"/>
        <item x="102"/>
        <item x="103"/>
        <item x="104"/>
        <item x="105"/>
        <item x="55"/>
        <item x="106"/>
        <item x="56"/>
        <item x="107"/>
        <item x="108"/>
        <item x="47"/>
        <item x="60"/>
        <item x="65"/>
        <item x="51"/>
        <item x="110"/>
        <item x="112"/>
        <item x="113"/>
        <item x="114"/>
        <item x="116"/>
        <item x="117"/>
        <item x="12"/>
        <item x="119"/>
        <item x="120"/>
        <item x="121"/>
        <item x="67"/>
        <item x="64"/>
        <item x="122"/>
        <item x="62"/>
        <item x="69"/>
        <item x="109"/>
        <item x="14"/>
        <item x="58"/>
        <item x="53"/>
        <item x="18"/>
        <item x="20"/>
        <item x="92"/>
        <item x="94"/>
        <item x="16"/>
        <item x="130"/>
        <item x="131"/>
        <item x="132"/>
        <item x="88"/>
        <item x="134"/>
        <item x="118"/>
        <item x="28"/>
        <item x="137"/>
        <item x="138"/>
        <item x="140"/>
        <item x="142"/>
        <item x="143"/>
        <item x="90"/>
        <item x="146"/>
        <item x="26"/>
        <item x="148"/>
        <item x="150"/>
        <item x="152"/>
        <item x="153"/>
        <item x="100"/>
        <item x="4"/>
        <item x="2"/>
        <item x="96"/>
        <item x="98"/>
        <item x="87"/>
        <item x="75"/>
        <item x="77"/>
        <item x="10"/>
        <item x="71"/>
        <item x="115"/>
        <item x="30"/>
        <item x="135"/>
        <item x="133"/>
        <item x="43"/>
        <item x="124"/>
        <item x="125"/>
        <item x="126"/>
        <item x="73"/>
        <item x="45"/>
        <item x="127"/>
        <item x="154"/>
        <item x="151"/>
        <item x="49"/>
        <item x="156"/>
        <item x="158"/>
        <item x="159"/>
        <item x="149"/>
        <item x="139"/>
        <item x="111"/>
        <item x="42"/>
        <item x="83"/>
        <item x="85"/>
        <item x="147"/>
        <item x="145"/>
        <item x="144"/>
        <item x="136"/>
        <item x="141"/>
        <item x="32"/>
        <item x="157"/>
        <item x="40"/>
        <item x="155"/>
        <item x="123"/>
        <item x="38"/>
        <item x="79"/>
        <item x="129"/>
        <item x="128"/>
        <item x="36"/>
        <item x="81"/>
        <item x="34"/>
        <item t="default"/>
      </items>
    </pivotField>
    <pivotField showAll="0">
      <items count="5">
        <item x="0"/>
        <item x="3"/>
        <item x="2"/>
        <item x="1"/>
        <item t="default"/>
      </items>
    </pivotField>
    <pivotField showAll="0">
      <items count="14">
        <item x="3"/>
        <item x="0"/>
        <item x="2"/>
        <item x="11"/>
        <item x="4"/>
        <item x="1"/>
        <item x="5"/>
        <item x="6"/>
        <item x="7"/>
        <item x="8"/>
        <item x="10"/>
        <item x="9"/>
        <item x="12"/>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2">
    <i>
      <x v="148"/>
    </i>
    <i t="grand">
      <x/>
    </i>
  </rowItems>
  <colItems count="1">
    <i/>
  </colItems>
  <dataFields count="1">
    <dataField name="Max of BR Class" fld="6" subtotal="max" baseField="0" baseItem="110"/>
  </dataFields>
  <pivotTableStyleInfo name="PivotStyleLight16" showRowHeaders="1" showColHeaders="1" showRowStripes="0" showColStripes="0" showLastColumn="1"/>
  <filters count="1">
    <filter fld="0"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31B107A4-7F21-4BD9-AF66-D70E1873E2E7}" name="arm_Pivot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O46:Q62" firstHeaderRow="0" firstDataRow="1" firstDataCol="1"/>
  <pivotFields count="23">
    <pivotField axis="axisRow" dataField="1" showAll="0" measureFilter="1">
      <items count="161">
        <item x="1"/>
        <item x="3"/>
        <item x="5"/>
        <item x="7"/>
        <item x="9"/>
        <item x="11"/>
        <item x="13"/>
        <item x="15"/>
        <item x="17"/>
        <item x="19"/>
        <item x="21"/>
        <item x="23"/>
        <item x="25"/>
        <item x="27"/>
        <item x="29"/>
        <item x="31"/>
        <item x="33"/>
        <item x="8"/>
        <item x="35"/>
        <item x="37"/>
        <item x="39"/>
        <item x="41"/>
        <item x="0"/>
        <item x="44"/>
        <item x="46"/>
        <item x="48"/>
        <item x="50"/>
        <item x="52"/>
        <item x="54"/>
        <item x="24"/>
        <item x="57"/>
        <item x="59"/>
        <item x="61"/>
        <item x="63"/>
        <item x="22"/>
        <item x="66"/>
        <item x="68"/>
        <item x="70"/>
        <item x="72"/>
        <item x="74"/>
        <item x="76"/>
        <item x="78"/>
        <item x="80"/>
        <item x="82"/>
        <item x="84"/>
        <item x="86"/>
        <item x="6"/>
        <item x="89"/>
        <item x="91"/>
        <item x="93"/>
        <item x="95"/>
        <item x="97"/>
        <item x="99"/>
        <item x="101"/>
        <item x="102"/>
        <item x="103"/>
        <item x="104"/>
        <item x="105"/>
        <item x="55"/>
        <item x="106"/>
        <item x="56"/>
        <item x="107"/>
        <item x="108"/>
        <item x="47"/>
        <item x="60"/>
        <item x="65"/>
        <item x="51"/>
        <item x="110"/>
        <item x="112"/>
        <item x="113"/>
        <item x="114"/>
        <item x="116"/>
        <item x="117"/>
        <item x="12"/>
        <item x="119"/>
        <item x="120"/>
        <item x="121"/>
        <item x="67"/>
        <item x="64"/>
        <item x="122"/>
        <item x="62"/>
        <item x="69"/>
        <item x="109"/>
        <item x="14"/>
        <item x="58"/>
        <item x="53"/>
        <item x="18"/>
        <item x="20"/>
        <item x="92"/>
        <item x="94"/>
        <item x="16"/>
        <item x="130"/>
        <item x="131"/>
        <item x="132"/>
        <item x="88"/>
        <item x="134"/>
        <item x="118"/>
        <item x="28"/>
        <item x="137"/>
        <item x="138"/>
        <item x="140"/>
        <item x="142"/>
        <item x="143"/>
        <item x="90"/>
        <item x="146"/>
        <item x="26"/>
        <item x="148"/>
        <item x="150"/>
        <item x="152"/>
        <item x="153"/>
        <item x="100"/>
        <item x="4"/>
        <item x="2"/>
        <item x="96"/>
        <item x="98"/>
        <item x="87"/>
        <item x="75"/>
        <item x="77"/>
        <item x="10"/>
        <item x="71"/>
        <item x="115"/>
        <item x="30"/>
        <item x="135"/>
        <item x="133"/>
        <item x="43"/>
        <item x="124"/>
        <item x="125"/>
        <item x="126"/>
        <item x="73"/>
        <item x="45"/>
        <item x="127"/>
        <item x="154"/>
        <item x="151"/>
        <item x="49"/>
        <item x="156"/>
        <item x="158"/>
        <item x="159"/>
        <item x="149"/>
        <item x="139"/>
        <item x="111"/>
        <item x="42"/>
        <item x="83"/>
        <item x="85"/>
        <item x="147"/>
        <item x="145"/>
        <item x="144"/>
        <item x="136"/>
        <item x="141"/>
        <item x="32"/>
        <item x="157"/>
        <item x="40"/>
        <item x="155"/>
        <item x="123"/>
        <item x="38"/>
        <item x="79"/>
        <item x="129"/>
        <item x="128"/>
        <item x="36"/>
        <item x="81"/>
        <item x="34"/>
        <item t="default"/>
      </items>
    </pivotField>
    <pivotField showAll="0">
      <items count="5">
        <item x="0"/>
        <item x="3"/>
        <item x="2"/>
        <item x="1"/>
        <item t="default"/>
      </items>
    </pivotField>
    <pivotField showAll="0">
      <items count="14">
        <item x="3"/>
        <item x="0"/>
        <item x="2"/>
        <item x="11"/>
        <item x="4"/>
        <item x="1"/>
        <item x="5"/>
        <item x="6"/>
        <item x="7"/>
        <item x="8"/>
        <item x="10"/>
        <item x="9"/>
        <item x="12"/>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16">
    <i>
      <x v="14"/>
    </i>
    <i>
      <x v="16"/>
    </i>
    <i>
      <x v="18"/>
    </i>
    <i>
      <x v="33"/>
    </i>
    <i>
      <x v="38"/>
    </i>
    <i>
      <x v="39"/>
    </i>
    <i>
      <x v="54"/>
    </i>
    <i>
      <x v="120"/>
    </i>
    <i>
      <x v="130"/>
    </i>
    <i>
      <x v="131"/>
    </i>
    <i>
      <x v="132"/>
    </i>
    <i>
      <x v="134"/>
    </i>
    <i>
      <x v="135"/>
    </i>
    <i>
      <x v="136"/>
    </i>
    <i>
      <x v="139"/>
    </i>
    <i t="grand">
      <x/>
    </i>
  </rowItems>
  <colFields count="1">
    <field x="-2"/>
  </colFields>
  <colItems count="2">
    <i>
      <x/>
    </i>
    <i i="1">
      <x v="1"/>
    </i>
  </colItems>
  <dataFields count="2">
    <dataField name="Max of BR Class" fld="6" subtotal="max" baseField="0" baseItem="110"/>
    <dataField name="Count of Armor Name" fld="0" subtotal="count" baseField="0" baseItem="0"/>
  </dataFields>
  <formats count="3">
    <format dxfId="23">
      <pivotArea outline="0" collapsedLevelsAreSubtotals="1" fieldPosition="0"/>
    </format>
    <format dxfId="22">
      <pivotArea dataOnly="0" labelOnly="1" fieldPosition="0">
        <references count="1">
          <reference field="0" count="15">
            <x v="14"/>
            <x v="16"/>
            <x v="18"/>
            <x v="33"/>
            <x v="38"/>
            <x v="39"/>
            <x v="54"/>
            <x v="120"/>
            <x v="130"/>
            <x v="131"/>
            <x v="132"/>
            <x v="134"/>
            <x v="135"/>
            <x v="136"/>
            <x v="139"/>
          </reference>
        </references>
      </pivotArea>
    </format>
    <format dxfId="21">
      <pivotArea dataOnly="0" labelOnly="1" grandRow="1" outline="0" fieldPosition="0"/>
    </format>
  </formats>
  <pivotTableStyleInfo name="PivotStyleLight16" showRowHeaders="1" showColHeaders="1" showRowStripes="0" showColStripes="0" showLastColumn="1"/>
  <filters count="1">
    <filter fld="0" type="count" evalOrder="-1" id="2" iMeasureFld="0">
      <autoFilter ref="A1">
        <filterColumn colId="0">
          <top10 top="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81E8465E-E5C3-448E-82E7-3AC517281EAB}" name="lwpn2_Pivot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42">
  <location ref="E30:F42" firstHeaderRow="1" firstDataRow="1" firstDataCol="1" rowPageCount="1" colPageCount="1"/>
  <pivotFields count="8">
    <pivotField axis="axisPage" multipleItemSelectionAllowed="1" showAll="0">
      <items count="182">
        <item h="1" x="13"/>
        <item h="1" x="35"/>
        <item h="1" x="0"/>
        <item h="1" x="163"/>
        <item h="1" x="164"/>
        <item h="1" x="14"/>
        <item h="1" x="15"/>
        <item h="1" x="16"/>
        <item h="1" x="1"/>
        <item h="1" x="2"/>
        <item h="1" x="75"/>
        <item h="1" x="3"/>
        <item h="1" x="4"/>
        <item h="1" x="6"/>
        <item h="1" x="7"/>
        <item h="1" x="8"/>
        <item h="1" x="9"/>
        <item h="1" x="17"/>
        <item h="1" x="18"/>
        <item h="1" x="10"/>
        <item h="1" x="11"/>
        <item h="1" x="5"/>
        <item h="1" x="23"/>
        <item h="1" x="133"/>
        <item h="1" x="135"/>
        <item h="1" x="134"/>
        <item h="1" x="20"/>
        <item h="1" x="38"/>
        <item h="1" x="120"/>
        <item h="1" x="123"/>
        <item h="1" x="90"/>
        <item h="1" x="58"/>
        <item h="1" x="145"/>
        <item h="1" x="148"/>
        <item h="1" x="92"/>
        <item h="1" x="93"/>
        <item h="1" x="94"/>
        <item h="1" x="95"/>
        <item h="1" x="64"/>
        <item h="1" x="40"/>
        <item h="1" x="39"/>
        <item h="1" x="161"/>
        <item h="1" x="96"/>
        <item h="1" x="106"/>
        <item h="1" x="108"/>
        <item h="1" x="107"/>
        <item h="1" x="149"/>
        <item h="1" x="150"/>
        <item h="1" x="151"/>
        <item h="1" x="152"/>
        <item h="1" x="24"/>
        <item h="1" x="25"/>
        <item h="1" x="41"/>
        <item h="1" x="121"/>
        <item h="1" x="122"/>
        <item h="1" x="26"/>
        <item h="1" x="27"/>
        <item h="1" x="162"/>
        <item h="1" x="129"/>
        <item h="1" x="130"/>
        <item h="1" x="131"/>
        <item h="1" x="97"/>
        <item h="1" x="153"/>
        <item h="1" x="154"/>
        <item h="1" x="53"/>
        <item h="1" x="54"/>
        <item h="1" x="55"/>
        <item h="1" x="171"/>
        <item h="1" x="100"/>
        <item h="1" x="159"/>
        <item h="1" x="173"/>
        <item h="1" x="175"/>
        <item h="1" x="176"/>
        <item h="1" x="105"/>
        <item h="1" x="98"/>
        <item h="1" x="42"/>
        <item h="1" x="132"/>
        <item h="1" x="56"/>
        <item h="1" x="57"/>
        <item x="28"/>
        <item h="1" x="29"/>
        <item h="1" x="114"/>
        <item h="1" x="140"/>
        <item h="1" x="115"/>
        <item h="1" x="116"/>
        <item h="1" x="117"/>
        <item h="1" x="101"/>
        <item h="1" x="19"/>
        <item h="1" x="12"/>
        <item h="1" x="70"/>
        <item h="1" x="50"/>
        <item h="1" x="30"/>
        <item h="1" x="31"/>
        <item h="1" x="32"/>
        <item h="1" x="33"/>
        <item h="1" x="34"/>
        <item h="1" x="52"/>
        <item h="1" x="68"/>
        <item h="1" x="71"/>
        <item h="1" x="72"/>
        <item h="1" x="59"/>
        <item h="1" x="104"/>
        <item h="1" x="136"/>
        <item h="1" x="91"/>
        <item h="1" x="87"/>
        <item h="1" x="88"/>
        <item h="1" x="89"/>
        <item h="1" x="111"/>
        <item h="1" x="60"/>
        <item h="1" x="61"/>
        <item h="1" x="62"/>
        <item h="1" x="174"/>
        <item h="1" x="147"/>
        <item h="1" x="63"/>
        <item h="1" x="128"/>
        <item h="1" x="156"/>
        <item h="1" x="125"/>
        <item h="1" x="178"/>
        <item h="1" x="177"/>
        <item h="1" x="179"/>
        <item h="1" x="180"/>
        <item h="1" x="118"/>
        <item h="1" x="112"/>
        <item h="1" x="43"/>
        <item h="1" x="44"/>
        <item h="1" x="45"/>
        <item h="1" x="137"/>
        <item h="1" x="119"/>
        <item h="1" x="109"/>
        <item h="1" x="66"/>
        <item h="1" x="65"/>
        <item h="1" x="21"/>
        <item h="1" x="165"/>
        <item h="1" x="113"/>
        <item h="1" x="166"/>
        <item h="1" x="146"/>
        <item h="1" x="46"/>
        <item h="1" x="47"/>
        <item h="1" x="48"/>
        <item h="1" x="49"/>
        <item h="1" x="167"/>
        <item h="1" x="142"/>
        <item h="1" x="141"/>
        <item h="1" x="78"/>
        <item h="1" x="77"/>
        <item h="1" x="73"/>
        <item h="1" x="67"/>
        <item h="1" x="74"/>
        <item h="1" x="79"/>
        <item h="1" x="69"/>
        <item h="1" x="76"/>
        <item h="1" x="36"/>
        <item h="1" x="37"/>
        <item h="1" x="144"/>
        <item h="1" x="158"/>
        <item h="1" x="22"/>
        <item h="1" x="51"/>
        <item h="1" x="126"/>
        <item h="1" x="127"/>
        <item h="1" x="103"/>
        <item h="1" x="80"/>
        <item h="1" x="81"/>
        <item h="1" x="82"/>
        <item h="1" x="83"/>
        <item h="1" x="84"/>
        <item h="1" x="85"/>
        <item h="1" x="86"/>
        <item h="1" x="99"/>
        <item h="1" x="102"/>
        <item h="1" x="110"/>
        <item h="1" x="124"/>
        <item h="1" x="138"/>
        <item h="1" x="139"/>
        <item h="1" x="143"/>
        <item h="1" x="155"/>
        <item h="1" x="157"/>
        <item h="1" x="160"/>
        <item h="1" x="168"/>
        <item h="1" x="169"/>
        <item h="1" x="170"/>
        <item h="1" x="172"/>
        <item t="default"/>
      </items>
    </pivotField>
    <pivotField axis="axisRow" dataField="1" showAll="0" sortType="ascending">
      <items count="15">
        <item x="8"/>
        <item x="11"/>
        <item x="4"/>
        <item x="3"/>
        <item x="12"/>
        <item x="7"/>
        <item x="9"/>
        <item x="5"/>
        <item x="1"/>
        <item x="2"/>
        <item x="0"/>
        <item x="10"/>
        <item x="6"/>
        <item m="1" x="1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s>
  <rowFields count="1">
    <field x="1"/>
  </rowFields>
  <rowItems count="12">
    <i>
      <x v="12"/>
    </i>
    <i>
      <x v="1"/>
    </i>
    <i>
      <x v="4"/>
    </i>
    <i>
      <x v="3"/>
    </i>
    <i>
      <x/>
    </i>
    <i>
      <x v="6"/>
    </i>
    <i>
      <x v="8"/>
    </i>
    <i>
      <x v="2"/>
    </i>
    <i>
      <x v="9"/>
    </i>
    <i>
      <x v="5"/>
    </i>
    <i>
      <x v="10"/>
    </i>
    <i t="grand">
      <x/>
    </i>
  </rowItems>
  <colItems count="1">
    <i/>
  </colItems>
  <pageFields count="1">
    <pageField fld="0" hier="-1"/>
  </pageFields>
  <dataFields count="1">
    <dataField name="Count of Faction Name" fld="1" subtotal="count" baseField="0" baseItem="0"/>
  </dataFields>
  <chartFormats count="2">
    <chartFormat chart="1"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14B57176-7350-405E-A65C-06139E88EA46}" name="PivotTable2" cacheId="2"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compact="0" compactData="0" multipleFieldFilters="0">
  <location ref="V30:Y31" firstHeaderRow="1" firstDataRow="1" firstDataCol="4" rowPageCount="1" colPageCount="1"/>
  <pivotFields count="8">
    <pivotField axis="axisPage" compact="0" outline="0" multipleItemSelectionAllowed="1" showAll="0" defaultSubtotal="0">
      <items count="181">
        <item h="1" x="13"/>
        <item h="1" x="35"/>
        <item h="1" x="0"/>
        <item h="1" x="163"/>
        <item h="1" x="164"/>
        <item h="1" x="14"/>
        <item h="1" x="15"/>
        <item h="1" x="16"/>
        <item h="1" x="1"/>
        <item h="1" x="2"/>
        <item h="1" x="75"/>
        <item h="1" x="3"/>
        <item h="1" x="4"/>
        <item h="1" x="6"/>
        <item h="1" x="7"/>
        <item h="1" x="8"/>
        <item h="1" x="9"/>
        <item h="1" x="17"/>
        <item h="1" x="18"/>
        <item h="1" x="10"/>
        <item h="1" x="11"/>
        <item h="1" x="5"/>
        <item h="1" x="23"/>
        <item h="1" x="133"/>
        <item h="1" x="135"/>
        <item h="1" x="134"/>
        <item h="1" x="20"/>
        <item h="1" x="38"/>
        <item h="1" x="120"/>
        <item h="1" x="123"/>
        <item h="1" x="90"/>
        <item h="1" x="58"/>
        <item h="1" x="145"/>
        <item h="1" x="148"/>
        <item h="1" x="92"/>
        <item h="1" x="93"/>
        <item h="1" x="94"/>
        <item h="1" x="95"/>
        <item h="1" x="64"/>
        <item h="1" x="40"/>
        <item h="1" x="39"/>
        <item h="1" x="161"/>
        <item h="1" x="96"/>
        <item h="1" x="106"/>
        <item h="1" x="108"/>
        <item h="1" x="107"/>
        <item h="1" x="149"/>
        <item h="1" x="150"/>
        <item h="1" x="151"/>
        <item h="1" x="152"/>
        <item h="1" x="24"/>
        <item h="1" x="25"/>
        <item h="1" x="41"/>
        <item h="1" x="121"/>
        <item h="1" x="122"/>
        <item h="1" x="26"/>
        <item h="1" x="27"/>
        <item h="1" x="162"/>
        <item h="1" x="129"/>
        <item h="1" x="130"/>
        <item h="1" x="131"/>
        <item h="1" x="97"/>
        <item h="1" x="153"/>
        <item h="1" x="154"/>
        <item h="1" x="53"/>
        <item h="1" x="54"/>
        <item h="1" x="55"/>
        <item h="1" x="171"/>
        <item h="1" x="100"/>
        <item h="1" x="159"/>
        <item h="1" x="173"/>
        <item h="1" x="175"/>
        <item h="1" x="176"/>
        <item h="1" x="105"/>
        <item h="1" x="98"/>
        <item h="1" x="42"/>
        <item h="1" x="132"/>
        <item h="1" x="56"/>
        <item h="1" x="57"/>
        <item x="28"/>
        <item h="1" x="29"/>
        <item h="1" x="114"/>
        <item h="1" x="140"/>
        <item h="1" x="115"/>
        <item h="1" x="116"/>
        <item h="1" x="117"/>
        <item h="1" x="101"/>
        <item h="1" x="19"/>
        <item h="1" x="12"/>
        <item h="1" x="70"/>
        <item h="1" x="50"/>
        <item h="1" x="30"/>
        <item h="1" x="31"/>
        <item h="1" x="32"/>
        <item h="1" x="33"/>
        <item h="1" x="34"/>
        <item h="1" x="52"/>
        <item h="1" x="68"/>
        <item h="1" x="71"/>
        <item h="1" x="72"/>
        <item h="1" x="59"/>
        <item h="1" x="104"/>
        <item h="1" x="136"/>
        <item h="1" x="91"/>
        <item h="1" x="87"/>
        <item h="1" x="88"/>
        <item h="1" x="89"/>
        <item h="1" x="111"/>
        <item h="1" x="60"/>
        <item h="1" x="61"/>
        <item h="1" x="62"/>
        <item h="1" x="174"/>
        <item h="1" x="147"/>
        <item h="1" x="63"/>
        <item h="1" x="128"/>
        <item h="1" x="156"/>
        <item h="1" x="125"/>
        <item h="1" x="178"/>
        <item h="1" x="177"/>
        <item h="1" x="179"/>
        <item h="1" x="180"/>
        <item h="1" x="118"/>
        <item h="1" x="112"/>
        <item h="1" x="43"/>
        <item h="1" x="44"/>
        <item h="1" x="45"/>
        <item h="1" x="137"/>
        <item h="1" x="119"/>
        <item h="1" x="109"/>
        <item h="1" x="66"/>
        <item h="1" x="65"/>
        <item h="1" x="21"/>
        <item h="1" x="165"/>
        <item h="1" x="113"/>
        <item h="1" x="166"/>
        <item h="1" x="146"/>
        <item h="1" x="46"/>
        <item h="1" x="47"/>
        <item h="1" x="48"/>
        <item h="1" x="49"/>
        <item h="1" x="167"/>
        <item h="1" x="142"/>
        <item h="1" x="141"/>
        <item h="1" x="78"/>
        <item h="1" x="77"/>
        <item h="1" x="73"/>
        <item h="1" x="67"/>
        <item h="1" x="74"/>
        <item h="1" x="79"/>
        <item h="1" x="69"/>
        <item h="1" x="76"/>
        <item h="1" x="36"/>
        <item h="1" x="37"/>
        <item h="1" x="144"/>
        <item h="1" x="158"/>
        <item h="1" x="22"/>
        <item h="1" x="51"/>
        <item h="1" x="126"/>
        <item h="1" x="127"/>
        <item h="1" x="103"/>
        <item h="1" x="80"/>
        <item h="1" x="81"/>
        <item h="1" x="82"/>
        <item h="1" x="83"/>
        <item h="1" x="84"/>
        <item h="1" x="85"/>
        <item h="1" x="86"/>
        <item h="1" x="99"/>
        <item h="1" x="102"/>
        <item h="1" x="110"/>
        <item h="1" x="124"/>
        <item h="1" x="138"/>
        <item h="1" x="139"/>
        <item h="1" x="143"/>
        <item h="1" x="155"/>
        <item h="1" x="157"/>
        <item h="1" x="160"/>
        <item h="1" x="168"/>
        <item h="1" x="169"/>
        <item h="1" x="170"/>
        <item h="1" x="17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
        <item x="3"/>
        <item x="2"/>
        <item x="0"/>
        <item x="1"/>
      </items>
      <extLst>
        <ext xmlns:x14="http://schemas.microsoft.com/office/spreadsheetml/2009/9/main" uri="{2946ED86-A175-432a-8AC1-64E0C546D7DE}">
          <x14:pivotField fillDownLabels="1"/>
        </ext>
      </extLst>
    </pivotField>
    <pivotField axis="axisRow" compact="0" outline="0" showAll="0" defaultSubtotal="0">
      <items count="5">
        <item x="1"/>
        <item m="1" x="4"/>
        <item x="3"/>
        <item x="0"/>
        <item x="2"/>
      </items>
      <extLst>
        <ext xmlns:x14="http://schemas.microsoft.com/office/spreadsheetml/2009/9/main" uri="{2946ED86-A175-432a-8AC1-64E0C546D7DE}">
          <x14:pivotField fillDownLabels="1"/>
        </ext>
      </extLst>
    </pivotField>
    <pivotField axis="axisRow" compact="0" outline="0" showAll="0" defaultSubtotal="0">
      <items count="6">
        <item x="0"/>
        <item x="5"/>
        <item x="1"/>
        <item x="4"/>
        <item x="3"/>
        <item x="2"/>
      </items>
      <extLst>
        <ext xmlns:x14="http://schemas.microsoft.com/office/spreadsheetml/2009/9/main" uri="{2946ED86-A175-432a-8AC1-64E0C546D7DE}">
          <x14:pivotField fillDownLabels="1"/>
        </ext>
      </extLst>
    </pivotField>
    <pivotField axis="axisRow" compact="0" outline="0" showAll="0" defaultSubtotal="0">
      <items count="21">
        <item x="11"/>
        <item x="19"/>
        <item x="6"/>
        <item x="20"/>
        <item x="9"/>
        <item x="15"/>
        <item x="16"/>
        <item x="14"/>
        <item x="0"/>
        <item x="2"/>
        <item x="17"/>
        <item x="8"/>
        <item x="3"/>
        <item x="10"/>
        <item x="13"/>
        <item x="18"/>
        <item x="4"/>
        <item x="5"/>
        <item x="7"/>
        <item x="1"/>
        <item x="12"/>
      </items>
      <extLst>
        <ext xmlns:x14="http://schemas.microsoft.com/office/spreadsheetml/2009/9/main" uri="{2946ED86-A175-432a-8AC1-64E0C546D7DE}">
          <x14:pivotField fillDownLabels="1"/>
        </ext>
      </extLst>
    </pivotField>
  </pivotFields>
  <rowFields count="4">
    <field x="4"/>
    <field x="5"/>
    <field x="6"/>
    <field x="7"/>
  </rowFields>
  <rowItems count="1">
    <i>
      <x v="1"/>
      <x v="3"/>
      <x v="2"/>
      <x v="2"/>
    </i>
  </rowItems>
  <colItems count="1">
    <i/>
  </colItems>
  <pageFields count="1">
    <pageField fld="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39.xml><?xml version="1.0" encoding="utf-8"?>
<pivotTableDefinition xmlns="http://schemas.openxmlformats.org/spreadsheetml/2006/main" xmlns:mc="http://schemas.openxmlformats.org/markup-compatibility/2006" xmlns:xr="http://schemas.microsoft.com/office/spreadsheetml/2014/revision" mc:Ignorable="xr" xr:uid="{767AF81E-E398-4792-9206-E7924D4079BB}" name="lwpn2_Pivot1"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0:A211" firstHeaderRow="1" firstDataRow="1" firstDataCol="1" rowPageCount="4" colPageCount="1"/>
  <pivotFields count="8">
    <pivotField axis="axisRow" showAll="0" sortType="ascending" defaultSubtotal="0">
      <items count="181">
        <item x="13"/>
        <item x="35"/>
        <item x="0"/>
        <item x="163"/>
        <item x="164"/>
        <item x="14"/>
        <item x="15"/>
        <item x="16"/>
        <item x="1"/>
        <item x="2"/>
        <item x="75"/>
        <item x="3"/>
        <item x="4"/>
        <item x="6"/>
        <item x="7"/>
        <item x="8"/>
        <item x="9"/>
        <item x="17"/>
        <item x="18"/>
        <item x="10"/>
        <item x="11"/>
        <item x="80"/>
        <item x="5"/>
        <item x="23"/>
        <item x="133"/>
        <item x="135"/>
        <item x="134"/>
        <item x="20"/>
        <item x="86"/>
        <item x="38"/>
        <item x="120"/>
        <item x="123"/>
        <item x="90"/>
        <item x="58"/>
        <item x="145"/>
        <item x="148"/>
        <item x="92"/>
        <item x="93"/>
        <item x="94"/>
        <item x="95"/>
        <item x="64"/>
        <item x="40"/>
        <item x="39"/>
        <item x="161"/>
        <item x="96"/>
        <item x="102"/>
        <item x="106"/>
        <item x="108"/>
        <item x="107"/>
        <item x="149"/>
        <item x="150"/>
        <item x="151"/>
        <item x="152"/>
        <item x="24"/>
        <item x="25"/>
        <item x="168"/>
        <item x="170"/>
        <item x="169"/>
        <item x="41"/>
        <item x="121"/>
        <item x="122"/>
        <item x="26"/>
        <item x="27"/>
        <item x="162"/>
        <item x="129"/>
        <item x="130"/>
        <item x="131"/>
        <item x="97"/>
        <item x="153"/>
        <item x="154"/>
        <item x="139"/>
        <item x="53"/>
        <item x="54"/>
        <item x="55"/>
        <item x="171"/>
        <item x="100"/>
        <item x="99"/>
        <item x="159"/>
        <item x="173"/>
        <item x="175"/>
        <item x="172"/>
        <item x="176"/>
        <item x="105"/>
        <item x="98"/>
        <item x="42"/>
        <item x="132"/>
        <item x="56"/>
        <item x="57"/>
        <item x="28"/>
        <item x="29"/>
        <item x="114"/>
        <item x="140"/>
        <item x="115"/>
        <item x="116"/>
        <item x="117"/>
        <item x="101"/>
        <item x="19"/>
        <item x="12"/>
        <item x="70"/>
        <item x="50"/>
        <item x="85"/>
        <item x="30"/>
        <item x="31"/>
        <item x="32"/>
        <item x="33"/>
        <item x="34"/>
        <item x="52"/>
        <item x="68"/>
        <item x="71"/>
        <item x="72"/>
        <item x="59"/>
        <item x="104"/>
        <item x="136"/>
        <item x="91"/>
        <item x="87"/>
        <item x="88"/>
        <item x="89"/>
        <item x="111"/>
        <item x="60"/>
        <item x="61"/>
        <item x="62"/>
        <item x="174"/>
        <item x="147"/>
        <item x="63"/>
        <item x="128"/>
        <item x="81"/>
        <item x="110"/>
        <item x="155"/>
        <item x="124"/>
        <item x="156"/>
        <item x="125"/>
        <item x="178"/>
        <item x="177"/>
        <item x="179"/>
        <item x="160"/>
        <item x="180"/>
        <item x="118"/>
        <item x="112"/>
        <item x="43"/>
        <item x="44"/>
        <item x="45"/>
        <item x="137"/>
        <item x="138"/>
        <item x="119"/>
        <item x="109"/>
        <item x="66"/>
        <item x="65"/>
        <item x="21"/>
        <item x="165"/>
        <item x="113"/>
        <item x="166"/>
        <item x="146"/>
        <item x="46"/>
        <item x="82"/>
        <item x="83"/>
        <item x="47"/>
        <item x="84"/>
        <item x="48"/>
        <item x="49"/>
        <item x="167"/>
        <item x="142"/>
        <item x="141"/>
        <item x="78"/>
        <item x="77"/>
        <item x="73"/>
        <item x="67"/>
        <item x="74"/>
        <item x="79"/>
        <item x="69"/>
        <item x="76"/>
        <item x="36"/>
        <item x="37"/>
        <item x="143"/>
        <item x="144"/>
        <item x="157"/>
        <item x="158"/>
        <item x="22"/>
        <item x="51"/>
        <item x="126"/>
        <item x="127"/>
        <item x="103"/>
      </items>
    </pivotField>
    <pivotField showAll="0" defaultSubtotal="0"/>
    <pivotField showAll="0" defaultSubtotal="0"/>
    <pivotField showAll="0" defaultSubtotal="0"/>
    <pivotField axis="axisPage" showAll="0" defaultSubtotal="0">
      <items count="4">
        <item x="3"/>
        <item x="2"/>
        <item x="0"/>
        <item x="1"/>
      </items>
    </pivotField>
    <pivotField axis="axisPage" showAll="0" defaultSubtotal="0">
      <items count="5">
        <item x="1"/>
        <item m="1" x="4"/>
        <item x="3"/>
        <item x="0"/>
        <item x="2"/>
      </items>
    </pivotField>
    <pivotField axis="axisPage" showAll="0" defaultSubtotal="0">
      <items count="6">
        <item x="0"/>
        <item x="5"/>
        <item x="1"/>
        <item x="4"/>
        <item x="3"/>
        <item x="2"/>
      </items>
    </pivotField>
    <pivotField axis="axisPage" showAll="0" defaultSubtotal="0">
      <items count="21">
        <item x="11"/>
        <item x="19"/>
        <item x="6"/>
        <item x="20"/>
        <item x="9"/>
        <item x="15"/>
        <item x="16"/>
        <item x="14"/>
        <item x="0"/>
        <item x="2"/>
        <item x="17"/>
        <item x="8"/>
        <item x="3"/>
        <item x="10"/>
        <item x="13"/>
        <item x="18"/>
        <item x="4"/>
        <item x="5"/>
        <item x="7"/>
        <item x="1"/>
        <item x="12"/>
      </items>
    </pivotField>
  </pivotFields>
  <rowFields count="1">
    <field x="0"/>
  </rowFields>
  <rowItems count="18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rowItems>
  <colItems count="1">
    <i/>
  </colItems>
  <pageFields count="4">
    <pageField fld="4" hier="-1"/>
    <pageField fld="5" hier="-1"/>
    <pageField fld="6" hier="-1"/>
    <pageField fld="7"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0.xml><?xml version="1.0" encoding="utf-8"?>
<pivotTableDefinition xmlns="http://schemas.openxmlformats.org/spreadsheetml/2006/main" xmlns:mc="http://schemas.openxmlformats.org/markup-compatibility/2006" xmlns:xr="http://schemas.microsoft.com/office/spreadsheetml/2014/revision" mc:Ignorable="xr" xr:uid="{4DB78326-CCF2-4F5F-A255-2CDC130182E1}" name="lwpn2_Pivot4" cacheId="2"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compact="0" compactData="0" multipleFieldFilters="0">
  <location ref="N30:P62" firstHeaderRow="1" firstDataRow="1" firstDataCol="3" rowPageCount="1" colPageCount="1"/>
  <pivotFields count="8">
    <pivotField axis="axisPage" compact="0" outline="0" multipleItemSelectionAllowed="1" showAll="0" defaultSubtotal="0">
      <items count="181">
        <item h="1" x="13"/>
        <item h="1" x="35"/>
        <item h="1" x="0"/>
        <item h="1" x="163"/>
        <item h="1" x="164"/>
        <item h="1" x="14"/>
        <item h="1" x="15"/>
        <item h="1" x="16"/>
        <item h="1" x="1"/>
        <item h="1" x="2"/>
        <item h="1" x="75"/>
        <item h="1" x="3"/>
        <item h="1" x="4"/>
        <item h="1" x="6"/>
        <item h="1" x="7"/>
        <item h="1" x="8"/>
        <item h="1" x="9"/>
        <item h="1" x="17"/>
        <item h="1" x="18"/>
        <item h="1" x="10"/>
        <item h="1" x="11"/>
        <item h="1" x="5"/>
        <item h="1" x="23"/>
        <item h="1" x="133"/>
        <item h="1" x="135"/>
        <item h="1" x="134"/>
        <item h="1" x="20"/>
        <item h="1" x="38"/>
        <item h="1" x="120"/>
        <item h="1" x="123"/>
        <item h="1" x="90"/>
        <item h="1" x="58"/>
        <item h="1" x="145"/>
        <item h="1" x="148"/>
        <item h="1" x="92"/>
        <item h="1" x="93"/>
        <item h="1" x="94"/>
        <item h="1" x="95"/>
        <item h="1" x="64"/>
        <item h="1" x="40"/>
        <item h="1" x="39"/>
        <item h="1" x="161"/>
        <item h="1" x="96"/>
        <item h="1" x="106"/>
        <item h="1" x="108"/>
        <item h="1" x="107"/>
        <item h="1" x="149"/>
        <item h="1" x="150"/>
        <item h="1" x="151"/>
        <item h="1" x="152"/>
        <item h="1" x="24"/>
        <item h="1" x="25"/>
        <item h="1" x="41"/>
        <item h="1" x="121"/>
        <item h="1" x="122"/>
        <item h="1" x="26"/>
        <item h="1" x="27"/>
        <item h="1" x="162"/>
        <item h="1" x="129"/>
        <item h="1" x="130"/>
        <item h="1" x="131"/>
        <item h="1" x="97"/>
        <item h="1" x="153"/>
        <item h="1" x="154"/>
        <item h="1" x="53"/>
        <item h="1" x="54"/>
        <item h="1" x="55"/>
        <item h="1" x="171"/>
        <item h="1" x="100"/>
        <item h="1" x="159"/>
        <item h="1" x="173"/>
        <item h="1" x="175"/>
        <item h="1" x="176"/>
        <item h="1" x="105"/>
        <item h="1" x="98"/>
        <item h="1" x="42"/>
        <item h="1" x="132"/>
        <item h="1" x="56"/>
        <item h="1" x="57"/>
        <item x="28"/>
        <item h="1" x="29"/>
        <item h="1" x="114"/>
        <item h="1" x="140"/>
        <item h="1" x="115"/>
        <item h="1" x="116"/>
        <item h="1" x="117"/>
        <item h="1" x="101"/>
        <item h="1" x="19"/>
        <item h="1" x="12"/>
        <item h="1" x="70"/>
        <item h="1" x="50"/>
        <item h="1" x="30"/>
        <item h="1" x="31"/>
        <item h="1" x="32"/>
        <item h="1" x="33"/>
        <item h="1" x="34"/>
        <item h="1" x="52"/>
        <item h="1" x="68"/>
        <item h="1" x="71"/>
        <item h="1" x="72"/>
        <item h="1" x="59"/>
        <item h="1" x="104"/>
        <item h="1" x="136"/>
        <item h="1" x="91"/>
        <item h="1" x="87"/>
        <item h="1" x="88"/>
        <item h="1" x="89"/>
        <item h="1" x="111"/>
        <item h="1" x="60"/>
        <item h="1" x="61"/>
        <item h="1" x="62"/>
        <item h="1" x="174"/>
        <item h="1" x="147"/>
        <item h="1" x="63"/>
        <item h="1" x="128"/>
        <item h="1" x="156"/>
        <item h="1" x="125"/>
        <item h="1" x="178"/>
        <item h="1" x="177"/>
        <item h="1" x="179"/>
        <item h="1" x="180"/>
        <item h="1" x="118"/>
        <item h="1" x="112"/>
        <item h="1" x="43"/>
        <item h="1" x="44"/>
        <item h="1" x="45"/>
        <item h="1" x="137"/>
        <item h="1" x="119"/>
        <item h="1" x="109"/>
        <item h="1" x="66"/>
        <item h="1" x="65"/>
        <item h="1" x="21"/>
        <item h="1" x="165"/>
        <item h="1" x="113"/>
        <item h="1" x="166"/>
        <item h="1" x="146"/>
        <item h="1" x="46"/>
        <item h="1" x="47"/>
        <item h="1" x="48"/>
        <item h="1" x="49"/>
        <item h="1" x="167"/>
        <item h="1" x="142"/>
        <item h="1" x="141"/>
        <item h="1" x="78"/>
        <item h="1" x="77"/>
        <item h="1" x="73"/>
        <item h="1" x="67"/>
        <item h="1" x="74"/>
        <item h="1" x="79"/>
        <item h="1" x="69"/>
        <item h="1" x="76"/>
        <item h="1" x="36"/>
        <item h="1" x="37"/>
        <item h="1" x="144"/>
        <item h="1" x="158"/>
        <item h="1" x="22"/>
        <item h="1" x="51"/>
        <item h="1" x="126"/>
        <item h="1" x="127"/>
        <item h="1" x="103"/>
        <item h="1" x="80"/>
        <item h="1" x="81"/>
        <item h="1" x="82"/>
        <item h="1" x="83"/>
        <item h="1" x="84"/>
        <item h="1" x="85"/>
        <item h="1" x="86"/>
        <item h="1" x="99"/>
        <item h="1" x="102"/>
        <item h="1" x="110"/>
        <item h="1" x="124"/>
        <item h="1" x="138"/>
        <item h="1" x="139"/>
        <item h="1" x="143"/>
        <item h="1" x="155"/>
        <item h="1" x="157"/>
        <item h="1" x="160"/>
        <item h="1" x="168"/>
        <item h="1" x="169"/>
        <item h="1" x="170"/>
        <item h="1" x="172"/>
      </items>
      <extLst>
        <ext xmlns:x14="http://schemas.microsoft.com/office/spreadsheetml/2009/9/main" uri="{2946ED86-A175-432a-8AC1-64E0C546D7DE}">
          <x14:pivotField fillDownLabels="1"/>
        </ext>
      </extLst>
    </pivotField>
    <pivotField axis="axisRow" compact="0" outline="0" showAll="0" defaultSubtotal="0">
      <items count="14">
        <item x="8"/>
        <item x="11"/>
        <item x="4"/>
        <item x="3"/>
        <item x="12"/>
        <item x="7"/>
        <item x="9"/>
        <item x="5"/>
        <item x="1"/>
        <item x="2"/>
        <item x="0"/>
        <item x="10"/>
        <item x="6"/>
        <item m="1" x="13"/>
      </items>
      <extLst>
        <ext xmlns:x14="http://schemas.microsoft.com/office/spreadsheetml/2009/9/main" uri="{2946ED86-A175-432a-8AC1-64E0C546D7DE}">
          <x14:pivotField fillDownLabels="1"/>
        </ext>
      </extLst>
    </pivotField>
    <pivotField axis="axisRow" compact="0" outline="0" showAll="0" defaultSubtotal="0">
      <items count="9">
        <item x="2"/>
        <item x="6"/>
        <item x="5"/>
        <item x="0"/>
        <item x="3"/>
        <item x="4"/>
        <item x="7"/>
        <item x="8"/>
        <item x="1"/>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1"/>
    <field x="2"/>
    <field x="3"/>
  </rowFields>
  <rowItems count="32">
    <i>
      <x/>
      <x/>
      <x v="1"/>
    </i>
    <i r="1">
      <x v="3"/>
      <x v="1"/>
    </i>
    <i r="1">
      <x v="8"/>
      <x v="1"/>
    </i>
    <i>
      <x v="1"/>
      <x v="4"/>
      <x/>
    </i>
    <i>
      <x v="2"/>
      <x/>
      <x v="1"/>
    </i>
    <i r="1">
      <x v="3"/>
      <x v="1"/>
    </i>
    <i r="1">
      <x v="8"/>
      <x v="1"/>
    </i>
    <i>
      <x v="3"/>
      <x/>
      <x v="1"/>
    </i>
    <i r="1">
      <x v="5"/>
      <x v="1"/>
    </i>
    <i>
      <x v="4"/>
      <x/>
      <x v="1"/>
    </i>
    <i r="1">
      <x v="8"/>
      <x v="1"/>
    </i>
    <i>
      <x v="5"/>
      <x/>
      <x v="1"/>
    </i>
    <i r="1">
      <x v="1"/>
      <x v="1"/>
    </i>
    <i r="1">
      <x v="3"/>
      <x v="1"/>
    </i>
    <i r="1">
      <x v="6"/>
      <x v="1"/>
    </i>
    <i r="1">
      <x v="8"/>
      <x v="1"/>
    </i>
    <i>
      <x v="6"/>
      <x v="3"/>
      <x v="1"/>
    </i>
    <i r="1">
      <x v="5"/>
      <x v="1"/>
    </i>
    <i r="1">
      <x v="8"/>
      <x v="1"/>
    </i>
    <i>
      <x v="8"/>
      <x v="2"/>
      <x v="1"/>
    </i>
    <i r="1">
      <x v="3"/>
      <x v="1"/>
    </i>
    <i r="1">
      <x v="8"/>
      <x v="1"/>
    </i>
    <i>
      <x v="9"/>
      <x v="3"/>
      <x v="1"/>
    </i>
    <i r="1">
      <x v="4"/>
      <x/>
    </i>
    <i r="1">
      <x v="8"/>
      <x v="1"/>
    </i>
    <i>
      <x v="10"/>
      <x/>
      <x v="1"/>
    </i>
    <i r="1">
      <x v="2"/>
      <x v="1"/>
    </i>
    <i r="1">
      <x v="3"/>
      <x v="1"/>
    </i>
    <i r="1">
      <x v="4"/>
      <x v="1"/>
    </i>
    <i r="1">
      <x v="7"/>
      <x v="1"/>
    </i>
    <i r="1">
      <x v="8"/>
      <x v="1"/>
    </i>
    <i>
      <x v="12"/>
      <x v="4"/>
      <x/>
    </i>
  </rowItems>
  <colItems count="1">
    <i/>
  </colItems>
  <pageFields count="1">
    <pageField fld="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41.xml><?xml version="1.0" encoding="utf-8"?>
<pivotTableDefinition xmlns="http://schemas.openxmlformats.org/spreadsheetml/2006/main" xmlns:mc="http://schemas.openxmlformats.org/markup-compatibility/2006" xmlns:xr="http://schemas.microsoft.com/office/spreadsheetml/2014/revision" mc:Ignorable="xr" xr:uid="{BF1E7549-D4A8-428B-90A9-0FC0A91E22E3}" name="lwpn2_Pivot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J30:K40" firstHeaderRow="1" firstDataRow="1" firstDataCol="1" rowPageCount="1" colPageCount="1"/>
  <pivotFields count="8">
    <pivotField axis="axisPage" multipleItemSelectionAllowed="1" showAll="0">
      <items count="182">
        <item h="1" x="13"/>
        <item h="1" x="35"/>
        <item h="1" x="0"/>
        <item h="1" x="163"/>
        <item h="1" x="164"/>
        <item h="1" x="14"/>
        <item h="1" x="15"/>
        <item h="1" x="16"/>
        <item h="1" x="1"/>
        <item h="1" x="2"/>
        <item h="1" x="75"/>
        <item h="1" x="3"/>
        <item h="1" x="4"/>
        <item h="1" x="6"/>
        <item h="1" x="7"/>
        <item h="1" x="8"/>
        <item h="1" x="9"/>
        <item h="1" x="17"/>
        <item h="1" x="18"/>
        <item h="1" x="10"/>
        <item h="1" x="11"/>
        <item h="1" x="5"/>
        <item h="1" x="23"/>
        <item h="1" x="133"/>
        <item h="1" x="135"/>
        <item h="1" x="134"/>
        <item h="1" x="20"/>
        <item h="1" x="38"/>
        <item h="1" x="120"/>
        <item h="1" x="123"/>
        <item h="1" x="90"/>
        <item h="1" x="58"/>
        <item h="1" x="145"/>
        <item h="1" x="148"/>
        <item h="1" x="92"/>
        <item h="1" x="93"/>
        <item h="1" x="94"/>
        <item h="1" x="95"/>
        <item h="1" x="64"/>
        <item h="1" x="40"/>
        <item h="1" x="39"/>
        <item h="1" x="161"/>
        <item h="1" x="96"/>
        <item h="1" x="106"/>
        <item h="1" x="108"/>
        <item h="1" x="107"/>
        <item h="1" x="149"/>
        <item h="1" x="150"/>
        <item h="1" x="151"/>
        <item h="1" x="152"/>
        <item h="1" x="24"/>
        <item h="1" x="25"/>
        <item h="1" x="41"/>
        <item h="1" x="121"/>
        <item h="1" x="122"/>
        <item h="1" x="26"/>
        <item h="1" x="27"/>
        <item h="1" x="162"/>
        <item h="1" x="129"/>
        <item h="1" x="130"/>
        <item h="1" x="131"/>
        <item h="1" x="97"/>
        <item h="1" x="153"/>
        <item h="1" x="154"/>
        <item h="1" x="53"/>
        <item h="1" x="54"/>
        <item h="1" x="55"/>
        <item h="1" x="171"/>
        <item h="1" x="100"/>
        <item h="1" x="159"/>
        <item h="1" x="173"/>
        <item h="1" x="175"/>
        <item h="1" x="176"/>
        <item h="1" x="105"/>
        <item h="1" x="98"/>
        <item h="1" x="42"/>
        <item h="1" x="132"/>
        <item h="1" x="56"/>
        <item h="1" x="57"/>
        <item x="28"/>
        <item h="1" x="29"/>
        <item h="1" x="114"/>
        <item h="1" x="140"/>
        <item h="1" x="115"/>
        <item h="1" x="116"/>
        <item h="1" x="117"/>
        <item h="1" x="101"/>
        <item h="1" x="19"/>
        <item h="1" x="12"/>
        <item h="1" x="70"/>
        <item h="1" x="50"/>
        <item h="1" x="30"/>
        <item h="1" x="31"/>
        <item h="1" x="32"/>
        <item h="1" x="33"/>
        <item h="1" x="34"/>
        <item h="1" x="52"/>
        <item h="1" x="68"/>
        <item h="1" x="71"/>
        <item h="1" x="72"/>
        <item h="1" x="59"/>
        <item h="1" x="104"/>
        <item h="1" x="136"/>
        <item h="1" x="91"/>
        <item h="1" x="87"/>
        <item h="1" x="88"/>
        <item h="1" x="89"/>
        <item h="1" x="111"/>
        <item h="1" x="60"/>
        <item h="1" x="61"/>
        <item h="1" x="62"/>
        <item h="1" x="174"/>
        <item h="1" x="147"/>
        <item h="1" x="63"/>
        <item h="1" x="128"/>
        <item h="1" x="156"/>
        <item h="1" x="125"/>
        <item h="1" x="178"/>
        <item h="1" x="177"/>
        <item h="1" x="179"/>
        <item h="1" x="180"/>
        <item h="1" x="118"/>
        <item h="1" x="112"/>
        <item h="1" x="43"/>
        <item h="1" x="44"/>
        <item h="1" x="45"/>
        <item h="1" x="137"/>
        <item h="1" x="119"/>
        <item h="1" x="109"/>
        <item h="1" x="66"/>
        <item h="1" x="65"/>
        <item h="1" x="21"/>
        <item h="1" x="165"/>
        <item h="1" x="113"/>
        <item h="1" x="166"/>
        <item h="1" x="146"/>
        <item h="1" x="46"/>
        <item h="1" x="47"/>
        <item h="1" x="48"/>
        <item h="1" x="49"/>
        <item h="1" x="167"/>
        <item h="1" x="142"/>
        <item h="1" x="141"/>
        <item h="1" x="78"/>
        <item h="1" x="77"/>
        <item h="1" x="73"/>
        <item h="1" x="67"/>
        <item h="1" x="74"/>
        <item h="1" x="79"/>
        <item h="1" x="69"/>
        <item h="1" x="76"/>
        <item h="1" x="36"/>
        <item h="1" x="37"/>
        <item h="1" x="144"/>
        <item h="1" x="158"/>
        <item h="1" x="22"/>
        <item h="1" x="51"/>
        <item h="1" x="126"/>
        <item h="1" x="127"/>
        <item h="1" x="103"/>
        <item h="1" x="80"/>
        <item h="1" x="81"/>
        <item h="1" x="82"/>
        <item h="1" x="83"/>
        <item h="1" x="84"/>
        <item h="1" x="85"/>
        <item h="1" x="86"/>
        <item h="1" x="99"/>
        <item h="1" x="102"/>
        <item h="1" x="110"/>
        <item h="1" x="124"/>
        <item h="1" x="138"/>
        <item h="1" x="139"/>
        <item h="1" x="143"/>
        <item h="1" x="155"/>
        <item h="1" x="157"/>
        <item h="1" x="160"/>
        <item h="1" x="168"/>
        <item h="1" x="169"/>
        <item h="1" x="170"/>
        <item h="1" x="172"/>
        <item t="default"/>
      </items>
    </pivotField>
    <pivotField dataField="1" showAll="0"/>
    <pivotField axis="axisRow" showAll="0" sortType="ascending">
      <items count="10">
        <item x="2"/>
        <item x="6"/>
        <item x="5"/>
        <item x="0"/>
        <item x="3"/>
        <item x="4"/>
        <item x="7"/>
        <item x="8"/>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s>
  <rowFields count="1">
    <field x="2"/>
  </rowFields>
  <rowItems count="10">
    <i>
      <x v="1"/>
    </i>
    <i>
      <x v="6"/>
    </i>
    <i>
      <x v="7"/>
    </i>
    <i>
      <x v="2"/>
    </i>
    <i>
      <x v="5"/>
    </i>
    <i>
      <x v="4"/>
    </i>
    <i>
      <x/>
    </i>
    <i>
      <x v="3"/>
    </i>
    <i>
      <x v="8"/>
    </i>
    <i t="grand">
      <x/>
    </i>
  </rowItems>
  <colItems count="1">
    <i/>
  </colItems>
  <pageFields count="1">
    <pageField fld="0" hier="-1"/>
  </pageFields>
  <dataFields count="1">
    <dataField name="Count of Faction Name" fld="1" subtotal="count" baseField="0" baseItem="0"/>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AE9A022D-480D-4472-99FF-CCE5EA28DD1E}" autoFormatId="16" applyNumberFormats="0" applyBorderFormats="0" applyFontFormats="0" applyPatternFormats="0" applyAlignmentFormats="0" applyWidthHeightFormats="0">
  <queryTableRefresh nextId="24">
    <queryTableFields count="23">
      <queryTableField id="1" name="Armor Name" tableColumnId="1"/>
      <queryTableField id="2" name="Type" tableColumnId="2"/>
      <queryTableField id="3" name="Faction" tableColumnId="3"/>
      <queryTableField id="4" name="Base Cost" tableColumnId="4"/>
      <queryTableField id="5" name="Powered" tableColumnId="5"/>
      <queryTableField id="6" name="Ballistic Res." tableColumnId="6"/>
      <queryTableField id="7" name="BR Class" tableColumnId="7"/>
      <queryTableField id="8" name="Burn Res." tableColumnId="8"/>
      <queryTableField id="9" name="Electrical Res." tableColumnId="9"/>
      <queryTableField id="10" name="Chemical Res." tableColumnId="10"/>
      <queryTableField id="11" name="Ext. Radiation Res." tableColumnId="11"/>
      <queryTableField id="12" name="Psychic Res." tableColumnId="12"/>
      <queryTableField id="13" name="Rupture Res." tableColumnId="13"/>
      <queryTableField id="14" name="Impact Res." tableColumnId="14"/>
      <queryTableField id="15" name="Explosive Res." tableColumnId="15"/>
      <queryTableField id="16" name="Incl. Belt Slots" tableColumnId="16"/>
      <queryTableField id="17" name="Max Belt Slots" tableColumnId="17"/>
      <queryTableField id="18" name="Weight Carried kg" tableColumnId="18"/>
      <queryTableField id="19" name="Movespeed Mult." tableColumnId="19"/>
      <queryTableField id="20" name="Weight kg" tableColumnId="20"/>
      <queryTableField id="21" name="Total Resist" tableColumnId="21"/>
      <queryTableField id="22" name="Bought" tableColumnId="22"/>
      <queryTableField id="23" name="Looted" tableColumnId="2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8" xr16:uid="{A831FF46-1018-419F-B113-3D2B0EF1BE08}" autoFormatId="16" applyNumberFormats="0" applyBorderFormats="0" applyFontFormats="0" applyPatternFormats="0" applyAlignmentFormats="0" applyWidthHeightFormats="0">
  <queryTableRefresh nextId="35">
    <queryTableFields count="34">
      <queryTableField id="1" name="Code Name" tableColumnId="1"/>
      <queryTableField id="2" name="Weapons Names" tableColumnId="2"/>
      <queryTableField id="3" name="Repair Kit Needed" tableColumnId="3"/>
      <queryTableField id="4" name="Origin Country" tableColumnId="4"/>
      <queryTableField id="5" name="Region Name" tableColumnId="5"/>
      <queryTableField id="6" name="Cost" tableColumnId="6"/>
      <queryTableField id="7" name="Accuracy" tableColumnId="7"/>
      <queryTableField id="8" name="Handling" tableColumnId="8"/>
      <queryTableField id="9" name="Damage" tableColumnId="9"/>
      <queryTableField id="10" name="Fire rate rpm" tableColumnId="10"/>
      <queryTableField id="11" name="Mag. Size" tableColumnId="11"/>
      <queryTableField id="12" name="Max Range m" tableColumnId="12"/>
      <queryTableField id="13" name="Muzzle vel. m/s" tableColumnId="13"/>
      <queryTableField id="14" name="Reliability" tableColumnId="14"/>
      <queryTableField id="15" name="Recoil Control" tableColumnId="15"/>
      <queryTableField id="16" name="Weight" tableColumnId="16"/>
      <queryTableField id="17" name="Bought" tableColumnId="17"/>
      <queryTableField id="18" name="Looted" tableColumnId="18"/>
      <queryTableField id="19" name="Type" tableColumnId="19"/>
      <queryTableField id="20" name="Caliber" tableColumnId="20"/>
      <queryTableField id="21" name="Caliber Group (mm)" tableColumnId="21"/>
      <queryTableField id="22" name="Alt. caliber" tableColumnId="22"/>
      <queryTableField id="23" name="BR1" tableColumnId="23"/>
      <queryTableField id="24" name="BR2" tableColumnId="24"/>
      <queryTableField id="25" name="BR3" tableColumnId="25"/>
      <queryTableField id="26" name="BR4" tableColumnId="26"/>
      <queryTableField id="27" name="BR5" tableColumnId="27"/>
      <queryTableField id="28" name="BR6" tableColumnId="28"/>
      <queryTableField id="29" name="Poopity Scoop" tableColumnId="29"/>
      <queryTableField id="30" name="Stop Pwr Alt" tableColumnId="30"/>
      <queryTableField id="31" name="Stop Pwr Alt 2" tableColumnId="31"/>
      <queryTableField id="32" name="Max BR Dmg" tableColumnId="32"/>
      <queryTableField id="33" name="Max Stop Pwr" tableColumnId="33"/>
      <queryTableField id="34" name="Is it BaS weapon" tableColumnId="3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lwpn_LootTable" backgroundRefresh="0" connectionId="1" xr16:uid="{1653F5E6-21E3-4E6D-902A-EC1EFD3DC56F}" autoFormatId="16" applyNumberFormats="0" applyBorderFormats="0" applyFontFormats="0" applyPatternFormats="0" applyAlignmentFormats="0" applyWidthHeightFormats="0">
  <queryTableRefresh nextId="9">
    <queryTableFields count="8">
      <queryTableField id="1" name="Weapon Name" tableColumnId="1"/>
      <queryTableField id="2" name="Faction Name" tableColumnId="2"/>
      <queryTableField id="3" name="Rank Name" tableColumnId="3"/>
      <queryTableField id="4" name="Type Code Name" tableColumnId="4"/>
      <queryTableField id="5" name="Repair Kit Type" tableColumnId="5"/>
      <queryTableField id="6" name="Region Name" tableColumnId="6"/>
      <queryTableField id="7" name="Type" tableColumnId="7"/>
      <queryTableField id="8" name="Caliber" tableColumnId="8"/>
    </queryTableFields>
  </queryTableRefresh>
  <extLst>
    <ext xmlns:x15="http://schemas.microsoft.com/office/spreadsheetml/2010/11/main" uri="{883FBD77-0823-4a55-B5E3-86C4891E6966}">
      <x15:queryTable sourceDataName="Query - lwpn_LootTable"/>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igin_Country" xr10:uid="{C592F6E8-F753-4373-9198-622C46EF2935}" sourceName="Origin Country">
  <pivotTables>
    <pivotTable tabId="2" name="cwpn_Pivot4"/>
    <pivotTable tabId="2" name="cwpn_Pivot2"/>
    <pivotTable tabId="2" name="cwpn_Pivot3"/>
    <pivotTable tabId="2" name="cwpn_Pivot1"/>
    <pivotTable tabId="2" name="cwpn_Pivot5"/>
    <pivotTable tabId="2" name="cwpn_Pivot6"/>
    <pivotTable tabId="2" name="cwpn_Pivot7"/>
    <pivotTable tabId="2" name="cwpn_Pivot8"/>
    <pivotTable tabId="2" name="cwpn_Pivot9"/>
    <pivotTable tabId="2" name="cwpn_Pivot10"/>
  </pivotTables>
  <data>
    <tabular pivotCacheId="406221714">
      <items count="21">
        <i x="19" s="1"/>
        <i x="12" s="1"/>
        <i x="7" s="1"/>
        <i x="8" s="1"/>
        <i x="17" s="1"/>
        <i x="9" s="1"/>
        <i x="10" s="1"/>
        <i x="11" s="1"/>
        <i x="6" s="1"/>
        <i x="13" s="1"/>
        <i x="14" s="1"/>
        <i x="2" s="1"/>
        <i x="5" s="1"/>
        <i x="20" s="1"/>
        <i x="1" s="1"/>
        <i x="3" s="1"/>
        <i x="18" s="1"/>
        <i x="0" s="1"/>
        <i x="15" s="1"/>
        <i x="4" s="1"/>
        <i x="16"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_Name" xr10:uid="{0E21901E-5335-4F60-A555-704627FEE4BA}" sourceName="Region Name">
  <pivotTables>
    <pivotTable tabId="2" name="cwpn_Pivot4"/>
    <pivotTable tabId="2" name="cwpn_Pivot5"/>
    <pivotTable tabId="2" name="cwpn_Pivot1"/>
    <pivotTable tabId="2" name="cwpn_Pivot2"/>
    <pivotTable tabId="2" name="cwpn_Pivot3"/>
    <pivotTable tabId="2" name="cwpn_Pivot6"/>
    <pivotTable tabId="2" name="cwpn_Pivot7"/>
    <pivotTable tabId="2" name="cwpn_Pivot8"/>
    <pivotTable tabId="2" name="cwpn_Pivot9"/>
    <pivotTable tabId="2" name="cwpn_Pivot10"/>
  </pivotTables>
  <data>
    <tabular pivotCacheId="406221714">
      <items count="5">
        <i x="2" s="1"/>
        <i x="1" s="1"/>
        <i x="3" s="1"/>
        <i x="0" s="1"/>
        <i x="4"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liber" xr10:uid="{551173D3-292B-43FD-87E7-90E283B8FB02}" sourceName="Caliber">
  <pivotTables>
    <pivotTable tabId="11" name="twpn_Pivot1"/>
    <pivotTable tabId="11" name="twpn_Pivot2"/>
    <pivotTable tabId="11" name="twpn_Pivot3"/>
    <pivotTable tabId="11" name="twpn_Pivot4"/>
    <pivotTable tabId="11" name="twpn_Pivot5"/>
    <pivotTable tabId="11" name="twpn_Pivot6"/>
    <pivotTable tabId="11" name="twpn_Pivot7"/>
    <pivotTable tabId="11" name="twpn_Pivot8"/>
    <pivotTable tabId="11" name="twpn_Pivot9"/>
    <pivotTable tabId="11" name="twpn_Pivot10"/>
  </pivotTables>
  <data>
    <tabular pivotCacheId="406221714">
      <items count="22">
        <i x="15" s="1"/>
        <i x="9" s="1"/>
        <i x="12" s="1"/>
        <i x="11" s="1"/>
        <i x="8" s="1"/>
        <i x="7" s="1"/>
        <i x="21" s="1"/>
        <i x="18" s="1"/>
        <i x="3" s="1"/>
        <i x="4" s="1"/>
        <i x="16" s="1"/>
        <i x="13" s="1"/>
        <i x="5" s="1"/>
        <i x="14" s="1"/>
        <i x="19" s="1"/>
        <i x="20" s="1"/>
        <i x="17" s="1"/>
        <i x="6" s="1"/>
        <i x="10" s="1"/>
        <i x="2" s="1"/>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4B390191-C950-4073-BE17-5A02222ACA89}" sourceName="Type">
  <pivotTables>
    <pivotTable tabId="11" name="twpn_Pivot1"/>
    <pivotTable tabId="11" name="twpn_Pivot2"/>
    <pivotTable tabId="11" name="twpn_Pivot3"/>
    <pivotTable tabId="11" name="twpn_Pivot4"/>
    <pivotTable tabId="11" name="twpn_Pivot5"/>
    <pivotTable tabId="11" name="twpn_Pivot6"/>
    <pivotTable tabId="11" name="twpn_Pivot7"/>
    <pivotTable tabId="11" name="twpn_Pivot8"/>
    <pivotTable tabId="11" name="twpn_Pivot9"/>
    <pivotTable tabId="11" name="twpn_Pivot10"/>
  </pivotTables>
  <data>
    <tabular pivotCacheId="406221714">
      <items count="6">
        <i x="1" s="1"/>
        <i x="5" s="1"/>
        <i x="2" s="1"/>
        <i x="3" s="1"/>
        <i x="4"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1" xr10:uid="{4C349145-98FA-4B66-9C23-273BC3BAFC1A}" sourceName="Type">
  <pivotTables>
    <pivotTable tabId="7" name="arm_Pivot1"/>
    <pivotTable tabId="7" name="arm_Pivot2"/>
    <pivotTable tabId="7" name="arm_Pivot3"/>
    <pivotTable tabId="7" name="arm_Pivot4"/>
    <pivotTable tabId="7" name="arm_Pivot5"/>
    <pivotTable tabId="7" name="arm_Pivot6"/>
    <pivotTable tabId="7" name="arm_Pivot7"/>
    <pivotTable tabId="7" name="arm_Pivot9"/>
  </pivotTables>
  <data>
    <tabular pivotCacheId="1551697955">
      <items count="4">
        <i x="0" s="1"/>
        <i x="3" s="1"/>
        <i x="2"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tion" xr10:uid="{B62D5F22-7593-461A-BD64-B7A54C7A1B14}" sourceName="Faction">
  <pivotTables>
    <pivotTable tabId="7" name="arm_Pivot1"/>
    <pivotTable tabId="7" name="arm_Pivot2"/>
    <pivotTable tabId="7" name="arm_Pivot3"/>
    <pivotTable tabId="7" name="arm_Pivot4"/>
    <pivotTable tabId="7" name="arm_Pivot5"/>
    <pivotTable tabId="7" name="arm_Pivot6"/>
    <pivotTable tabId="7" name="arm_Pivot7"/>
    <pivotTable tabId="7" name="arm_Pivot9"/>
  </pivotTables>
  <data>
    <tabular pivotCacheId="1551697955">
      <items count="13">
        <i x="3" s="1"/>
        <i x="0" s="1"/>
        <i x="2" s="1"/>
        <i x="11" s="1"/>
        <i x="4" s="1"/>
        <i x="1" s="1"/>
        <i x="5" s="1"/>
        <i x="6" s="1"/>
        <i x="7" s="1"/>
        <i x="8" s="1"/>
        <i x="10" s="1"/>
        <i x="9" s="1"/>
        <i x="12"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pair_Kit_Type1" xr10:uid="{28E34D01-C15E-472A-A51F-0EC1A95A57AA}" sourceName="Repair Kit Type">
  <pivotTables>
    <pivotTable tabId="18" name="lwpn2_Pivot1"/>
  </pivotTables>
  <data>
    <tabular pivotCacheId="1533292603">
      <items count="4">
        <i x="3" s="1"/>
        <i x="2" s="1"/>
        <i x="0" s="1"/>
        <i x="1"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_Name2" xr10:uid="{563C0D6F-44E5-443C-B3D1-F2A007DD239D}" sourceName="Region Name">
  <pivotTables>
    <pivotTable tabId="18" name="lwpn2_Pivot1"/>
  </pivotTables>
  <data>
    <tabular pivotCacheId="1533292603">
      <items count="5">
        <i x="1" s="1"/>
        <i x="2" s="1"/>
        <i x="3" s="1"/>
        <i x="0" s="1"/>
        <i x="4"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3" xr10:uid="{13829195-27D1-471D-A277-3F39915F40C1}" sourceName="Type">
  <pivotTables>
    <pivotTable tabId="18" name="lwpn2_Pivot1"/>
  </pivotTables>
  <data>
    <tabular pivotCacheId="1533292603">
      <items count="6">
        <i x="0" s="1"/>
        <i x="5" s="1"/>
        <i x="1" s="1"/>
        <i x="4" s="1"/>
        <i x="3" s="1"/>
        <i x="2"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liber2" xr10:uid="{209380F3-A6EF-4EAB-8DF6-FDE52C00D86C}" sourceName="Caliber">
  <pivotTables>
    <pivotTable tabId="18" name="lwpn2_Pivot1"/>
  </pivotTables>
  <data>
    <tabular pivotCacheId="1533292603">
      <items count="21">
        <i x="11" s="1"/>
        <i x="19" s="1"/>
        <i x="6" s="1"/>
        <i x="20" s="1"/>
        <i x="9" s="1"/>
        <i x="15" s="1"/>
        <i x="16" s="1"/>
        <i x="14" s="1"/>
        <i x="0" s="1"/>
        <i x="2" s="1"/>
        <i x="17" s="1"/>
        <i x="8" s="1"/>
        <i x="3" s="1"/>
        <i x="10" s="1"/>
        <i x="13" s="1"/>
        <i x="18" s="1"/>
        <i x="4" s="1"/>
        <i x="5" s="1"/>
        <i x="7" s="1"/>
        <i x="1" s="1"/>
        <i x="12"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apon_Name1" xr10:uid="{203F0B41-C56F-40F0-8CD3-480A36DD1ACF}" sourceName="Weapon Name">
  <pivotTables>
    <pivotTable tabId="18" name="lwpn2_Pivot2"/>
    <pivotTable tabId="18" name="lwpn2_Pivot3"/>
    <pivotTable tabId="18" name="lwpn2_Pivot4"/>
    <pivotTable tabId="18" name="PivotTable2"/>
  </pivotTables>
  <data>
    <tabular pivotCacheId="1533292603">
      <items count="181">
        <i x="13"/>
        <i x="35"/>
        <i x="0"/>
        <i x="163"/>
        <i x="164"/>
        <i x="14"/>
        <i x="15"/>
        <i x="16"/>
        <i x="1"/>
        <i x="2"/>
        <i x="75"/>
        <i x="3"/>
        <i x="4"/>
        <i x="6"/>
        <i x="7"/>
        <i x="8"/>
        <i x="9"/>
        <i x="17"/>
        <i x="18"/>
        <i x="10"/>
        <i x="11"/>
        <i x="80"/>
        <i x="5"/>
        <i x="23"/>
        <i x="133"/>
        <i x="135"/>
        <i x="134"/>
        <i x="20"/>
        <i x="86"/>
        <i x="38"/>
        <i x="120"/>
        <i x="123"/>
        <i x="90"/>
        <i x="58"/>
        <i x="145"/>
        <i x="148"/>
        <i x="92"/>
        <i x="93"/>
        <i x="94"/>
        <i x="95"/>
        <i x="64"/>
        <i x="40"/>
        <i x="39"/>
        <i x="161"/>
        <i x="96"/>
        <i x="102"/>
        <i x="106"/>
        <i x="108"/>
        <i x="107"/>
        <i x="149"/>
        <i x="150"/>
        <i x="151"/>
        <i x="152"/>
        <i x="24"/>
        <i x="25"/>
        <i x="168"/>
        <i x="170"/>
        <i x="169"/>
        <i x="41"/>
        <i x="121"/>
        <i x="122"/>
        <i x="26"/>
        <i x="27"/>
        <i x="162"/>
        <i x="129"/>
        <i x="130"/>
        <i x="131"/>
        <i x="97"/>
        <i x="153"/>
        <i x="154"/>
        <i x="139"/>
        <i x="53"/>
        <i x="54"/>
        <i x="55"/>
        <i x="171"/>
        <i x="100"/>
        <i x="99"/>
        <i x="159"/>
        <i x="173"/>
        <i x="175"/>
        <i x="172"/>
        <i x="176"/>
        <i x="105"/>
        <i x="98"/>
        <i x="42"/>
        <i x="132"/>
        <i x="56"/>
        <i x="57"/>
        <i x="28" s="1"/>
        <i x="29"/>
        <i x="114"/>
        <i x="140"/>
        <i x="115"/>
        <i x="116"/>
        <i x="117"/>
        <i x="101"/>
        <i x="19"/>
        <i x="12"/>
        <i x="70"/>
        <i x="50"/>
        <i x="85"/>
        <i x="30"/>
        <i x="31"/>
        <i x="32"/>
        <i x="33"/>
        <i x="34"/>
        <i x="52"/>
        <i x="68"/>
        <i x="71"/>
        <i x="72"/>
        <i x="59"/>
        <i x="104"/>
        <i x="136"/>
        <i x="91"/>
        <i x="87"/>
        <i x="88"/>
        <i x="89"/>
        <i x="111"/>
        <i x="60"/>
        <i x="61"/>
        <i x="62"/>
        <i x="174"/>
        <i x="147"/>
        <i x="63"/>
        <i x="128"/>
        <i x="81"/>
        <i x="110"/>
        <i x="155"/>
        <i x="124"/>
        <i x="156"/>
        <i x="125"/>
        <i x="178"/>
        <i x="177"/>
        <i x="179"/>
        <i x="160"/>
        <i x="180"/>
        <i x="118"/>
        <i x="112"/>
        <i x="43"/>
        <i x="44"/>
        <i x="45"/>
        <i x="137"/>
        <i x="138"/>
        <i x="119"/>
        <i x="109"/>
        <i x="66"/>
        <i x="65"/>
        <i x="21"/>
        <i x="165"/>
        <i x="113"/>
        <i x="166"/>
        <i x="146"/>
        <i x="46"/>
        <i x="82"/>
        <i x="83"/>
        <i x="47"/>
        <i x="84"/>
        <i x="48"/>
        <i x="49"/>
        <i x="167"/>
        <i x="142"/>
        <i x="141"/>
        <i x="78"/>
        <i x="77"/>
        <i x="73"/>
        <i x="67"/>
        <i x="74"/>
        <i x="79"/>
        <i x="69"/>
        <i x="76"/>
        <i x="36"/>
        <i x="37"/>
        <i x="143"/>
        <i x="144"/>
        <i x="157"/>
        <i x="158"/>
        <i x="22"/>
        <i x="51"/>
        <i x="126"/>
        <i x="127"/>
        <i x="10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Name" xr10:uid="{A18DB40C-C2A0-4FEF-8104-7B4A3B1ECAD4}" cache="Slicer_Region_Name" caption="Region Name"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igin Country 1" xr10:uid="{763C0CB9-FAC3-4D35-BAC8-2795F7A1A67C}" cache="Slicer_Origin_Country" caption="Origin Country"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5AE4A6AB-EC8F-4D9D-857C-FA3D0C7774CE}" cache="Slicer_Type" caption="Type"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liber 1" xr10:uid="{502491D5-D8CE-452D-A7B7-0A17A243B411}" cache="Slicer_Caliber" caption="Caliber"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1" xr10:uid="{1D5674AB-EE73-4312-B042-3FD50470F341}" cache="Slicer_Type1" caption="Type" rowHeight="241300"/>
  <slicer name="Faction" xr10:uid="{7F9654AE-792F-4DD4-B446-308AB5638070}" cache="Slicer_Faction" caption="Faction"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apon Name 2" xr10:uid="{36F77EC8-5141-4F60-842F-F5E43A4B579E}" cache="Slicer_Weapon_Name1" caption="Weapon Name" rowHeight="24130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pair Kit Type" xr10:uid="{1374B844-AB79-41EB-87D4-CFC073C4417A}" cache="Slicer_Repair_Kit_Type1" caption="Repair Kit Type" rowHeight="241300"/>
  <slicer name="Region Name 1" xr10:uid="{C77B89E9-55DA-47B0-9E07-AD12F518300E}" cache="Slicer_Region_Name2" caption="Region Name" rowHeight="241300"/>
  <slicer name="Type 2" xr10:uid="{9C1E840E-989A-4609-958A-EAE5E23AF388}" cache="Slicer_Type3" caption="Type" rowHeight="241300"/>
  <slicer name="Caliber" xr10:uid="{7941455A-3C3A-4144-BCE5-3B250DDE52FE}" cache="Slicer_Caliber2" caption="Caliber"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B828A17-A7D2-4CE3-A65E-1F55ABF1B87C}" name="util_Path" displayName="util_Path" ref="L4:L5" totalsRowShown="0">
  <autoFilter ref="L4:L5" xr:uid="{3B828A17-A7D2-4CE3-A65E-1F55ABF1B87C}"/>
  <tableColumns count="1">
    <tableColumn id="1" xr3:uid="{89A34089-7022-435E-A03B-AB7113486304}" name="Root Path">
      <calculatedColumnFormula array="1">FindPathToRootDir()</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B1EBC88-4AF6-4255-95FB-F96EC8FE23CA}" name="arm_All" displayName="arm_All" ref="A1:W164" tableType="queryTable" totalsRowShown="0">
  <autoFilter ref="A1:W164" xr:uid="{0B1EBC88-4AF6-4255-95FB-F96EC8FE23CA}"/>
  <tableColumns count="23">
    <tableColumn id="1" xr3:uid="{EC592C6C-B075-485A-914A-8C5F0FC79A46}" uniqueName="1" name="Armor Name" queryTableFieldId="1"/>
    <tableColumn id="2" xr3:uid="{AB2F7E17-2B36-46D5-9EE0-2311CB7391FC}" uniqueName="2" name="Type" queryTableFieldId="2"/>
    <tableColumn id="3" xr3:uid="{5FF07658-C3A0-4EDA-99CF-B0B49363D312}" uniqueName="3" name="Faction" queryTableFieldId="3" dataDxfId="16"/>
    <tableColumn id="4" xr3:uid="{19BD4392-41A0-4EC0-B381-7B3F0D63BF8E}" uniqueName="4" name="Base Cost" queryTableFieldId="4"/>
    <tableColumn id="5" xr3:uid="{B0B6A092-11AA-4FDC-BAFA-4E32290106C7}" uniqueName="5" name="Powered" queryTableFieldId="5"/>
    <tableColumn id="6" xr3:uid="{61BD9ACB-13EB-4DBC-901C-A13683D80852}" uniqueName="6" name="Ballistic Res." queryTableFieldId="6"/>
    <tableColumn id="7" xr3:uid="{EA6D9C40-5942-4E39-A51E-76B10A982E90}" uniqueName="7" name="BR Class" queryTableFieldId="7"/>
    <tableColumn id="8" xr3:uid="{C17808FC-2D6A-48EE-88A1-6EF855FBFF6A}" uniqueName="8" name="Burn Res." queryTableFieldId="8"/>
    <tableColumn id="9" xr3:uid="{7CEA50F2-BE15-4008-B655-71032220715E}" uniqueName="9" name="Electrical Res." queryTableFieldId="9"/>
    <tableColumn id="10" xr3:uid="{68EACD4B-8B7F-41FA-A1B1-AB16256E447D}" uniqueName="10" name="Chemical Res." queryTableFieldId="10"/>
    <tableColumn id="11" xr3:uid="{FD380287-8CB4-4469-8A74-8822B9395A3E}" uniqueName="11" name="Ext. Radiation Res." queryTableFieldId="11"/>
    <tableColumn id="12" xr3:uid="{0BEEC383-7841-4B9A-84C7-D26CFF773E42}" uniqueName="12" name="Psychic Res." queryTableFieldId="12"/>
    <tableColumn id="13" xr3:uid="{D1B92684-47CC-4346-A8BD-3D60B6C00A70}" uniqueName="13" name="Rupture Res." queryTableFieldId="13"/>
    <tableColumn id="14" xr3:uid="{476A72B3-7238-4790-AD1B-805C3ECFC507}" uniqueName="14" name="Impact Res." queryTableFieldId="14"/>
    <tableColumn id="15" xr3:uid="{4F1A975D-D8AD-421A-A5FA-11CFA716A430}" uniqueName="15" name="Explosive Res." queryTableFieldId="15"/>
    <tableColumn id="16" xr3:uid="{44706521-E3B1-42F2-8F60-A4693797417C}" uniqueName="16" name="Incl. Belt Slots" queryTableFieldId="16"/>
    <tableColumn id="17" xr3:uid="{EF001475-A3CC-44ED-B43C-E26C1A5FCB3A}" uniqueName="17" name="Max Belt Slots" queryTableFieldId="17"/>
    <tableColumn id="18" xr3:uid="{464CC648-FA71-43D4-8FC9-257179DAF315}" uniqueName="18" name="Weight Carried kg" queryTableFieldId="18"/>
    <tableColumn id="19" xr3:uid="{E544EFC5-C66A-4619-BB7A-0F3B1A0458F7}" uniqueName="19" name="Movespeed Mult." queryTableFieldId="19"/>
    <tableColumn id="20" xr3:uid="{71F92878-6A95-4B73-8C6C-E256C7678EFC}" uniqueName="20" name="Weight kg" queryTableFieldId="20"/>
    <tableColumn id="21" xr3:uid="{C0C0F1DC-0D42-433D-80CE-52D313050786}" uniqueName="21" name="Total Resist" queryTableFieldId="21"/>
    <tableColumn id="22" xr3:uid="{CF08A692-E4CC-4E4B-BD05-17673633A300}" uniqueName="22" name="Bought" queryTableFieldId="22"/>
    <tableColumn id="23" xr3:uid="{5546CCA0-14F4-404C-847A-5C59DC604EE0}" uniqueName="23" name="Looted" queryTableFieldId="2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7342878-4116-45F6-BA56-D638C2153A07}" name="wpn_All" displayName="wpn_All" ref="A1:AH354" tableType="queryTable" totalsRowShown="0">
  <autoFilter ref="A1:AH354" xr:uid="{27342878-4116-45F6-BA56-D638C2153A07}"/>
  <tableColumns count="34">
    <tableColumn id="1" xr3:uid="{0EF4BE18-A6B3-4214-9111-2D3EF79C6B91}" uniqueName="1" name="Code Name" queryTableFieldId="1" dataDxfId="15"/>
    <tableColumn id="2" xr3:uid="{25F1A9D7-EB02-4B78-9061-8E67925F717A}" uniqueName="2" name="Weapons Names" queryTableFieldId="2" dataDxfId="14"/>
    <tableColumn id="3" xr3:uid="{60DCFD4B-0ED7-4316-8A52-7E77C02945B2}" uniqueName="3" name="Repair Kit Needed" queryTableFieldId="3" dataDxfId="13"/>
    <tableColumn id="4" xr3:uid="{BC3CB81A-DB6C-4537-8672-F90C9F3D9669}" uniqueName="4" name="Origin Country" queryTableFieldId="4" dataDxfId="12"/>
    <tableColumn id="5" xr3:uid="{96DAF413-A081-43B6-8DB0-BF386F58DB34}" uniqueName="5" name="Region Name" queryTableFieldId="5" dataDxfId="11"/>
    <tableColumn id="6" xr3:uid="{151499F2-C893-4028-ABB1-E15DC546F84A}" uniqueName="6" name="Cost" queryTableFieldId="6"/>
    <tableColumn id="7" xr3:uid="{29C21CC8-EADB-43C1-999D-DD6EA944837F}" uniqueName="7" name="Accuracy" queryTableFieldId="7"/>
    <tableColumn id="8" xr3:uid="{A85EEC27-6DCF-453D-B0C7-63AEF93176F5}" uniqueName="8" name="Handling" queryTableFieldId="8"/>
    <tableColumn id="9" xr3:uid="{EE60C076-C148-43D2-B311-A61D19BA6FB0}" uniqueName="9" name="Damage" queryTableFieldId="9"/>
    <tableColumn id="10" xr3:uid="{1DB8BAA3-B676-44C2-9DBF-67AF79CEBAA6}" uniqueName="10" name="Fire rate rpm" queryTableFieldId="10"/>
    <tableColumn id="11" xr3:uid="{BE6B4350-8FBC-4940-9A8B-3713E064FDA0}" uniqueName="11" name="Mag. Size" queryTableFieldId="11"/>
    <tableColumn id="12" xr3:uid="{ED256CAC-85C7-43D9-AFE1-EC044AE468E5}" uniqueName="12" name="Max Range m" queryTableFieldId="12"/>
    <tableColumn id="13" xr3:uid="{EFC21329-5B62-4005-8231-2EB2D7AAA2F9}" uniqueName="13" name="Muzzle vel. m/s" queryTableFieldId="13"/>
    <tableColumn id="14" xr3:uid="{073B719C-4E04-4081-AA3F-9FCE5F0A8673}" uniqueName="14" name="Reliability" queryTableFieldId="14"/>
    <tableColumn id="15" xr3:uid="{68C58EAD-48FA-4D3B-A382-E876A1FF58A2}" uniqueName="15" name="Recoil Control" queryTableFieldId="15"/>
    <tableColumn id="16" xr3:uid="{15D620CC-1276-4A6A-BF83-4FB12C05F239}" uniqueName="16" name="Weight" queryTableFieldId="16"/>
    <tableColumn id="17" xr3:uid="{B06B89D5-EDC1-4E31-8890-FCE11564FD70}" uniqueName="17" name="Bought" queryTableFieldId="17"/>
    <tableColumn id="18" xr3:uid="{8FB151E4-BF98-4ADB-82EB-AA2DC1E08A12}" uniqueName="18" name="Looted" queryTableFieldId="18"/>
    <tableColumn id="19" xr3:uid="{6A3FBC44-AE33-4DA0-A62C-8C1F35B8F9E0}" uniqueName="19" name="Type" queryTableFieldId="19" dataDxfId="10"/>
    <tableColumn id="20" xr3:uid="{A78EDBC6-40C9-4243-A220-039355899301}" uniqueName="20" name="Caliber" queryTableFieldId="20" dataDxfId="9"/>
    <tableColumn id="21" xr3:uid="{F35F0996-744A-4015-9307-0B2FF47651C7}" uniqueName="21" name="Caliber Group (mm)" queryTableFieldId="21"/>
    <tableColumn id="22" xr3:uid="{0EBFE0DE-93C8-4A72-9869-F43A78FF0F84}" uniqueName="22" name="Alt. caliber" queryTableFieldId="22" dataDxfId="8"/>
    <tableColumn id="23" xr3:uid="{102923D6-C2DE-4B1B-8FBE-9D2B98EA1A4B}" uniqueName="23" name="BR1" queryTableFieldId="23" dataDxfId="7"/>
    <tableColumn id="24" xr3:uid="{C796CE07-4BAD-4D61-9B99-55DF7D159DC5}" uniqueName="24" name="BR2" queryTableFieldId="24" dataDxfId="6"/>
    <tableColumn id="25" xr3:uid="{78925215-BECD-46EC-A021-E7415AE3B429}" uniqueName="25" name="BR3" queryTableFieldId="25" dataDxfId="5"/>
    <tableColumn id="26" xr3:uid="{6316E669-46D1-41A2-834C-527EA373C333}" uniqueName="26" name="BR4" queryTableFieldId="26" dataDxfId="4"/>
    <tableColumn id="27" xr3:uid="{5B607756-AB19-48EB-A1EC-879534243519}" uniqueName="27" name="BR5" queryTableFieldId="27" dataDxfId="3"/>
    <tableColumn id="28" xr3:uid="{0BA57913-7479-4EB2-9B05-04FA372F517B}" uniqueName="28" name="BR6" queryTableFieldId="28" dataDxfId="2"/>
    <tableColumn id="29" xr3:uid="{8E6034A0-5A08-465F-956D-7E3F0995D59F}" uniqueName="29" name="Poopity Scoop" queryTableFieldId="29" dataDxfId="1"/>
    <tableColumn id="30" xr3:uid="{91B38047-FE8D-4C88-919D-D77993B87717}" uniqueName="30" name="Stop Pwr Alt" queryTableFieldId="30" dataDxfId="0"/>
    <tableColumn id="31" xr3:uid="{50B2A25A-719C-4403-8174-2BF1C6A55EE4}" uniqueName="31" name="Stop Pwr Alt 2" queryTableFieldId="31"/>
    <tableColumn id="32" xr3:uid="{6E7E2083-372C-4B46-A4EC-0AA2E8ADFDE0}" uniqueName="32" name="Max BR Dmg" queryTableFieldId="32"/>
    <tableColumn id="33" xr3:uid="{26DC1AF2-9CEC-48AB-B69A-FE19ED194CC6}" uniqueName="33" name="Max Stop Pwr" queryTableFieldId="33"/>
    <tableColumn id="34" xr3:uid="{AF83B28C-072B-4A5D-A580-DCB52ED9001D}" uniqueName="34" name="Is it BaS weapon" queryTableFieldId="3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55A6684-F5D3-416F-89AE-CE5C4933B634}" name="loot_all" displayName="loot_all" ref="A1:H2595" tableType="queryTable" totalsRowShown="0">
  <autoFilter ref="A1:H2595" xr:uid="{755A6684-F5D3-416F-89AE-CE5C4933B634}"/>
  <tableColumns count="8">
    <tableColumn id="1" xr3:uid="{C713133F-050A-45FF-A3FE-347D50FC5EC9}" uniqueName="1" name="Weapon Name" queryTableFieldId="1"/>
    <tableColumn id="2" xr3:uid="{AA70ED08-102D-43EA-A437-3C1EA82B5CC1}" uniqueName="2" name="Faction Name" queryTableFieldId="2"/>
    <tableColumn id="3" xr3:uid="{E6C26471-FC62-4A60-AFC6-72C2C4A37798}" uniqueName="3" name="Rank Name" queryTableFieldId="3"/>
    <tableColumn id="4" xr3:uid="{D94FBAA3-B327-41E7-89C5-41259846BB95}" uniqueName="4" name="Type Code Name" queryTableFieldId="4"/>
    <tableColumn id="5" xr3:uid="{D6D685D3-616A-41B2-BD33-078711642E1B}" uniqueName="5" name="Repair Kit Type" queryTableFieldId="5"/>
    <tableColumn id="6" xr3:uid="{E16FB324-B46D-481E-8CB1-8225D8A392E5}" uniqueName="6" name="Region Name" queryTableFieldId="6"/>
    <tableColumn id="7" xr3:uid="{0EC97634-1951-4ADD-BBF7-1B39264AF9D1}" uniqueName="7" name="Type" queryTableFieldId="7"/>
    <tableColumn id="8" xr3:uid="{10F642E6-EFD1-4612-B185-5E1B9A6640E0}" uniqueName="8" name="Caliber" queryTableFieldId="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3.xml"/><Relationship Id="rId13" Type="http://schemas.microsoft.com/office/2007/relationships/slicer" Target="../slicers/slicer1.xml"/><Relationship Id="rId3" Type="http://schemas.openxmlformats.org/officeDocument/2006/relationships/pivotTable" Target="../pivotTables/pivotTable8.xml"/><Relationship Id="rId7" Type="http://schemas.openxmlformats.org/officeDocument/2006/relationships/pivotTable" Target="../pivotTables/pivotTable12.xml"/><Relationship Id="rId12" Type="http://schemas.openxmlformats.org/officeDocument/2006/relationships/drawing" Target="../drawings/drawing2.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ivotTable" Target="../pivotTables/pivotTable11.xml"/><Relationship Id="rId11" Type="http://schemas.openxmlformats.org/officeDocument/2006/relationships/pivotTable" Target="../pivotTables/pivotTable16.xml"/><Relationship Id="rId5" Type="http://schemas.openxmlformats.org/officeDocument/2006/relationships/pivotTable" Target="../pivotTables/pivotTable10.xml"/><Relationship Id="rId10" Type="http://schemas.openxmlformats.org/officeDocument/2006/relationships/pivotTable" Target="../pivotTables/pivotTable15.xml"/><Relationship Id="rId4" Type="http://schemas.openxmlformats.org/officeDocument/2006/relationships/pivotTable" Target="../pivotTables/pivotTable9.xml"/><Relationship Id="rId9" Type="http://schemas.openxmlformats.org/officeDocument/2006/relationships/pivotTable" Target="../pivotTables/pivotTable14.xml"/></Relationships>
</file>

<file path=xl/worksheets/_rels/sheet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24.xml"/><Relationship Id="rId13" Type="http://schemas.microsoft.com/office/2007/relationships/slicer" Target="../slicers/slicer3.xml"/><Relationship Id="rId3" Type="http://schemas.openxmlformats.org/officeDocument/2006/relationships/pivotTable" Target="../pivotTables/pivotTable19.xml"/><Relationship Id="rId7" Type="http://schemas.openxmlformats.org/officeDocument/2006/relationships/pivotTable" Target="../pivotTables/pivotTable23.xml"/><Relationship Id="rId12" Type="http://schemas.openxmlformats.org/officeDocument/2006/relationships/drawing" Target="../drawings/drawing4.xml"/><Relationship Id="rId2" Type="http://schemas.openxmlformats.org/officeDocument/2006/relationships/pivotTable" Target="../pivotTables/pivotTable18.xml"/><Relationship Id="rId1" Type="http://schemas.openxmlformats.org/officeDocument/2006/relationships/pivotTable" Target="../pivotTables/pivotTable17.xml"/><Relationship Id="rId6" Type="http://schemas.openxmlformats.org/officeDocument/2006/relationships/pivotTable" Target="../pivotTables/pivotTable22.xml"/><Relationship Id="rId11" Type="http://schemas.openxmlformats.org/officeDocument/2006/relationships/pivotTable" Target="../pivotTables/pivotTable27.xml"/><Relationship Id="rId5" Type="http://schemas.openxmlformats.org/officeDocument/2006/relationships/pivotTable" Target="../pivotTables/pivotTable21.xml"/><Relationship Id="rId10" Type="http://schemas.openxmlformats.org/officeDocument/2006/relationships/pivotTable" Target="../pivotTables/pivotTable26.xml"/><Relationship Id="rId4" Type="http://schemas.openxmlformats.org/officeDocument/2006/relationships/pivotTable" Target="../pivotTables/pivotTable20.xml"/><Relationship Id="rId9" Type="http://schemas.openxmlformats.org/officeDocument/2006/relationships/pivotTable" Target="../pivotTables/pivotTable25.xml"/></Relationships>
</file>

<file path=xl/worksheets/_rels/sheet6.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35.xml"/><Relationship Id="rId3" Type="http://schemas.openxmlformats.org/officeDocument/2006/relationships/pivotTable" Target="../pivotTables/pivotTable30.xml"/><Relationship Id="rId7" Type="http://schemas.openxmlformats.org/officeDocument/2006/relationships/pivotTable" Target="../pivotTables/pivotTable34.xml"/><Relationship Id="rId2" Type="http://schemas.openxmlformats.org/officeDocument/2006/relationships/pivotTable" Target="../pivotTables/pivotTable29.xml"/><Relationship Id="rId1" Type="http://schemas.openxmlformats.org/officeDocument/2006/relationships/pivotTable" Target="../pivotTables/pivotTable28.xml"/><Relationship Id="rId6" Type="http://schemas.openxmlformats.org/officeDocument/2006/relationships/pivotTable" Target="../pivotTables/pivotTable33.xml"/><Relationship Id="rId11" Type="http://schemas.microsoft.com/office/2007/relationships/slicer" Target="../slicers/slicer5.xml"/><Relationship Id="rId5" Type="http://schemas.openxmlformats.org/officeDocument/2006/relationships/pivotTable" Target="../pivotTables/pivotTable32.xml"/><Relationship Id="rId10" Type="http://schemas.openxmlformats.org/officeDocument/2006/relationships/drawing" Target="../drawings/drawing6.xml"/><Relationship Id="rId4" Type="http://schemas.openxmlformats.org/officeDocument/2006/relationships/pivotTable" Target="../pivotTables/pivotTable31.xml"/><Relationship Id="rId9" Type="http://schemas.openxmlformats.org/officeDocument/2006/relationships/pivotTable" Target="../pivotTables/pivotTable3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39.xml"/><Relationship Id="rId7" Type="http://schemas.microsoft.com/office/2007/relationships/slicer" Target="../slicers/slicer6.xml"/><Relationship Id="rId2" Type="http://schemas.openxmlformats.org/officeDocument/2006/relationships/pivotTable" Target="../pivotTables/pivotTable38.xml"/><Relationship Id="rId1" Type="http://schemas.openxmlformats.org/officeDocument/2006/relationships/pivotTable" Target="../pivotTables/pivotTable37.xml"/><Relationship Id="rId6" Type="http://schemas.openxmlformats.org/officeDocument/2006/relationships/drawing" Target="../drawings/drawing8.xml"/><Relationship Id="rId5" Type="http://schemas.openxmlformats.org/officeDocument/2006/relationships/pivotTable" Target="../pivotTables/pivotTable41.xml"/><Relationship Id="rId4" Type="http://schemas.openxmlformats.org/officeDocument/2006/relationships/pivotTable" Target="../pivotTables/pivotTable40.xml"/></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2.vml"/><Relationship Id="rId1" Type="http://schemas.openxmlformats.org/officeDocument/2006/relationships/drawing" Target="../drawings/drawing9.xml"/><Relationship Id="rId5" Type="http://schemas.microsoft.com/office/2007/relationships/slicer" Target="../slicers/slicer7.xml"/><Relationship Id="rId4" Type="http://schemas.openxmlformats.org/officeDocument/2006/relationships/image" Target="../media/image33.emf"/></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88986-0BA4-443F-8C11-C847FC383B58}">
  <sheetPr codeName="Sheet2">
    <tabColor rgb="FF00B050"/>
  </sheetPr>
  <dimension ref="A4:AP255"/>
  <sheetViews>
    <sheetView topLeftCell="C19" workbookViewId="0">
      <selection activeCell="Z46" sqref="Z46"/>
    </sheetView>
  </sheetViews>
  <sheetFormatPr defaultRowHeight="14.5" x14ac:dyDescent="0.35"/>
  <cols>
    <col min="1" max="1" width="37" bestFit="1" customWidth="1"/>
    <col min="2" max="2" width="17.7265625" customWidth="1"/>
    <col min="3" max="3" width="4.26953125" bestFit="1" customWidth="1"/>
    <col min="4" max="4" width="6" bestFit="1" customWidth="1"/>
    <col min="5" max="5" width="8.26953125" bestFit="1" customWidth="1"/>
    <col min="6" max="6" width="5.26953125" bestFit="1" customWidth="1"/>
    <col min="7" max="7" width="6.7265625" bestFit="1" customWidth="1"/>
    <col min="8" max="8" width="11.26953125" bestFit="1" customWidth="1"/>
    <col min="9" max="9" width="1.81640625" customWidth="1"/>
    <col min="10" max="10" width="13.1796875" bestFit="1" customWidth="1"/>
    <col min="12" max="12" width="11.7265625" customWidth="1"/>
    <col min="15" max="15" width="13.1796875" bestFit="1" customWidth="1"/>
    <col min="22" max="22" width="13.1796875" bestFit="1" customWidth="1"/>
    <col min="23" max="23" width="4.1796875" customWidth="1"/>
    <col min="26" max="26" width="10.26953125" customWidth="1"/>
    <col min="27" max="27" width="4.26953125" customWidth="1"/>
    <col min="28" max="28" width="4.1796875" customWidth="1"/>
    <col min="29" max="29" width="4.453125" customWidth="1"/>
    <col min="30" max="30" width="13.1796875" bestFit="1" customWidth="1"/>
    <col min="31" max="31" width="4.81640625" customWidth="1"/>
    <col min="32" max="32" width="4" customWidth="1"/>
    <col min="33" max="33" width="4.81640625" customWidth="1"/>
    <col min="34" max="34" width="5.81640625" customWidth="1"/>
  </cols>
  <sheetData>
    <row r="4" spans="1:26" x14ac:dyDescent="0.35">
      <c r="L4" t="s">
        <v>249</v>
      </c>
    </row>
    <row r="5" spans="1:26" x14ac:dyDescent="0.35">
      <c r="L5" t="str" cm="1">
        <f t="array" ref="L5">FindPathToRootDir()</f>
        <v>F:\directory\Stalker GAMMA projekt\GH\STALKER GAMMA Dashboard</v>
      </c>
    </row>
    <row r="6" spans="1:26" x14ac:dyDescent="0.35">
      <c r="A6" t="s">
        <v>34</v>
      </c>
    </row>
    <row r="7" spans="1:26" x14ac:dyDescent="0.35">
      <c r="A7" s="59" t="s">
        <v>1306</v>
      </c>
      <c r="B7" s="59" t="s">
        <v>36</v>
      </c>
      <c r="C7" s="59" t="s">
        <v>37</v>
      </c>
    </row>
    <row r="8" spans="1:26" x14ac:dyDescent="0.35">
      <c r="A8" s="59" t="s">
        <v>1303</v>
      </c>
      <c r="B8" t="s">
        <v>1262</v>
      </c>
      <c r="C8">
        <f>COUNTA(wpn_All[Weapons Names])</f>
        <v>353</v>
      </c>
    </row>
    <row r="9" spans="1:26" x14ac:dyDescent="0.35">
      <c r="A9" s="59" t="s">
        <v>1302</v>
      </c>
      <c r="B9" t="s">
        <v>1309</v>
      </c>
      <c r="C9">
        <f>COUNTA(arm_All[Armor Name])</f>
        <v>163</v>
      </c>
    </row>
    <row r="10" spans="1:26" x14ac:dyDescent="0.35">
      <c r="A10" s="59" t="s">
        <v>1301</v>
      </c>
      <c r="B10" t="s">
        <v>1307</v>
      </c>
      <c r="C10">
        <f>COUNTIFS($A$74:$A$1048576, "&lt;&gt;", $A$74:$A$1048576, "&lt;&gt;Grand Total")</f>
        <v>181</v>
      </c>
    </row>
    <row r="11" spans="1:26" x14ac:dyDescent="0.35">
      <c r="A11" s="59" t="s">
        <v>1300</v>
      </c>
      <c r="B11" t="s">
        <v>1308</v>
      </c>
      <c r="C11">
        <f>COUNTIFS($J$74:$J$1048576, "&lt;&gt;", $J$74:$J$1048576, "&lt;&gt;Grand Total")</f>
        <v>4</v>
      </c>
    </row>
    <row r="12" spans="1:26" x14ac:dyDescent="0.35">
      <c r="A12" s="59" t="s">
        <v>1299</v>
      </c>
      <c r="B12" t="s">
        <v>1310</v>
      </c>
      <c r="C12">
        <f>COUNTIFS($O$74:$O$1048576, "&lt;&gt;", $O$74:$O$1048576, "&lt;&gt;Grand Total")</f>
        <v>6</v>
      </c>
    </row>
    <row r="13" spans="1:26" x14ac:dyDescent="0.35">
      <c r="A13" s="59" t="s">
        <v>1304</v>
      </c>
      <c r="B13" t="s">
        <v>1298</v>
      </c>
      <c r="C13">
        <f>COUNTIFS($V$74:$V$1048576, "&lt;&gt;", $V$74:$V$1048576, "&lt;&gt;Grand Total")</f>
        <v>13</v>
      </c>
    </row>
    <row r="14" spans="1:26" x14ac:dyDescent="0.35">
      <c r="A14" s="59" t="s">
        <v>1305</v>
      </c>
      <c r="B14" t="s">
        <v>1311</v>
      </c>
      <c r="C14">
        <f>COUNTIFS($AD$74:$AD$1048576, "&lt;&gt;", $AD$74:$AD$1048576, "&lt;&gt;Grand Total")</f>
        <v>4</v>
      </c>
    </row>
    <row r="16" spans="1:26" x14ac:dyDescent="0.35">
      <c r="A16" s="59" t="s">
        <v>1312</v>
      </c>
      <c r="O16" s="59" t="s">
        <v>1318</v>
      </c>
      <c r="Z16" s="59" t="s">
        <v>1325</v>
      </c>
    </row>
    <row r="17" spans="1:42" x14ac:dyDescent="0.35">
      <c r="A17" s="59" t="s">
        <v>1313</v>
      </c>
      <c r="B17">
        <v>0</v>
      </c>
      <c r="O17" s="59" t="s">
        <v>1319</v>
      </c>
      <c r="P17">
        <v>0</v>
      </c>
      <c r="Z17" s="59" t="s">
        <v>1322</v>
      </c>
      <c r="AA17">
        <v>0</v>
      </c>
    </row>
    <row r="18" spans="1:42" x14ac:dyDescent="0.35">
      <c r="A18" s="59" t="s">
        <v>1314</v>
      </c>
      <c r="B18">
        <v>0</v>
      </c>
      <c r="O18" s="59">
        <v>0</v>
      </c>
      <c r="P18">
        <v>0</v>
      </c>
      <c r="Z18" s="59" t="s">
        <v>1326</v>
      </c>
      <c r="AA18">
        <v>0</v>
      </c>
    </row>
    <row r="19" spans="1:42" x14ac:dyDescent="0.35">
      <c r="A19" s="59" t="s">
        <v>1315</v>
      </c>
      <c r="B19">
        <f>COUNTIFS($A$25:$A$54, "&lt;&gt;") - B20</f>
        <v>4</v>
      </c>
      <c r="O19" s="59" t="s">
        <v>1320</v>
      </c>
      <c r="P19">
        <f>COUNTIFS($O$25:$O$54, "&lt;&gt;")-P20</f>
        <v>5</v>
      </c>
      <c r="Z19" s="59" t="s">
        <v>1323</v>
      </c>
      <c r="AA19">
        <f>COUNTIFS($Z$25:$Z$54, "&lt;&gt;")-AA20</f>
        <v>15</v>
      </c>
    </row>
    <row r="20" spans="1:42" x14ac:dyDescent="0.35">
      <c r="A20" s="59" t="s">
        <v>1317</v>
      </c>
      <c r="B20">
        <v>7</v>
      </c>
      <c r="O20" s="59" t="s">
        <v>1321</v>
      </c>
      <c r="P20">
        <v>7</v>
      </c>
      <c r="Z20" s="59" t="s">
        <v>1324</v>
      </c>
      <c r="AA20">
        <v>7</v>
      </c>
    </row>
    <row r="21" spans="1:42" x14ac:dyDescent="0.35">
      <c r="A21" s="59"/>
    </row>
    <row r="22" spans="1:42" x14ac:dyDescent="0.35">
      <c r="A22" s="59"/>
    </row>
    <row r="23" spans="1:42" x14ac:dyDescent="0.35">
      <c r="A23" s="59"/>
    </row>
    <row r="24" spans="1:42" x14ac:dyDescent="0.35">
      <c r="A24" s="35" t="s">
        <v>1249</v>
      </c>
      <c r="O24" s="35" t="s">
        <v>1261</v>
      </c>
      <c r="Z24" t="s">
        <v>1274</v>
      </c>
    </row>
    <row r="25" spans="1:42" ht="15" customHeight="1" x14ac:dyDescent="0.35">
      <c r="A25" t="s">
        <v>1250</v>
      </c>
      <c r="O25" t="s">
        <v>1263</v>
      </c>
      <c r="Z25" t="s">
        <v>1277</v>
      </c>
      <c r="AP25" t="e" cm="1">
        <f t="array" aca="1" ref="AP25" ca="1">OFFSET(Z25:Z41, Z18,,7)</f>
        <v>#VALUE!</v>
      </c>
    </row>
    <row r="26" spans="1:42" ht="15" customHeight="1" x14ac:dyDescent="0.35">
      <c r="A26" t="s">
        <v>1259</v>
      </c>
      <c r="O26" t="s">
        <v>1267</v>
      </c>
      <c r="Z26" t="s">
        <v>1278</v>
      </c>
    </row>
    <row r="27" spans="1:42" x14ac:dyDescent="0.35">
      <c r="A27" t="s">
        <v>1260</v>
      </c>
      <c r="O27" t="s">
        <v>1268</v>
      </c>
      <c r="Z27" t="s">
        <v>1279</v>
      </c>
    </row>
    <row r="28" spans="1:42" x14ac:dyDescent="0.35">
      <c r="A28" t="s">
        <v>1252</v>
      </c>
      <c r="O28" t="s">
        <v>1269</v>
      </c>
      <c r="Z28" t="s">
        <v>1283</v>
      </c>
    </row>
    <row r="29" spans="1:42" x14ac:dyDescent="0.35">
      <c r="A29" t="s">
        <v>1251</v>
      </c>
      <c r="O29" t="s">
        <v>1275</v>
      </c>
      <c r="Z29" t="s">
        <v>1280</v>
      </c>
    </row>
    <row r="30" spans="1:42" x14ac:dyDescent="0.35">
      <c r="A30" t="s">
        <v>1255</v>
      </c>
      <c r="O30" t="s">
        <v>1270</v>
      </c>
      <c r="Z30" t="s">
        <v>1281</v>
      </c>
    </row>
    <row r="31" spans="1:42" x14ac:dyDescent="0.35">
      <c r="A31" t="s">
        <v>1256</v>
      </c>
      <c r="O31" t="s">
        <v>1271</v>
      </c>
      <c r="Z31" t="s">
        <v>1282</v>
      </c>
    </row>
    <row r="32" spans="1:42" x14ac:dyDescent="0.35">
      <c r="A32" t="s">
        <v>1253</v>
      </c>
      <c r="O32" t="s">
        <v>1272</v>
      </c>
      <c r="Z32" t="s">
        <v>1284</v>
      </c>
    </row>
    <row r="33" spans="1:26" x14ac:dyDescent="0.35">
      <c r="A33" t="s">
        <v>1254</v>
      </c>
      <c r="O33" t="s">
        <v>1273</v>
      </c>
      <c r="Z33" t="s">
        <v>1285</v>
      </c>
    </row>
    <row r="34" spans="1:26" x14ac:dyDescent="0.35">
      <c r="A34" t="s">
        <v>1257</v>
      </c>
      <c r="O34" t="s">
        <v>1264</v>
      </c>
      <c r="Z34" t="s">
        <v>1286</v>
      </c>
    </row>
    <row r="35" spans="1:26" x14ac:dyDescent="0.35">
      <c r="A35" t="s">
        <v>1258</v>
      </c>
      <c r="O35" t="s">
        <v>1265</v>
      </c>
      <c r="Z35" s="52" t="s">
        <v>1287</v>
      </c>
    </row>
    <row r="36" spans="1:26" x14ac:dyDescent="0.35">
      <c r="O36" t="s">
        <v>1266</v>
      </c>
      <c r="Z36" t="s">
        <v>1288</v>
      </c>
    </row>
    <row r="37" spans="1:26" x14ac:dyDescent="0.35">
      <c r="Z37" t="s">
        <v>1289</v>
      </c>
    </row>
    <row r="38" spans="1:26" x14ac:dyDescent="0.35">
      <c r="Z38" t="s">
        <v>1297</v>
      </c>
    </row>
    <row r="39" spans="1:26" x14ac:dyDescent="0.35">
      <c r="Z39" t="s">
        <v>1290</v>
      </c>
    </row>
    <row r="40" spans="1:26" x14ac:dyDescent="0.35">
      <c r="Z40" t="s">
        <v>1291</v>
      </c>
    </row>
    <row r="41" spans="1:26" x14ac:dyDescent="0.35">
      <c r="Z41" t="s">
        <v>1292</v>
      </c>
    </row>
    <row r="42" spans="1:26" x14ac:dyDescent="0.35">
      <c r="Z42" t="s">
        <v>1293</v>
      </c>
    </row>
    <row r="43" spans="1:26" x14ac:dyDescent="0.35">
      <c r="Z43" t="s">
        <v>1294</v>
      </c>
    </row>
    <row r="44" spans="1:26" x14ac:dyDescent="0.35">
      <c r="Z44" t="s">
        <v>1295</v>
      </c>
    </row>
    <row r="45" spans="1:26" x14ac:dyDescent="0.35">
      <c r="Z45" t="s">
        <v>1328</v>
      </c>
    </row>
    <row r="46" spans="1:26" x14ac:dyDescent="0.35">
      <c r="Z46" t="s">
        <v>1296</v>
      </c>
    </row>
    <row r="55" spans="1:26" x14ac:dyDescent="0.35">
      <c r="A55" s="35" t="s">
        <v>1316</v>
      </c>
      <c r="O55" s="35" t="s">
        <v>1316</v>
      </c>
      <c r="Z55" s="35" t="s">
        <v>1316</v>
      </c>
    </row>
    <row r="56" spans="1:26" x14ac:dyDescent="0.35">
      <c r="A56" t="str" cm="1">
        <f t="array" aca="1" ref="A56:A62" ca="1">OFFSET($A$25:$A$35, $B$18,,$B$20)</f>
        <v>STALKER is a first person shooter survival horror franchise developed by</v>
      </c>
      <c r="O56" t="str" cm="1">
        <f t="array" aca="1" ref="O56:O62" ca="1">OFFSET($O$25:$O$36, $P$18,,$P$20)</f>
        <v>Stalker GAMMA (Gigantic Automated Modular Modpack for Anomaly) is a</v>
      </c>
      <c r="Z56" t="str" cm="1">
        <f t="array" aca="1" ref="Z56:Z62" ca="1">OFFSET($Z$25:$Z$46, $AA$18,,$AA$20)</f>
        <v xml:space="preserve">The main objective of this project is to ATTEMPT to create the data </v>
      </c>
    </row>
    <row r="57" spans="1:26" x14ac:dyDescent="0.35">
      <c r="A57" t="str">
        <f ca="1"/>
        <v>Ukrainian game developer GSC Game World. The series is set in alternate version</v>
      </c>
      <c r="O57" t="str">
        <f ca="1"/>
        <v>very popular large modding stalker project developed by Grok and community</v>
      </c>
      <c r="Z57" t="str">
        <f ca="1"/>
        <v>analyssis of weapons, armors and loot table present in GAMMA modpack.</v>
      </c>
    </row>
    <row r="58" spans="1:26" x14ac:dyDescent="0.35">
      <c r="A58" t="str">
        <f ca="1"/>
        <v>of present day Chernobyl Exclusion Zone in Ukraine, where mysterious second</v>
      </c>
      <c r="O58" t="str">
        <f ca="1"/>
        <v xml:space="preserve"> that aims at providing a balanced survival, scavenging, cooking and repairing</v>
      </c>
      <c r="Z58" t="str">
        <f ca="1"/>
        <v>There are 2 main data sources for this project:</v>
      </c>
    </row>
    <row r="59" spans="1:26" x14ac:dyDescent="0.35">
      <c r="A59" t="str">
        <f ca="1"/>
        <v>Chernobyl distaster took place. As a result, the psychical, chemical and bio-</v>
      </c>
      <c r="O59" t="str">
        <f ca="1"/>
        <v>focused experience with a long progression and smooth gameplay. You can</v>
      </c>
      <c r="Z59" t="str">
        <f ca="1"/>
        <v>1) GAMMA's discord all items table - you can find a copy of it in path</v>
      </c>
    </row>
    <row r="60" spans="1:26" x14ac:dyDescent="0.35">
      <c r="A60" t="str">
        <f ca="1"/>
        <v>logical processes in the area were altered, spawning numerus nature-defying ano -</v>
      </c>
      <c r="O60" t="str">
        <f ca="1"/>
        <v xml:space="preserve">find a direct url to his github repo in left at the bottom. GAMMA consitsts </v>
      </c>
      <c r="Z60" t="str">
        <f ca="1"/>
        <v>"~/Gamma Items/Discord_file.xlsx",</v>
      </c>
    </row>
    <row r="61" spans="1:26" x14ac:dyDescent="0.35">
      <c r="A61" t="str">
        <f ca="1"/>
        <v>malies, artifacts and mutans. The player takes a role of the "STALKER" -</v>
      </c>
      <c r="O61" t="str">
        <f ca="1"/>
        <v>of years-long hard work and dedication of STALKER community towards</v>
      </c>
      <c r="Z61" t="str">
        <f ca="1"/>
        <v xml:space="preserve">2) GAMMA loadouts files - they are extracted from gamefiles - you can </v>
      </c>
    </row>
    <row r="62" spans="1:26" x14ac:dyDescent="0.35">
      <c r="A62" t="str">
        <f ca="1"/>
        <v>tresspassers and adventourers who have come to explore the exclusion Zone.</v>
      </c>
      <c r="O62" t="str">
        <f ca="1"/>
        <v>preserving the longevity of the series. GAMMA is based on the another</v>
      </c>
      <c r="Z62" t="str">
        <f ca="1"/>
        <v>find them in "~/Loadouts".</v>
      </c>
    </row>
    <row r="73" spans="1:30" x14ac:dyDescent="0.35">
      <c r="A73" s="25" t="s">
        <v>18</v>
      </c>
      <c r="J73" s="25" t="s">
        <v>18</v>
      </c>
      <c r="O73" s="25" t="s">
        <v>18</v>
      </c>
      <c r="V73" s="25" t="s">
        <v>18</v>
      </c>
      <c r="AD73" s="25" t="s">
        <v>18</v>
      </c>
    </row>
    <row r="74" spans="1:30" x14ac:dyDescent="0.35">
      <c r="A74" s="26" t="s">
        <v>257</v>
      </c>
      <c r="J74" s="26" t="s">
        <v>196</v>
      </c>
      <c r="O74" s="26" t="s">
        <v>8</v>
      </c>
      <c r="V74" s="26" t="s">
        <v>113</v>
      </c>
      <c r="AD74" s="26" t="s">
        <v>29</v>
      </c>
    </row>
    <row r="75" spans="1:30" x14ac:dyDescent="0.35">
      <c r="A75" s="26" t="s">
        <v>356</v>
      </c>
      <c r="J75" s="26" t="s">
        <v>112</v>
      </c>
      <c r="O75" s="26" t="s">
        <v>16</v>
      </c>
      <c r="V75" s="26" t="s">
        <v>121</v>
      </c>
      <c r="AD75" s="26" t="s">
        <v>13</v>
      </c>
    </row>
    <row r="76" spans="1:30" x14ac:dyDescent="0.35">
      <c r="A76" s="26" t="s">
        <v>261</v>
      </c>
      <c r="J76" s="26" t="s">
        <v>111</v>
      </c>
      <c r="O76" s="26" t="s">
        <v>10</v>
      </c>
      <c r="V76" s="26" t="s">
        <v>127</v>
      </c>
      <c r="AD76" s="26" t="s">
        <v>28</v>
      </c>
    </row>
    <row r="77" spans="1:30" x14ac:dyDescent="0.35">
      <c r="A77" s="26" t="s">
        <v>316</v>
      </c>
      <c r="J77" s="26" t="s">
        <v>109</v>
      </c>
      <c r="O77" s="26" t="s">
        <v>14</v>
      </c>
      <c r="V77" s="26" t="s">
        <v>137</v>
      </c>
      <c r="AD77" s="26" t="s">
        <v>1327</v>
      </c>
    </row>
    <row r="78" spans="1:30" x14ac:dyDescent="0.35">
      <c r="A78" s="26" t="s">
        <v>341</v>
      </c>
      <c r="J78" s="26" t="s">
        <v>19</v>
      </c>
      <c r="O78" s="26" t="s">
        <v>15</v>
      </c>
      <c r="V78" s="26" t="s">
        <v>119</v>
      </c>
      <c r="AD78" s="26" t="s">
        <v>19</v>
      </c>
    </row>
    <row r="79" spans="1:30" x14ac:dyDescent="0.35">
      <c r="A79" s="26" t="s">
        <v>317</v>
      </c>
      <c r="O79" s="26" t="s">
        <v>7</v>
      </c>
      <c r="V79" s="26" t="s">
        <v>108</v>
      </c>
    </row>
    <row r="80" spans="1:30" x14ac:dyDescent="0.35">
      <c r="A80" s="26" t="s">
        <v>333</v>
      </c>
      <c r="O80" s="26" t="s">
        <v>19</v>
      </c>
      <c r="V80" s="26" t="s">
        <v>114</v>
      </c>
    </row>
    <row r="81" spans="1:22" x14ac:dyDescent="0.35">
      <c r="A81" s="26" t="s">
        <v>269</v>
      </c>
      <c r="V81" s="26" t="s">
        <v>117</v>
      </c>
    </row>
    <row r="82" spans="1:22" x14ac:dyDescent="0.35">
      <c r="A82" s="26" t="s">
        <v>270</v>
      </c>
      <c r="V82" s="26" t="s">
        <v>154</v>
      </c>
    </row>
    <row r="83" spans="1:22" x14ac:dyDescent="0.35">
      <c r="A83" s="26" t="s">
        <v>272</v>
      </c>
      <c r="V83" s="26" t="s">
        <v>174</v>
      </c>
    </row>
    <row r="84" spans="1:22" x14ac:dyDescent="0.35">
      <c r="A84" s="26" t="s">
        <v>407</v>
      </c>
      <c r="V84" s="26" t="s">
        <v>136</v>
      </c>
    </row>
    <row r="85" spans="1:22" x14ac:dyDescent="0.35">
      <c r="A85" s="26" t="s">
        <v>260</v>
      </c>
      <c r="V85" s="26" t="s">
        <v>187</v>
      </c>
    </row>
    <row r="86" spans="1:22" x14ac:dyDescent="0.35">
      <c r="A86" s="26" t="s">
        <v>334</v>
      </c>
      <c r="V86" s="26" t="s">
        <v>130</v>
      </c>
    </row>
    <row r="87" spans="1:22" x14ac:dyDescent="0.35">
      <c r="A87" s="26" t="s">
        <v>271</v>
      </c>
      <c r="V87" s="26" t="s">
        <v>19</v>
      </c>
    </row>
    <row r="88" spans="1:22" x14ac:dyDescent="0.35">
      <c r="A88" s="26" t="s">
        <v>275</v>
      </c>
    </row>
    <row r="89" spans="1:22" x14ac:dyDescent="0.35">
      <c r="A89" s="26" t="s">
        <v>346</v>
      </c>
    </row>
    <row r="90" spans="1:22" x14ac:dyDescent="0.35">
      <c r="A90" s="26" t="s">
        <v>347</v>
      </c>
    </row>
    <row r="91" spans="1:22" x14ac:dyDescent="0.35">
      <c r="A91" s="26" t="s">
        <v>259</v>
      </c>
    </row>
    <row r="92" spans="1:22" x14ac:dyDescent="0.35">
      <c r="A92" s="26" t="s">
        <v>258</v>
      </c>
    </row>
    <row r="93" spans="1:22" x14ac:dyDescent="0.35">
      <c r="A93" s="26" t="s">
        <v>262</v>
      </c>
    </row>
    <row r="94" spans="1:22" x14ac:dyDescent="0.35">
      <c r="A94" s="26" t="s">
        <v>273</v>
      </c>
    </row>
    <row r="95" spans="1:22" x14ac:dyDescent="0.35">
      <c r="A95" s="26" t="s">
        <v>452</v>
      </c>
    </row>
    <row r="96" spans="1:22" x14ac:dyDescent="0.35">
      <c r="A96" s="26" t="s">
        <v>283</v>
      </c>
    </row>
    <row r="97" spans="1:1" x14ac:dyDescent="0.35">
      <c r="A97" s="26" t="s">
        <v>358</v>
      </c>
    </row>
    <row r="98" spans="1:1" x14ac:dyDescent="0.35">
      <c r="A98" s="26" t="s">
        <v>266</v>
      </c>
    </row>
    <row r="99" spans="1:1" x14ac:dyDescent="0.35">
      <c r="A99" s="26" t="s">
        <v>406</v>
      </c>
    </row>
    <row r="100" spans="1:1" x14ac:dyDescent="0.35">
      <c r="A100" s="26" t="s">
        <v>267</v>
      </c>
    </row>
    <row r="101" spans="1:1" x14ac:dyDescent="0.35">
      <c r="A101" s="26" t="s">
        <v>265</v>
      </c>
    </row>
    <row r="102" spans="1:1" x14ac:dyDescent="0.35">
      <c r="A102" s="26" t="s">
        <v>458</v>
      </c>
    </row>
    <row r="103" spans="1:1" x14ac:dyDescent="0.35">
      <c r="A103" s="26" t="s">
        <v>268</v>
      </c>
    </row>
    <row r="104" spans="1:1" x14ac:dyDescent="0.35">
      <c r="A104" s="26" t="s">
        <v>380</v>
      </c>
    </row>
    <row r="105" spans="1:1" x14ac:dyDescent="0.35">
      <c r="A105" s="26" t="s">
        <v>375</v>
      </c>
    </row>
    <row r="106" spans="1:1" x14ac:dyDescent="0.35">
      <c r="A106" s="26" t="s">
        <v>289</v>
      </c>
    </row>
    <row r="107" spans="1:1" x14ac:dyDescent="0.35">
      <c r="A107" s="26" t="s">
        <v>343</v>
      </c>
    </row>
    <row r="108" spans="1:1" x14ac:dyDescent="0.35">
      <c r="A108" s="26" t="s">
        <v>390</v>
      </c>
    </row>
    <row r="109" spans="1:1" x14ac:dyDescent="0.35">
      <c r="A109" s="26" t="s">
        <v>392</v>
      </c>
    </row>
    <row r="110" spans="1:1" x14ac:dyDescent="0.35">
      <c r="A110" s="26" t="s">
        <v>391</v>
      </c>
    </row>
    <row r="111" spans="1:1" x14ac:dyDescent="0.35">
      <c r="A111" s="26" t="s">
        <v>378</v>
      </c>
    </row>
    <row r="112" spans="1:1" x14ac:dyDescent="0.35">
      <c r="A112" s="26" t="s">
        <v>305</v>
      </c>
    </row>
    <row r="113" spans="1:1" x14ac:dyDescent="0.35">
      <c r="A113" s="26" t="s">
        <v>300</v>
      </c>
    </row>
    <row r="114" spans="1:1" x14ac:dyDescent="0.35">
      <c r="A114" s="26" t="s">
        <v>331</v>
      </c>
    </row>
    <row r="115" spans="1:1" x14ac:dyDescent="0.35">
      <c r="A115" s="26" t="s">
        <v>303</v>
      </c>
    </row>
    <row r="116" spans="1:1" x14ac:dyDescent="0.35">
      <c r="A116" s="26" t="s">
        <v>276</v>
      </c>
    </row>
    <row r="117" spans="1:1" x14ac:dyDescent="0.35">
      <c r="A117" s="26" t="s">
        <v>336</v>
      </c>
    </row>
    <row r="118" spans="1:1" x14ac:dyDescent="0.35">
      <c r="A118" s="26" t="s">
        <v>389</v>
      </c>
    </row>
    <row r="119" spans="1:1" x14ac:dyDescent="0.35">
      <c r="A119" s="26" t="s">
        <v>461</v>
      </c>
    </row>
    <row r="120" spans="1:1" x14ac:dyDescent="0.35">
      <c r="A120" s="26" t="s">
        <v>339</v>
      </c>
    </row>
    <row r="121" spans="1:1" x14ac:dyDescent="0.35">
      <c r="A121" s="26" t="s">
        <v>337</v>
      </c>
    </row>
    <row r="122" spans="1:1" x14ac:dyDescent="0.35">
      <c r="A122" s="26" t="s">
        <v>338</v>
      </c>
    </row>
    <row r="123" spans="1:1" x14ac:dyDescent="0.35">
      <c r="A123" s="26" t="s">
        <v>385</v>
      </c>
    </row>
    <row r="124" spans="1:1" x14ac:dyDescent="0.35">
      <c r="A124" s="26" t="s">
        <v>386</v>
      </c>
    </row>
    <row r="125" spans="1:1" x14ac:dyDescent="0.35">
      <c r="A125" s="26" t="s">
        <v>387</v>
      </c>
    </row>
    <row r="126" spans="1:1" x14ac:dyDescent="0.35">
      <c r="A126" s="26" t="s">
        <v>388</v>
      </c>
    </row>
    <row r="127" spans="1:1" x14ac:dyDescent="0.35">
      <c r="A127" s="26" t="s">
        <v>383</v>
      </c>
    </row>
    <row r="128" spans="1:1" x14ac:dyDescent="0.35">
      <c r="A128" s="26" t="s">
        <v>417</v>
      </c>
    </row>
    <row r="129" spans="1:1" x14ac:dyDescent="0.35">
      <c r="A129" s="26" t="s">
        <v>470</v>
      </c>
    </row>
    <row r="130" spans="1:1" x14ac:dyDescent="0.35">
      <c r="A130" s="26" t="s">
        <v>472</v>
      </c>
    </row>
    <row r="131" spans="1:1" x14ac:dyDescent="0.35">
      <c r="A131" s="26" t="s">
        <v>471</v>
      </c>
    </row>
    <row r="132" spans="1:1" x14ac:dyDescent="0.35">
      <c r="A132" s="26" t="s">
        <v>344</v>
      </c>
    </row>
    <row r="133" spans="1:1" x14ac:dyDescent="0.35">
      <c r="A133" s="26" t="s">
        <v>373</v>
      </c>
    </row>
    <row r="134" spans="1:1" x14ac:dyDescent="0.35">
      <c r="A134" s="26" t="s">
        <v>393</v>
      </c>
    </row>
    <row r="135" spans="1:1" x14ac:dyDescent="0.35">
      <c r="A135" s="26" t="s">
        <v>360</v>
      </c>
    </row>
    <row r="136" spans="1:1" x14ac:dyDescent="0.35">
      <c r="A136" s="26" t="s">
        <v>361</v>
      </c>
    </row>
    <row r="137" spans="1:1" x14ac:dyDescent="0.35">
      <c r="A137" s="26" t="s">
        <v>309</v>
      </c>
    </row>
    <row r="138" spans="1:1" x14ac:dyDescent="0.35">
      <c r="A138" s="26" t="s">
        <v>324</v>
      </c>
    </row>
    <row r="139" spans="1:1" x14ac:dyDescent="0.35">
      <c r="A139" s="26" t="s">
        <v>355</v>
      </c>
    </row>
    <row r="140" spans="1:1" x14ac:dyDescent="0.35">
      <c r="A140" s="26" t="s">
        <v>292</v>
      </c>
    </row>
    <row r="141" spans="1:1" x14ac:dyDescent="0.35">
      <c r="A141" s="26" t="s">
        <v>293</v>
      </c>
    </row>
    <row r="142" spans="1:1" x14ac:dyDescent="0.35">
      <c r="A142" s="26" t="s">
        <v>381</v>
      </c>
    </row>
    <row r="143" spans="1:1" x14ac:dyDescent="0.35">
      <c r="A143" s="26" t="s">
        <v>382</v>
      </c>
    </row>
    <row r="144" spans="1:1" x14ac:dyDescent="0.35">
      <c r="A144" s="26" t="s">
        <v>465</v>
      </c>
    </row>
    <row r="145" spans="1:1" x14ac:dyDescent="0.35">
      <c r="A145" s="26" t="s">
        <v>288</v>
      </c>
    </row>
    <row r="146" spans="1:1" x14ac:dyDescent="0.35">
      <c r="A146" s="26" t="s">
        <v>350</v>
      </c>
    </row>
    <row r="147" spans="1:1" x14ac:dyDescent="0.35">
      <c r="A147" s="26" t="s">
        <v>294</v>
      </c>
    </row>
    <row r="148" spans="1:1" x14ac:dyDescent="0.35">
      <c r="A148" s="26" t="s">
        <v>320</v>
      </c>
    </row>
    <row r="149" spans="1:1" x14ac:dyDescent="0.35">
      <c r="A149" s="26" t="s">
        <v>301</v>
      </c>
    </row>
    <row r="150" spans="1:1" x14ac:dyDescent="0.35">
      <c r="A150" s="26" t="s">
        <v>460</v>
      </c>
    </row>
    <row r="151" spans="1:1" x14ac:dyDescent="0.35">
      <c r="A151" s="26" t="s">
        <v>312</v>
      </c>
    </row>
    <row r="152" spans="1:1" x14ac:dyDescent="0.35">
      <c r="A152" s="26" t="s">
        <v>311</v>
      </c>
    </row>
    <row r="153" spans="1:1" x14ac:dyDescent="0.35">
      <c r="A153" s="26" t="s">
        <v>342</v>
      </c>
    </row>
    <row r="154" spans="1:1" x14ac:dyDescent="0.35">
      <c r="A154" s="26" t="s">
        <v>473</v>
      </c>
    </row>
    <row r="155" spans="1:1" x14ac:dyDescent="0.35">
      <c r="A155" s="26" t="s">
        <v>321</v>
      </c>
    </row>
    <row r="156" spans="1:1" x14ac:dyDescent="0.35">
      <c r="A156" s="26" t="s">
        <v>302</v>
      </c>
    </row>
    <row r="157" spans="1:1" x14ac:dyDescent="0.35">
      <c r="A157" s="26" t="s">
        <v>306</v>
      </c>
    </row>
    <row r="158" spans="1:1" x14ac:dyDescent="0.35">
      <c r="A158" s="26" t="s">
        <v>296</v>
      </c>
    </row>
    <row r="159" spans="1:1" x14ac:dyDescent="0.35">
      <c r="A159" s="26" t="s">
        <v>352</v>
      </c>
    </row>
    <row r="160" spans="1:1" x14ac:dyDescent="0.35">
      <c r="A160" s="26" t="s">
        <v>351</v>
      </c>
    </row>
    <row r="161" spans="1:1" x14ac:dyDescent="0.35">
      <c r="A161" s="26" t="s">
        <v>295</v>
      </c>
    </row>
    <row r="162" spans="1:1" x14ac:dyDescent="0.35">
      <c r="A162" s="26" t="s">
        <v>370</v>
      </c>
    </row>
    <row r="163" spans="1:1" x14ac:dyDescent="0.35">
      <c r="A163" s="26" t="s">
        <v>357</v>
      </c>
    </row>
    <row r="164" spans="1:1" x14ac:dyDescent="0.35">
      <c r="A164" s="26" t="s">
        <v>348</v>
      </c>
    </row>
    <row r="165" spans="1:1" x14ac:dyDescent="0.35">
      <c r="A165" s="26" t="s">
        <v>308</v>
      </c>
    </row>
    <row r="166" spans="1:1" x14ac:dyDescent="0.35">
      <c r="A166" s="26" t="s">
        <v>404</v>
      </c>
    </row>
    <row r="167" spans="1:1" x14ac:dyDescent="0.35">
      <c r="A167" s="26" t="s">
        <v>349</v>
      </c>
    </row>
    <row r="168" spans="1:1" x14ac:dyDescent="0.35">
      <c r="A168" s="26" t="s">
        <v>405</v>
      </c>
    </row>
    <row r="169" spans="1:1" x14ac:dyDescent="0.35">
      <c r="A169" s="26" t="s">
        <v>313</v>
      </c>
    </row>
    <row r="170" spans="1:1" x14ac:dyDescent="0.35">
      <c r="A170" s="26" t="s">
        <v>263</v>
      </c>
    </row>
    <row r="171" spans="1:1" x14ac:dyDescent="0.35">
      <c r="A171" s="26" t="s">
        <v>332</v>
      </c>
    </row>
    <row r="172" spans="1:1" x14ac:dyDescent="0.35">
      <c r="A172" s="26" t="s">
        <v>395</v>
      </c>
    </row>
    <row r="173" spans="1:1" x14ac:dyDescent="0.35">
      <c r="A173" s="26" t="s">
        <v>285</v>
      </c>
    </row>
    <row r="174" spans="1:1" x14ac:dyDescent="0.35">
      <c r="A174" s="26" t="s">
        <v>457</v>
      </c>
    </row>
    <row r="175" spans="1:1" x14ac:dyDescent="0.35">
      <c r="A175" s="26" t="s">
        <v>359</v>
      </c>
    </row>
    <row r="176" spans="1:1" x14ac:dyDescent="0.35">
      <c r="A176" s="26" t="s">
        <v>362</v>
      </c>
    </row>
    <row r="177" spans="1:1" x14ac:dyDescent="0.35">
      <c r="A177" s="26" t="s">
        <v>363</v>
      </c>
    </row>
    <row r="178" spans="1:1" x14ac:dyDescent="0.35">
      <c r="A178" s="26" t="s">
        <v>364</v>
      </c>
    </row>
    <row r="179" spans="1:1" x14ac:dyDescent="0.35">
      <c r="A179" s="26" t="s">
        <v>366</v>
      </c>
    </row>
    <row r="180" spans="1:1" x14ac:dyDescent="0.35">
      <c r="A180" s="26" t="s">
        <v>330</v>
      </c>
    </row>
    <row r="181" spans="1:1" x14ac:dyDescent="0.35">
      <c r="A181" s="26" t="s">
        <v>254</v>
      </c>
    </row>
    <row r="182" spans="1:1" x14ac:dyDescent="0.35">
      <c r="A182" s="26" t="s">
        <v>403</v>
      </c>
    </row>
    <row r="183" spans="1:1" x14ac:dyDescent="0.35">
      <c r="A183" s="26" t="s">
        <v>397</v>
      </c>
    </row>
    <row r="184" spans="1:1" x14ac:dyDescent="0.35">
      <c r="A184" s="26" t="s">
        <v>325</v>
      </c>
    </row>
    <row r="185" spans="1:1" x14ac:dyDescent="0.35">
      <c r="A185" s="26" t="s">
        <v>340</v>
      </c>
    </row>
    <row r="186" spans="1:1" x14ac:dyDescent="0.35">
      <c r="A186" s="26" t="s">
        <v>353</v>
      </c>
    </row>
    <row r="187" spans="1:1" x14ac:dyDescent="0.35">
      <c r="A187" s="26" t="s">
        <v>328</v>
      </c>
    </row>
    <row r="188" spans="1:1" x14ac:dyDescent="0.35">
      <c r="A188" s="26" t="s">
        <v>327</v>
      </c>
    </row>
    <row r="189" spans="1:1" x14ac:dyDescent="0.35">
      <c r="A189" s="26" t="s">
        <v>413</v>
      </c>
    </row>
    <row r="190" spans="1:1" x14ac:dyDescent="0.35">
      <c r="A190" s="26" t="s">
        <v>326</v>
      </c>
    </row>
    <row r="191" spans="1:1" x14ac:dyDescent="0.35">
      <c r="A191" s="26" t="s">
        <v>345</v>
      </c>
    </row>
    <row r="192" spans="1:1" x14ac:dyDescent="0.35">
      <c r="A192" s="26" t="s">
        <v>286</v>
      </c>
    </row>
    <row r="193" spans="1:1" x14ac:dyDescent="0.35">
      <c r="A193" s="26" t="s">
        <v>279</v>
      </c>
    </row>
    <row r="194" spans="1:1" x14ac:dyDescent="0.35">
      <c r="A194" s="26" t="s">
        <v>278</v>
      </c>
    </row>
    <row r="195" spans="1:1" x14ac:dyDescent="0.35">
      <c r="A195" s="26" t="s">
        <v>310</v>
      </c>
    </row>
    <row r="196" spans="1:1" x14ac:dyDescent="0.35">
      <c r="A196" s="26" t="s">
        <v>369</v>
      </c>
    </row>
    <row r="197" spans="1:1" x14ac:dyDescent="0.35">
      <c r="A197" s="26" t="s">
        <v>274</v>
      </c>
    </row>
    <row r="198" spans="1:1" x14ac:dyDescent="0.35">
      <c r="A198" s="26" t="s">
        <v>329</v>
      </c>
    </row>
    <row r="199" spans="1:1" x14ac:dyDescent="0.35">
      <c r="A199" s="26" t="s">
        <v>453</v>
      </c>
    </row>
    <row r="200" spans="1:1" x14ac:dyDescent="0.35">
      <c r="A200" s="26" t="s">
        <v>462</v>
      </c>
    </row>
    <row r="201" spans="1:1" x14ac:dyDescent="0.35">
      <c r="A201" s="26" t="s">
        <v>467</v>
      </c>
    </row>
    <row r="202" spans="1:1" x14ac:dyDescent="0.35">
      <c r="A202" s="26" t="s">
        <v>463</v>
      </c>
    </row>
    <row r="203" spans="1:1" x14ac:dyDescent="0.35">
      <c r="A203" s="26" t="s">
        <v>372</v>
      </c>
    </row>
    <row r="204" spans="1:1" x14ac:dyDescent="0.35">
      <c r="A204" s="26" t="s">
        <v>371</v>
      </c>
    </row>
    <row r="205" spans="1:1" x14ac:dyDescent="0.35">
      <c r="A205" s="26" t="s">
        <v>315</v>
      </c>
    </row>
    <row r="206" spans="1:1" x14ac:dyDescent="0.35">
      <c r="A206" s="26" t="s">
        <v>322</v>
      </c>
    </row>
    <row r="207" spans="1:1" x14ac:dyDescent="0.35">
      <c r="A207" s="26" t="s">
        <v>314</v>
      </c>
    </row>
    <row r="208" spans="1:1" x14ac:dyDescent="0.35">
      <c r="A208" s="26" t="s">
        <v>469</v>
      </c>
    </row>
    <row r="209" spans="1:1" x14ac:dyDescent="0.35">
      <c r="A209" s="26" t="s">
        <v>323</v>
      </c>
    </row>
    <row r="210" spans="1:1" x14ac:dyDescent="0.35">
      <c r="A210" s="26" t="s">
        <v>408</v>
      </c>
    </row>
    <row r="211" spans="1:1" x14ac:dyDescent="0.35">
      <c r="A211" s="26" t="s">
        <v>396</v>
      </c>
    </row>
    <row r="212" spans="1:1" x14ac:dyDescent="0.35">
      <c r="A212" s="26" t="s">
        <v>354</v>
      </c>
    </row>
    <row r="213" spans="1:1" x14ac:dyDescent="0.35">
      <c r="A213" s="26" t="s">
        <v>298</v>
      </c>
    </row>
    <row r="214" spans="1:1" x14ac:dyDescent="0.35">
      <c r="A214" s="26" t="s">
        <v>277</v>
      </c>
    </row>
    <row r="215" spans="1:1" x14ac:dyDescent="0.35">
      <c r="A215" s="26" t="s">
        <v>299</v>
      </c>
    </row>
    <row r="216" spans="1:1" x14ac:dyDescent="0.35">
      <c r="A216" s="26" t="s">
        <v>464</v>
      </c>
    </row>
    <row r="217" spans="1:1" x14ac:dyDescent="0.35">
      <c r="A217" s="26" t="s">
        <v>374</v>
      </c>
    </row>
    <row r="218" spans="1:1" x14ac:dyDescent="0.35">
      <c r="A218" s="26" t="s">
        <v>304</v>
      </c>
    </row>
    <row r="219" spans="1:1" x14ac:dyDescent="0.35">
      <c r="A219" s="26" t="s">
        <v>280</v>
      </c>
    </row>
    <row r="220" spans="1:1" x14ac:dyDescent="0.35">
      <c r="A220" s="26" t="s">
        <v>281</v>
      </c>
    </row>
    <row r="221" spans="1:1" x14ac:dyDescent="0.35">
      <c r="A221" s="26" t="s">
        <v>287</v>
      </c>
    </row>
    <row r="222" spans="1:1" x14ac:dyDescent="0.35">
      <c r="A222" s="26" t="s">
        <v>318</v>
      </c>
    </row>
    <row r="223" spans="1:1" x14ac:dyDescent="0.35">
      <c r="A223" s="26" t="s">
        <v>401</v>
      </c>
    </row>
    <row r="224" spans="1:1" x14ac:dyDescent="0.35">
      <c r="A224" s="26" t="s">
        <v>402</v>
      </c>
    </row>
    <row r="225" spans="1:1" x14ac:dyDescent="0.35">
      <c r="A225" s="26" t="s">
        <v>379</v>
      </c>
    </row>
    <row r="226" spans="1:1" x14ac:dyDescent="0.35">
      <c r="A226" s="26" t="s">
        <v>282</v>
      </c>
    </row>
    <row r="227" spans="1:1" x14ac:dyDescent="0.35">
      <c r="A227" s="26" t="s">
        <v>454</v>
      </c>
    </row>
    <row r="228" spans="1:1" x14ac:dyDescent="0.35">
      <c r="A228" s="26" t="s">
        <v>455</v>
      </c>
    </row>
    <row r="229" spans="1:1" x14ac:dyDescent="0.35">
      <c r="A229" s="26" t="s">
        <v>284</v>
      </c>
    </row>
    <row r="230" spans="1:1" x14ac:dyDescent="0.35">
      <c r="A230" s="26" t="s">
        <v>456</v>
      </c>
    </row>
    <row r="231" spans="1:1" x14ac:dyDescent="0.35">
      <c r="A231" s="26" t="s">
        <v>290</v>
      </c>
    </row>
    <row r="232" spans="1:1" x14ac:dyDescent="0.35">
      <c r="A232" s="26" t="s">
        <v>291</v>
      </c>
    </row>
    <row r="233" spans="1:1" x14ac:dyDescent="0.35">
      <c r="A233" s="26" t="s">
        <v>319</v>
      </c>
    </row>
    <row r="234" spans="1:1" x14ac:dyDescent="0.35">
      <c r="A234" s="26" t="s">
        <v>418</v>
      </c>
    </row>
    <row r="235" spans="1:1" x14ac:dyDescent="0.35">
      <c r="A235" s="26" t="s">
        <v>419</v>
      </c>
    </row>
    <row r="236" spans="1:1" x14ac:dyDescent="0.35">
      <c r="A236" s="26" t="s">
        <v>411</v>
      </c>
    </row>
    <row r="237" spans="1:1" x14ac:dyDescent="0.35">
      <c r="A237" s="26" t="s">
        <v>412</v>
      </c>
    </row>
    <row r="238" spans="1:1" x14ac:dyDescent="0.35">
      <c r="A238" s="26" t="s">
        <v>399</v>
      </c>
    </row>
    <row r="239" spans="1:1" x14ac:dyDescent="0.35">
      <c r="A239" s="26" t="s">
        <v>17</v>
      </c>
    </row>
    <row r="240" spans="1:1" x14ac:dyDescent="0.35">
      <c r="A240" s="26" t="s">
        <v>400</v>
      </c>
    </row>
    <row r="241" spans="1:1" x14ac:dyDescent="0.35">
      <c r="A241" s="26" t="s">
        <v>410</v>
      </c>
    </row>
    <row r="242" spans="1:1" x14ac:dyDescent="0.35">
      <c r="A242" s="26" t="s">
        <v>398</v>
      </c>
    </row>
    <row r="243" spans="1:1" x14ac:dyDescent="0.35">
      <c r="A243" s="26" t="s">
        <v>409</v>
      </c>
    </row>
    <row r="244" spans="1:1" x14ac:dyDescent="0.35">
      <c r="A244" s="26" t="s">
        <v>367</v>
      </c>
    </row>
    <row r="245" spans="1:1" x14ac:dyDescent="0.35">
      <c r="A245" s="26" t="s">
        <v>368</v>
      </c>
    </row>
    <row r="246" spans="1:1" x14ac:dyDescent="0.35">
      <c r="A246" s="26" t="s">
        <v>466</v>
      </c>
    </row>
    <row r="247" spans="1:1" x14ac:dyDescent="0.35">
      <c r="A247" s="26" t="s">
        <v>307</v>
      </c>
    </row>
    <row r="248" spans="1:1" x14ac:dyDescent="0.35">
      <c r="A248" s="26" t="s">
        <v>468</v>
      </c>
    </row>
    <row r="249" spans="1:1" x14ac:dyDescent="0.35">
      <c r="A249" s="26" t="s">
        <v>384</v>
      </c>
    </row>
    <row r="250" spans="1:1" x14ac:dyDescent="0.35">
      <c r="A250" s="26" t="s">
        <v>264</v>
      </c>
    </row>
    <row r="251" spans="1:1" x14ac:dyDescent="0.35">
      <c r="A251" s="26" t="s">
        <v>297</v>
      </c>
    </row>
    <row r="252" spans="1:1" x14ac:dyDescent="0.35">
      <c r="A252" s="26" t="s">
        <v>376</v>
      </c>
    </row>
    <row r="253" spans="1:1" x14ac:dyDescent="0.35">
      <c r="A253" s="26" t="s">
        <v>377</v>
      </c>
    </row>
    <row r="254" spans="1:1" x14ac:dyDescent="0.35">
      <c r="A254" s="26" t="s">
        <v>365</v>
      </c>
    </row>
    <row r="255" spans="1:1" x14ac:dyDescent="0.35">
      <c r="A255" s="26" t="s">
        <v>19</v>
      </c>
    </row>
  </sheetData>
  <pageMargins left="0.7" right="0.7" top="0.75" bottom="0.75" header="0.3" footer="0.3"/>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BC233-1AE2-4CDE-9DBD-78E29EB59A80}">
  <sheetPr codeName="Sheet1">
    <tabColor rgb="FF00B0F0"/>
    <pageSetUpPr fitToPage="1"/>
  </sheetPr>
  <dimension ref="A1:XFD41"/>
  <sheetViews>
    <sheetView showGridLines="0" tabSelected="1" zoomScale="124" zoomScaleNormal="124" zoomScaleSheetLayoutView="80" workbookViewId="0"/>
  </sheetViews>
  <sheetFormatPr defaultColWidth="0" defaultRowHeight="14.5" zeroHeight="1" x14ac:dyDescent="0.35"/>
  <cols>
    <col min="1" max="6" width="9.1796875" style="4" customWidth="1"/>
    <col min="7" max="7" width="3.1796875" style="4" customWidth="1"/>
    <col min="8" max="10" width="9.1796875" style="4" customWidth="1"/>
    <col min="11" max="11" width="3.54296875" style="4" customWidth="1"/>
    <col min="12" max="12" width="9.1796875" style="4" customWidth="1"/>
    <col min="13" max="13" width="9.81640625" style="4" customWidth="1"/>
    <col min="14" max="14" width="6.7265625" style="4" customWidth="1"/>
    <col min="15" max="15" width="3.453125" style="4" customWidth="1"/>
    <col min="16" max="17" width="9.1796875" style="4" customWidth="1"/>
    <col min="18" max="18" width="11" style="4" customWidth="1"/>
    <col min="19" max="19" width="2.54296875" style="4" customWidth="1"/>
    <col min="20" max="22" width="9.1796875" style="4" customWidth="1"/>
    <col min="23" max="23" width="3.453125" style="4" customWidth="1"/>
    <col min="24" max="24" width="10.7265625" style="4" customWidth="1"/>
    <col min="25" max="25" width="6.1796875" style="4" customWidth="1"/>
    <col min="26" max="26" width="8.453125" style="4" customWidth="1"/>
    <col min="27" max="27" width="3.81640625" style="4" customWidth="1"/>
    <col min="28" max="30" width="9.1796875" style="4" customWidth="1"/>
    <col min="31" max="31" width="3" style="4" customWidth="1"/>
    <col min="32" max="33" width="9.1796875" style="4" customWidth="1"/>
    <col min="34" max="34" width="10.7265625" style="4" customWidth="1"/>
    <col min="35" max="35" width="4.81640625" customWidth="1"/>
    <col min="36" max="16383" width="9.1796875" hidden="1"/>
    <col min="16384" max="16384" width="4.54296875" style="50" hidden="1"/>
  </cols>
  <sheetData>
    <row r="1" spans="1:16384" s="57" customFormat="1" ht="15.75" customHeight="1" thickTop="1" x14ac:dyDescent="0.35">
      <c r="A1" s="2"/>
      <c r="B1" s="3"/>
      <c r="C1" s="3"/>
      <c r="D1" s="3"/>
      <c r="E1" s="3"/>
      <c r="F1" s="3"/>
      <c r="G1" s="3"/>
      <c r="H1" s="60">
        <f>strt_Total_Weapons_Value</f>
        <v>353</v>
      </c>
      <c r="I1" s="61"/>
      <c r="J1" s="62"/>
      <c r="K1" s="3"/>
      <c r="L1" s="60">
        <f>strt_Total_Armors_Value</f>
        <v>163</v>
      </c>
      <c r="M1" s="61"/>
      <c r="N1" s="62"/>
      <c r="O1" s="3"/>
      <c r="P1" s="60">
        <f>strt_Total_Armor_Types_Value</f>
        <v>4</v>
      </c>
      <c r="Q1" s="61"/>
      <c r="R1" s="62"/>
      <c r="S1" s="3"/>
      <c r="T1" s="60">
        <f>strt_Total_Loot_Wpn_Value</f>
        <v>181</v>
      </c>
      <c r="U1" s="61"/>
      <c r="V1" s="62"/>
      <c r="W1" s="3"/>
      <c r="X1" s="60">
        <f>strt_Total_Weapons_Types_Value</f>
        <v>6</v>
      </c>
      <c r="Y1" s="61"/>
      <c r="Z1" s="62"/>
      <c r="AA1" s="3"/>
      <c r="AB1" s="60">
        <f>strt_Total_Factions_Value</f>
        <v>13</v>
      </c>
      <c r="AC1" s="61"/>
      <c r="AD1" s="62"/>
      <c r="AE1" s="3"/>
      <c r="AF1" s="60">
        <f>strt_Total_Region_Value</f>
        <v>4</v>
      </c>
      <c r="AG1" s="61"/>
      <c r="AH1" s="62"/>
      <c r="AI1" s="58"/>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XFD1" s="56"/>
    </row>
    <row r="2" spans="1:16384" s="57" customFormat="1" ht="15" customHeight="1" x14ac:dyDescent="0.35">
      <c r="A2" s="5"/>
      <c r="B2" s="6"/>
      <c r="C2" s="6"/>
      <c r="D2" s="6"/>
      <c r="E2" s="6"/>
      <c r="F2" s="6"/>
      <c r="G2" s="6"/>
      <c r="H2" s="60"/>
      <c r="I2" s="61"/>
      <c r="J2" s="62"/>
      <c r="K2" s="6"/>
      <c r="L2" s="60"/>
      <c r="M2" s="61"/>
      <c r="N2" s="62"/>
      <c r="O2" s="6"/>
      <c r="P2" s="60"/>
      <c r="Q2" s="61"/>
      <c r="R2" s="62"/>
      <c r="S2" s="6"/>
      <c r="T2" s="60"/>
      <c r="U2" s="61"/>
      <c r="V2" s="62"/>
      <c r="W2" s="6"/>
      <c r="X2" s="60"/>
      <c r="Y2" s="61"/>
      <c r="Z2" s="62"/>
      <c r="AA2" s="6"/>
      <c r="AB2" s="60"/>
      <c r="AC2" s="61"/>
      <c r="AD2" s="62"/>
      <c r="AE2" s="6"/>
      <c r="AF2" s="60"/>
      <c r="AG2" s="61"/>
      <c r="AH2" s="62"/>
      <c r="AI2" s="58"/>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XFD2" s="56"/>
    </row>
    <row r="3" spans="1:16384" s="57" customFormat="1" ht="15" customHeight="1" x14ac:dyDescent="0.35">
      <c r="A3" s="5"/>
      <c r="B3" s="6"/>
      <c r="C3" s="6"/>
      <c r="D3" s="6"/>
      <c r="E3" s="6"/>
      <c r="F3" s="6"/>
      <c r="G3" s="6"/>
      <c r="H3" s="60"/>
      <c r="I3" s="61"/>
      <c r="J3" s="62"/>
      <c r="K3" s="6"/>
      <c r="L3" s="60"/>
      <c r="M3" s="61"/>
      <c r="N3" s="62"/>
      <c r="O3" s="6"/>
      <c r="P3" s="60"/>
      <c r="Q3" s="61"/>
      <c r="R3" s="62"/>
      <c r="S3" s="6"/>
      <c r="T3" s="60"/>
      <c r="U3" s="61"/>
      <c r="V3" s="62"/>
      <c r="W3" s="6"/>
      <c r="X3" s="60"/>
      <c r="Y3" s="61"/>
      <c r="Z3" s="62"/>
      <c r="AA3" s="6"/>
      <c r="AB3" s="60"/>
      <c r="AC3" s="61"/>
      <c r="AD3" s="62"/>
      <c r="AE3" s="6"/>
      <c r="AF3" s="60"/>
      <c r="AG3" s="61"/>
      <c r="AH3" s="62"/>
      <c r="AI3" s="58"/>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XFD3" s="56"/>
    </row>
    <row r="4" spans="1:16384" s="57" customFormat="1" ht="15" customHeight="1" x14ac:dyDescent="0.35">
      <c r="A4" s="5"/>
      <c r="B4" s="6"/>
      <c r="C4" s="6"/>
      <c r="D4" s="6"/>
      <c r="E4" s="6"/>
      <c r="F4" s="6"/>
      <c r="G4" s="6"/>
      <c r="H4" s="60"/>
      <c r="I4" s="61"/>
      <c r="J4" s="62"/>
      <c r="K4" s="6"/>
      <c r="L4" s="60"/>
      <c r="M4" s="61"/>
      <c r="N4" s="62"/>
      <c r="O4" s="6"/>
      <c r="P4" s="60"/>
      <c r="Q4" s="61"/>
      <c r="R4" s="62"/>
      <c r="S4" s="6"/>
      <c r="T4" s="60"/>
      <c r="U4" s="61"/>
      <c r="V4" s="62"/>
      <c r="W4" s="6"/>
      <c r="X4" s="60"/>
      <c r="Y4" s="61"/>
      <c r="Z4" s="62"/>
      <c r="AA4" s="6"/>
      <c r="AB4" s="60"/>
      <c r="AC4" s="61"/>
      <c r="AD4" s="62"/>
      <c r="AE4" s="6"/>
      <c r="AF4" s="60"/>
      <c r="AG4" s="61"/>
      <c r="AH4" s="62"/>
      <c r="AI4" s="58"/>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XFD4" s="56"/>
    </row>
    <row r="5" spans="1:16384" s="49" customFormat="1" ht="15" x14ac:dyDescent="0.35">
      <c r="A5" s="5"/>
      <c r="B5" s="6"/>
      <c r="C5" s="6"/>
      <c r="D5" s="6"/>
      <c r="E5" s="6"/>
      <c r="F5" s="6"/>
      <c r="G5" s="6"/>
      <c r="H5" s="78" t="str">
        <f>strt_Total_Weapons_Title</f>
        <v>Total Weapons Available</v>
      </c>
      <c r="I5" s="79"/>
      <c r="J5" s="80"/>
      <c r="K5" s="6"/>
      <c r="L5" s="78" t="str">
        <f>strt_Total_Armors_Title</f>
        <v>Total Outfits Available</v>
      </c>
      <c r="M5" s="79"/>
      <c r="N5" s="80"/>
      <c r="O5" s="6"/>
      <c r="P5" s="78" t="str">
        <f>strt_Total_Armor_Types_Title</f>
        <v>Total Outfits Types</v>
      </c>
      <c r="Q5" s="79"/>
      <c r="R5" s="80"/>
      <c r="S5" s="6"/>
      <c r="T5" s="78" t="str">
        <f>strt_Total_Loot_Wpn_Title</f>
        <v>Total Lootable Weapons</v>
      </c>
      <c r="U5" s="79"/>
      <c r="V5" s="80"/>
      <c r="W5" s="6"/>
      <c r="X5" s="78" t="str">
        <f>strt_Total_Weapons_Types_Title</f>
        <v>Total Weapon Types</v>
      </c>
      <c r="Y5" s="79"/>
      <c r="Z5" s="80"/>
      <c r="AA5" s="6"/>
      <c r="AB5" s="78" t="str">
        <f>strt_Total_Factions_Title</f>
        <v>Total Factions Count</v>
      </c>
      <c r="AC5" s="79"/>
      <c r="AD5" s="80"/>
      <c r="AE5" s="6"/>
      <c r="AF5" s="78" t="str">
        <f>strt_Total_Region_Title</f>
        <v>Total Region Names</v>
      </c>
      <c r="AG5" s="79"/>
      <c r="AH5" s="80"/>
      <c r="AI5" s="58"/>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s="55"/>
      <c r="CH5" s="53"/>
      <c r="CI5" s="54"/>
      <c r="CJ5" s="55"/>
      <c r="CK5" s="53"/>
      <c r="CL5" s="54"/>
      <c r="CM5" s="55"/>
      <c r="CN5" s="53"/>
      <c r="CO5" s="54"/>
      <c r="CP5" s="55"/>
      <c r="CQ5" s="53"/>
      <c r="CR5" s="54"/>
      <c r="CS5" s="55"/>
      <c r="CT5" s="53"/>
      <c r="CU5" s="54"/>
      <c r="CV5" s="55"/>
      <c r="CW5" s="53"/>
      <c r="CX5" s="54"/>
      <c r="CY5" s="55"/>
      <c r="CZ5" s="53"/>
      <c r="DA5" s="54"/>
      <c r="DB5" s="55"/>
      <c r="DC5" s="53"/>
      <c r="DD5" s="54"/>
      <c r="DE5" s="55"/>
      <c r="DF5" s="53"/>
      <c r="DG5" s="54"/>
      <c r="DH5" s="55"/>
      <c r="DI5" s="53"/>
      <c r="DJ5" s="54"/>
      <c r="DK5" s="55"/>
      <c r="DL5" s="53"/>
      <c r="DM5" s="54"/>
      <c r="DN5" s="55"/>
      <c r="DO5" s="53"/>
      <c r="DP5" s="54"/>
      <c r="DQ5" s="55"/>
      <c r="DR5" s="53"/>
      <c r="DS5" s="54"/>
      <c r="DT5" s="55"/>
      <c r="DU5" s="53"/>
      <c r="DV5" s="54"/>
      <c r="DW5" s="55"/>
      <c r="DX5" s="53"/>
      <c r="DY5" s="54"/>
      <c r="DZ5" s="55"/>
      <c r="EA5" s="53"/>
      <c r="EB5" s="54"/>
      <c r="EC5" s="55"/>
      <c r="ED5" s="53"/>
      <c r="EE5" s="54"/>
      <c r="EF5" s="55"/>
      <c r="EG5" s="53"/>
      <c r="EH5" s="54"/>
      <c r="EI5" s="55"/>
      <c r="EJ5" s="53"/>
      <c r="EK5" s="54"/>
      <c r="EL5" s="55"/>
      <c r="EM5" s="53"/>
      <c r="EN5" s="54"/>
      <c r="EO5" s="55"/>
      <c r="EP5" s="53"/>
      <c r="EQ5" s="54"/>
      <c r="ER5" s="55"/>
      <c r="ES5" s="53"/>
      <c r="ET5" s="54"/>
      <c r="EU5" s="55"/>
      <c r="EV5" s="53"/>
      <c r="EW5" s="54"/>
      <c r="EX5" s="55"/>
      <c r="EY5" s="53"/>
      <c r="EZ5" s="54"/>
      <c r="FA5" s="55"/>
      <c r="FB5" s="53"/>
      <c r="FC5" s="54"/>
      <c r="FD5" s="55"/>
      <c r="FE5" s="53"/>
      <c r="FF5" s="54"/>
      <c r="FG5" s="55"/>
      <c r="FH5" s="53"/>
      <c r="FI5" s="54"/>
      <c r="FJ5" s="55"/>
      <c r="FK5" s="53"/>
      <c r="FL5" s="54"/>
      <c r="FM5" s="55"/>
      <c r="FN5" s="53"/>
      <c r="FO5" s="54"/>
      <c r="FP5" s="55"/>
      <c r="FQ5" s="53"/>
      <c r="FR5" s="54"/>
      <c r="FS5" s="55"/>
      <c r="FT5" s="53"/>
      <c r="FU5" s="54"/>
      <c r="FV5" s="55"/>
      <c r="FW5" s="53"/>
      <c r="FX5" s="54"/>
      <c r="FY5" s="55"/>
      <c r="FZ5" s="53"/>
      <c r="GA5" s="54"/>
      <c r="GB5" s="55"/>
      <c r="GC5" s="53"/>
      <c r="GD5" s="54"/>
      <c r="GE5" s="55"/>
      <c r="GF5" s="53"/>
      <c r="GG5" s="54"/>
      <c r="GH5" s="55"/>
      <c r="GI5" s="53"/>
      <c r="GJ5" s="54"/>
      <c r="GK5" s="55"/>
      <c r="GL5" s="53"/>
      <c r="GM5" s="54"/>
      <c r="GN5" s="55"/>
      <c r="GO5" s="53"/>
      <c r="GP5" s="54"/>
      <c r="GQ5" s="55"/>
      <c r="GR5" s="53"/>
      <c r="GS5" s="54"/>
      <c r="GT5" s="55"/>
      <c r="GU5" s="53"/>
      <c r="GV5" s="54"/>
      <c r="GW5" s="55"/>
      <c r="GX5" s="53"/>
      <c r="GY5" s="54"/>
      <c r="GZ5" s="55"/>
      <c r="HA5" s="53"/>
      <c r="HB5" s="54"/>
      <c r="HC5" s="55"/>
      <c r="HD5" s="53"/>
      <c r="HE5" s="54"/>
      <c r="HF5" s="55"/>
      <c r="HG5" s="53"/>
      <c r="HH5" s="54"/>
      <c r="HI5" s="55"/>
      <c r="HJ5" s="53"/>
      <c r="HK5" s="54"/>
      <c r="HL5" s="55"/>
      <c r="HM5" s="53"/>
      <c r="HN5" s="54"/>
      <c r="HO5" s="55"/>
      <c r="HP5" s="53"/>
      <c r="HQ5" s="54"/>
      <c r="HR5" s="55"/>
      <c r="HS5" s="53"/>
      <c r="HT5" s="54"/>
      <c r="HU5" s="55"/>
      <c r="HV5" s="53"/>
      <c r="HW5" s="54"/>
      <c r="HX5" s="55"/>
      <c r="HY5" s="53"/>
      <c r="HZ5" s="54"/>
      <c r="IA5" s="55"/>
      <c r="IB5" s="53"/>
      <c r="IC5" s="54"/>
      <c r="ID5" s="55"/>
      <c r="IE5" s="53"/>
      <c r="IF5" s="54"/>
      <c r="IG5" s="55"/>
      <c r="IH5" s="53"/>
      <c r="II5" s="54"/>
      <c r="IJ5" s="55"/>
      <c r="IK5" s="53"/>
      <c r="IL5" s="54"/>
      <c r="IM5" s="55"/>
      <c r="IN5" s="53"/>
      <c r="IO5" s="54"/>
      <c r="IP5" s="55"/>
      <c r="IQ5" s="53"/>
      <c r="IR5" s="54"/>
      <c r="IS5" s="55"/>
      <c r="IT5" s="53"/>
      <c r="IU5" s="54"/>
      <c r="IV5" s="55"/>
      <c r="IW5" s="53"/>
      <c r="IX5" s="54"/>
      <c r="IY5" s="55"/>
      <c r="IZ5" s="53"/>
      <c r="JA5" s="54"/>
      <c r="JB5" s="55"/>
      <c r="JC5" s="53"/>
      <c r="JD5" s="54"/>
      <c r="JE5" s="55"/>
      <c r="JF5" s="53"/>
      <c r="JG5" s="54"/>
      <c r="JH5" s="55"/>
      <c r="JI5" s="53"/>
      <c r="JJ5" s="54"/>
      <c r="JK5" s="55"/>
      <c r="JL5" s="53"/>
      <c r="JM5" s="54"/>
      <c r="JN5" s="55"/>
      <c r="JO5" s="53"/>
      <c r="JP5" s="54"/>
      <c r="JQ5" s="55"/>
      <c r="JR5" s="53"/>
      <c r="JS5" s="54"/>
      <c r="JT5" s="55"/>
      <c r="JU5" s="53"/>
      <c r="JV5" s="54"/>
      <c r="JW5" s="55"/>
      <c r="JX5" s="53"/>
      <c r="JY5" s="54"/>
      <c r="JZ5" s="55"/>
      <c r="KA5" s="53"/>
      <c r="KB5" s="54"/>
      <c r="KC5" s="55"/>
      <c r="KD5" s="53"/>
      <c r="KE5" s="54"/>
      <c r="KF5" s="55"/>
      <c r="KG5" s="53"/>
      <c r="KH5" s="54"/>
      <c r="KI5" s="55"/>
      <c r="KJ5" s="53"/>
      <c r="KK5" s="54"/>
      <c r="KL5" s="55"/>
      <c r="KM5" s="53"/>
      <c r="KN5" s="54"/>
      <c r="KO5" s="55"/>
      <c r="KP5" s="53"/>
      <c r="KQ5" s="54"/>
      <c r="KR5" s="55"/>
      <c r="KS5" s="53"/>
      <c r="KT5" s="54"/>
      <c r="KU5" s="55"/>
      <c r="KV5" s="53"/>
      <c r="KW5" s="54"/>
      <c r="KX5" s="55"/>
      <c r="KY5" s="53"/>
      <c r="KZ5" s="54"/>
      <c r="LA5" s="55"/>
      <c r="LB5" s="53"/>
      <c r="LC5" s="54"/>
      <c r="LD5" s="55"/>
      <c r="LE5" s="53"/>
      <c r="LF5" s="54"/>
      <c r="LG5" s="55"/>
      <c r="LH5" s="53"/>
      <c r="LI5" s="54"/>
      <c r="LJ5" s="55"/>
      <c r="LK5" s="53"/>
      <c r="LL5" s="54"/>
      <c r="LM5" s="55"/>
      <c r="LN5" s="53"/>
      <c r="LO5" s="54"/>
      <c r="LP5" s="55"/>
      <c r="LQ5" s="53"/>
      <c r="LR5" s="54"/>
      <c r="LS5" s="55"/>
      <c r="LT5" s="53"/>
      <c r="LU5" s="54"/>
      <c r="LV5" s="55"/>
      <c r="LW5" s="53"/>
      <c r="LX5" s="54"/>
      <c r="LY5" s="55"/>
      <c r="LZ5" s="53"/>
      <c r="MA5" s="54"/>
      <c r="MB5" s="55"/>
      <c r="MC5" s="53"/>
      <c r="MD5" s="54"/>
      <c r="ME5" s="55"/>
      <c r="MF5" s="53"/>
      <c r="MG5" s="54"/>
      <c r="MH5" s="55"/>
      <c r="MI5" s="53"/>
      <c r="MJ5" s="54"/>
      <c r="MK5" s="55"/>
      <c r="ML5" s="53"/>
      <c r="MM5" s="54"/>
      <c r="MN5" s="55"/>
      <c r="MO5" s="53"/>
      <c r="MP5" s="54"/>
      <c r="MQ5" s="55"/>
      <c r="MR5" s="53"/>
      <c r="MS5" s="54"/>
      <c r="MT5" s="55"/>
      <c r="MU5" s="53"/>
      <c r="MV5" s="54"/>
      <c r="MW5" s="55"/>
      <c r="MX5" s="53"/>
      <c r="MY5" s="54"/>
      <c r="MZ5" s="55"/>
      <c r="NA5" s="53"/>
      <c r="NB5" s="54"/>
      <c r="NC5" s="55"/>
      <c r="ND5" s="53"/>
      <c r="NE5" s="54"/>
      <c r="NF5" s="55"/>
      <c r="NG5" s="53"/>
      <c r="NH5" s="54"/>
      <c r="NI5" s="55"/>
      <c r="NJ5" s="53"/>
      <c r="NK5" s="54"/>
      <c r="NL5" s="55"/>
      <c r="NM5" s="53"/>
      <c r="NN5" s="54"/>
      <c r="NO5" s="55"/>
      <c r="NP5" s="53"/>
      <c r="NQ5" s="54"/>
      <c r="NR5" s="55"/>
      <c r="NS5" s="53"/>
      <c r="NT5" s="54"/>
      <c r="NU5" s="55"/>
      <c r="NV5" s="53"/>
      <c r="NW5" s="54"/>
      <c r="NX5" s="55"/>
      <c r="NY5" s="53"/>
      <c r="NZ5" s="54"/>
      <c r="OA5" s="55"/>
      <c r="OB5" s="53"/>
      <c r="OC5" s="54"/>
      <c r="OD5" s="55"/>
      <c r="OE5" s="53"/>
      <c r="OF5" s="54"/>
      <c r="OG5" s="55"/>
      <c r="OH5" s="53"/>
      <c r="OI5" s="54"/>
      <c r="OJ5" s="55"/>
      <c r="OK5" s="53"/>
      <c r="OL5" s="54"/>
      <c r="OM5" s="55"/>
      <c r="ON5" s="53"/>
      <c r="OO5" s="54"/>
      <c r="OP5" s="55"/>
      <c r="OQ5" s="53"/>
      <c r="OR5" s="54"/>
      <c r="OS5" s="55"/>
      <c r="OT5" s="53"/>
      <c r="OU5" s="54"/>
      <c r="OV5" s="55"/>
      <c r="OW5" s="53"/>
      <c r="OX5" s="54"/>
      <c r="OY5" s="55"/>
      <c r="OZ5" s="53"/>
      <c r="PA5" s="54"/>
      <c r="PB5" s="55"/>
      <c r="PC5" s="53"/>
      <c r="PD5" s="54"/>
      <c r="PE5" s="55"/>
      <c r="PF5" s="53"/>
      <c r="PG5" s="54"/>
      <c r="PH5" s="55"/>
      <c r="PI5" s="53"/>
      <c r="PJ5" s="54"/>
      <c r="PK5" s="55"/>
      <c r="PL5" s="53"/>
      <c r="PM5" s="54"/>
      <c r="PN5" s="55"/>
      <c r="PO5" s="53"/>
      <c r="PP5" s="54"/>
      <c r="PQ5" s="55"/>
      <c r="PR5" s="53"/>
      <c r="PS5" s="54"/>
      <c r="PT5" s="55"/>
      <c r="PU5" s="53"/>
      <c r="PV5" s="54"/>
      <c r="PW5" s="55"/>
      <c r="PX5" s="53"/>
      <c r="PY5" s="54"/>
      <c r="PZ5" s="55"/>
      <c r="QA5" s="53"/>
      <c r="QB5" s="54"/>
      <c r="QC5" s="55"/>
      <c r="QD5" s="53"/>
      <c r="QE5" s="54"/>
      <c r="QF5" s="55"/>
      <c r="QG5" s="53"/>
      <c r="QH5" s="54"/>
      <c r="QI5" s="55"/>
      <c r="QJ5" s="53"/>
      <c r="QK5" s="54"/>
      <c r="QL5" s="55"/>
      <c r="QM5" s="53"/>
      <c r="QN5" s="54"/>
      <c r="QO5" s="55"/>
      <c r="QP5" s="53"/>
      <c r="QQ5" s="54"/>
      <c r="QR5" s="55"/>
      <c r="QS5" s="53"/>
      <c r="QT5" s="54"/>
      <c r="QU5" s="55"/>
      <c r="QV5" s="53"/>
      <c r="QW5" s="54"/>
      <c r="QX5" s="55"/>
      <c r="QY5" s="53"/>
      <c r="QZ5" s="54"/>
      <c r="RA5" s="55"/>
      <c r="RB5" s="53"/>
      <c r="RC5" s="54"/>
      <c r="RD5" s="55"/>
      <c r="RE5" s="53"/>
      <c r="RF5" s="54"/>
      <c r="RG5" s="55"/>
      <c r="RH5" s="53"/>
      <c r="RI5" s="54"/>
      <c r="RJ5" s="55"/>
      <c r="RK5" s="53"/>
      <c r="RL5" s="54"/>
      <c r="RM5" s="55"/>
      <c r="RN5" s="53"/>
      <c r="RO5" s="54"/>
      <c r="RP5" s="55"/>
      <c r="RQ5" s="53"/>
      <c r="RR5" s="54"/>
      <c r="RS5" s="55"/>
      <c r="RT5" s="53"/>
      <c r="RU5" s="54"/>
      <c r="RV5" s="55"/>
      <c r="RW5" s="53"/>
      <c r="RX5" s="54"/>
      <c r="RY5" s="55"/>
      <c r="RZ5" s="53"/>
      <c r="SA5" s="54"/>
      <c r="SB5" s="55"/>
      <c r="SC5" s="53"/>
      <c r="SD5" s="54"/>
      <c r="SE5" s="55"/>
      <c r="SF5" s="53"/>
      <c r="SG5" s="54"/>
      <c r="SH5" s="55"/>
      <c r="SI5" s="53"/>
      <c r="SJ5" s="54"/>
      <c r="SK5" s="55"/>
      <c r="SL5" s="53"/>
      <c r="SM5" s="54"/>
      <c r="SN5" s="55"/>
      <c r="SO5" s="53"/>
      <c r="SP5" s="54"/>
      <c r="SQ5" s="55"/>
      <c r="SR5" s="53"/>
      <c r="SS5" s="54"/>
      <c r="ST5" s="55"/>
      <c r="SU5" s="53"/>
      <c r="SV5" s="54"/>
      <c r="SW5" s="55"/>
      <c r="SX5" s="53"/>
      <c r="SY5" s="54"/>
      <c r="SZ5" s="55"/>
      <c r="TA5" s="53"/>
      <c r="TB5" s="54"/>
      <c r="TC5" s="55"/>
      <c r="TD5" s="53"/>
      <c r="TE5" s="54"/>
      <c r="TF5" s="55"/>
      <c r="TG5" s="53"/>
      <c r="TH5" s="54"/>
      <c r="TI5" s="55"/>
      <c r="TJ5" s="53"/>
      <c r="TK5" s="54"/>
      <c r="TL5" s="55"/>
      <c r="TM5" s="53"/>
      <c r="TN5" s="54"/>
      <c r="TO5" s="55"/>
      <c r="TP5" s="53"/>
      <c r="TQ5" s="54"/>
      <c r="TR5" s="55"/>
      <c r="TS5" s="53"/>
      <c r="TT5" s="54"/>
      <c r="TU5" s="55"/>
      <c r="TV5" s="53"/>
      <c r="TW5" s="54"/>
      <c r="TX5" s="55"/>
      <c r="TY5" s="53"/>
      <c r="TZ5" s="54"/>
      <c r="UA5" s="55"/>
      <c r="UB5" s="53"/>
      <c r="UC5" s="54"/>
      <c r="UD5" s="55"/>
      <c r="UE5" s="53"/>
      <c r="UF5" s="54"/>
      <c r="UG5" s="55"/>
      <c r="UH5" s="53"/>
      <c r="UI5" s="54"/>
      <c r="UJ5" s="55"/>
      <c r="UK5" s="53"/>
      <c r="UL5" s="54"/>
      <c r="UM5" s="55"/>
      <c r="UN5" s="53"/>
      <c r="UO5" s="54"/>
      <c r="UP5" s="55"/>
      <c r="UQ5" s="53"/>
      <c r="UR5" s="54"/>
      <c r="US5" s="55"/>
      <c r="UT5" s="53"/>
      <c r="UU5" s="54"/>
      <c r="UV5" s="55"/>
      <c r="UW5" s="53"/>
      <c r="UX5" s="54"/>
      <c r="UY5" s="55"/>
      <c r="UZ5" s="53"/>
      <c r="VA5" s="54"/>
      <c r="VB5" s="55"/>
      <c r="VC5" s="53"/>
      <c r="VD5" s="54"/>
      <c r="VE5" s="55"/>
      <c r="VF5" s="53"/>
      <c r="VG5" s="54"/>
      <c r="VH5" s="55"/>
      <c r="VI5" s="53"/>
      <c r="VJ5" s="54"/>
      <c r="VK5" s="55"/>
      <c r="VL5" s="53"/>
      <c r="VM5" s="54"/>
      <c r="VN5" s="55"/>
      <c r="VO5" s="53"/>
      <c r="VP5" s="54"/>
      <c r="VQ5" s="55"/>
      <c r="VR5" s="53"/>
      <c r="VS5" s="54"/>
      <c r="VT5" s="55"/>
      <c r="VU5" s="53"/>
      <c r="VV5" s="54"/>
      <c r="VW5" s="55"/>
      <c r="VX5" s="53"/>
      <c r="VY5" s="54"/>
      <c r="VZ5" s="55"/>
      <c r="WA5" s="53"/>
      <c r="WB5" s="54"/>
      <c r="WC5" s="55"/>
      <c r="WD5" s="53"/>
      <c r="WE5" s="54"/>
      <c r="WF5" s="55"/>
      <c r="WG5" s="53"/>
      <c r="WH5" s="54"/>
      <c r="WI5" s="55"/>
      <c r="WJ5" s="53"/>
      <c r="WK5" s="54"/>
      <c r="WL5" s="55"/>
      <c r="WM5" s="53"/>
      <c r="WN5" s="54"/>
      <c r="WO5" s="55"/>
      <c r="WP5" s="53"/>
      <c r="WQ5" s="54"/>
      <c r="WR5" s="55"/>
      <c r="WS5" s="53"/>
      <c r="WT5" s="54"/>
      <c r="WU5" s="55"/>
      <c r="WV5" s="53"/>
      <c r="WW5" s="54"/>
      <c r="WX5" s="55"/>
      <c r="WY5" s="53"/>
      <c r="WZ5" s="54"/>
      <c r="XA5" s="55"/>
      <c r="XB5" s="53"/>
      <c r="XC5" s="54"/>
      <c r="XD5" s="55"/>
      <c r="XE5" s="53"/>
      <c r="XF5" s="54"/>
      <c r="XG5" s="55"/>
      <c r="XH5" s="53"/>
      <c r="XI5" s="54"/>
      <c r="XJ5" s="55"/>
      <c r="XK5" s="53"/>
      <c r="XL5" s="54"/>
      <c r="XM5" s="55"/>
      <c r="XN5" s="53"/>
      <c r="XO5" s="54"/>
      <c r="XP5" s="55"/>
      <c r="XQ5" s="53"/>
      <c r="XR5" s="54"/>
      <c r="XS5" s="55"/>
      <c r="XT5" s="53"/>
      <c r="XU5" s="54"/>
      <c r="XV5" s="55"/>
      <c r="XW5" s="53"/>
      <c r="XX5" s="54"/>
      <c r="XY5" s="55"/>
      <c r="XZ5" s="53"/>
      <c r="YA5" s="54"/>
      <c r="YB5" s="55"/>
      <c r="YC5" s="53"/>
      <c r="YD5" s="54"/>
      <c r="YE5" s="55"/>
      <c r="YF5" s="53"/>
      <c r="YG5" s="54"/>
      <c r="YH5" s="55"/>
      <c r="YI5" s="53"/>
      <c r="YJ5" s="54"/>
      <c r="YK5" s="55"/>
      <c r="YL5" s="53"/>
      <c r="YM5" s="54"/>
      <c r="YN5" s="55"/>
      <c r="YO5" s="53"/>
      <c r="YP5" s="54"/>
      <c r="YQ5" s="55"/>
      <c r="YR5" s="53"/>
      <c r="YS5" s="54"/>
      <c r="YT5" s="55"/>
      <c r="YU5" s="53"/>
      <c r="YV5" s="54"/>
      <c r="YW5" s="55"/>
      <c r="YX5" s="53"/>
      <c r="YY5" s="54"/>
      <c r="YZ5" s="55"/>
      <c r="ZA5" s="53"/>
      <c r="ZB5" s="54"/>
      <c r="ZC5" s="55"/>
      <c r="ZD5" s="53"/>
      <c r="ZE5" s="54"/>
      <c r="ZF5" s="55"/>
      <c r="ZG5" s="53"/>
      <c r="ZH5" s="54"/>
      <c r="ZI5" s="55"/>
      <c r="ZJ5" s="53"/>
      <c r="ZK5" s="54"/>
      <c r="ZL5" s="55"/>
      <c r="ZM5" s="53"/>
      <c r="ZN5" s="54"/>
      <c r="ZO5" s="55"/>
      <c r="ZP5" s="53"/>
      <c r="ZQ5" s="54"/>
      <c r="ZR5" s="55"/>
      <c r="ZS5" s="53"/>
      <c r="ZT5" s="54"/>
      <c r="ZU5" s="55"/>
      <c r="ZV5" s="53"/>
      <c r="ZW5" s="54"/>
      <c r="ZX5" s="55"/>
      <c r="ZY5" s="53"/>
      <c r="ZZ5" s="54"/>
      <c r="AAA5" s="55"/>
      <c r="AAB5" s="53"/>
      <c r="AAC5" s="54"/>
      <c r="AAD5" s="55"/>
      <c r="AAE5" s="53"/>
      <c r="AAF5" s="54"/>
      <c r="AAG5" s="55"/>
      <c r="AAH5" s="53"/>
      <c r="AAI5" s="54"/>
      <c r="AAJ5" s="55"/>
      <c r="AAK5" s="53"/>
      <c r="AAL5" s="54"/>
      <c r="AAM5" s="55"/>
      <c r="AAN5" s="53"/>
      <c r="AAO5" s="54"/>
      <c r="AAP5" s="55"/>
      <c r="AAQ5" s="53"/>
      <c r="AAR5" s="54"/>
      <c r="AAS5" s="55"/>
      <c r="AAT5" s="53"/>
      <c r="AAU5" s="54"/>
      <c r="AAV5" s="55"/>
      <c r="AAW5" s="53"/>
      <c r="AAX5" s="54"/>
      <c r="AAY5" s="55"/>
      <c r="AAZ5" s="53"/>
      <c r="ABA5" s="54"/>
      <c r="ABB5" s="55"/>
      <c r="ABC5" s="53"/>
      <c r="ABD5" s="54"/>
      <c r="ABE5" s="55"/>
      <c r="ABF5" s="53"/>
      <c r="ABG5" s="54"/>
      <c r="ABH5" s="55"/>
      <c r="ABI5" s="53"/>
      <c r="ABJ5" s="54"/>
      <c r="ABK5" s="55"/>
      <c r="ABL5" s="53"/>
      <c r="ABM5" s="54"/>
      <c r="ABN5" s="55"/>
      <c r="ABO5" s="53"/>
      <c r="ABP5" s="54"/>
      <c r="ABQ5" s="55"/>
      <c r="ABR5" s="53"/>
      <c r="ABS5" s="54"/>
      <c r="ABT5" s="55"/>
      <c r="ABU5" s="53"/>
      <c r="ABV5" s="54"/>
      <c r="ABW5" s="55"/>
      <c r="ABX5" s="53"/>
      <c r="ABY5" s="54"/>
      <c r="ABZ5" s="55"/>
      <c r="ACA5" s="53"/>
      <c r="ACB5" s="54"/>
      <c r="ACC5" s="55"/>
      <c r="ACD5" s="53"/>
      <c r="ACE5" s="54"/>
      <c r="ACF5" s="55"/>
      <c r="ACG5" s="53"/>
      <c r="ACH5" s="54"/>
      <c r="ACI5" s="55"/>
      <c r="ACJ5" s="53"/>
      <c r="ACK5" s="54"/>
      <c r="ACL5" s="55"/>
      <c r="ACM5" s="53"/>
      <c r="ACN5" s="54"/>
      <c r="ACO5" s="55"/>
      <c r="ACP5" s="53"/>
      <c r="ACQ5" s="54"/>
      <c r="ACR5" s="55"/>
      <c r="ACS5" s="53"/>
      <c r="ACT5" s="54"/>
      <c r="ACU5" s="55"/>
      <c r="ACV5" s="53"/>
      <c r="ACW5" s="54"/>
      <c r="ACX5" s="55"/>
      <c r="ACY5" s="53"/>
      <c r="ACZ5" s="54"/>
      <c r="ADA5" s="55"/>
      <c r="ADB5" s="53"/>
      <c r="ADC5" s="54"/>
      <c r="ADD5" s="55"/>
      <c r="ADE5" s="53"/>
      <c r="ADF5" s="54"/>
      <c r="ADG5" s="55"/>
      <c r="ADH5" s="53"/>
      <c r="ADI5" s="54"/>
      <c r="ADJ5" s="55"/>
      <c r="ADK5" s="53"/>
      <c r="ADL5" s="54"/>
      <c r="ADM5" s="55"/>
      <c r="ADN5" s="53"/>
      <c r="ADO5" s="54"/>
      <c r="ADP5" s="55"/>
      <c r="ADQ5" s="53"/>
      <c r="ADR5" s="54"/>
      <c r="ADS5" s="55"/>
      <c r="ADT5" s="53"/>
      <c r="ADU5" s="54"/>
      <c r="ADV5" s="55"/>
      <c r="ADW5" s="53"/>
      <c r="ADX5" s="54"/>
      <c r="ADY5" s="55"/>
      <c r="ADZ5" s="53"/>
      <c r="AEA5" s="54"/>
      <c r="AEB5" s="55"/>
      <c r="AEC5" s="53"/>
      <c r="AED5" s="54"/>
      <c r="AEE5" s="55"/>
      <c r="AEF5" s="53"/>
      <c r="AEG5" s="54"/>
      <c r="AEH5" s="55"/>
      <c r="AEI5" s="53"/>
      <c r="AEJ5" s="54"/>
      <c r="AEK5" s="55"/>
      <c r="AEL5" s="53"/>
      <c r="AEM5" s="54"/>
      <c r="AEN5" s="55"/>
      <c r="AEO5" s="53"/>
      <c r="AEP5" s="54"/>
      <c r="AEQ5" s="55"/>
      <c r="AER5" s="53"/>
      <c r="AES5" s="54"/>
      <c r="AET5" s="55"/>
      <c r="AEU5" s="53"/>
      <c r="AEV5" s="54"/>
      <c r="AEW5" s="55"/>
      <c r="AEX5" s="53"/>
      <c r="AEY5" s="54"/>
      <c r="AEZ5" s="55"/>
      <c r="AFA5" s="53"/>
      <c r="AFB5" s="54"/>
      <c r="AFC5" s="55"/>
      <c r="AFD5" s="53"/>
      <c r="AFE5" s="54"/>
      <c r="AFF5" s="55"/>
      <c r="AFG5" s="53"/>
      <c r="AFH5" s="54"/>
      <c r="AFI5" s="55"/>
      <c r="AFJ5" s="53"/>
      <c r="AFK5" s="54"/>
      <c r="AFL5" s="55"/>
      <c r="AFM5" s="53"/>
      <c r="AFN5" s="54"/>
      <c r="AFO5" s="55"/>
      <c r="AFP5" s="53"/>
      <c r="AFQ5" s="54"/>
      <c r="AFR5" s="55"/>
      <c r="AFS5" s="53"/>
      <c r="AFT5" s="54"/>
      <c r="AFU5" s="55"/>
      <c r="AFV5" s="53"/>
      <c r="AFW5" s="54"/>
      <c r="AFX5" s="55"/>
      <c r="AFY5" s="53"/>
      <c r="AFZ5" s="54"/>
      <c r="AGA5" s="55"/>
      <c r="AGB5" s="53"/>
      <c r="AGC5" s="54"/>
      <c r="AGD5" s="55"/>
      <c r="AGE5" s="53"/>
      <c r="AGF5" s="54"/>
      <c r="AGG5" s="55"/>
      <c r="AGH5" s="53"/>
      <c r="AGI5" s="54"/>
      <c r="AGJ5" s="55"/>
      <c r="AGK5" s="53"/>
      <c r="AGL5" s="54"/>
      <c r="AGM5" s="55"/>
      <c r="AGN5" s="53"/>
      <c r="AGO5" s="54"/>
      <c r="AGP5" s="55"/>
      <c r="AGQ5" s="53"/>
      <c r="AGR5" s="54"/>
      <c r="AGS5" s="55"/>
      <c r="AGT5" s="53"/>
      <c r="AGU5" s="54"/>
      <c r="AGV5" s="55"/>
      <c r="AGW5" s="53"/>
      <c r="AGX5" s="54"/>
      <c r="AGY5" s="55"/>
      <c r="AGZ5" s="53"/>
      <c r="AHA5" s="54"/>
      <c r="AHB5" s="55"/>
      <c r="AHC5" s="53"/>
      <c r="AHD5" s="54"/>
      <c r="AHE5" s="55"/>
      <c r="AHF5" s="53"/>
      <c r="AHG5" s="54"/>
      <c r="AHH5" s="55"/>
      <c r="AHI5" s="53"/>
      <c r="AHJ5" s="54"/>
      <c r="AHK5" s="55"/>
      <c r="AHL5" s="53"/>
      <c r="AHM5" s="54"/>
      <c r="AHN5" s="55"/>
      <c r="AHO5" s="53"/>
      <c r="AHP5" s="54"/>
      <c r="AHQ5" s="55"/>
      <c r="AHR5" s="53"/>
      <c r="AHS5" s="54"/>
      <c r="AHT5" s="55"/>
      <c r="AHU5" s="53"/>
      <c r="AHV5" s="54"/>
      <c r="AHW5" s="55"/>
      <c r="AHX5" s="53"/>
      <c r="AHY5" s="54"/>
      <c r="AHZ5" s="55"/>
      <c r="AIA5" s="53"/>
      <c r="AIB5" s="54"/>
      <c r="AIC5" s="55"/>
      <c r="AID5" s="53"/>
      <c r="AIE5" s="54"/>
      <c r="AIF5" s="55"/>
      <c r="AIG5" s="53"/>
      <c r="AIH5" s="54"/>
      <c r="AII5" s="55"/>
      <c r="AIJ5" s="53"/>
      <c r="AIK5" s="54"/>
      <c r="AIL5" s="55"/>
      <c r="AIM5" s="53"/>
      <c r="AIN5" s="54"/>
      <c r="AIO5" s="55"/>
      <c r="AIP5" s="53"/>
      <c r="AIQ5" s="54"/>
      <c r="AIR5" s="55"/>
      <c r="AIS5" s="53"/>
      <c r="AIT5" s="54"/>
      <c r="AIU5" s="55"/>
      <c r="AIV5" s="53"/>
      <c r="AIW5" s="54"/>
      <c r="AIX5" s="55"/>
      <c r="AIY5" s="53"/>
      <c r="AIZ5" s="54"/>
      <c r="AJA5" s="55"/>
      <c r="AJB5" s="53"/>
      <c r="AJC5" s="54"/>
      <c r="AJD5" s="55"/>
      <c r="AJE5" s="53"/>
      <c r="AJF5" s="54"/>
      <c r="AJG5" s="55"/>
      <c r="AJH5" s="53"/>
      <c r="AJI5" s="54"/>
      <c r="AJJ5" s="55"/>
      <c r="AJK5" s="53"/>
      <c r="AJL5" s="54"/>
      <c r="AJM5" s="55"/>
      <c r="AJN5" s="53"/>
      <c r="AJO5" s="54"/>
      <c r="AJP5" s="55"/>
      <c r="AJQ5" s="53"/>
      <c r="AJR5" s="54"/>
      <c r="AJS5" s="55"/>
      <c r="AJT5" s="53"/>
      <c r="AJU5" s="54"/>
      <c r="AJV5" s="55"/>
      <c r="AJW5" s="53"/>
      <c r="AJX5" s="54"/>
      <c r="AJY5" s="55"/>
      <c r="AJZ5" s="53"/>
      <c r="AKA5" s="54"/>
      <c r="AKB5" s="55"/>
      <c r="AKC5" s="53"/>
      <c r="AKD5" s="54"/>
      <c r="AKE5" s="55"/>
      <c r="AKF5" s="53"/>
      <c r="AKG5" s="54"/>
      <c r="AKH5" s="55"/>
      <c r="AKI5" s="53"/>
      <c r="AKJ5" s="54"/>
      <c r="AKK5" s="55"/>
      <c r="AKL5" s="53"/>
      <c r="AKM5" s="54"/>
      <c r="AKN5" s="55"/>
      <c r="AKO5" s="53"/>
      <c r="AKP5" s="54"/>
      <c r="AKQ5" s="55"/>
      <c r="AKR5" s="53"/>
      <c r="AKS5" s="54"/>
      <c r="AKT5" s="55"/>
      <c r="AKU5" s="53"/>
      <c r="AKV5" s="54"/>
      <c r="AKW5" s="55"/>
      <c r="AKX5" s="53"/>
      <c r="AKY5" s="54"/>
      <c r="AKZ5" s="55"/>
      <c r="ALA5" s="53"/>
      <c r="ALB5" s="54"/>
      <c r="ALC5" s="55"/>
      <c r="ALD5" s="53"/>
      <c r="ALE5" s="54"/>
      <c r="ALF5" s="55"/>
      <c r="ALG5" s="53"/>
      <c r="ALH5" s="54"/>
      <c r="ALI5" s="55"/>
      <c r="ALJ5" s="53"/>
      <c r="ALK5" s="54"/>
      <c r="ALL5" s="55"/>
      <c r="ALM5" s="53"/>
      <c r="ALN5" s="54"/>
      <c r="ALO5" s="55"/>
      <c r="ALP5" s="53"/>
      <c r="ALQ5" s="54"/>
      <c r="ALR5" s="55"/>
      <c r="ALS5" s="53"/>
      <c r="ALT5" s="54"/>
      <c r="ALU5" s="55"/>
      <c r="ALV5" s="53"/>
      <c r="ALW5" s="54"/>
      <c r="ALX5" s="55"/>
      <c r="ALY5" s="53"/>
      <c r="ALZ5" s="54"/>
      <c r="AMA5" s="55"/>
      <c r="AMB5" s="53"/>
      <c r="AMC5" s="54"/>
      <c r="AMD5" s="55"/>
      <c r="AME5" s="53"/>
      <c r="AMF5" s="54"/>
      <c r="AMG5" s="55"/>
      <c r="AMH5" s="53"/>
      <c r="AMI5" s="54"/>
      <c r="AMJ5" s="55"/>
      <c r="AMK5" s="53"/>
      <c r="AML5" s="54"/>
      <c r="AMM5" s="55"/>
      <c r="AMN5" s="53"/>
      <c r="AMO5" s="54"/>
      <c r="AMP5" s="55"/>
      <c r="AMQ5" s="53"/>
      <c r="AMR5" s="54"/>
      <c r="AMS5" s="55"/>
      <c r="AMT5" s="53"/>
      <c r="AMU5" s="54"/>
      <c r="AMV5" s="55"/>
      <c r="AMW5" s="53"/>
      <c r="AMX5" s="54"/>
      <c r="AMY5" s="55"/>
      <c r="AMZ5" s="53"/>
      <c r="ANA5" s="54"/>
      <c r="ANB5" s="55"/>
      <c r="ANC5" s="53"/>
      <c r="AND5" s="54"/>
      <c r="ANE5" s="55"/>
      <c r="ANF5" s="53"/>
      <c r="ANG5" s="54"/>
      <c r="ANH5" s="55"/>
      <c r="ANI5" s="53"/>
      <c r="ANJ5" s="54"/>
      <c r="ANK5" s="55"/>
      <c r="ANL5" s="53"/>
      <c r="ANM5" s="54"/>
      <c r="ANN5" s="55"/>
      <c r="ANO5" s="53"/>
      <c r="ANP5" s="54"/>
      <c r="ANQ5" s="55"/>
      <c r="ANR5" s="53"/>
      <c r="ANS5" s="54"/>
      <c r="ANT5" s="55"/>
      <c r="ANU5" s="53"/>
      <c r="ANV5" s="54"/>
      <c r="ANW5" s="55"/>
      <c r="ANX5" s="53"/>
      <c r="ANY5" s="54"/>
      <c r="ANZ5" s="55"/>
      <c r="AOA5" s="53"/>
      <c r="AOB5" s="54"/>
      <c r="AOC5" s="55"/>
      <c r="AOD5" s="53"/>
      <c r="AOE5" s="54"/>
      <c r="AOF5" s="55"/>
      <c r="AOG5" s="53"/>
      <c r="AOH5" s="54"/>
      <c r="AOI5" s="55"/>
      <c r="AOJ5" s="53"/>
      <c r="AOK5" s="54"/>
      <c r="AOL5" s="55"/>
      <c r="AOM5" s="53"/>
      <c r="AON5" s="54"/>
      <c r="AOO5" s="55"/>
      <c r="AOP5" s="53"/>
      <c r="AOQ5" s="54"/>
      <c r="AOR5" s="55"/>
      <c r="AOS5" s="53"/>
      <c r="AOT5" s="54"/>
      <c r="AOU5" s="55"/>
      <c r="AOV5" s="53"/>
      <c r="AOW5" s="54"/>
      <c r="AOX5" s="55"/>
      <c r="AOY5" s="53"/>
      <c r="AOZ5" s="54"/>
      <c r="APA5" s="55"/>
      <c r="APB5" s="53"/>
      <c r="APC5" s="54"/>
      <c r="APD5" s="55"/>
      <c r="APE5" s="53"/>
      <c r="APF5" s="54"/>
      <c r="APG5" s="55"/>
      <c r="APH5" s="53"/>
      <c r="API5" s="54"/>
      <c r="APJ5" s="55"/>
      <c r="APK5" s="53"/>
      <c r="APL5" s="54"/>
      <c r="APM5" s="55"/>
      <c r="APN5" s="53"/>
      <c r="APO5" s="54"/>
      <c r="APP5" s="55"/>
      <c r="APQ5" s="53"/>
      <c r="APR5" s="54"/>
      <c r="APS5" s="55"/>
      <c r="APT5" s="53"/>
      <c r="APU5" s="54"/>
      <c r="APV5" s="55"/>
      <c r="APW5" s="53"/>
      <c r="APX5" s="54"/>
      <c r="APY5" s="55"/>
      <c r="APZ5" s="53"/>
      <c r="AQA5" s="54"/>
      <c r="AQB5" s="55"/>
      <c r="AQC5" s="53"/>
      <c r="AQD5" s="54"/>
      <c r="AQE5" s="55"/>
      <c r="AQF5" s="53"/>
      <c r="AQG5" s="54"/>
      <c r="AQH5" s="55"/>
      <c r="AQI5" s="53"/>
      <c r="AQJ5" s="54"/>
      <c r="AQK5" s="55"/>
      <c r="AQL5" s="53"/>
      <c r="AQM5" s="54"/>
      <c r="AQN5" s="55"/>
      <c r="AQO5" s="53"/>
      <c r="AQP5" s="54"/>
      <c r="AQQ5" s="55"/>
      <c r="AQR5" s="53"/>
      <c r="AQS5" s="54"/>
      <c r="AQT5" s="55"/>
      <c r="AQU5" s="53"/>
      <c r="AQV5" s="54"/>
      <c r="AQW5" s="55"/>
      <c r="AQX5" s="53"/>
      <c r="AQY5" s="54"/>
      <c r="AQZ5" s="55"/>
      <c r="ARA5" s="53"/>
      <c r="ARB5" s="54"/>
      <c r="ARC5" s="55"/>
      <c r="ARD5" s="53"/>
      <c r="ARE5" s="54"/>
      <c r="ARF5" s="55"/>
      <c r="ARG5" s="53"/>
      <c r="ARH5" s="54"/>
      <c r="ARI5" s="55"/>
      <c r="ARJ5" s="53"/>
      <c r="ARK5" s="54"/>
      <c r="ARL5" s="55"/>
      <c r="ARM5" s="53"/>
      <c r="ARN5" s="54"/>
      <c r="ARO5" s="55"/>
      <c r="ARP5" s="53"/>
      <c r="ARQ5" s="54"/>
      <c r="ARR5" s="55"/>
      <c r="ARS5" s="53"/>
      <c r="ART5" s="54"/>
      <c r="ARU5" s="55"/>
      <c r="ARV5" s="53"/>
      <c r="ARW5" s="54"/>
      <c r="ARX5" s="55"/>
      <c r="ARY5" s="53"/>
      <c r="ARZ5" s="54"/>
      <c r="ASA5" s="55"/>
      <c r="ASB5" s="53"/>
      <c r="ASC5" s="54"/>
      <c r="ASD5" s="55"/>
      <c r="ASE5" s="53"/>
      <c r="ASF5" s="54"/>
      <c r="ASG5" s="55"/>
      <c r="ASH5" s="53"/>
      <c r="ASI5" s="54"/>
      <c r="ASJ5" s="55"/>
      <c r="ASK5" s="53"/>
      <c r="ASL5" s="54"/>
      <c r="ASM5" s="55"/>
      <c r="ASN5" s="53"/>
      <c r="ASO5" s="54"/>
      <c r="ASP5" s="55"/>
      <c r="ASQ5" s="53"/>
      <c r="ASR5" s="54"/>
      <c r="ASS5" s="55"/>
      <c r="AST5" s="53"/>
      <c r="ASU5" s="54"/>
      <c r="ASV5" s="55"/>
      <c r="ASW5" s="53"/>
      <c r="ASX5" s="54"/>
      <c r="ASY5" s="55"/>
      <c r="ASZ5" s="53"/>
      <c r="ATA5" s="54"/>
      <c r="ATB5" s="55"/>
      <c r="ATC5" s="53"/>
      <c r="ATD5" s="54"/>
      <c r="ATE5" s="55"/>
      <c r="ATF5" s="53"/>
      <c r="ATG5" s="54"/>
      <c r="ATH5" s="55"/>
      <c r="ATI5" s="53"/>
      <c r="ATJ5" s="54"/>
      <c r="ATK5" s="55"/>
      <c r="ATL5" s="53"/>
      <c r="ATM5" s="54"/>
      <c r="ATN5" s="55"/>
      <c r="ATO5" s="53"/>
      <c r="ATP5" s="54"/>
      <c r="ATQ5" s="55"/>
      <c r="ATR5" s="53"/>
      <c r="ATS5" s="54"/>
      <c r="ATT5" s="55"/>
      <c r="ATU5" s="53"/>
      <c r="ATV5" s="54"/>
      <c r="ATW5" s="55"/>
      <c r="ATX5" s="53"/>
      <c r="ATY5" s="54"/>
      <c r="ATZ5" s="55"/>
      <c r="AUA5" s="53"/>
      <c r="AUB5" s="54"/>
      <c r="AUC5" s="55"/>
      <c r="AUD5" s="53"/>
      <c r="AUE5" s="54"/>
      <c r="AUF5" s="55"/>
      <c r="AUG5" s="53"/>
      <c r="AUH5" s="54"/>
      <c r="AUI5" s="55"/>
      <c r="AUJ5" s="53"/>
      <c r="AUK5" s="54"/>
      <c r="AUL5" s="55"/>
      <c r="AUM5" s="53"/>
      <c r="AUN5" s="54"/>
      <c r="AUO5" s="55"/>
      <c r="AUP5" s="53"/>
      <c r="AUQ5" s="54"/>
      <c r="AUR5" s="55"/>
      <c r="AUS5" s="53"/>
      <c r="AUT5" s="54"/>
      <c r="AUU5" s="55"/>
      <c r="AUV5" s="53"/>
      <c r="AUW5" s="54"/>
      <c r="AUX5" s="55"/>
      <c r="AUY5" s="53"/>
      <c r="AUZ5" s="54"/>
      <c r="AVA5" s="55"/>
      <c r="AVB5" s="53"/>
      <c r="AVC5" s="54"/>
      <c r="AVD5" s="55"/>
      <c r="AVE5" s="53"/>
      <c r="AVF5" s="54"/>
      <c r="AVG5" s="55"/>
      <c r="AVH5" s="53"/>
      <c r="AVI5" s="54"/>
      <c r="AVJ5" s="55"/>
      <c r="AVK5" s="53"/>
      <c r="AVL5" s="54"/>
      <c r="AVM5" s="55"/>
      <c r="AVN5" s="53"/>
      <c r="AVO5" s="54"/>
      <c r="AVP5" s="55"/>
      <c r="AVQ5" s="53"/>
      <c r="AVR5" s="54"/>
      <c r="AVS5" s="55"/>
      <c r="AVT5" s="53"/>
      <c r="AVU5" s="54"/>
      <c r="AVV5" s="55"/>
      <c r="AVW5" s="53"/>
      <c r="AVX5" s="54"/>
      <c r="AVY5" s="55"/>
      <c r="AVZ5" s="53"/>
      <c r="AWA5" s="54"/>
      <c r="AWB5" s="55"/>
      <c r="AWC5" s="53"/>
      <c r="AWD5" s="54"/>
      <c r="AWE5" s="55"/>
      <c r="AWF5" s="53"/>
      <c r="AWG5" s="54"/>
      <c r="AWH5" s="55"/>
      <c r="AWI5" s="53"/>
      <c r="AWJ5" s="54"/>
      <c r="AWK5" s="55"/>
      <c r="AWL5" s="53"/>
      <c r="AWM5" s="54"/>
      <c r="AWN5" s="55"/>
      <c r="AWO5" s="53"/>
      <c r="AWP5" s="54"/>
      <c r="AWQ5" s="55"/>
      <c r="AWR5" s="53"/>
      <c r="AWS5" s="54"/>
      <c r="AWT5" s="55"/>
      <c r="AWU5" s="53"/>
      <c r="AWV5" s="54"/>
      <c r="AWW5" s="55"/>
      <c r="AWX5" s="53"/>
      <c r="AWY5" s="54"/>
      <c r="AWZ5" s="55"/>
      <c r="AXA5" s="53"/>
      <c r="AXB5" s="54"/>
      <c r="AXC5" s="55"/>
      <c r="AXD5" s="53"/>
      <c r="AXE5" s="54"/>
      <c r="AXF5" s="55"/>
      <c r="AXG5" s="53"/>
      <c r="AXH5" s="54"/>
      <c r="AXI5" s="55"/>
      <c r="AXJ5" s="53"/>
      <c r="AXK5" s="54"/>
      <c r="AXL5" s="55"/>
      <c r="AXM5" s="53"/>
      <c r="AXN5" s="54"/>
      <c r="AXO5" s="55"/>
      <c r="AXP5" s="53"/>
      <c r="AXQ5" s="54"/>
      <c r="AXR5" s="55"/>
      <c r="AXS5" s="53"/>
      <c r="AXT5" s="54"/>
      <c r="AXU5" s="55"/>
      <c r="AXV5" s="53"/>
      <c r="AXW5" s="54"/>
      <c r="AXX5" s="55"/>
      <c r="AXY5" s="53"/>
      <c r="AXZ5" s="54"/>
      <c r="AYA5" s="55"/>
      <c r="AYB5" s="53"/>
      <c r="AYC5" s="54"/>
      <c r="AYD5" s="55"/>
      <c r="AYE5" s="53"/>
      <c r="AYF5" s="54"/>
      <c r="AYG5" s="55"/>
      <c r="AYH5" s="53"/>
      <c r="AYI5" s="54"/>
      <c r="AYJ5" s="55"/>
      <c r="AYK5" s="53"/>
      <c r="AYL5" s="54"/>
      <c r="AYM5" s="55"/>
      <c r="AYN5" s="53"/>
      <c r="AYO5" s="54"/>
      <c r="AYP5" s="55"/>
      <c r="AYQ5" s="53"/>
      <c r="AYR5" s="54"/>
      <c r="AYS5" s="55"/>
      <c r="AYT5" s="53"/>
      <c r="AYU5" s="54"/>
      <c r="AYV5" s="55"/>
      <c r="AYW5" s="53"/>
      <c r="AYX5" s="54"/>
      <c r="AYY5" s="55"/>
      <c r="AYZ5" s="53"/>
      <c r="AZA5" s="54"/>
      <c r="AZB5" s="55"/>
      <c r="AZC5" s="53"/>
      <c r="AZD5" s="54"/>
      <c r="AZE5" s="55"/>
      <c r="AZF5" s="53"/>
      <c r="AZG5" s="54"/>
      <c r="AZH5" s="55"/>
      <c r="AZI5" s="53"/>
      <c r="AZJ5" s="54"/>
      <c r="AZK5" s="55"/>
      <c r="AZL5" s="53"/>
      <c r="AZM5" s="54"/>
      <c r="AZN5" s="55"/>
      <c r="AZO5" s="53"/>
      <c r="AZP5" s="54"/>
      <c r="AZQ5" s="55"/>
      <c r="AZR5" s="53"/>
      <c r="AZS5" s="54"/>
      <c r="AZT5" s="55"/>
      <c r="AZU5" s="53"/>
      <c r="AZV5" s="54"/>
      <c r="AZW5" s="55"/>
      <c r="AZX5" s="53"/>
      <c r="AZY5" s="54"/>
      <c r="AZZ5" s="55"/>
      <c r="BAA5" s="53"/>
      <c r="BAB5" s="54"/>
      <c r="BAC5" s="55"/>
      <c r="BAD5" s="53"/>
      <c r="BAE5" s="54"/>
      <c r="BAF5" s="55"/>
      <c r="BAG5" s="53"/>
      <c r="BAH5" s="54"/>
      <c r="BAI5" s="55"/>
      <c r="BAJ5" s="53"/>
      <c r="BAK5" s="54"/>
      <c r="BAL5" s="55"/>
      <c r="BAM5" s="53"/>
      <c r="BAN5" s="54"/>
      <c r="BAO5" s="55"/>
      <c r="BAP5" s="53"/>
      <c r="BAQ5" s="54"/>
      <c r="BAR5" s="55"/>
      <c r="BAS5" s="53"/>
      <c r="BAT5" s="54"/>
      <c r="BAU5" s="55"/>
      <c r="BAV5" s="53"/>
      <c r="BAW5" s="54"/>
      <c r="BAX5" s="55"/>
      <c r="BAY5" s="53"/>
      <c r="BAZ5" s="54"/>
      <c r="BBA5" s="55"/>
      <c r="BBB5" s="53"/>
      <c r="BBC5" s="54"/>
      <c r="BBD5" s="55"/>
      <c r="BBE5" s="53"/>
      <c r="BBF5" s="54"/>
      <c r="BBG5" s="55"/>
      <c r="BBH5" s="53"/>
      <c r="BBI5" s="54"/>
      <c r="BBJ5" s="55"/>
      <c r="BBK5" s="53"/>
      <c r="BBL5" s="54"/>
      <c r="BBM5" s="55"/>
      <c r="BBN5" s="53"/>
      <c r="BBO5" s="54"/>
      <c r="BBP5" s="55"/>
      <c r="BBQ5" s="53"/>
      <c r="BBR5" s="54"/>
      <c r="BBS5" s="55"/>
      <c r="BBT5" s="53"/>
      <c r="BBU5" s="54"/>
      <c r="BBV5" s="55"/>
      <c r="BBW5" s="53"/>
      <c r="BBX5" s="54"/>
      <c r="BBY5" s="55"/>
      <c r="BBZ5" s="53"/>
      <c r="BCA5" s="54"/>
      <c r="BCB5" s="55"/>
      <c r="BCC5" s="53"/>
      <c r="BCD5" s="54"/>
      <c r="BCE5" s="55"/>
      <c r="BCF5" s="53"/>
      <c r="BCG5" s="54"/>
      <c r="BCH5" s="55"/>
      <c r="BCI5" s="53"/>
      <c r="BCJ5" s="54"/>
      <c r="BCK5" s="55"/>
      <c r="BCL5" s="53"/>
      <c r="BCM5" s="54"/>
      <c r="BCN5" s="55"/>
      <c r="BCO5" s="53"/>
      <c r="BCP5" s="54"/>
      <c r="BCQ5" s="55"/>
      <c r="BCR5" s="53"/>
      <c r="BCS5" s="54"/>
      <c r="BCT5" s="55"/>
      <c r="BCU5" s="53"/>
      <c r="BCV5" s="54"/>
      <c r="BCW5" s="55"/>
      <c r="BCX5" s="53"/>
      <c r="BCY5" s="54"/>
      <c r="BCZ5" s="55"/>
      <c r="BDA5" s="53"/>
      <c r="BDB5" s="54"/>
      <c r="BDC5" s="55"/>
      <c r="BDD5" s="53"/>
      <c r="BDE5" s="54"/>
      <c r="BDF5" s="55"/>
      <c r="BDG5" s="53"/>
      <c r="BDH5" s="54"/>
      <c r="BDI5" s="55"/>
      <c r="BDJ5" s="53"/>
      <c r="BDK5" s="54"/>
      <c r="BDL5" s="55"/>
      <c r="BDM5" s="53"/>
      <c r="BDN5" s="54"/>
      <c r="BDO5" s="55"/>
      <c r="BDP5" s="53"/>
      <c r="BDQ5" s="54"/>
      <c r="BDR5" s="55"/>
      <c r="BDS5" s="53"/>
      <c r="BDT5" s="54"/>
      <c r="BDU5" s="55"/>
      <c r="BDV5" s="53"/>
      <c r="BDW5" s="54"/>
      <c r="BDX5" s="55"/>
      <c r="BDY5" s="53"/>
      <c r="BDZ5" s="54"/>
      <c r="BEA5" s="55"/>
      <c r="BEB5" s="53"/>
      <c r="BEC5" s="54"/>
      <c r="BED5" s="55"/>
      <c r="BEE5" s="53"/>
      <c r="BEF5" s="54"/>
      <c r="BEG5" s="55"/>
      <c r="BEH5" s="53"/>
      <c r="BEI5" s="54"/>
      <c r="BEJ5" s="55"/>
      <c r="BEK5" s="53"/>
      <c r="BEL5" s="54"/>
      <c r="BEM5" s="55"/>
      <c r="BEN5" s="53"/>
      <c r="BEO5" s="54"/>
      <c r="BEP5" s="55"/>
      <c r="BEQ5" s="53"/>
      <c r="BER5" s="54"/>
      <c r="BES5" s="55"/>
      <c r="BET5" s="53"/>
      <c r="BEU5" s="54"/>
      <c r="BEV5" s="55"/>
      <c r="BEW5" s="53"/>
      <c r="BEX5" s="54"/>
      <c r="BEY5" s="55"/>
      <c r="BEZ5" s="53"/>
      <c r="BFA5" s="54"/>
      <c r="BFB5" s="55"/>
      <c r="BFC5" s="53"/>
      <c r="BFD5" s="54"/>
      <c r="BFE5" s="55"/>
      <c r="BFF5" s="53"/>
      <c r="BFG5" s="54"/>
      <c r="BFH5" s="55"/>
      <c r="BFI5" s="53"/>
      <c r="BFJ5" s="54"/>
      <c r="BFK5" s="55"/>
      <c r="BFL5" s="53"/>
      <c r="BFM5" s="54"/>
      <c r="BFN5" s="55"/>
      <c r="BFO5" s="53"/>
      <c r="BFP5" s="54"/>
      <c r="BFQ5" s="55"/>
      <c r="BFR5" s="53"/>
      <c r="BFS5" s="54"/>
      <c r="BFT5" s="55"/>
      <c r="BFU5" s="53"/>
      <c r="BFV5" s="54"/>
      <c r="BFW5" s="55"/>
      <c r="BFX5" s="53"/>
      <c r="BFY5" s="54"/>
      <c r="BFZ5" s="55"/>
      <c r="BGA5" s="53"/>
      <c r="BGB5" s="54"/>
      <c r="BGC5" s="55"/>
      <c r="BGD5" s="53"/>
      <c r="BGE5" s="54"/>
      <c r="BGF5" s="55"/>
      <c r="BGG5" s="53"/>
      <c r="BGH5" s="54"/>
      <c r="BGI5" s="55"/>
      <c r="BGJ5" s="53"/>
      <c r="BGK5" s="54"/>
      <c r="BGL5" s="55"/>
      <c r="BGM5" s="53"/>
      <c r="BGN5" s="54"/>
      <c r="BGO5" s="55"/>
      <c r="BGP5" s="53"/>
      <c r="BGQ5" s="54"/>
      <c r="BGR5" s="55"/>
      <c r="BGS5" s="53"/>
      <c r="BGT5" s="54"/>
      <c r="BGU5" s="55"/>
      <c r="BGV5" s="53"/>
      <c r="BGW5" s="54"/>
      <c r="BGX5" s="55"/>
      <c r="BGY5" s="53"/>
      <c r="BGZ5" s="54"/>
      <c r="BHA5" s="55"/>
      <c r="BHB5" s="53"/>
      <c r="BHC5" s="54"/>
      <c r="BHD5" s="55"/>
      <c r="BHE5" s="53"/>
      <c r="BHF5" s="54"/>
      <c r="BHG5" s="55"/>
      <c r="BHH5" s="53"/>
      <c r="BHI5" s="54"/>
      <c r="BHJ5" s="55"/>
      <c r="BHK5" s="53"/>
      <c r="BHL5" s="54"/>
      <c r="BHM5" s="55"/>
      <c r="BHN5" s="53"/>
      <c r="BHO5" s="54"/>
      <c r="BHP5" s="55"/>
      <c r="BHQ5" s="53"/>
      <c r="BHR5" s="54"/>
      <c r="BHS5" s="55"/>
      <c r="BHT5" s="53"/>
      <c r="BHU5" s="54"/>
      <c r="BHV5" s="55"/>
      <c r="BHW5" s="53"/>
      <c r="BHX5" s="54"/>
      <c r="BHY5" s="55"/>
      <c r="BHZ5" s="53"/>
      <c r="BIA5" s="54"/>
      <c r="BIB5" s="55"/>
      <c r="BIC5" s="53"/>
      <c r="BID5" s="54"/>
      <c r="BIE5" s="55"/>
      <c r="BIF5" s="53"/>
      <c r="BIG5" s="54"/>
      <c r="BIH5" s="55"/>
      <c r="BII5" s="53"/>
      <c r="BIJ5" s="54"/>
      <c r="BIK5" s="55"/>
      <c r="BIL5" s="53"/>
      <c r="BIM5" s="54"/>
      <c r="BIN5" s="55"/>
      <c r="BIO5" s="53"/>
      <c r="BIP5" s="54"/>
      <c r="BIQ5" s="55"/>
      <c r="BIR5" s="53"/>
      <c r="BIS5" s="54"/>
      <c r="BIT5" s="55"/>
      <c r="BIU5" s="53"/>
      <c r="BIV5" s="54"/>
      <c r="BIW5" s="55"/>
      <c r="BIX5" s="53"/>
      <c r="BIY5" s="54"/>
      <c r="BIZ5" s="55"/>
      <c r="BJA5" s="53"/>
      <c r="BJB5" s="54"/>
      <c r="BJC5" s="55"/>
      <c r="BJD5" s="53"/>
      <c r="BJE5" s="54"/>
      <c r="BJF5" s="55"/>
      <c r="BJG5" s="53"/>
      <c r="BJH5" s="54"/>
      <c r="BJI5" s="55"/>
      <c r="BJJ5" s="53"/>
      <c r="BJK5" s="54"/>
      <c r="BJL5" s="55"/>
      <c r="BJM5" s="53"/>
      <c r="BJN5" s="54"/>
      <c r="BJO5" s="55"/>
      <c r="BJP5" s="53"/>
      <c r="BJQ5" s="54"/>
      <c r="BJR5" s="55"/>
      <c r="BJS5" s="53"/>
      <c r="BJT5" s="54"/>
      <c r="BJU5" s="55"/>
      <c r="BJV5" s="53"/>
      <c r="BJW5" s="54"/>
      <c r="BJX5" s="55"/>
      <c r="BJY5" s="53"/>
      <c r="BJZ5" s="54"/>
      <c r="BKA5" s="55"/>
      <c r="BKB5" s="53"/>
      <c r="BKC5" s="54"/>
      <c r="BKD5" s="55"/>
      <c r="BKE5" s="53"/>
      <c r="BKF5" s="54"/>
      <c r="BKG5" s="55"/>
      <c r="BKH5" s="53"/>
      <c r="BKI5" s="54"/>
      <c r="BKJ5" s="55"/>
      <c r="BKK5" s="53"/>
      <c r="BKL5" s="54"/>
      <c r="BKM5" s="55"/>
      <c r="BKN5" s="53"/>
      <c r="BKO5" s="54"/>
      <c r="BKP5" s="55"/>
      <c r="BKQ5" s="53"/>
      <c r="BKR5" s="54"/>
      <c r="BKS5" s="55"/>
      <c r="BKT5" s="53"/>
      <c r="BKU5" s="54"/>
      <c r="BKV5" s="55"/>
      <c r="BKW5" s="53"/>
      <c r="BKX5" s="54"/>
      <c r="BKY5" s="55"/>
      <c r="BKZ5" s="53"/>
      <c r="BLA5" s="54"/>
      <c r="BLB5" s="55"/>
      <c r="BLC5" s="53"/>
      <c r="BLD5" s="54"/>
      <c r="BLE5" s="55"/>
      <c r="BLF5" s="53"/>
      <c r="BLG5" s="54"/>
      <c r="BLH5" s="55"/>
      <c r="BLI5" s="53"/>
      <c r="BLJ5" s="54"/>
      <c r="BLK5" s="55"/>
      <c r="BLL5" s="53"/>
      <c r="BLM5" s="54"/>
      <c r="BLN5" s="55"/>
      <c r="BLO5" s="53"/>
      <c r="BLP5" s="54"/>
      <c r="BLQ5" s="55"/>
      <c r="BLR5" s="53"/>
      <c r="BLS5" s="54"/>
      <c r="BLT5" s="55"/>
      <c r="BLU5" s="53"/>
      <c r="BLV5" s="54"/>
      <c r="BLW5" s="55"/>
      <c r="BLX5" s="53"/>
      <c r="BLY5" s="54"/>
      <c r="BLZ5" s="55"/>
      <c r="BMA5" s="53"/>
      <c r="BMB5" s="54"/>
      <c r="BMC5" s="55"/>
      <c r="BMD5" s="53"/>
      <c r="BME5" s="54"/>
      <c r="BMF5" s="55"/>
      <c r="BMG5" s="53"/>
      <c r="BMH5" s="54"/>
      <c r="BMI5" s="55"/>
      <c r="BMJ5" s="53"/>
      <c r="BMK5" s="54"/>
      <c r="BML5" s="55"/>
      <c r="BMM5" s="53"/>
      <c r="BMN5" s="54"/>
      <c r="BMO5" s="55"/>
      <c r="BMP5" s="53"/>
      <c r="BMQ5" s="54"/>
      <c r="BMR5" s="55"/>
      <c r="BMS5" s="53"/>
      <c r="BMT5" s="54"/>
      <c r="BMU5" s="55"/>
      <c r="BMV5" s="53"/>
      <c r="BMW5" s="54"/>
      <c r="BMX5" s="55"/>
      <c r="BMY5" s="53"/>
      <c r="BMZ5" s="54"/>
      <c r="BNA5" s="55"/>
      <c r="BNB5" s="53"/>
      <c r="BNC5" s="54"/>
      <c r="BND5" s="55"/>
      <c r="BNE5" s="53"/>
      <c r="BNF5" s="54"/>
      <c r="BNG5" s="55"/>
      <c r="BNH5" s="53"/>
      <c r="BNI5" s="54"/>
      <c r="BNJ5" s="55"/>
      <c r="BNK5" s="53"/>
      <c r="BNL5" s="54"/>
      <c r="BNM5" s="55"/>
      <c r="BNN5" s="53"/>
      <c r="BNO5" s="54"/>
      <c r="BNP5" s="55"/>
      <c r="BNQ5" s="53"/>
      <c r="BNR5" s="54"/>
      <c r="BNS5" s="55"/>
      <c r="BNT5" s="53"/>
      <c r="BNU5" s="54"/>
      <c r="BNV5" s="55"/>
      <c r="BNW5" s="53"/>
      <c r="BNX5" s="54"/>
      <c r="BNY5" s="55"/>
      <c r="BNZ5" s="53"/>
      <c r="BOA5" s="54"/>
      <c r="BOB5" s="55"/>
      <c r="BOC5" s="53"/>
      <c r="BOD5" s="54"/>
      <c r="BOE5" s="55"/>
      <c r="BOF5" s="53"/>
      <c r="BOG5" s="54"/>
      <c r="BOH5" s="55"/>
      <c r="BOI5" s="53"/>
      <c r="BOJ5" s="54"/>
      <c r="BOK5" s="55"/>
      <c r="BOL5" s="53"/>
      <c r="BOM5" s="54"/>
      <c r="BON5" s="55"/>
      <c r="BOO5" s="53"/>
      <c r="BOP5" s="54"/>
      <c r="BOQ5" s="55"/>
      <c r="BOR5" s="53"/>
      <c r="BOS5" s="54"/>
      <c r="BOT5" s="55"/>
      <c r="BOU5" s="53"/>
      <c r="BOV5" s="54"/>
      <c r="BOW5" s="55"/>
      <c r="BOX5" s="53"/>
      <c r="BOY5" s="54"/>
      <c r="BOZ5" s="55"/>
      <c r="BPA5" s="53"/>
      <c r="BPB5" s="54"/>
      <c r="BPC5" s="55"/>
      <c r="BPD5" s="53"/>
      <c r="BPE5" s="54"/>
      <c r="BPF5" s="55"/>
      <c r="BPG5" s="53"/>
      <c r="BPH5" s="54"/>
      <c r="BPI5" s="55"/>
      <c r="BPJ5" s="53"/>
      <c r="BPK5" s="54"/>
      <c r="BPL5" s="55"/>
      <c r="BPM5" s="53"/>
      <c r="BPN5" s="54"/>
      <c r="BPO5" s="55"/>
      <c r="BPP5" s="53"/>
      <c r="BPQ5" s="54"/>
      <c r="BPR5" s="55"/>
      <c r="BPS5" s="53"/>
      <c r="BPT5" s="54"/>
      <c r="BPU5" s="55"/>
      <c r="BPV5" s="53"/>
      <c r="BPW5" s="54"/>
      <c r="BPX5" s="55"/>
      <c r="BPY5" s="53"/>
      <c r="BPZ5" s="54"/>
      <c r="BQA5" s="55"/>
      <c r="BQB5" s="53"/>
      <c r="BQC5" s="54"/>
      <c r="BQD5" s="55"/>
      <c r="BQE5" s="53"/>
      <c r="BQF5" s="54"/>
      <c r="BQG5" s="55"/>
      <c r="BQH5" s="53"/>
      <c r="BQI5" s="54"/>
      <c r="BQJ5" s="55"/>
      <c r="BQK5" s="53"/>
      <c r="BQL5" s="54"/>
      <c r="BQM5" s="55"/>
      <c r="BQN5" s="53"/>
      <c r="BQO5" s="54"/>
      <c r="BQP5" s="55"/>
      <c r="BQQ5" s="53"/>
      <c r="BQR5" s="54"/>
      <c r="BQS5" s="55"/>
      <c r="BQT5" s="53"/>
      <c r="BQU5" s="54"/>
      <c r="BQV5" s="55"/>
      <c r="BQW5" s="53"/>
      <c r="BQX5" s="54"/>
      <c r="BQY5" s="55"/>
      <c r="BQZ5" s="53"/>
      <c r="BRA5" s="54"/>
      <c r="BRB5" s="55"/>
      <c r="BRC5" s="53"/>
      <c r="BRD5" s="54"/>
      <c r="BRE5" s="55"/>
      <c r="BRF5" s="53"/>
      <c r="BRG5" s="54"/>
      <c r="BRH5" s="55"/>
      <c r="BRI5" s="53"/>
      <c r="BRJ5" s="54"/>
      <c r="BRK5" s="55"/>
      <c r="BRL5" s="53"/>
      <c r="BRM5" s="54"/>
      <c r="BRN5" s="55"/>
      <c r="BRO5" s="53"/>
      <c r="BRP5" s="54"/>
      <c r="BRQ5" s="55"/>
      <c r="BRR5" s="53"/>
      <c r="BRS5" s="54"/>
      <c r="BRT5" s="55"/>
      <c r="BRU5" s="53"/>
      <c r="BRV5" s="54"/>
      <c r="BRW5" s="55"/>
      <c r="BRX5" s="53"/>
      <c r="BRY5" s="54"/>
      <c r="BRZ5" s="55"/>
      <c r="BSA5" s="53"/>
      <c r="BSB5" s="54"/>
      <c r="BSC5" s="55"/>
      <c r="BSD5" s="53"/>
      <c r="BSE5" s="54"/>
      <c r="BSF5" s="55"/>
      <c r="BSG5" s="53"/>
      <c r="BSH5" s="54"/>
      <c r="BSI5" s="55"/>
      <c r="BSJ5" s="53"/>
      <c r="BSK5" s="54"/>
      <c r="BSL5" s="55"/>
      <c r="BSM5" s="53"/>
      <c r="BSN5" s="54"/>
      <c r="BSO5" s="55"/>
      <c r="BSP5" s="53"/>
      <c r="BSQ5" s="54"/>
      <c r="BSR5" s="55"/>
      <c r="BSS5" s="53"/>
      <c r="BST5" s="54"/>
      <c r="BSU5" s="55"/>
      <c r="BSV5" s="53"/>
      <c r="BSW5" s="54"/>
      <c r="BSX5" s="55"/>
      <c r="BSY5" s="53"/>
      <c r="BSZ5" s="54"/>
      <c r="BTA5" s="55"/>
      <c r="BTB5" s="53"/>
      <c r="BTC5" s="54"/>
      <c r="BTD5" s="55"/>
      <c r="BTE5" s="53"/>
      <c r="BTF5" s="54"/>
      <c r="BTG5" s="55"/>
      <c r="BTH5" s="53"/>
      <c r="BTI5" s="54"/>
      <c r="BTJ5" s="55"/>
      <c r="BTK5" s="53"/>
      <c r="BTL5" s="54"/>
      <c r="BTM5" s="55"/>
      <c r="BTN5" s="53"/>
      <c r="BTO5" s="54"/>
      <c r="BTP5" s="55"/>
      <c r="BTQ5" s="53"/>
      <c r="BTR5" s="54"/>
      <c r="BTS5" s="55"/>
      <c r="BTT5" s="53"/>
      <c r="BTU5" s="54"/>
      <c r="BTV5" s="55"/>
      <c r="BTW5" s="53"/>
      <c r="BTX5" s="54"/>
      <c r="BTY5" s="55"/>
      <c r="BTZ5" s="53"/>
      <c r="BUA5" s="54"/>
      <c r="BUB5" s="55"/>
      <c r="BUC5" s="53"/>
      <c r="BUD5" s="54"/>
      <c r="BUE5" s="55"/>
      <c r="BUF5" s="53"/>
      <c r="BUG5" s="54"/>
      <c r="BUH5" s="55"/>
      <c r="BUI5" s="53"/>
      <c r="BUJ5" s="54"/>
      <c r="BUK5" s="55"/>
      <c r="BUL5" s="53"/>
      <c r="BUM5" s="54"/>
      <c r="BUN5" s="55"/>
      <c r="BUO5" s="53"/>
      <c r="BUP5" s="54"/>
      <c r="BUQ5" s="55"/>
      <c r="BUR5" s="53"/>
      <c r="BUS5" s="54"/>
      <c r="BUT5" s="55"/>
      <c r="BUU5" s="53"/>
      <c r="BUV5" s="54"/>
      <c r="BUW5" s="55"/>
      <c r="BUX5" s="53"/>
      <c r="BUY5" s="54"/>
      <c r="BUZ5" s="55"/>
      <c r="BVA5" s="53"/>
      <c r="BVB5" s="54"/>
      <c r="BVC5" s="55"/>
      <c r="BVD5" s="53"/>
      <c r="BVE5" s="54"/>
      <c r="BVF5" s="55"/>
      <c r="BVG5" s="53"/>
      <c r="BVH5" s="54"/>
      <c r="BVI5" s="55"/>
      <c r="BVJ5" s="53"/>
      <c r="BVK5" s="54"/>
      <c r="BVL5" s="55"/>
      <c r="BVM5" s="53"/>
      <c r="BVN5" s="54"/>
      <c r="BVO5" s="55"/>
      <c r="BVP5" s="53"/>
      <c r="BVQ5" s="54"/>
      <c r="BVR5" s="55"/>
      <c r="BVS5" s="53"/>
      <c r="BVT5" s="54"/>
      <c r="BVU5" s="55"/>
      <c r="BVV5" s="53"/>
      <c r="BVW5" s="54"/>
      <c r="BVX5" s="55"/>
      <c r="BVY5" s="53"/>
      <c r="BVZ5" s="54"/>
      <c r="BWA5" s="55"/>
      <c r="BWB5" s="53"/>
      <c r="BWC5" s="54"/>
      <c r="BWD5" s="55"/>
      <c r="BWE5" s="53"/>
      <c r="BWF5" s="54"/>
      <c r="BWG5" s="55"/>
      <c r="BWH5" s="53"/>
      <c r="BWI5" s="54"/>
      <c r="BWJ5" s="55"/>
      <c r="BWK5" s="53"/>
      <c r="BWL5" s="54"/>
      <c r="BWM5" s="55"/>
      <c r="BWN5" s="53"/>
      <c r="BWO5" s="54"/>
      <c r="BWP5" s="55"/>
      <c r="BWQ5" s="53"/>
      <c r="BWR5" s="54"/>
      <c r="BWS5" s="55"/>
      <c r="BWT5" s="53"/>
      <c r="BWU5" s="54"/>
      <c r="BWV5" s="55"/>
      <c r="BWW5" s="53"/>
      <c r="BWX5" s="54"/>
      <c r="BWY5" s="55"/>
      <c r="BWZ5" s="53"/>
      <c r="BXA5" s="54"/>
      <c r="BXB5" s="55"/>
      <c r="BXC5" s="53"/>
      <c r="BXD5" s="54"/>
      <c r="BXE5" s="55"/>
      <c r="BXF5" s="53"/>
      <c r="BXG5" s="54"/>
      <c r="BXH5" s="55"/>
      <c r="BXI5" s="53"/>
      <c r="BXJ5" s="54"/>
      <c r="BXK5" s="55"/>
      <c r="BXL5" s="53"/>
      <c r="BXM5" s="54"/>
      <c r="BXN5" s="55"/>
      <c r="BXO5" s="53"/>
      <c r="BXP5" s="54"/>
      <c r="BXQ5" s="55"/>
      <c r="BXR5" s="53"/>
      <c r="BXS5" s="54"/>
      <c r="BXT5" s="55"/>
      <c r="BXU5" s="53"/>
      <c r="BXV5" s="54"/>
      <c r="BXW5" s="55"/>
      <c r="BXX5" s="53"/>
      <c r="BXY5" s="54"/>
      <c r="BXZ5" s="55"/>
      <c r="BYA5" s="53"/>
      <c r="BYB5" s="54"/>
      <c r="BYC5" s="55"/>
      <c r="BYD5" s="53"/>
      <c r="BYE5" s="54"/>
      <c r="BYF5" s="55"/>
      <c r="BYG5" s="53"/>
      <c r="BYH5" s="54"/>
      <c r="BYI5" s="55"/>
      <c r="BYJ5" s="53"/>
      <c r="BYK5" s="54"/>
      <c r="BYL5" s="55"/>
      <c r="BYM5" s="53"/>
      <c r="BYN5" s="54"/>
      <c r="BYO5" s="55"/>
      <c r="BYP5" s="53"/>
      <c r="BYQ5" s="54"/>
      <c r="BYR5" s="55"/>
      <c r="BYS5" s="53"/>
      <c r="BYT5" s="54"/>
      <c r="BYU5" s="55"/>
      <c r="BYV5" s="53"/>
      <c r="BYW5" s="54"/>
      <c r="BYX5" s="55"/>
      <c r="BYY5" s="53"/>
      <c r="BYZ5" s="54"/>
      <c r="BZA5" s="55"/>
      <c r="BZB5" s="53"/>
      <c r="BZC5" s="54"/>
      <c r="BZD5" s="55"/>
      <c r="BZE5" s="53"/>
      <c r="BZF5" s="54"/>
      <c r="BZG5" s="55"/>
      <c r="BZH5" s="53"/>
      <c r="BZI5" s="54"/>
      <c r="BZJ5" s="55"/>
      <c r="BZK5" s="53"/>
      <c r="BZL5" s="54"/>
      <c r="BZM5" s="55"/>
      <c r="BZN5" s="53"/>
      <c r="BZO5" s="54"/>
      <c r="BZP5" s="55"/>
      <c r="BZQ5" s="53"/>
      <c r="BZR5" s="54"/>
      <c r="BZS5" s="55"/>
      <c r="BZT5" s="53"/>
      <c r="BZU5" s="54"/>
      <c r="BZV5" s="55"/>
      <c r="BZW5" s="53"/>
      <c r="BZX5" s="54"/>
      <c r="BZY5" s="55"/>
      <c r="BZZ5" s="53"/>
      <c r="CAA5" s="54"/>
      <c r="CAB5" s="55"/>
      <c r="CAC5" s="53"/>
      <c r="CAD5" s="54"/>
      <c r="CAE5" s="55"/>
      <c r="CAF5" s="53"/>
      <c r="CAG5" s="54"/>
      <c r="CAH5" s="55"/>
      <c r="CAI5" s="53"/>
      <c r="CAJ5" s="54"/>
      <c r="CAK5" s="55"/>
      <c r="CAL5" s="53"/>
      <c r="CAM5" s="54"/>
      <c r="CAN5" s="55"/>
      <c r="CAO5" s="53"/>
      <c r="CAP5" s="54"/>
      <c r="CAQ5" s="55"/>
      <c r="CAR5" s="53"/>
      <c r="CAS5" s="54"/>
      <c r="CAT5" s="55"/>
      <c r="CAU5" s="53"/>
      <c r="CAV5" s="54"/>
      <c r="CAW5" s="55"/>
      <c r="CAX5" s="53"/>
      <c r="CAY5" s="54"/>
      <c r="CAZ5" s="55"/>
      <c r="CBA5" s="53"/>
      <c r="CBB5" s="54"/>
      <c r="CBC5" s="55"/>
      <c r="CBD5" s="53"/>
      <c r="CBE5" s="54"/>
      <c r="CBF5" s="55"/>
      <c r="CBG5" s="53"/>
      <c r="CBH5" s="54"/>
      <c r="CBI5" s="55"/>
      <c r="CBJ5" s="53"/>
      <c r="CBK5" s="54"/>
      <c r="CBL5" s="55"/>
      <c r="CBM5" s="53"/>
      <c r="CBN5" s="54"/>
      <c r="CBO5" s="55"/>
      <c r="CBP5" s="53"/>
      <c r="CBQ5" s="54"/>
      <c r="CBR5" s="55"/>
      <c r="CBS5" s="53"/>
      <c r="CBT5" s="54"/>
      <c r="CBU5" s="55"/>
      <c r="CBV5" s="53"/>
      <c r="CBW5" s="54"/>
      <c r="CBX5" s="55"/>
      <c r="CBY5" s="53"/>
      <c r="CBZ5" s="54"/>
      <c r="CCA5" s="55"/>
      <c r="CCB5" s="53"/>
      <c r="CCC5" s="54"/>
      <c r="CCD5" s="55"/>
      <c r="CCE5" s="53"/>
      <c r="CCF5" s="54"/>
      <c r="CCG5" s="55"/>
      <c r="CCH5" s="53"/>
      <c r="CCI5" s="54"/>
      <c r="CCJ5" s="55"/>
      <c r="CCK5" s="53"/>
      <c r="CCL5" s="54"/>
      <c r="CCM5" s="55"/>
      <c r="CCN5" s="53"/>
      <c r="CCO5" s="54"/>
      <c r="CCP5" s="55"/>
      <c r="CCQ5" s="53"/>
      <c r="CCR5" s="54"/>
      <c r="CCS5" s="55"/>
      <c r="CCT5" s="53"/>
      <c r="CCU5" s="54"/>
      <c r="CCV5" s="55"/>
      <c r="CCW5" s="53"/>
      <c r="CCX5" s="54"/>
      <c r="CCY5" s="55"/>
      <c r="CCZ5" s="53"/>
      <c r="CDA5" s="54"/>
      <c r="CDB5" s="55"/>
      <c r="CDC5" s="53"/>
      <c r="CDD5" s="54"/>
      <c r="CDE5" s="55"/>
      <c r="CDF5" s="53"/>
      <c r="CDG5" s="54"/>
      <c r="CDH5" s="55"/>
      <c r="CDI5" s="53"/>
      <c r="CDJ5" s="54"/>
      <c r="CDK5" s="55"/>
      <c r="CDL5" s="53"/>
      <c r="CDM5" s="54"/>
      <c r="CDN5" s="55"/>
      <c r="CDO5" s="53"/>
      <c r="CDP5" s="54"/>
      <c r="CDQ5" s="55"/>
      <c r="CDR5" s="53"/>
      <c r="CDS5" s="54"/>
      <c r="CDT5" s="55"/>
      <c r="CDU5" s="53"/>
      <c r="CDV5" s="54"/>
      <c r="CDW5" s="55"/>
      <c r="CDX5" s="53"/>
      <c r="CDY5" s="54"/>
      <c r="CDZ5" s="55"/>
      <c r="CEA5" s="53"/>
      <c r="CEB5" s="54"/>
      <c r="CEC5" s="55"/>
      <c r="CED5" s="53"/>
      <c r="CEE5" s="54"/>
      <c r="CEF5" s="55"/>
      <c r="CEG5" s="53"/>
      <c r="CEH5" s="54"/>
      <c r="CEI5" s="55"/>
      <c r="CEJ5" s="53"/>
      <c r="CEK5" s="54"/>
      <c r="CEL5" s="55"/>
      <c r="CEM5" s="53"/>
      <c r="CEN5" s="54"/>
      <c r="CEO5" s="55"/>
      <c r="CEP5" s="53"/>
      <c r="CEQ5" s="54"/>
      <c r="CER5" s="55"/>
      <c r="CES5" s="53"/>
      <c r="CET5" s="54"/>
      <c r="CEU5" s="55"/>
      <c r="CEV5" s="53"/>
      <c r="CEW5" s="54"/>
      <c r="CEX5" s="55"/>
      <c r="CEY5" s="53"/>
      <c r="CEZ5" s="54"/>
      <c r="CFA5" s="55"/>
      <c r="CFB5" s="53"/>
      <c r="CFC5" s="54"/>
      <c r="CFD5" s="55"/>
      <c r="CFE5" s="53"/>
      <c r="CFF5" s="54"/>
      <c r="CFG5" s="55"/>
      <c r="CFH5" s="53"/>
      <c r="CFI5" s="54"/>
      <c r="CFJ5" s="55"/>
      <c r="CFK5" s="53"/>
      <c r="CFL5" s="54"/>
      <c r="CFM5" s="55"/>
      <c r="CFN5" s="53"/>
      <c r="CFO5" s="54"/>
      <c r="CFP5" s="55"/>
      <c r="CFQ5" s="53"/>
      <c r="CFR5" s="54"/>
      <c r="CFS5" s="55"/>
      <c r="CFT5" s="53"/>
      <c r="CFU5" s="54"/>
      <c r="CFV5" s="55"/>
      <c r="CFW5" s="53"/>
      <c r="CFX5" s="54"/>
      <c r="CFY5" s="55"/>
      <c r="CFZ5" s="53"/>
      <c r="CGA5" s="54"/>
      <c r="CGB5" s="55"/>
      <c r="CGC5" s="53"/>
      <c r="CGD5" s="54"/>
      <c r="CGE5" s="55"/>
      <c r="CGF5" s="53"/>
      <c r="CGG5" s="54"/>
      <c r="CGH5" s="55"/>
      <c r="CGI5" s="53"/>
      <c r="CGJ5" s="54"/>
      <c r="CGK5" s="55"/>
      <c r="CGL5" s="53"/>
      <c r="CGM5" s="54"/>
      <c r="CGN5" s="55"/>
      <c r="CGO5" s="53"/>
      <c r="CGP5" s="54"/>
      <c r="CGQ5" s="55"/>
      <c r="CGR5" s="53"/>
      <c r="CGS5" s="54"/>
      <c r="CGT5" s="55"/>
      <c r="CGU5" s="53"/>
      <c r="CGV5" s="54"/>
      <c r="CGW5" s="55"/>
      <c r="CGX5" s="53"/>
      <c r="CGY5" s="54"/>
      <c r="CGZ5" s="55"/>
      <c r="CHA5" s="53"/>
      <c r="CHB5" s="54"/>
      <c r="CHC5" s="55"/>
      <c r="CHD5" s="53"/>
      <c r="CHE5" s="54"/>
      <c r="CHF5" s="55"/>
      <c r="CHG5" s="53"/>
      <c r="CHH5" s="54"/>
      <c r="CHI5" s="55"/>
      <c r="CHJ5" s="53"/>
      <c r="CHK5" s="54"/>
      <c r="CHL5" s="55"/>
      <c r="CHM5" s="53"/>
      <c r="CHN5" s="54"/>
      <c r="CHO5" s="55"/>
      <c r="CHP5" s="53"/>
      <c r="CHQ5" s="54"/>
      <c r="CHR5" s="55"/>
      <c r="CHS5" s="53"/>
      <c r="CHT5" s="54"/>
      <c r="CHU5" s="55"/>
      <c r="CHV5" s="53"/>
      <c r="CHW5" s="54"/>
      <c r="CHX5" s="55"/>
      <c r="CHY5" s="53"/>
      <c r="CHZ5" s="54"/>
      <c r="CIA5" s="55"/>
      <c r="CIB5" s="53"/>
      <c r="CIC5" s="54"/>
      <c r="CID5" s="55"/>
      <c r="CIE5" s="53"/>
      <c r="CIF5" s="54"/>
      <c r="CIG5" s="55"/>
      <c r="CIH5" s="53"/>
      <c r="CII5" s="54"/>
      <c r="CIJ5" s="55"/>
      <c r="CIK5" s="53"/>
      <c r="CIL5" s="54"/>
      <c r="CIM5" s="55"/>
      <c r="CIN5" s="53"/>
      <c r="CIO5" s="54"/>
      <c r="CIP5" s="55"/>
      <c r="CIQ5" s="53"/>
      <c r="CIR5" s="54"/>
      <c r="CIS5" s="55"/>
      <c r="CIT5" s="53"/>
      <c r="CIU5" s="54"/>
      <c r="CIV5" s="55"/>
      <c r="CIW5" s="53"/>
      <c r="CIX5" s="54"/>
      <c r="CIY5" s="55"/>
      <c r="CIZ5" s="53"/>
      <c r="CJA5" s="54"/>
      <c r="CJB5" s="55"/>
      <c r="CJC5" s="53"/>
      <c r="CJD5" s="54"/>
      <c r="CJE5" s="55"/>
      <c r="CJF5" s="53"/>
      <c r="CJG5" s="54"/>
      <c r="CJH5" s="55"/>
      <c r="CJI5" s="53"/>
      <c r="CJJ5" s="54"/>
      <c r="CJK5" s="55"/>
      <c r="CJL5" s="53"/>
      <c r="CJM5" s="54"/>
      <c r="CJN5" s="55"/>
      <c r="CJO5" s="53"/>
      <c r="CJP5" s="54"/>
      <c r="CJQ5" s="55"/>
      <c r="CJR5" s="53"/>
      <c r="CJS5" s="54"/>
      <c r="CJT5" s="55"/>
      <c r="CJU5" s="53"/>
      <c r="CJV5" s="54"/>
      <c r="CJW5" s="55"/>
      <c r="CJX5" s="53"/>
      <c r="CJY5" s="54"/>
      <c r="CJZ5" s="55"/>
      <c r="CKA5" s="53"/>
      <c r="CKB5" s="54"/>
      <c r="CKC5" s="55"/>
      <c r="CKD5" s="53"/>
      <c r="CKE5" s="54"/>
      <c r="CKF5" s="55"/>
      <c r="CKG5" s="53"/>
      <c r="CKH5" s="54"/>
      <c r="CKI5" s="55"/>
      <c r="CKJ5" s="53"/>
      <c r="CKK5" s="54"/>
      <c r="CKL5" s="55"/>
      <c r="CKM5" s="53"/>
      <c r="CKN5" s="54"/>
      <c r="CKO5" s="55"/>
      <c r="CKP5" s="53"/>
      <c r="CKQ5" s="54"/>
      <c r="CKR5" s="55"/>
      <c r="CKS5" s="53"/>
      <c r="CKT5" s="54"/>
      <c r="CKU5" s="55"/>
      <c r="CKV5" s="53"/>
      <c r="CKW5" s="54"/>
      <c r="CKX5" s="55"/>
      <c r="CKY5" s="53"/>
      <c r="CKZ5" s="54"/>
      <c r="CLA5" s="55"/>
      <c r="CLB5" s="53"/>
      <c r="CLC5" s="54"/>
      <c r="CLD5" s="55"/>
      <c r="CLE5" s="53"/>
      <c r="CLF5" s="54"/>
      <c r="CLG5" s="55"/>
      <c r="CLH5" s="53"/>
      <c r="CLI5" s="54"/>
      <c r="CLJ5" s="55"/>
      <c r="CLK5" s="53"/>
      <c r="CLL5" s="54"/>
      <c r="CLM5" s="55"/>
      <c r="CLN5" s="53"/>
      <c r="CLO5" s="54"/>
      <c r="CLP5" s="55"/>
      <c r="CLQ5" s="53"/>
      <c r="CLR5" s="54"/>
      <c r="CLS5" s="55"/>
      <c r="CLT5" s="53"/>
      <c r="CLU5" s="54"/>
      <c r="CLV5" s="55"/>
      <c r="CLW5" s="53"/>
      <c r="CLX5" s="54"/>
      <c r="CLY5" s="55"/>
      <c r="CLZ5" s="53"/>
      <c r="CMA5" s="54"/>
      <c r="CMB5" s="55"/>
      <c r="CMC5" s="53"/>
      <c r="CMD5" s="54"/>
      <c r="CME5" s="55"/>
      <c r="CMF5" s="53"/>
      <c r="CMG5" s="54"/>
      <c r="CMH5" s="55"/>
      <c r="CMI5" s="53"/>
      <c r="CMJ5" s="54"/>
      <c r="CMK5" s="55"/>
      <c r="CML5" s="53"/>
      <c r="CMM5" s="54"/>
      <c r="CMN5" s="55"/>
      <c r="CMO5" s="53"/>
      <c r="CMP5" s="54"/>
      <c r="CMQ5" s="55"/>
      <c r="CMR5" s="53"/>
      <c r="CMS5" s="54"/>
      <c r="CMT5" s="55"/>
      <c r="CMU5" s="53"/>
      <c r="CMV5" s="54"/>
      <c r="CMW5" s="55"/>
      <c r="CMX5" s="53"/>
      <c r="CMY5" s="54"/>
      <c r="CMZ5" s="55"/>
      <c r="CNA5" s="53"/>
      <c r="CNB5" s="54"/>
      <c r="CNC5" s="55"/>
      <c r="CND5" s="53"/>
      <c r="CNE5" s="54"/>
      <c r="CNF5" s="55"/>
      <c r="CNG5" s="53"/>
      <c r="CNH5" s="54"/>
      <c r="CNI5" s="55"/>
      <c r="CNJ5" s="53"/>
      <c r="CNK5" s="54"/>
      <c r="CNL5" s="55"/>
      <c r="CNM5" s="53"/>
      <c r="CNN5" s="54"/>
      <c r="CNO5" s="55"/>
      <c r="CNP5" s="53"/>
      <c r="CNQ5" s="54"/>
      <c r="CNR5" s="55"/>
      <c r="CNS5" s="53"/>
      <c r="CNT5" s="54"/>
      <c r="CNU5" s="55"/>
      <c r="CNV5" s="53"/>
      <c r="CNW5" s="54"/>
      <c r="CNX5" s="55"/>
      <c r="CNY5" s="53"/>
      <c r="CNZ5" s="54"/>
      <c r="COA5" s="55"/>
      <c r="COB5" s="53"/>
      <c r="COC5" s="54"/>
      <c r="COD5" s="55"/>
      <c r="COE5" s="53"/>
      <c r="COF5" s="54"/>
      <c r="COG5" s="55"/>
      <c r="COH5" s="53"/>
      <c r="COI5" s="54"/>
      <c r="COJ5" s="55"/>
      <c r="COK5" s="53"/>
      <c r="COL5" s="54"/>
      <c r="COM5" s="55"/>
      <c r="CON5" s="53"/>
      <c r="COO5" s="54"/>
      <c r="COP5" s="55"/>
      <c r="COQ5" s="53"/>
      <c r="COR5" s="54"/>
      <c r="COS5" s="55"/>
      <c r="COT5" s="53"/>
      <c r="COU5" s="54"/>
      <c r="COV5" s="55"/>
      <c r="COW5" s="53"/>
      <c r="COX5" s="54"/>
      <c r="COY5" s="55"/>
      <c r="COZ5" s="53"/>
      <c r="CPA5" s="54"/>
      <c r="CPB5" s="55"/>
      <c r="CPC5" s="53"/>
      <c r="CPD5" s="54"/>
      <c r="CPE5" s="55"/>
      <c r="CPF5" s="53"/>
      <c r="CPG5" s="54"/>
      <c r="CPH5" s="55"/>
      <c r="CPI5" s="53"/>
      <c r="CPJ5" s="54"/>
      <c r="CPK5" s="55"/>
      <c r="CPL5" s="53"/>
      <c r="CPM5" s="54"/>
      <c r="CPN5" s="55"/>
      <c r="CPO5" s="53"/>
      <c r="CPP5" s="54"/>
      <c r="CPQ5" s="55"/>
      <c r="CPR5" s="53"/>
      <c r="CPS5" s="54"/>
      <c r="CPT5" s="55"/>
      <c r="CPU5" s="53"/>
      <c r="CPV5" s="54"/>
      <c r="CPW5" s="55"/>
      <c r="CPX5" s="53"/>
      <c r="CPY5" s="54"/>
      <c r="CPZ5" s="55"/>
      <c r="CQA5" s="53"/>
      <c r="CQB5" s="54"/>
      <c r="CQC5" s="55"/>
      <c r="CQD5" s="53"/>
      <c r="CQE5" s="54"/>
      <c r="CQF5" s="55"/>
      <c r="CQG5" s="53"/>
      <c r="CQH5" s="54"/>
      <c r="CQI5" s="55"/>
      <c r="CQJ5" s="53"/>
      <c r="CQK5" s="54"/>
      <c r="CQL5" s="55"/>
      <c r="CQM5" s="53"/>
      <c r="CQN5" s="54"/>
      <c r="CQO5" s="55"/>
      <c r="CQP5" s="53"/>
      <c r="CQQ5" s="54"/>
      <c r="CQR5" s="55"/>
      <c r="CQS5" s="53"/>
      <c r="CQT5" s="54"/>
      <c r="CQU5" s="55"/>
      <c r="CQV5" s="53"/>
      <c r="CQW5" s="54"/>
      <c r="CQX5" s="55"/>
      <c r="CQY5" s="53"/>
      <c r="CQZ5" s="54"/>
      <c r="CRA5" s="55"/>
      <c r="CRB5" s="53"/>
      <c r="CRC5" s="54"/>
      <c r="CRD5" s="55"/>
      <c r="CRE5" s="53"/>
      <c r="CRF5" s="54"/>
      <c r="CRG5" s="55"/>
      <c r="CRH5" s="53"/>
      <c r="CRI5" s="54"/>
      <c r="CRJ5" s="55"/>
      <c r="CRK5" s="53"/>
      <c r="CRL5" s="54"/>
      <c r="CRM5" s="55"/>
      <c r="CRN5" s="53"/>
      <c r="CRO5" s="54"/>
      <c r="CRP5" s="55"/>
      <c r="CRQ5" s="53"/>
      <c r="CRR5" s="54"/>
      <c r="CRS5" s="55"/>
      <c r="CRT5" s="53"/>
      <c r="CRU5" s="54"/>
      <c r="CRV5" s="55"/>
      <c r="CRW5" s="53"/>
      <c r="CRX5" s="54"/>
      <c r="CRY5" s="55"/>
      <c r="CRZ5" s="53"/>
      <c r="CSA5" s="54"/>
      <c r="CSB5" s="55"/>
      <c r="CSC5" s="53"/>
      <c r="CSD5" s="54"/>
      <c r="CSE5" s="55"/>
      <c r="CSF5" s="53"/>
      <c r="CSG5" s="54"/>
      <c r="CSH5" s="55"/>
      <c r="CSI5" s="53"/>
      <c r="CSJ5" s="54"/>
      <c r="CSK5" s="55"/>
      <c r="CSL5" s="53"/>
      <c r="CSM5" s="54"/>
      <c r="CSN5" s="55"/>
      <c r="CSO5" s="53"/>
      <c r="CSP5" s="54"/>
      <c r="CSQ5" s="55"/>
      <c r="CSR5" s="53"/>
      <c r="CSS5" s="54"/>
      <c r="CST5" s="55"/>
      <c r="CSU5" s="53"/>
      <c r="CSV5" s="54"/>
      <c r="CSW5" s="55"/>
      <c r="CSX5" s="53"/>
      <c r="CSY5" s="54"/>
      <c r="CSZ5" s="55"/>
      <c r="CTA5" s="53"/>
      <c r="CTB5" s="54"/>
      <c r="CTC5" s="55"/>
      <c r="CTD5" s="53"/>
      <c r="CTE5" s="54"/>
      <c r="CTF5" s="55"/>
      <c r="CTG5" s="53"/>
      <c r="CTH5" s="54"/>
      <c r="CTI5" s="55"/>
      <c r="CTJ5" s="53"/>
      <c r="CTK5" s="54"/>
      <c r="CTL5" s="55"/>
      <c r="CTM5" s="53"/>
      <c r="CTN5" s="54"/>
      <c r="CTO5" s="55"/>
      <c r="CTP5" s="53"/>
      <c r="CTQ5" s="54"/>
      <c r="CTR5" s="55"/>
      <c r="CTS5" s="53"/>
      <c r="CTT5" s="54"/>
      <c r="CTU5" s="55"/>
      <c r="CTV5" s="53"/>
      <c r="CTW5" s="54"/>
      <c r="CTX5" s="55"/>
      <c r="CTY5" s="53"/>
      <c r="CTZ5" s="54"/>
      <c r="CUA5" s="55"/>
      <c r="CUB5" s="53"/>
      <c r="CUC5" s="54"/>
      <c r="CUD5" s="55"/>
      <c r="CUE5" s="53"/>
      <c r="CUF5" s="54"/>
      <c r="CUG5" s="55"/>
      <c r="CUH5" s="53"/>
      <c r="CUI5" s="54"/>
      <c r="CUJ5" s="55"/>
      <c r="CUK5" s="53"/>
      <c r="CUL5" s="54"/>
      <c r="CUM5" s="55"/>
      <c r="CUN5" s="53"/>
      <c r="CUO5" s="54"/>
      <c r="CUP5" s="55"/>
      <c r="CUQ5" s="53"/>
      <c r="CUR5" s="54"/>
      <c r="CUS5" s="55"/>
      <c r="CUT5" s="53"/>
      <c r="CUU5" s="54"/>
      <c r="CUV5" s="55"/>
      <c r="CUW5" s="53"/>
      <c r="CUX5" s="54"/>
      <c r="CUY5" s="55"/>
      <c r="CUZ5" s="53"/>
      <c r="CVA5" s="54"/>
      <c r="CVB5" s="55"/>
      <c r="CVC5" s="53"/>
      <c r="CVD5" s="54"/>
      <c r="CVE5" s="55"/>
      <c r="CVF5" s="53"/>
      <c r="CVG5" s="54"/>
      <c r="CVH5" s="55"/>
      <c r="CVI5" s="53"/>
      <c r="CVJ5" s="54"/>
      <c r="CVK5" s="55"/>
      <c r="CVL5" s="53"/>
      <c r="CVM5" s="54"/>
      <c r="CVN5" s="55"/>
      <c r="CVO5" s="53"/>
      <c r="CVP5" s="54"/>
      <c r="CVQ5" s="55"/>
      <c r="CVR5" s="53"/>
      <c r="CVS5" s="54"/>
      <c r="CVT5" s="55"/>
      <c r="CVU5" s="53"/>
      <c r="CVV5" s="54"/>
      <c r="CVW5" s="55"/>
      <c r="CVX5" s="53"/>
      <c r="CVY5" s="54"/>
      <c r="CVZ5" s="55"/>
      <c r="CWA5" s="53"/>
      <c r="CWB5" s="54"/>
      <c r="CWC5" s="55"/>
      <c r="CWD5" s="53"/>
      <c r="CWE5" s="54"/>
      <c r="CWF5" s="55"/>
      <c r="CWG5" s="53"/>
      <c r="CWH5" s="54"/>
      <c r="CWI5" s="55"/>
      <c r="CWJ5" s="53"/>
      <c r="CWK5" s="54"/>
      <c r="CWL5" s="55"/>
      <c r="CWM5" s="53"/>
      <c r="CWN5" s="54"/>
      <c r="CWO5" s="55"/>
      <c r="CWP5" s="53"/>
      <c r="CWQ5" s="54"/>
      <c r="CWR5" s="55"/>
      <c r="CWS5" s="53"/>
      <c r="CWT5" s="54"/>
      <c r="CWU5" s="55"/>
      <c r="CWV5" s="53"/>
      <c r="CWW5" s="54"/>
      <c r="CWX5" s="55"/>
      <c r="CWY5" s="53"/>
      <c r="CWZ5" s="54"/>
      <c r="CXA5" s="55"/>
      <c r="CXB5" s="53"/>
      <c r="CXC5" s="54"/>
      <c r="CXD5" s="55"/>
      <c r="CXE5" s="53"/>
      <c r="CXF5" s="54"/>
      <c r="CXG5" s="55"/>
      <c r="CXH5" s="53"/>
      <c r="CXI5" s="54"/>
      <c r="CXJ5" s="55"/>
      <c r="CXK5" s="53"/>
      <c r="CXL5" s="54"/>
      <c r="CXM5" s="55"/>
      <c r="CXN5" s="53"/>
      <c r="CXO5" s="54"/>
      <c r="CXP5" s="55"/>
      <c r="CXQ5" s="53"/>
      <c r="CXR5" s="54"/>
      <c r="CXS5" s="55"/>
      <c r="CXT5" s="53"/>
      <c r="CXU5" s="54"/>
      <c r="CXV5" s="55"/>
      <c r="CXW5" s="53"/>
      <c r="CXX5" s="54"/>
      <c r="CXY5" s="55"/>
      <c r="CXZ5" s="53"/>
      <c r="CYA5" s="54"/>
      <c r="CYB5" s="55"/>
      <c r="CYC5" s="53"/>
      <c r="CYD5" s="54"/>
      <c r="CYE5" s="55"/>
      <c r="CYF5" s="53"/>
      <c r="CYG5" s="54"/>
      <c r="CYH5" s="55"/>
      <c r="CYI5" s="53"/>
      <c r="CYJ5" s="54"/>
      <c r="CYK5" s="55"/>
      <c r="CYL5" s="53"/>
      <c r="CYM5" s="54"/>
      <c r="CYN5" s="55"/>
      <c r="CYO5" s="53"/>
      <c r="CYP5" s="54"/>
      <c r="CYQ5" s="55"/>
      <c r="CYR5" s="53"/>
      <c r="CYS5" s="54"/>
      <c r="CYT5" s="55"/>
      <c r="CYU5" s="53"/>
      <c r="CYV5" s="54"/>
      <c r="CYW5" s="55"/>
      <c r="CYX5" s="53"/>
      <c r="CYY5" s="54"/>
      <c r="CYZ5" s="55"/>
      <c r="CZA5" s="53"/>
      <c r="CZB5" s="54"/>
      <c r="CZC5" s="55"/>
      <c r="CZD5" s="53"/>
      <c r="CZE5" s="54"/>
      <c r="CZF5" s="55"/>
      <c r="CZG5" s="53"/>
      <c r="CZH5" s="54"/>
      <c r="CZI5" s="55"/>
      <c r="CZJ5" s="53"/>
      <c r="CZK5" s="54"/>
      <c r="CZL5" s="55"/>
      <c r="CZM5" s="53"/>
      <c r="CZN5" s="54"/>
      <c r="CZO5" s="55"/>
      <c r="CZP5" s="53"/>
      <c r="CZQ5" s="54"/>
      <c r="CZR5" s="55"/>
      <c r="CZS5" s="53"/>
      <c r="CZT5" s="54"/>
      <c r="CZU5" s="55"/>
      <c r="CZV5" s="53"/>
      <c r="CZW5" s="54"/>
      <c r="CZX5" s="55"/>
      <c r="CZY5" s="53"/>
      <c r="CZZ5" s="54"/>
      <c r="DAA5" s="55"/>
      <c r="DAB5" s="53"/>
      <c r="DAC5" s="54"/>
      <c r="DAD5" s="55"/>
      <c r="DAE5" s="53"/>
      <c r="DAF5" s="54"/>
      <c r="DAG5" s="55"/>
      <c r="DAH5" s="53"/>
      <c r="DAI5" s="54"/>
      <c r="DAJ5" s="55"/>
      <c r="DAK5" s="53"/>
      <c r="DAL5" s="54"/>
      <c r="DAM5" s="55"/>
      <c r="DAN5" s="53"/>
      <c r="DAO5" s="54"/>
      <c r="DAP5" s="55"/>
      <c r="DAQ5" s="53"/>
      <c r="DAR5" s="54"/>
      <c r="DAS5" s="55"/>
      <c r="DAT5" s="53"/>
      <c r="DAU5" s="54"/>
      <c r="DAV5" s="55"/>
      <c r="DAW5" s="53"/>
      <c r="DAX5" s="54"/>
      <c r="DAY5" s="55"/>
      <c r="DAZ5" s="53"/>
      <c r="DBA5" s="54"/>
      <c r="DBB5" s="55"/>
      <c r="DBC5" s="53"/>
      <c r="DBD5" s="54"/>
      <c r="DBE5" s="55"/>
      <c r="DBF5" s="53"/>
      <c r="DBG5" s="54"/>
      <c r="DBH5" s="55"/>
      <c r="DBI5" s="53"/>
      <c r="DBJ5" s="54"/>
      <c r="DBK5" s="55"/>
      <c r="DBL5" s="53"/>
      <c r="DBM5" s="54"/>
      <c r="DBN5" s="55"/>
      <c r="DBO5" s="53"/>
      <c r="DBP5" s="54"/>
      <c r="DBQ5" s="55"/>
      <c r="DBR5" s="53"/>
      <c r="DBS5" s="54"/>
      <c r="DBT5" s="55"/>
      <c r="DBU5" s="53"/>
      <c r="DBV5" s="54"/>
      <c r="DBW5" s="55"/>
      <c r="DBX5" s="53"/>
      <c r="DBY5" s="54"/>
      <c r="DBZ5" s="55"/>
      <c r="DCA5" s="53"/>
      <c r="DCB5" s="54"/>
      <c r="DCC5" s="55"/>
      <c r="DCD5" s="53"/>
      <c r="DCE5" s="54"/>
      <c r="DCF5" s="55"/>
      <c r="DCG5" s="53"/>
      <c r="DCH5" s="54"/>
      <c r="DCI5" s="55"/>
      <c r="DCJ5" s="53"/>
      <c r="DCK5" s="54"/>
      <c r="DCL5" s="55"/>
      <c r="DCM5" s="53"/>
      <c r="DCN5" s="54"/>
      <c r="DCO5" s="55"/>
      <c r="DCP5" s="53"/>
      <c r="DCQ5" s="54"/>
      <c r="DCR5" s="55"/>
      <c r="DCS5" s="53"/>
      <c r="DCT5" s="54"/>
      <c r="DCU5" s="55"/>
      <c r="DCV5" s="53"/>
      <c r="DCW5" s="54"/>
      <c r="DCX5" s="55"/>
      <c r="DCY5" s="53"/>
      <c r="DCZ5" s="54"/>
      <c r="DDA5" s="55"/>
      <c r="DDB5" s="53"/>
      <c r="DDC5" s="54"/>
      <c r="DDD5" s="55"/>
      <c r="DDE5" s="53"/>
      <c r="DDF5" s="54"/>
      <c r="DDG5" s="55"/>
      <c r="DDH5" s="53"/>
      <c r="DDI5" s="54"/>
      <c r="DDJ5" s="55"/>
      <c r="DDK5" s="53"/>
      <c r="DDL5" s="54"/>
      <c r="DDM5" s="55"/>
      <c r="DDN5" s="53"/>
      <c r="DDO5" s="54"/>
      <c r="DDP5" s="55"/>
      <c r="DDQ5" s="53"/>
      <c r="DDR5" s="54"/>
      <c r="DDS5" s="55"/>
      <c r="DDT5" s="53"/>
      <c r="DDU5" s="54"/>
      <c r="DDV5" s="55"/>
      <c r="DDW5" s="53"/>
      <c r="DDX5" s="54"/>
      <c r="DDY5" s="55"/>
      <c r="DDZ5" s="53"/>
      <c r="DEA5" s="54"/>
      <c r="DEB5" s="55"/>
      <c r="DEC5" s="53"/>
      <c r="DED5" s="54"/>
      <c r="DEE5" s="55"/>
      <c r="DEF5" s="53"/>
      <c r="DEG5" s="54"/>
      <c r="DEH5" s="55"/>
      <c r="DEI5" s="53"/>
      <c r="DEJ5" s="54"/>
      <c r="DEK5" s="55"/>
      <c r="DEL5" s="53"/>
      <c r="DEM5" s="54"/>
      <c r="DEN5" s="55"/>
      <c r="DEO5" s="53"/>
      <c r="DEP5" s="54"/>
      <c r="DEQ5" s="55"/>
      <c r="DER5" s="53"/>
      <c r="DES5" s="54"/>
      <c r="DET5" s="55"/>
      <c r="DEU5" s="53"/>
      <c r="DEV5" s="54"/>
      <c r="DEW5" s="55"/>
      <c r="DEX5" s="53"/>
      <c r="DEY5" s="54"/>
      <c r="DEZ5" s="55"/>
      <c r="DFA5" s="53"/>
      <c r="DFB5" s="54"/>
      <c r="DFC5" s="55"/>
      <c r="DFD5" s="53"/>
      <c r="DFE5" s="54"/>
      <c r="DFF5" s="55"/>
      <c r="DFG5" s="53"/>
      <c r="DFH5" s="54"/>
      <c r="DFI5" s="55"/>
      <c r="DFJ5" s="53"/>
      <c r="DFK5" s="54"/>
      <c r="DFL5" s="55"/>
      <c r="DFM5" s="53"/>
      <c r="DFN5" s="54"/>
      <c r="DFO5" s="55"/>
      <c r="DFP5" s="53"/>
      <c r="DFQ5" s="54"/>
      <c r="DFR5" s="55"/>
      <c r="DFS5" s="53"/>
      <c r="DFT5" s="54"/>
      <c r="DFU5" s="55"/>
      <c r="DFV5" s="53"/>
      <c r="DFW5" s="54"/>
      <c r="DFX5" s="55"/>
      <c r="DFY5" s="53"/>
      <c r="DFZ5" s="54"/>
      <c r="DGA5" s="55"/>
      <c r="DGB5" s="53"/>
      <c r="DGC5" s="54"/>
      <c r="DGD5" s="55"/>
      <c r="DGE5" s="53"/>
      <c r="DGF5" s="54"/>
      <c r="DGG5" s="55"/>
      <c r="DGH5" s="53"/>
      <c r="DGI5" s="54"/>
      <c r="DGJ5" s="55"/>
      <c r="DGK5" s="53"/>
      <c r="DGL5" s="54"/>
      <c r="DGM5" s="55"/>
      <c r="DGN5" s="53"/>
      <c r="DGO5" s="54"/>
      <c r="DGP5" s="55"/>
      <c r="DGQ5" s="53"/>
      <c r="DGR5" s="54"/>
      <c r="DGS5" s="55"/>
      <c r="DGT5" s="53"/>
      <c r="DGU5" s="54"/>
      <c r="DGV5" s="55"/>
      <c r="DGW5" s="53"/>
      <c r="DGX5" s="54"/>
      <c r="DGY5" s="55"/>
      <c r="DGZ5" s="53"/>
      <c r="DHA5" s="54"/>
      <c r="DHB5" s="55"/>
      <c r="DHC5" s="53"/>
      <c r="DHD5" s="54"/>
      <c r="DHE5" s="55"/>
      <c r="DHF5" s="53"/>
      <c r="DHG5" s="54"/>
      <c r="DHH5" s="55"/>
      <c r="DHI5" s="53"/>
      <c r="DHJ5" s="54"/>
      <c r="DHK5" s="55"/>
      <c r="DHL5" s="53"/>
      <c r="DHM5" s="54"/>
      <c r="DHN5" s="55"/>
      <c r="DHO5" s="53"/>
      <c r="DHP5" s="54"/>
      <c r="DHQ5" s="55"/>
      <c r="DHR5" s="53"/>
      <c r="DHS5" s="54"/>
      <c r="DHT5" s="55"/>
      <c r="DHU5" s="53"/>
      <c r="DHV5" s="54"/>
      <c r="DHW5" s="55"/>
      <c r="DHX5" s="53"/>
      <c r="DHY5" s="54"/>
      <c r="DHZ5" s="55"/>
      <c r="DIA5" s="53"/>
      <c r="DIB5" s="54"/>
      <c r="DIC5" s="55"/>
      <c r="DID5" s="53"/>
      <c r="DIE5" s="54"/>
      <c r="DIF5" s="55"/>
      <c r="DIG5" s="53"/>
      <c r="DIH5" s="54"/>
      <c r="DII5" s="55"/>
      <c r="DIJ5" s="53"/>
      <c r="DIK5" s="54"/>
      <c r="DIL5" s="55"/>
      <c r="DIM5" s="53"/>
      <c r="DIN5" s="54"/>
      <c r="DIO5" s="55"/>
      <c r="DIP5" s="53"/>
      <c r="DIQ5" s="54"/>
      <c r="DIR5" s="55"/>
      <c r="DIS5" s="53"/>
      <c r="DIT5" s="54"/>
      <c r="DIU5" s="55"/>
      <c r="DIV5" s="53"/>
      <c r="DIW5" s="54"/>
      <c r="DIX5" s="55"/>
      <c r="DIY5" s="53"/>
      <c r="DIZ5" s="54"/>
      <c r="DJA5" s="55"/>
      <c r="DJB5" s="53"/>
      <c r="DJC5" s="54"/>
      <c r="DJD5" s="55"/>
      <c r="DJE5" s="53"/>
      <c r="DJF5" s="54"/>
      <c r="DJG5" s="55"/>
      <c r="DJH5" s="53"/>
      <c r="DJI5" s="54"/>
      <c r="DJJ5" s="55"/>
      <c r="DJK5" s="53"/>
      <c r="DJL5" s="54"/>
      <c r="DJM5" s="55"/>
      <c r="DJN5" s="53"/>
      <c r="DJO5" s="54"/>
      <c r="DJP5" s="55"/>
      <c r="DJQ5" s="53"/>
      <c r="DJR5" s="54"/>
      <c r="DJS5" s="55"/>
      <c r="DJT5" s="53"/>
      <c r="DJU5" s="54"/>
      <c r="DJV5" s="55"/>
      <c r="DJW5" s="53"/>
      <c r="DJX5" s="54"/>
      <c r="DJY5" s="55"/>
      <c r="DJZ5" s="53"/>
      <c r="DKA5" s="54"/>
      <c r="DKB5" s="55"/>
      <c r="DKC5" s="53"/>
      <c r="DKD5" s="54"/>
      <c r="DKE5" s="55"/>
      <c r="DKF5" s="53"/>
      <c r="DKG5" s="54"/>
      <c r="DKH5" s="55"/>
      <c r="DKI5" s="53"/>
      <c r="DKJ5" s="54"/>
      <c r="DKK5" s="55"/>
      <c r="DKL5" s="53"/>
      <c r="DKM5" s="54"/>
      <c r="DKN5" s="55"/>
      <c r="DKO5" s="53"/>
      <c r="DKP5" s="54"/>
      <c r="DKQ5" s="55"/>
      <c r="DKR5" s="53"/>
      <c r="DKS5" s="54"/>
      <c r="DKT5" s="55"/>
      <c r="DKU5" s="53"/>
      <c r="DKV5" s="54"/>
      <c r="DKW5" s="55"/>
      <c r="DKX5" s="53"/>
      <c r="DKY5" s="54"/>
      <c r="DKZ5" s="55"/>
      <c r="DLA5" s="53"/>
      <c r="DLB5" s="54"/>
      <c r="DLC5" s="55"/>
      <c r="DLD5" s="53"/>
      <c r="DLE5" s="54"/>
      <c r="DLF5" s="55"/>
      <c r="DLG5" s="53"/>
      <c r="DLH5" s="54"/>
      <c r="DLI5" s="55"/>
      <c r="DLJ5" s="53"/>
      <c r="DLK5" s="54"/>
      <c r="DLL5" s="55"/>
      <c r="DLM5" s="53"/>
      <c r="DLN5" s="54"/>
      <c r="DLO5" s="55"/>
      <c r="DLP5" s="53"/>
      <c r="DLQ5" s="54"/>
      <c r="DLR5" s="55"/>
      <c r="DLS5" s="53"/>
      <c r="DLT5" s="54"/>
      <c r="DLU5" s="55"/>
      <c r="DLV5" s="53"/>
      <c r="DLW5" s="54"/>
      <c r="DLX5" s="55"/>
      <c r="DLY5" s="53"/>
      <c r="DLZ5" s="54"/>
      <c r="DMA5" s="55"/>
      <c r="DMB5" s="53"/>
      <c r="DMC5" s="54"/>
      <c r="DMD5" s="55"/>
      <c r="DME5" s="53"/>
      <c r="DMF5" s="54"/>
      <c r="DMG5" s="55"/>
      <c r="DMH5" s="53"/>
      <c r="DMI5" s="54"/>
      <c r="DMJ5" s="55"/>
      <c r="DMK5" s="53"/>
      <c r="DML5" s="54"/>
      <c r="DMM5" s="55"/>
      <c r="DMN5" s="53"/>
      <c r="DMO5" s="54"/>
      <c r="DMP5" s="55"/>
      <c r="DMQ5" s="53"/>
      <c r="DMR5" s="54"/>
      <c r="DMS5" s="55"/>
      <c r="DMT5" s="53"/>
      <c r="DMU5" s="54"/>
      <c r="DMV5" s="55"/>
      <c r="DMW5" s="53"/>
      <c r="DMX5" s="54"/>
      <c r="DMY5" s="55"/>
      <c r="DMZ5" s="53"/>
      <c r="DNA5" s="54"/>
      <c r="DNB5" s="55"/>
      <c r="DNC5" s="53"/>
      <c r="DND5" s="54"/>
      <c r="DNE5" s="55"/>
      <c r="DNF5" s="53"/>
      <c r="DNG5" s="54"/>
      <c r="DNH5" s="55"/>
      <c r="DNI5" s="53"/>
      <c r="DNJ5" s="54"/>
      <c r="DNK5" s="55"/>
      <c r="DNL5" s="53"/>
      <c r="DNM5" s="54"/>
      <c r="DNN5" s="55"/>
      <c r="DNO5" s="53"/>
      <c r="DNP5" s="54"/>
      <c r="DNQ5" s="55"/>
      <c r="DNR5" s="53"/>
      <c r="DNS5" s="54"/>
      <c r="DNT5" s="55"/>
      <c r="DNU5" s="53"/>
      <c r="DNV5" s="54"/>
      <c r="DNW5" s="55"/>
      <c r="DNX5" s="53"/>
      <c r="DNY5" s="54"/>
      <c r="DNZ5" s="55"/>
      <c r="DOA5" s="53"/>
      <c r="DOB5" s="54"/>
      <c r="DOC5" s="55"/>
      <c r="DOD5" s="53"/>
      <c r="DOE5" s="54"/>
      <c r="DOF5" s="55"/>
      <c r="DOG5" s="53"/>
      <c r="DOH5" s="54"/>
      <c r="DOI5" s="55"/>
      <c r="DOJ5" s="53"/>
      <c r="DOK5" s="54"/>
      <c r="DOL5" s="55"/>
      <c r="DOM5" s="53"/>
      <c r="DON5" s="54"/>
      <c r="DOO5" s="55"/>
      <c r="DOP5" s="53"/>
      <c r="DOQ5" s="54"/>
      <c r="DOR5" s="55"/>
      <c r="DOS5" s="53"/>
      <c r="DOT5" s="54"/>
      <c r="DOU5" s="55"/>
      <c r="DOV5" s="53"/>
      <c r="DOW5" s="54"/>
      <c r="DOX5" s="55"/>
      <c r="DOY5" s="53"/>
      <c r="DOZ5" s="54"/>
      <c r="DPA5" s="55"/>
      <c r="DPB5" s="53"/>
      <c r="DPC5" s="54"/>
      <c r="DPD5" s="55"/>
      <c r="DPE5" s="53"/>
      <c r="DPF5" s="54"/>
      <c r="DPG5" s="55"/>
      <c r="DPH5" s="53"/>
      <c r="DPI5" s="54"/>
      <c r="DPJ5" s="55"/>
      <c r="DPK5" s="53"/>
      <c r="DPL5" s="54"/>
      <c r="DPM5" s="55"/>
      <c r="DPN5" s="53"/>
      <c r="DPO5" s="54"/>
      <c r="DPP5" s="55"/>
      <c r="DPQ5" s="53"/>
      <c r="DPR5" s="54"/>
      <c r="DPS5" s="55"/>
      <c r="DPT5" s="53"/>
      <c r="DPU5" s="54"/>
      <c r="DPV5" s="55"/>
      <c r="DPW5" s="53"/>
      <c r="DPX5" s="54"/>
      <c r="DPY5" s="55"/>
      <c r="DPZ5" s="53"/>
      <c r="DQA5" s="54"/>
      <c r="DQB5" s="55"/>
      <c r="DQC5" s="53"/>
      <c r="DQD5" s="54"/>
      <c r="DQE5" s="55"/>
      <c r="DQF5" s="53"/>
      <c r="DQG5" s="54"/>
      <c r="DQH5" s="55"/>
      <c r="DQI5" s="53"/>
      <c r="DQJ5" s="54"/>
      <c r="DQK5" s="55"/>
      <c r="DQL5" s="53"/>
      <c r="DQM5" s="54"/>
      <c r="DQN5" s="55"/>
      <c r="DQO5" s="53"/>
      <c r="DQP5" s="54"/>
      <c r="DQQ5" s="55"/>
      <c r="DQR5" s="53"/>
      <c r="DQS5" s="54"/>
      <c r="DQT5" s="55"/>
      <c r="DQU5" s="53"/>
      <c r="DQV5" s="54"/>
      <c r="DQW5" s="55"/>
      <c r="DQX5" s="53"/>
      <c r="DQY5" s="54"/>
      <c r="DQZ5" s="55"/>
      <c r="DRA5" s="53"/>
      <c r="DRB5" s="54"/>
      <c r="DRC5" s="55"/>
      <c r="DRD5" s="53"/>
      <c r="DRE5" s="54"/>
      <c r="DRF5" s="55"/>
      <c r="DRG5" s="53"/>
      <c r="DRH5" s="54"/>
      <c r="DRI5" s="55"/>
      <c r="DRJ5" s="53"/>
      <c r="DRK5" s="54"/>
      <c r="DRL5" s="55"/>
      <c r="DRM5" s="53"/>
      <c r="DRN5" s="54"/>
      <c r="DRO5" s="55"/>
      <c r="DRP5" s="53"/>
      <c r="DRQ5" s="54"/>
      <c r="DRR5" s="55"/>
      <c r="DRS5" s="53"/>
      <c r="DRT5" s="54"/>
      <c r="DRU5" s="55"/>
      <c r="DRV5" s="53"/>
      <c r="DRW5" s="54"/>
      <c r="DRX5" s="55"/>
      <c r="DRY5" s="53"/>
      <c r="DRZ5" s="54"/>
      <c r="DSA5" s="55"/>
      <c r="DSB5" s="53"/>
      <c r="DSC5" s="54"/>
      <c r="DSD5" s="55"/>
      <c r="DSE5" s="53"/>
      <c r="DSF5" s="54"/>
      <c r="DSG5" s="55"/>
      <c r="DSH5" s="53"/>
      <c r="DSI5" s="54"/>
      <c r="DSJ5" s="55"/>
      <c r="DSK5" s="53"/>
      <c r="DSL5" s="54"/>
      <c r="DSM5" s="55"/>
      <c r="DSN5" s="53"/>
      <c r="DSO5" s="54"/>
      <c r="DSP5" s="55"/>
      <c r="DSQ5" s="53"/>
      <c r="DSR5" s="54"/>
      <c r="DSS5" s="55"/>
      <c r="DST5" s="53"/>
      <c r="DSU5" s="54"/>
      <c r="DSV5" s="55"/>
      <c r="DSW5" s="53"/>
      <c r="DSX5" s="54"/>
      <c r="DSY5" s="55"/>
      <c r="DSZ5" s="53"/>
      <c r="DTA5" s="54"/>
      <c r="DTB5" s="55"/>
      <c r="DTC5" s="53"/>
      <c r="DTD5" s="54"/>
      <c r="DTE5" s="55"/>
      <c r="DTF5" s="53"/>
      <c r="DTG5" s="54"/>
      <c r="DTH5" s="55"/>
      <c r="DTI5" s="53"/>
      <c r="DTJ5" s="54"/>
      <c r="DTK5" s="55"/>
      <c r="DTL5" s="53"/>
      <c r="DTM5" s="54"/>
      <c r="DTN5" s="55"/>
      <c r="DTO5" s="53"/>
      <c r="DTP5" s="54"/>
      <c r="DTQ5" s="55"/>
      <c r="DTR5" s="53"/>
      <c r="DTS5" s="54"/>
      <c r="DTT5" s="55"/>
      <c r="DTU5" s="53"/>
      <c r="DTV5" s="54"/>
      <c r="DTW5" s="55"/>
      <c r="DTX5" s="53"/>
      <c r="DTY5" s="54"/>
      <c r="DTZ5" s="55"/>
      <c r="DUA5" s="53"/>
      <c r="DUB5" s="54"/>
      <c r="DUC5" s="55"/>
      <c r="DUD5" s="53"/>
      <c r="DUE5" s="54"/>
      <c r="DUF5" s="55"/>
      <c r="DUG5" s="53"/>
      <c r="DUH5" s="54"/>
      <c r="DUI5" s="55"/>
      <c r="DUJ5" s="53"/>
      <c r="DUK5" s="54"/>
      <c r="DUL5" s="55"/>
      <c r="DUM5" s="53"/>
      <c r="DUN5" s="54"/>
      <c r="DUO5" s="55"/>
      <c r="DUP5" s="53"/>
      <c r="DUQ5" s="54"/>
      <c r="DUR5" s="55"/>
      <c r="DUS5" s="53"/>
      <c r="DUT5" s="54"/>
      <c r="DUU5" s="55"/>
      <c r="DUV5" s="53"/>
      <c r="DUW5" s="54"/>
      <c r="DUX5" s="55"/>
      <c r="DUY5" s="53"/>
      <c r="DUZ5" s="54"/>
      <c r="DVA5" s="55"/>
      <c r="DVB5" s="53"/>
      <c r="DVC5" s="54"/>
      <c r="DVD5" s="55"/>
      <c r="DVE5" s="53"/>
      <c r="DVF5" s="54"/>
      <c r="DVG5" s="55"/>
      <c r="DVH5" s="53"/>
      <c r="DVI5" s="54"/>
      <c r="DVJ5" s="55"/>
      <c r="DVK5" s="53"/>
      <c r="DVL5" s="54"/>
      <c r="DVM5" s="55"/>
      <c r="DVN5" s="53"/>
      <c r="DVO5" s="54"/>
      <c r="DVP5" s="55"/>
      <c r="DVQ5" s="53"/>
      <c r="DVR5" s="54"/>
      <c r="DVS5" s="55"/>
      <c r="DVT5" s="53"/>
      <c r="DVU5" s="54"/>
      <c r="DVV5" s="55"/>
      <c r="DVW5" s="53"/>
      <c r="DVX5" s="54"/>
      <c r="DVY5" s="55"/>
      <c r="DVZ5" s="53"/>
      <c r="DWA5" s="54"/>
      <c r="DWB5" s="55"/>
      <c r="DWC5" s="53"/>
      <c r="DWD5" s="54"/>
      <c r="DWE5" s="55"/>
      <c r="DWF5" s="53"/>
      <c r="DWG5" s="54"/>
      <c r="DWH5" s="55"/>
      <c r="DWI5" s="53"/>
      <c r="DWJ5" s="54"/>
      <c r="DWK5" s="55"/>
      <c r="DWL5" s="53"/>
      <c r="DWM5" s="54"/>
      <c r="DWN5" s="55"/>
      <c r="DWO5" s="53"/>
      <c r="DWP5" s="54"/>
      <c r="DWQ5" s="55"/>
      <c r="DWR5" s="53"/>
      <c r="DWS5" s="54"/>
      <c r="DWT5" s="55"/>
      <c r="DWU5" s="53"/>
      <c r="DWV5" s="54"/>
      <c r="DWW5" s="55"/>
      <c r="DWX5" s="53"/>
      <c r="DWY5" s="54"/>
      <c r="DWZ5" s="55"/>
      <c r="DXA5" s="53"/>
      <c r="DXB5" s="54"/>
      <c r="DXC5" s="55"/>
      <c r="DXD5" s="53"/>
      <c r="DXE5" s="54"/>
      <c r="DXF5" s="55"/>
      <c r="DXG5" s="53"/>
      <c r="DXH5" s="54"/>
      <c r="DXI5" s="55"/>
      <c r="DXJ5" s="53"/>
      <c r="DXK5" s="54"/>
      <c r="DXL5" s="55"/>
      <c r="DXM5" s="53"/>
      <c r="DXN5" s="54"/>
      <c r="DXO5" s="55"/>
      <c r="DXP5" s="53"/>
      <c r="DXQ5" s="54"/>
      <c r="DXR5" s="55"/>
      <c r="DXS5" s="53"/>
      <c r="DXT5" s="54"/>
      <c r="DXU5" s="55"/>
      <c r="DXV5" s="53"/>
      <c r="DXW5" s="54"/>
      <c r="DXX5" s="55"/>
      <c r="DXY5" s="53"/>
      <c r="DXZ5" s="54"/>
      <c r="DYA5" s="55"/>
      <c r="DYB5" s="53"/>
      <c r="DYC5" s="54"/>
      <c r="DYD5" s="55"/>
      <c r="DYE5" s="53"/>
      <c r="DYF5" s="54"/>
      <c r="DYG5" s="55"/>
      <c r="DYH5" s="53"/>
      <c r="DYI5" s="54"/>
      <c r="DYJ5" s="55"/>
      <c r="DYK5" s="53"/>
      <c r="DYL5" s="54"/>
      <c r="DYM5" s="55"/>
      <c r="DYN5" s="53"/>
      <c r="DYO5" s="54"/>
      <c r="DYP5" s="55"/>
      <c r="DYQ5" s="53"/>
      <c r="DYR5" s="54"/>
      <c r="DYS5" s="55"/>
      <c r="DYT5" s="53"/>
      <c r="DYU5" s="54"/>
      <c r="DYV5" s="55"/>
      <c r="DYW5" s="53"/>
      <c r="DYX5" s="54"/>
      <c r="DYY5" s="55"/>
      <c r="DYZ5" s="53"/>
      <c r="DZA5" s="54"/>
      <c r="DZB5" s="55"/>
      <c r="DZC5" s="53"/>
      <c r="DZD5" s="54"/>
      <c r="DZE5" s="55"/>
      <c r="DZF5" s="53"/>
      <c r="DZG5" s="54"/>
      <c r="DZH5" s="55"/>
      <c r="DZI5" s="53"/>
      <c r="DZJ5" s="54"/>
      <c r="DZK5" s="55"/>
      <c r="DZL5" s="53"/>
      <c r="DZM5" s="54"/>
      <c r="DZN5" s="55"/>
      <c r="DZO5" s="53"/>
      <c r="DZP5" s="54"/>
      <c r="DZQ5" s="55"/>
      <c r="DZR5" s="53"/>
      <c r="DZS5" s="54"/>
      <c r="DZT5" s="55"/>
      <c r="DZU5" s="53"/>
      <c r="DZV5" s="54"/>
      <c r="DZW5" s="55"/>
      <c r="DZX5" s="53"/>
      <c r="DZY5" s="54"/>
      <c r="DZZ5" s="55"/>
      <c r="EAA5" s="53"/>
      <c r="EAB5" s="54"/>
      <c r="EAC5" s="55"/>
      <c r="EAD5" s="53"/>
      <c r="EAE5" s="54"/>
      <c r="EAF5" s="55"/>
      <c r="EAG5" s="53"/>
      <c r="EAH5" s="54"/>
      <c r="EAI5" s="55"/>
      <c r="EAJ5" s="53"/>
      <c r="EAK5" s="54"/>
      <c r="EAL5" s="55"/>
      <c r="EAM5" s="53"/>
      <c r="EAN5" s="54"/>
      <c r="EAO5" s="55"/>
      <c r="EAP5" s="53"/>
      <c r="EAQ5" s="54"/>
      <c r="EAR5" s="55"/>
      <c r="EAS5" s="53"/>
      <c r="EAT5" s="54"/>
      <c r="EAU5" s="55"/>
      <c r="EAV5" s="53"/>
      <c r="EAW5" s="54"/>
      <c r="EAX5" s="55"/>
      <c r="EAY5" s="53"/>
      <c r="EAZ5" s="54"/>
      <c r="EBA5" s="55"/>
      <c r="EBB5" s="53"/>
      <c r="EBC5" s="54"/>
      <c r="EBD5" s="55"/>
      <c r="EBE5" s="53"/>
      <c r="EBF5" s="54"/>
      <c r="EBG5" s="55"/>
      <c r="EBH5" s="53"/>
      <c r="EBI5" s="54"/>
      <c r="EBJ5" s="55"/>
      <c r="EBK5" s="53"/>
      <c r="EBL5" s="54"/>
      <c r="EBM5" s="55"/>
      <c r="EBN5" s="53"/>
      <c r="EBO5" s="54"/>
      <c r="EBP5" s="55"/>
      <c r="EBQ5" s="53"/>
      <c r="EBR5" s="54"/>
      <c r="EBS5" s="55"/>
      <c r="EBT5" s="53"/>
      <c r="EBU5" s="54"/>
      <c r="EBV5" s="55"/>
      <c r="EBW5" s="53"/>
      <c r="EBX5" s="54"/>
      <c r="EBY5" s="55"/>
      <c r="EBZ5" s="53"/>
      <c r="ECA5" s="54"/>
      <c r="ECB5" s="55"/>
      <c r="ECC5" s="53"/>
      <c r="ECD5" s="54"/>
      <c r="ECE5" s="55"/>
      <c r="ECF5" s="53"/>
      <c r="ECG5" s="54"/>
      <c r="ECH5" s="55"/>
      <c r="ECI5" s="53"/>
      <c r="ECJ5" s="54"/>
      <c r="ECK5" s="55"/>
      <c r="ECL5" s="53"/>
      <c r="ECM5" s="54"/>
      <c r="ECN5" s="55"/>
      <c r="ECO5" s="53"/>
      <c r="ECP5" s="54"/>
      <c r="ECQ5" s="55"/>
      <c r="ECR5" s="53"/>
      <c r="ECS5" s="54"/>
      <c r="ECT5" s="55"/>
      <c r="ECU5" s="53"/>
      <c r="ECV5" s="54"/>
      <c r="ECW5" s="55"/>
      <c r="ECX5" s="53"/>
      <c r="ECY5" s="54"/>
      <c r="ECZ5" s="55"/>
      <c r="EDA5" s="53"/>
      <c r="EDB5" s="54"/>
      <c r="EDC5" s="55"/>
      <c r="EDD5" s="53"/>
      <c r="EDE5" s="54"/>
      <c r="EDF5" s="55"/>
      <c r="EDG5" s="53"/>
      <c r="EDH5" s="54"/>
      <c r="EDI5" s="55"/>
      <c r="EDJ5" s="53"/>
      <c r="EDK5" s="54"/>
      <c r="EDL5" s="55"/>
      <c r="EDM5" s="53"/>
      <c r="EDN5" s="54"/>
      <c r="EDO5" s="55"/>
      <c r="EDP5" s="53"/>
      <c r="EDQ5" s="54"/>
      <c r="EDR5" s="55"/>
      <c r="EDS5" s="53"/>
      <c r="EDT5" s="54"/>
      <c r="EDU5" s="55"/>
      <c r="EDV5" s="53"/>
      <c r="EDW5" s="54"/>
      <c r="EDX5" s="55"/>
      <c r="EDY5" s="53"/>
      <c r="EDZ5" s="54"/>
      <c r="EEA5" s="55"/>
      <c r="EEB5" s="53"/>
      <c r="EEC5" s="54"/>
      <c r="EED5" s="55"/>
      <c r="EEE5" s="53"/>
      <c r="EEF5" s="54"/>
      <c r="EEG5" s="55"/>
      <c r="EEH5" s="53"/>
      <c r="EEI5" s="54"/>
      <c r="EEJ5" s="55"/>
      <c r="EEK5" s="53"/>
      <c r="EEL5" s="54"/>
      <c r="EEM5" s="55"/>
      <c r="EEN5" s="53"/>
      <c r="EEO5" s="54"/>
      <c r="EEP5" s="55"/>
      <c r="EEQ5" s="53"/>
      <c r="EER5" s="54"/>
      <c r="EES5" s="55"/>
      <c r="EET5" s="53"/>
      <c r="EEU5" s="54"/>
      <c r="EEV5" s="55"/>
      <c r="EEW5" s="53"/>
      <c r="EEX5" s="54"/>
      <c r="EEY5" s="55"/>
      <c r="EEZ5" s="53"/>
      <c r="EFA5" s="54"/>
      <c r="EFB5" s="55"/>
      <c r="EFC5" s="53"/>
      <c r="EFD5" s="54"/>
      <c r="EFE5" s="55"/>
      <c r="EFF5" s="53"/>
      <c r="EFG5" s="54"/>
      <c r="EFH5" s="55"/>
      <c r="EFI5" s="53"/>
      <c r="EFJ5" s="54"/>
      <c r="EFK5" s="55"/>
      <c r="EFL5" s="53"/>
      <c r="EFM5" s="54"/>
      <c r="EFN5" s="55"/>
      <c r="EFO5" s="53"/>
      <c r="EFP5" s="54"/>
      <c r="EFQ5" s="55"/>
      <c r="EFR5" s="53"/>
      <c r="EFS5" s="54"/>
      <c r="EFT5" s="55"/>
      <c r="EFU5" s="53"/>
      <c r="EFV5" s="54"/>
      <c r="EFW5" s="55"/>
      <c r="EFX5" s="53"/>
      <c r="EFY5" s="54"/>
      <c r="EFZ5" s="55"/>
      <c r="EGA5" s="53"/>
      <c r="EGB5" s="54"/>
      <c r="EGC5" s="55"/>
      <c r="EGD5" s="53"/>
      <c r="EGE5" s="54"/>
      <c r="EGF5" s="55"/>
      <c r="EGG5" s="53"/>
      <c r="EGH5" s="54"/>
      <c r="EGI5" s="55"/>
      <c r="EGJ5" s="53"/>
      <c r="EGK5" s="54"/>
      <c r="EGL5" s="55"/>
      <c r="EGM5" s="53"/>
      <c r="EGN5" s="54"/>
      <c r="EGO5" s="55"/>
      <c r="EGP5" s="53"/>
      <c r="EGQ5" s="54"/>
      <c r="EGR5" s="55"/>
      <c r="EGS5" s="53"/>
      <c r="EGT5" s="54"/>
      <c r="EGU5" s="55"/>
      <c r="EGV5" s="53"/>
      <c r="EGW5" s="54"/>
      <c r="EGX5" s="55"/>
      <c r="EGY5" s="53"/>
      <c r="EGZ5" s="54"/>
      <c r="EHA5" s="55"/>
      <c r="EHB5" s="53"/>
      <c r="EHC5" s="54"/>
      <c r="EHD5" s="55"/>
      <c r="EHE5" s="53"/>
      <c r="EHF5" s="54"/>
      <c r="EHG5" s="55"/>
      <c r="EHH5" s="53"/>
      <c r="EHI5" s="54"/>
      <c r="EHJ5" s="55"/>
      <c r="EHK5" s="53"/>
      <c r="EHL5" s="54"/>
      <c r="EHM5" s="55"/>
      <c r="EHN5" s="53"/>
      <c r="EHO5" s="54"/>
      <c r="EHP5" s="55"/>
      <c r="EHQ5" s="53"/>
      <c r="EHR5" s="54"/>
      <c r="EHS5" s="55"/>
      <c r="EHT5" s="53"/>
      <c r="EHU5" s="54"/>
      <c r="EHV5" s="55"/>
      <c r="EHW5" s="53"/>
      <c r="EHX5" s="54"/>
      <c r="EHY5" s="55"/>
      <c r="EHZ5" s="53"/>
      <c r="EIA5" s="54"/>
      <c r="EIB5" s="55"/>
      <c r="EIC5" s="53"/>
      <c r="EID5" s="54"/>
      <c r="EIE5" s="55"/>
      <c r="EIF5" s="53"/>
      <c r="EIG5" s="54"/>
      <c r="EIH5" s="55"/>
      <c r="EII5" s="53"/>
      <c r="EIJ5" s="54"/>
      <c r="EIK5" s="55"/>
      <c r="EIL5" s="53"/>
      <c r="EIM5" s="54"/>
      <c r="EIN5" s="55"/>
      <c r="EIO5" s="53"/>
      <c r="EIP5" s="54"/>
      <c r="EIQ5" s="55"/>
      <c r="EIR5" s="53"/>
      <c r="EIS5" s="54"/>
      <c r="EIT5" s="55"/>
      <c r="EIU5" s="53"/>
      <c r="EIV5" s="54"/>
      <c r="EIW5" s="55"/>
      <c r="EIX5" s="53"/>
      <c r="EIY5" s="54"/>
      <c r="EIZ5" s="55"/>
      <c r="EJA5" s="53"/>
      <c r="EJB5" s="54"/>
      <c r="EJC5" s="55"/>
      <c r="EJD5" s="53"/>
      <c r="EJE5" s="54"/>
      <c r="EJF5" s="55"/>
      <c r="EJG5" s="53"/>
      <c r="EJH5" s="54"/>
      <c r="EJI5" s="55"/>
      <c r="EJJ5" s="53"/>
      <c r="EJK5" s="54"/>
      <c r="EJL5" s="55"/>
      <c r="EJM5" s="53"/>
      <c r="EJN5" s="54"/>
      <c r="EJO5" s="55"/>
      <c r="EJP5" s="53"/>
      <c r="EJQ5" s="54"/>
      <c r="EJR5" s="55"/>
      <c r="EJS5" s="53"/>
      <c r="EJT5" s="54"/>
      <c r="EJU5" s="55"/>
      <c r="EJV5" s="53"/>
      <c r="EJW5" s="54"/>
      <c r="EJX5" s="55"/>
      <c r="EJY5" s="53"/>
      <c r="EJZ5" s="54"/>
      <c r="EKA5" s="55"/>
      <c r="EKB5" s="53"/>
      <c r="EKC5" s="54"/>
      <c r="EKD5" s="55"/>
      <c r="EKE5" s="53"/>
      <c r="EKF5" s="54"/>
      <c r="EKG5" s="55"/>
      <c r="EKH5" s="53"/>
      <c r="EKI5" s="54"/>
      <c r="EKJ5" s="55"/>
      <c r="EKK5" s="53"/>
      <c r="EKL5" s="54"/>
      <c r="EKM5" s="55"/>
      <c r="EKN5" s="53"/>
      <c r="EKO5" s="54"/>
      <c r="EKP5" s="55"/>
      <c r="EKQ5" s="53"/>
      <c r="EKR5" s="54"/>
      <c r="EKS5" s="55"/>
      <c r="EKT5" s="53"/>
      <c r="EKU5" s="54"/>
      <c r="EKV5" s="55"/>
      <c r="EKW5" s="53"/>
      <c r="EKX5" s="54"/>
      <c r="EKY5" s="55"/>
      <c r="EKZ5" s="53"/>
      <c r="ELA5" s="54"/>
      <c r="ELB5" s="55"/>
      <c r="ELC5" s="53"/>
      <c r="ELD5" s="54"/>
      <c r="ELE5" s="55"/>
      <c r="ELF5" s="53"/>
      <c r="ELG5" s="54"/>
      <c r="ELH5" s="55"/>
      <c r="ELI5" s="53"/>
      <c r="ELJ5" s="54"/>
      <c r="ELK5" s="55"/>
      <c r="ELL5" s="53"/>
      <c r="ELM5" s="54"/>
      <c r="ELN5" s="55"/>
      <c r="ELO5" s="53"/>
      <c r="ELP5" s="54"/>
      <c r="ELQ5" s="55"/>
      <c r="ELR5" s="53"/>
      <c r="ELS5" s="54"/>
      <c r="ELT5" s="55"/>
      <c r="ELU5" s="53"/>
      <c r="ELV5" s="54"/>
      <c r="ELW5" s="55"/>
      <c r="ELX5" s="53"/>
      <c r="ELY5" s="54"/>
      <c r="ELZ5" s="55"/>
      <c r="EMA5" s="53"/>
      <c r="EMB5" s="54"/>
      <c r="EMC5" s="55"/>
      <c r="EMD5" s="53"/>
      <c r="EME5" s="54"/>
      <c r="EMF5" s="55"/>
      <c r="EMG5" s="53"/>
      <c r="EMH5" s="54"/>
      <c r="EMI5" s="55"/>
      <c r="EMJ5" s="53"/>
      <c r="EMK5" s="54"/>
      <c r="EML5" s="55"/>
      <c r="EMM5" s="53"/>
      <c r="EMN5" s="54"/>
      <c r="EMO5" s="55"/>
      <c r="EMP5" s="53"/>
      <c r="EMQ5" s="54"/>
      <c r="EMR5" s="55"/>
      <c r="EMS5" s="53"/>
      <c r="EMT5" s="54"/>
      <c r="EMU5" s="55"/>
      <c r="EMV5" s="53"/>
      <c r="EMW5" s="54"/>
      <c r="EMX5" s="55"/>
      <c r="EMY5" s="53"/>
      <c r="EMZ5" s="54"/>
      <c r="ENA5" s="55"/>
      <c r="ENB5" s="53"/>
      <c r="ENC5" s="54"/>
      <c r="END5" s="55"/>
      <c r="ENE5" s="53"/>
      <c r="ENF5" s="54"/>
      <c r="ENG5" s="55"/>
      <c r="ENH5" s="53"/>
      <c r="ENI5" s="54"/>
      <c r="ENJ5" s="55"/>
      <c r="ENK5" s="53"/>
      <c r="ENL5" s="54"/>
      <c r="ENM5" s="55"/>
      <c r="ENN5" s="53"/>
      <c r="ENO5" s="54"/>
      <c r="ENP5" s="55"/>
      <c r="ENQ5" s="53"/>
      <c r="ENR5" s="54"/>
      <c r="ENS5" s="55"/>
      <c r="ENT5" s="53"/>
      <c r="ENU5" s="54"/>
      <c r="ENV5" s="55"/>
      <c r="ENW5" s="53"/>
      <c r="ENX5" s="54"/>
      <c r="ENY5" s="55"/>
      <c r="ENZ5" s="53"/>
      <c r="EOA5" s="54"/>
      <c r="EOB5" s="55"/>
      <c r="EOC5" s="53"/>
      <c r="EOD5" s="54"/>
      <c r="EOE5" s="55"/>
      <c r="EOF5" s="53"/>
      <c r="EOG5" s="54"/>
      <c r="EOH5" s="55"/>
      <c r="EOI5" s="53"/>
      <c r="EOJ5" s="54"/>
      <c r="EOK5" s="55"/>
      <c r="EOL5" s="53"/>
      <c r="EOM5" s="54"/>
      <c r="EON5" s="55"/>
      <c r="EOO5" s="53"/>
      <c r="EOP5" s="54"/>
      <c r="EOQ5" s="55"/>
      <c r="EOR5" s="53"/>
      <c r="EOS5" s="54"/>
      <c r="EOT5" s="55"/>
      <c r="EOU5" s="53"/>
      <c r="EOV5" s="54"/>
      <c r="EOW5" s="55"/>
      <c r="EOX5" s="53"/>
      <c r="EOY5" s="54"/>
      <c r="EOZ5" s="55"/>
      <c r="EPA5" s="53"/>
      <c r="EPB5" s="54"/>
      <c r="EPC5" s="55"/>
      <c r="EPD5" s="53"/>
      <c r="EPE5" s="54"/>
      <c r="EPF5" s="55"/>
      <c r="EPG5" s="53"/>
      <c r="EPH5" s="54"/>
      <c r="EPI5" s="55"/>
      <c r="EPJ5" s="53"/>
      <c r="EPK5" s="54"/>
      <c r="EPL5" s="55"/>
      <c r="EPM5" s="53"/>
      <c r="EPN5" s="54"/>
      <c r="EPO5" s="55"/>
      <c r="EPP5" s="53"/>
      <c r="EPQ5" s="54"/>
      <c r="EPR5" s="55"/>
      <c r="EPS5" s="53"/>
      <c r="EPT5" s="54"/>
      <c r="EPU5" s="55"/>
      <c r="EPV5" s="53"/>
      <c r="EPW5" s="54"/>
      <c r="EPX5" s="55"/>
      <c r="EPY5" s="53"/>
      <c r="EPZ5" s="54"/>
      <c r="EQA5" s="55"/>
      <c r="EQB5" s="53"/>
      <c r="EQC5" s="54"/>
      <c r="EQD5" s="55"/>
      <c r="EQE5" s="53"/>
      <c r="EQF5" s="54"/>
      <c r="EQG5" s="55"/>
      <c r="EQH5" s="53"/>
      <c r="EQI5" s="54"/>
      <c r="EQJ5" s="55"/>
      <c r="EQK5" s="53"/>
      <c r="EQL5" s="54"/>
      <c r="EQM5" s="55"/>
      <c r="EQN5" s="53"/>
      <c r="EQO5" s="54"/>
      <c r="EQP5" s="55"/>
      <c r="EQQ5" s="53"/>
      <c r="EQR5" s="54"/>
      <c r="EQS5" s="55"/>
      <c r="EQT5" s="53"/>
      <c r="EQU5" s="54"/>
      <c r="EQV5" s="55"/>
      <c r="EQW5" s="53"/>
      <c r="EQX5" s="54"/>
      <c r="EQY5" s="55"/>
      <c r="EQZ5" s="53"/>
      <c r="ERA5" s="54"/>
      <c r="ERB5" s="55"/>
      <c r="ERC5" s="53"/>
      <c r="ERD5" s="54"/>
      <c r="ERE5" s="55"/>
      <c r="ERF5" s="53"/>
      <c r="ERG5" s="54"/>
      <c r="ERH5" s="55"/>
      <c r="ERI5" s="53"/>
      <c r="ERJ5" s="54"/>
      <c r="ERK5" s="55"/>
      <c r="ERL5" s="53"/>
      <c r="ERM5" s="54"/>
      <c r="ERN5" s="55"/>
      <c r="ERO5" s="53"/>
      <c r="ERP5" s="54"/>
      <c r="ERQ5" s="55"/>
      <c r="ERR5" s="53"/>
      <c r="ERS5" s="54"/>
      <c r="ERT5" s="55"/>
      <c r="ERU5" s="53"/>
      <c r="ERV5" s="54"/>
      <c r="ERW5" s="55"/>
      <c r="ERX5" s="53"/>
      <c r="ERY5" s="54"/>
      <c r="ERZ5" s="55"/>
      <c r="ESA5" s="53"/>
      <c r="ESB5" s="54"/>
      <c r="ESC5" s="55"/>
      <c r="ESD5" s="53"/>
      <c r="ESE5" s="54"/>
      <c r="ESF5" s="55"/>
      <c r="ESG5" s="53"/>
      <c r="ESH5" s="54"/>
      <c r="ESI5" s="55"/>
      <c r="ESJ5" s="53"/>
      <c r="ESK5" s="54"/>
      <c r="ESL5" s="55"/>
      <c r="ESM5" s="53"/>
      <c r="ESN5" s="54"/>
      <c r="ESO5" s="55"/>
      <c r="ESP5" s="53"/>
      <c r="ESQ5" s="54"/>
      <c r="ESR5" s="55"/>
      <c r="ESS5" s="53"/>
      <c r="EST5" s="54"/>
      <c r="ESU5" s="55"/>
      <c r="ESV5" s="53"/>
      <c r="ESW5" s="54"/>
      <c r="ESX5" s="55"/>
      <c r="ESY5" s="53"/>
      <c r="ESZ5" s="54"/>
      <c r="ETA5" s="55"/>
      <c r="ETB5" s="53"/>
      <c r="ETC5" s="54"/>
      <c r="ETD5" s="55"/>
      <c r="ETE5" s="53"/>
      <c r="ETF5" s="54"/>
      <c r="ETG5" s="55"/>
      <c r="ETH5" s="53"/>
      <c r="ETI5" s="54"/>
      <c r="ETJ5" s="55"/>
      <c r="ETK5" s="53"/>
      <c r="ETL5" s="54"/>
      <c r="ETM5" s="55"/>
      <c r="ETN5" s="53"/>
      <c r="ETO5" s="54"/>
      <c r="ETP5" s="55"/>
      <c r="ETQ5" s="53"/>
      <c r="ETR5" s="54"/>
      <c r="ETS5" s="55"/>
      <c r="ETT5" s="53"/>
      <c r="ETU5" s="54"/>
      <c r="ETV5" s="55"/>
      <c r="ETW5" s="53"/>
      <c r="ETX5" s="54"/>
      <c r="ETY5" s="55"/>
      <c r="ETZ5" s="53"/>
      <c r="EUA5" s="54"/>
      <c r="EUB5" s="55"/>
      <c r="EUC5" s="53"/>
      <c r="EUD5" s="54"/>
      <c r="EUE5" s="55"/>
      <c r="EUF5" s="53"/>
      <c r="EUG5" s="54"/>
      <c r="EUH5" s="55"/>
      <c r="EUI5" s="53"/>
      <c r="EUJ5" s="54"/>
      <c r="EUK5" s="55"/>
      <c r="EUL5" s="53"/>
      <c r="EUM5" s="54"/>
      <c r="EUN5" s="55"/>
      <c r="EUO5" s="53"/>
      <c r="EUP5" s="54"/>
      <c r="EUQ5" s="55"/>
      <c r="EUR5" s="53"/>
      <c r="EUS5" s="54"/>
      <c r="EUT5" s="55"/>
      <c r="EUU5" s="53"/>
      <c r="EUV5" s="54"/>
      <c r="EUW5" s="55"/>
      <c r="EUX5" s="53"/>
      <c r="EUY5" s="54"/>
      <c r="EUZ5" s="55"/>
      <c r="EVA5" s="53"/>
      <c r="EVB5" s="54"/>
      <c r="EVC5" s="55"/>
      <c r="EVD5" s="53"/>
      <c r="EVE5" s="54"/>
      <c r="EVF5" s="55"/>
      <c r="EVG5" s="53"/>
      <c r="EVH5" s="54"/>
      <c r="EVI5" s="55"/>
      <c r="EVJ5" s="53"/>
      <c r="EVK5" s="54"/>
      <c r="EVL5" s="55"/>
      <c r="EVM5" s="53"/>
      <c r="EVN5" s="54"/>
      <c r="EVO5" s="55"/>
      <c r="EVP5" s="53"/>
      <c r="EVQ5" s="54"/>
      <c r="EVR5" s="55"/>
      <c r="EVS5" s="53"/>
      <c r="EVT5" s="54"/>
      <c r="EVU5" s="55"/>
      <c r="EVV5" s="53"/>
      <c r="EVW5" s="54"/>
      <c r="EVX5" s="55"/>
      <c r="EVY5" s="53"/>
      <c r="EVZ5" s="54"/>
      <c r="EWA5" s="55"/>
      <c r="EWB5" s="53"/>
      <c r="EWC5" s="54"/>
      <c r="EWD5" s="55"/>
      <c r="EWE5" s="53"/>
      <c r="EWF5" s="54"/>
      <c r="EWG5" s="55"/>
      <c r="EWH5" s="53"/>
      <c r="EWI5" s="54"/>
      <c r="EWJ5" s="55"/>
      <c r="EWK5" s="53"/>
      <c r="EWL5" s="54"/>
      <c r="EWM5" s="55"/>
      <c r="EWN5" s="53"/>
      <c r="EWO5" s="54"/>
      <c r="EWP5" s="55"/>
      <c r="EWQ5" s="53"/>
      <c r="EWR5" s="54"/>
      <c r="EWS5" s="55"/>
      <c r="EWT5" s="53"/>
      <c r="EWU5" s="54"/>
      <c r="EWV5" s="55"/>
      <c r="EWW5" s="53"/>
      <c r="EWX5" s="54"/>
      <c r="EWY5" s="55"/>
      <c r="EWZ5" s="53"/>
      <c r="EXA5" s="54"/>
      <c r="EXB5" s="55"/>
      <c r="EXC5" s="53"/>
      <c r="EXD5" s="54"/>
      <c r="EXE5" s="55"/>
      <c r="EXF5" s="53"/>
      <c r="EXG5" s="54"/>
      <c r="EXH5" s="55"/>
      <c r="EXI5" s="53"/>
      <c r="EXJ5" s="54"/>
      <c r="EXK5" s="55"/>
      <c r="EXL5" s="53"/>
      <c r="EXM5" s="54"/>
      <c r="EXN5" s="55"/>
      <c r="EXO5" s="53"/>
      <c r="EXP5" s="54"/>
      <c r="EXQ5" s="55"/>
      <c r="EXR5" s="53"/>
      <c r="EXS5" s="54"/>
      <c r="EXT5" s="55"/>
      <c r="EXU5" s="53"/>
      <c r="EXV5" s="54"/>
      <c r="EXW5" s="55"/>
      <c r="EXX5" s="53"/>
      <c r="EXY5" s="54"/>
      <c r="EXZ5" s="55"/>
      <c r="EYA5" s="53"/>
      <c r="EYB5" s="54"/>
      <c r="EYC5" s="55"/>
      <c r="EYD5" s="53"/>
      <c r="EYE5" s="54"/>
      <c r="EYF5" s="55"/>
      <c r="EYG5" s="53"/>
      <c r="EYH5" s="54"/>
      <c r="EYI5" s="55"/>
      <c r="EYJ5" s="53"/>
      <c r="EYK5" s="54"/>
      <c r="EYL5" s="55"/>
      <c r="EYM5" s="53"/>
      <c r="EYN5" s="54"/>
      <c r="EYO5" s="55"/>
      <c r="EYP5" s="53"/>
      <c r="EYQ5" s="54"/>
      <c r="EYR5" s="55"/>
      <c r="EYS5" s="53"/>
      <c r="EYT5" s="54"/>
      <c r="EYU5" s="55"/>
      <c r="EYV5" s="53"/>
      <c r="EYW5" s="54"/>
      <c r="EYX5" s="55"/>
      <c r="EYY5" s="53"/>
      <c r="EYZ5" s="54"/>
      <c r="EZA5" s="55"/>
      <c r="EZB5" s="53"/>
      <c r="EZC5" s="54"/>
      <c r="EZD5" s="55"/>
      <c r="EZE5" s="53"/>
      <c r="EZF5" s="54"/>
      <c r="EZG5" s="55"/>
      <c r="EZH5" s="53"/>
      <c r="EZI5" s="54"/>
      <c r="EZJ5" s="55"/>
      <c r="EZK5" s="53"/>
      <c r="EZL5" s="54"/>
      <c r="EZM5" s="55"/>
      <c r="EZN5" s="53"/>
      <c r="EZO5" s="54"/>
      <c r="EZP5" s="55"/>
      <c r="EZQ5" s="53"/>
      <c r="EZR5" s="54"/>
      <c r="EZS5" s="55"/>
      <c r="EZT5" s="53"/>
      <c r="EZU5" s="54"/>
      <c r="EZV5" s="55"/>
      <c r="EZW5" s="53"/>
      <c r="EZX5" s="54"/>
      <c r="EZY5" s="55"/>
      <c r="EZZ5" s="53"/>
      <c r="FAA5" s="54"/>
      <c r="FAB5" s="55"/>
      <c r="FAC5" s="53"/>
      <c r="FAD5" s="54"/>
      <c r="FAE5" s="55"/>
      <c r="FAF5" s="53"/>
      <c r="FAG5" s="54"/>
      <c r="FAH5" s="55"/>
      <c r="FAI5" s="53"/>
      <c r="FAJ5" s="54"/>
      <c r="FAK5" s="55"/>
      <c r="FAL5" s="53"/>
      <c r="FAM5" s="54"/>
      <c r="FAN5" s="55"/>
      <c r="FAO5" s="53"/>
      <c r="FAP5" s="54"/>
      <c r="FAQ5" s="55"/>
      <c r="FAR5" s="53"/>
      <c r="FAS5" s="54"/>
      <c r="FAT5" s="55"/>
      <c r="FAU5" s="53"/>
      <c r="FAV5" s="54"/>
      <c r="FAW5" s="55"/>
      <c r="FAX5" s="53"/>
      <c r="FAY5" s="54"/>
      <c r="FAZ5" s="55"/>
      <c r="FBA5" s="53"/>
      <c r="FBB5" s="54"/>
      <c r="FBC5" s="55"/>
      <c r="FBD5" s="53"/>
      <c r="FBE5" s="54"/>
      <c r="FBF5" s="55"/>
      <c r="FBG5" s="53"/>
      <c r="FBH5" s="54"/>
      <c r="FBI5" s="55"/>
      <c r="FBJ5" s="53"/>
      <c r="FBK5" s="54"/>
      <c r="FBL5" s="55"/>
      <c r="FBM5" s="53"/>
      <c r="FBN5" s="54"/>
      <c r="FBO5" s="55"/>
      <c r="FBP5" s="53"/>
      <c r="FBQ5" s="54"/>
      <c r="FBR5" s="55"/>
      <c r="FBS5" s="53"/>
      <c r="FBT5" s="54"/>
      <c r="FBU5" s="55"/>
      <c r="FBV5" s="53"/>
      <c r="FBW5" s="54"/>
      <c r="FBX5" s="55"/>
      <c r="FBY5" s="53"/>
      <c r="FBZ5" s="54"/>
      <c r="FCA5" s="55"/>
      <c r="FCB5" s="53"/>
      <c r="FCC5" s="54"/>
      <c r="FCD5" s="55"/>
      <c r="FCE5" s="53"/>
      <c r="FCF5" s="54"/>
      <c r="FCG5" s="55"/>
      <c r="FCH5" s="53"/>
      <c r="FCI5" s="54"/>
      <c r="FCJ5" s="55"/>
      <c r="FCK5" s="53"/>
      <c r="FCL5" s="54"/>
      <c r="FCM5" s="55"/>
      <c r="FCN5" s="53"/>
      <c r="FCO5" s="54"/>
      <c r="FCP5" s="55"/>
      <c r="FCQ5" s="53"/>
      <c r="FCR5" s="54"/>
      <c r="FCS5" s="55"/>
      <c r="FCT5" s="53"/>
      <c r="FCU5" s="54"/>
      <c r="FCV5" s="55"/>
      <c r="FCW5" s="53"/>
      <c r="FCX5" s="54"/>
      <c r="FCY5" s="55"/>
      <c r="FCZ5" s="53"/>
      <c r="FDA5" s="54"/>
      <c r="FDB5" s="55"/>
      <c r="FDC5" s="53"/>
      <c r="FDD5" s="54"/>
      <c r="FDE5" s="55"/>
      <c r="FDF5" s="53"/>
      <c r="FDG5" s="54"/>
      <c r="FDH5" s="55"/>
      <c r="FDI5" s="53"/>
      <c r="FDJ5" s="54"/>
      <c r="FDK5" s="55"/>
      <c r="FDL5" s="53"/>
      <c r="FDM5" s="54"/>
      <c r="FDN5" s="55"/>
      <c r="FDO5" s="53"/>
      <c r="FDP5" s="54"/>
      <c r="FDQ5" s="55"/>
      <c r="FDR5" s="53"/>
      <c r="FDS5" s="54"/>
      <c r="FDT5" s="55"/>
      <c r="FDU5" s="53"/>
      <c r="FDV5" s="54"/>
      <c r="FDW5" s="55"/>
      <c r="FDX5" s="53"/>
      <c r="FDY5" s="54"/>
      <c r="FDZ5" s="55"/>
      <c r="FEA5" s="53"/>
      <c r="FEB5" s="54"/>
      <c r="FEC5" s="55"/>
      <c r="FED5" s="53"/>
      <c r="FEE5" s="54"/>
      <c r="FEF5" s="55"/>
      <c r="FEG5" s="53"/>
      <c r="FEH5" s="54"/>
      <c r="FEI5" s="55"/>
      <c r="FEJ5" s="53"/>
      <c r="FEK5" s="54"/>
      <c r="FEL5" s="55"/>
      <c r="FEM5" s="53"/>
      <c r="FEN5" s="54"/>
      <c r="FEO5" s="55"/>
      <c r="FEP5" s="53"/>
      <c r="FEQ5" s="54"/>
      <c r="FER5" s="55"/>
      <c r="FES5" s="53"/>
      <c r="FET5" s="54"/>
      <c r="FEU5" s="55"/>
      <c r="FEV5" s="53"/>
      <c r="FEW5" s="54"/>
      <c r="FEX5" s="55"/>
      <c r="FEY5" s="53"/>
      <c r="FEZ5" s="54"/>
      <c r="FFA5" s="55"/>
      <c r="FFB5" s="53"/>
      <c r="FFC5" s="54"/>
      <c r="FFD5" s="55"/>
      <c r="FFE5" s="53"/>
      <c r="FFF5" s="54"/>
      <c r="FFG5" s="55"/>
      <c r="FFH5" s="53"/>
      <c r="FFI5" s="54"/>
      <c r="FFJ5" s="55"/>
      <c r="FFK5" s="53"/>
      <c r="FFL5" s="54"/>
      <c r="FFM5" s="55"/>
      <c r="FFN5" s="53"/>
      <c r="FFO5" s="54"/>
      <c r="FFP5" s="55"/>
      <c r="FFQ5" s="53"/>
      <c r="FFR5" s="54"/>
      <c r="FFS5" s="55"/>
      <c r="FFT5" s="53"/>
      <c r="FFU5" s="54"/>
      <c r="FFV5" s="55"/>
      <c r="FFW5" s="53"/>
      <c r="FFX5" s="54"/>
      <c r="FFY5" s="55"/>
      <c r="FFZ5" s="53"/>
      <c r="FGA5" s="54"/>
      <c r="FGB5" s="55"/>
      <c r="FGC5" s="53"/>
      <c r="FGD5" s="54"/>
      <c r="FGE5" s="55"/>
      <c r="FGF5" s="53"/>
      <c r="FGG5" s="54"/>
      <c r="FGH5" s="55"/>
      <c r="FGI5" s="53"/>
      <c r="FGJ5" s="54"/>
      <c r="FGK5" s="55"/>
      <c r="FGL5" s="53"/>
      <c r="FGM5" s="54"/>
      <c r="FGN5" s="55"/>
      <c r="FGO5" s="53"/>
      <c r="FGP5" s="54"/>
      <c r="FGQ5" s="55"/>
      <c r="FGR5" s="53"/>
      <c r="FGS5" s="54"/>
      <c r="FGT5" s="55"/>
      <c r="FGU5" s="53"/>
      <c r="FGV5" s="54"/>
      <c r="FGW5" s="55"/>
      <c r="FGX5" s="53"/>
      <c r="FGY5" s="54"/>
      <c r="FGZ5" s="55"/>
      <c r="FHA5" s="53"/>
      <c r="FHB5" s="54"/>
      <c r="FHC5" s="55"/>
      <c r="FHD5" s="53"/>
      <c r="FHE5" s="54"/>
      <c r="FHF5" s="55"/>
      <c r="FHG5" s="53"/>
      <c r="FHH5" s="54"/>
      <c r="FHI5" s="55"/>
      <c r="FHJ5" s="53"/>
      <c r="FHK5" s="54"/>
      <c r="FHL5" s="55"/>
      <c r="FHM5" s="53"/>
      <c r="FHN5" s="54"/>
      <c r="FHO5" s="55"/>
      <c r="FHP5" s="53"/>
      <c r="FHQ5" s="54"/>
      <c r="FHR5" s="55"/>
      <c r="FHS5" s="53"/>
      <c r="FHT5" s="54"/>
      <c r="FHU5" s="55"/>
      <c r="FHV5" s="53"/>
      <c r="FHW5" s="54"/>
      <c r="FHX5" s="55"/>
      <c r="FHY5" s="53"/>
      <c r="FHZ5" s="54"/>
      <c r="FIA5" s="55"/>
      <c r="FIB5" s="53"/>
      <c r="FIC5" s="54"/>
      <c r="FID5" s="55"/>
      <c r="FIE5" s="53"/>
      <c r="FIF5" s="54"/>
      <c r="FIG5" s="55"/>
      <c r="FIH5" s="53"/>
      <c r="FII5" s="54"/>
      <c r="FIJ5" s="55"/>
      <c r="FIK5" s="53"/>
      <c r="FIL5" s="54"/>
      <c r="FIM5" s="55"/>
      <c r="FIN5" s="53"/>
      <c r="FIO5" s="54"/>
      <c r="FIP5" s="55"/>
      <c r="FIQ5" s="53"/>
      <c r="FIR5" s="54"/>
      <c r="FIS5" s="55"/>
      <c r="FIT5" s="53"/>
      <c r="FIU5" s="54"/>
      <c r="FIV5" s="55"/>
      <c r="FIW5" s="53"/>
      <c r="FIX5" s="54"/>
      <c r="FIY5" s="55"/>
      <c r="FIZ5" s="53"/>
      <c r="FJA5" s="54"/>
      <c r="FJB5" s="55"/>
      <c r="FJC5" s="53"/>
      <c r="FJD5" s="54"/>
      <c r="FJE5" s="55"/>
      <c r="FJF5" s="53"/>
      <c r="FJG5" s="54"/>
      <c r="FJH5" s="55"/>
      <c r="FJI5" s="53"/>
      <c r="FJJ5" s="54"/>
      <c r="FJK5" s="55"/>
      <c r="FJL5" s="53"/>
      <c r="FJM5" s="54"/>
      <c r="FJN5" s="55"/>
      <c r="FJO5" s="53"/>
      <c r="FJP5" s="54"/>
      <c r="FJQ5" s="55"/>
      <c r="FJR5" s="53"/>
      <c r="FJS5" s="54"/>
      <c r="FJT5" s="55"/>
      <c r="FJU5" s="53"/>
      <c r="FJV5" s="54"/>
      <c r="FJW5" s="55"/>
      <c r="FJX5" s="53"/>
      <c r="FJY5" s="54"/>
      <c r="FJZ5" s="55"/>
      <c r="FKA5" s="53"/>
      <c r="FKB5" s="54"/>
      <c r="FKC5" s="55"/>
      <c r="FKD5" s="53"/>
      <c r="FKE5" s="54"/>
      <c r="FKF5" s="55"/>
      <c r="FKG5" s="53"/>
      <c r="FKH5" s="54"/>
      <c r="FKI5" s="55"/>
      <c r="FKJ5" s="53"/>
      <c r="FKK5" s="54"/>
      <c r="FKL5" s="55"/>
      <c r="FKM5" s="53"/>
      <c r="FKN5" s="54"/>
      <c r="FKO5" s="55"/>
      <c r="FKP5" s="53"/>
      <c r="FKQ5" s="54"/>
      <c r="FKR5" s="55"/>
      <c r="FKS5" s="53"/>
      <c r="FKT5" s="54"/>
      <c r="FKU5" s="55"/>
      <c r="FKV5" s="53"/>
      <c r="FKW5" s="54"/>
      <c r="FKX5" s="55"/>
      <c r="FKY5" s="53"/>
      <c r="FKZ5" s="54"/>
      <c r="FLA5" s="55"/>
      <c r="FLB5" s="53"/>
      <c r="FLC5" s="54"/>
      <c r="FLD5" s="55"/>
      <c r="FLE5" s="53"/>
      <c r="FLF5" s="54"/>
      <c r="FLG5" s="55"/>
      <c r="FLH5" s="53"/>
      <c r="FLI5" s="54"/>
      <c r="FLJ5" s="55"/>
      <c r="FLK5" s="53"/>
      <c r="FLL5" s="54"/>
      <c r="FLM5" s="55"/>
      <c r="FLN5" s="53"/>
      <c r="FLO5" s="54"/>
      <c r="FLP5" s="55"/>
      <c r="FLQ5" s="53"/>
      <c r="FLR5" s="54"/>
      <c r="FLS5" s="55"/>
      <c r="FLT5" s="53"/>
      <c r="FLU5" s="54"/>
      <c r="FLV5" s="55"/>
      <c r="FLW5" s="53"/>
      <c r="FLX5" s="54"/>
      <c r="FLY5" s="55"/>
      <c r="FLZ5" s="53"/>
      <c r="FMA5" s="54"/>
      <c r="FMB5" s="55"/>
      <c r="FMC5" s="53"/>
      <c r="FMD5" s="54"/>
      <c r="FME5" s="55"/>
      <c r="FMF5" s="53"/>
      <c r="FMG5" s="54"/>
      <c r="FMH5" s="55"/>
      <c r="FMI5" s="53"/>
      <c r="FMJ5" s="54"/>
      <c r="FMK5" s="55"/>
      <c r="FML5" s="53"/>
      <c r="FMM5" s="54"/>
      <c r="FMN5" s="55"/>
      <c r="FMO5" s="53"/>
      <c r="FMP5" s="54"/>
      <c r="FMQ5" s="55"/>
      <c r="FMR5" s="53"/>
      <c r="FMS5" s="54"/>
      <c r="FMT5" s="55"/>
      <c r="FMU5" s="53"/>
      <c r="FMV5" s="54"/>
      <c r="FMW5" s="55"/>
      <c r="FMX5" s="53"/>
      <c r="FMY5" s="54"/>
      <c r="FMZ5" s="55"/>
      <c r="FNA5" s="53"/>
      <c r="FNB5" s="54"/>
      <c r="FNC5" s="55"/>
      <c r="FND5" s="53"/>
      <c r="FNE5" s="54"/>
      <c r="FNF5" s="55"/>
      <c r="FNG5" s="53"/>
      <c r="FNH5" s="54"/>
      <c r="FNI5" s="55"/>
      <c r="FNJ5" s="53"/>
      <c r="FNK5" s="54"/>
      <c r="FNL5" s="55"/>
      <c r="FNM5" s="53"/>
      <c r="FNN5" s="54"/>
      <c r="FNO5" s="55"/>
      <c r="FNP5" s="53"/>
      <c r="FNQ5" s="54"/>
      <c r="FNR5" s="55"/>
      <c r="FNS5" s="53"/>
      <c r="FNT5" s="54"/>
      <c r="FNU5" s="55"/>
      <c r="FNV5" s="53"/>
      <c r="FNW5" s="54"/>
      <c r="FNX5" s="55"/>
      <c r="FNY5" s="53"/>
      <c r="FNZ5" s="54"/>
      <c r="FOA5" s="55"/>
      <c r="FOB5" s="53"/>
      <c r="FOC5" s="54"/>
      <c r="FOD5" s="55"/>
      <c r="FOE5" s="53"/>
      <c r="FOF5" s="54"/>
      <c r="FOG5" s="55"/>
      <c r="FOH5" s="53"/>
      <c r="FOI5" s="54"/>
      <c r="FOJ5" s="55"/>
      <c r="FOK5" s="53"/>
      <c r="FOL5" s="54"/>
      <c r="FOM5" s="55"/>
      <c r="FON5" s="53"/>
      <c r="FOO5" s="54"/>
      <c r="FOP5" s="55"/>
      <c r="FOQ5" s="53"/>
      <c r="FOR5" s="54"/>
      <c r="FOS5" s="55"/>
      <c r="FOT5" s="53"/>
      <c r="FOU5" s="54"/>
      <c r="FOV5" s="55"/>
      <c r="FOW5" s="53"/>
      <c r="FOX5" s="54"/>
      <c r="FOY5" s="55"/>
      <c r="FOZ5" s="53"/>
      <c r="FPA5" s="54"/>
      <c r="FPB5" s="55"/>
      <c r="FPC5" s="53"/>
      <c r="FPD5" s="54"/>
      <c r="FPE5" s="55"/>
      <c r="FPF5" s="53"/>
      <c r="FPG5" s="54"/>
      <c r="FPH5" s="55"/>
      <c r="FPI5" s="53"/>
      <c r="FPJ5" s="54"/>
      <c r="FPK5" s="55"/>
      <c r="FPL5" s="53"/>
      <c r="FPM5" s="54"/>
      <c r="FPN5" s="55"/>
      <c r="FPO5" s="53"/>
      <c r="FPP5" s="54"/>
      <c r="FPQ5" s="55"/>
      <c r="FPR5" s="53"/>
      <c r="FPS5" s="54"/>
      <c r="FPT5" s="55"/>
      <c r="FPU5" s="53"/>
      <c r="FPV5" s="54"/>
      <c r="FPW5" s="55"/>
      <c r="FPX5" s="53"/>
      <c r="FPY5" s="54"/>
      <c r="FPZ5" s="55"/>
      <c r="FQA5" s="53"/>
      <c r="FQB5" s="54"/>
      <c r="FQC5" s="55"/>
      <c r="FQD5" s="53"/>
      <c r="FQE5" s="54"/>
      <c r="FQF5" s="55"/>
      <c r="FQG5" s="53"/>
      <c r="FQH5" s="54"/>
      <c r="FQI5" s="55"/>
      <c r="FQJ5" s="53"/>
      <c r="FQK5" s="54"/>
      <c r="FQL5" s="55"/>
      <c r="FQM5" s="53"/>
      <c r="FQN5" s="54"/>
      <c r="FQO5" s="55"/>
      <c r="FQP5" s="53"/>
      <c r="FQQ5" s="54"/>
      <c r="FQR5" s="55"/>
      <c r="FQS5" s="53"/>
      <c r="FQT5" s="54"/>
      <c r="FQU5" s="55"/>
      <c r="FQV5" s="53"/>
      <c r="FQW5" s="54"/>
      <c r="FQX5" s="55"/>
      <c r="FQY5" s="53"/>
      <c r="FQZ5" s="54"/>
      <c r="FRA5" s="55"/>
      <c r="FRB5" s="53"/>
      <c r="FRC5" s="54"/>
      <c r="FRD5" s="55"/>
      <c r="FRE5" s="53"/>
      <c r="FRF5" s="54"/>
      <c r="FRG5" s="55"/>
      <c r="FRH5" s="53"/>
      <c r="FRI5" s="54"/>
      <c r="FRJ5" s="55"/>
      <c r="FRK5" s="53"/>
      <c r="FRL5" s="54"/>
      <c r="FRM5" s="55"/>
      <c r="FRN5" s="53"/>
      <c r="FRO5" s="54"/>
      <c r="FRP5" s="55"/>
      <c r="FRQ5" s="53"/>
      <c r="FRR5" s="54"/>
      <c r="FRS5" s="55"/>
      <c r="FRT5" s="53"/>
      <c r="FRU5" s="54"/>
      <c r="FRV5" s="55"/>
      <c r="FRW5" s="53"/>
      <c r="FRX5" s="54"/>
      <c r="FRY5" s="55"/>
      <c r="FRZ5" s="53"/>
      <c r="FSA5" s="54"/>
      <c r="FSB5" s="55"/>
      <c r="FSC5" s="53"/>
      <c r="FSD5" s="54"/>
      <c r="FSE5" s="55"/>
      <c r="FSF5" s="53"/>
      <c r="FSG5" s="54"/>
      <c r="FSH5" s="55"/>
      <c r="FSI5" s="53"/>
      <c r="FSJ5" s="54"/>
      <c r="FSK5" s="55"/>
      <c r="FSL5" s="53"/>
      <c r="FSM5" s="54"/>
      <c r="FSN5" s="55"/>
      <c r="FSO5" s="53"/>
      <c r="FSP5" s="54"/>
      <c r="FSQ5" s="55"/>
      <c r="FSR5" s="53"/>
      <c r="FSS5" s="54"/>
      <c r="FST5" s="55"/>
      <c r="FSU5" s="53"/>
      <c r="FSV5" s="54"/>
      <c r="FSW5" s="55"/>
      <c r="FSX5" s="53"/>
      <c r="FSY5" s="54"/>
      <c r="FSZ5" s="55"/>
      <c r="FTA5" s="53"/>
      <c r="FTB5" s="54"/>
      <c r="FTC5" s="55"/>
      <c r="FTD5" s="53"/>
      <c r="FTE5" s="54"/>
      <c r="FTF5" s="55"/>
      <c r="FTG5" s="53"/>
      <c r="FTH5" s="54"/>
      <c r="FTI5" s="55"/>
      <c r="FTJ5" s="53"/>
      <c r="FTK5" s="54"/>
      <c r="FTL5" s="55"/>
      <c r="FTM5" s="53"/>
      <c r="FTN5" s="54"/>
      <c r="FTO5" s="55"/>
      <c r="FTP5" s="53"/>
      <c r="FTQ5" s="54"/>
      <c r="FTR5" s="55"/>
      <c r="FTS5" s="53"/>
      <c r="FTT5" s="54"/>
      <c r="FTU5" s="55"/>
      <c r="FTV5" s="53"/>
      <c r="FTW5" s="54"/>
      <c r="FTX5" s="55"/>
      <c r="FTY5" s="53"/>
      <c r="FTZ5" s="54"/>
      <c r="FUA5" s="55"/>
      <c r="FUB5" s="53"/>
      <c r="FUC5" s="54"/>
      <c r="FUD5" s="55"/>
      <c r="FUE5" s="53"/>
      <c r="FUF5" s="54"/>
      <c r="FUG5" s="55"/>
      <c r="FUH5" s="53"/>
      <c r="FUI5" s="54"/>
      <c r="FUJ5" s="55"/>
      <c r="FUK5" s="53"/>
      <c r="FUL5" s="54"/>
      <c r="FUM5" s="55"/>
      <c r="FUN5" s="53"/>
      <c r="FUO5" s="54"/>
      <c r="FUP5" s="55"/>
      <c r="FUQ5" s="53"/>
      <c r="FUR5" s="54"/>
      <c r="FUS5" s="55"/>
      <c r="FUT5" s="53"/>
      <c r="FUU5" s="54"/>
      <c r="FUV5" s="55"/>
      <c r="FUW5" s="53"/>
      <c r="FUX5" s="54"/>
      <c r="FUY5" s="55"/>
      <c r="FUZ5" s="53"/>
      <c r="FVA5" s="54"/>
      <c r="FVB5" s="55"/>
      <c r="FVC5" s="53"/>
      <c r="FVD5" s="54"/>
      <c r="FVE5" s="55"/>
      <c r="FVF5" s="53"/>
      <c r="FVG5" s="54"/>
      <c r="FVH5" s="55"/>
      <c r="FVI5" s="53"/>
      <c r="FVJ5" s="54"/>
      <c r="FVK5" s="55"/>
      <c r="FVL5" s="53"/>
      <c r="FVM5" s="54"/>
      <c r="FVN5" s="55"/>
      <c r="FVO5" s="53"/>
      <c r="FVP5" s="54"/>
      <c r="FVQ5" s="55"/>
      <c r="FVR5" s="53"/>
      <c r="FVS5" s="54"/>
      <c r="FVT5" s="55"/>
      <c r="FVU5" s="53"/>
      <c r="FVV5" s="54"/>
      <c r="FVW5" s="55"/>
      <c r="FVX5" s="53"/>
      <c r="FVY5" s="54"/>
      <c r="FVZ5" s="55"/>
      <c r="FWA5" s="53"/>
      <c r="FWB5" s="54"/>
      <c r="FWC5" s="55"/>
      <c r="FWD5" s="53"/>
      <c r="FWE5" s="54"/>
      <c r="FWF5" s="55"/>
      <c r="FWG5" s="53"/>
      <c r="FWH5" s="54"/>
      <c r="FWI5" s="55"/>
      <c r="FWJ5" s="53"/>
      <c r="FWK5" s="54"/>
      <c r="FWL5" s="55"/>
      <c r="FWM5" s="53"/>
      <c r="FWN5" s="54"/>
      <c r="FWO5" s="55"/>
      <c r="FWP5" s="53"/>
      <c r="FWQ5" s="54"/>
      <c r="FWR5" s="55"/>
      <c r="FWS5" s="53"/>
      <c r="FWT5" s="54"/>
      <c r="FWU5" s="55"/>
      <c r="FWV5" s="53"/>
      <c r="FWW5" s="54"/>
      <c r="FWX5" s="55"/>
      <c r="FWY5" s="53"/>
      <c r="FWZ5" s="54"/>
      <c r="FXA5" s="55"/>
      <c r="FXB5" s="53"/>
      <c r="FXC5" s="54"/>
      <c r="FXD5" s="55"/>
      <c r="FXE5" s="53"/>
      <c r="FXF5" s="54"/>
      <c r="FXG5" s="55"/>
      <c r="FXH5" s="53"/>
      <c r="FXI5" s="54"/>
      <c r="FXJ5" s="55"/>
      <c r="FXK5" s="53"/>
      <c r="FXL5" s="54"/>
      <c r="FXM5" s="55"/>
      <c r="FXN5" s="53"/>
      <c r="FXO5" s="54"/>
      <c r="FXP5" s="55"/>
      <c r="FXQ5" s="53"/>
      <c r="FXR5" s="54"/>
      <c r="FXS5" s="55"/>
      <c r="FXT5" s="53"/>
      <c r="FXU5" s="54"/>
      <c r="FXV5" s="55"/>
      <c r="FXW5" s="53"/>
      <c r="FXX5" s="54"/>
      <c r="FXY5" s="55"/>
      <c r="FXZ5" s="53"/>
      <c r="FYA5" s="54"/>
      <c r="FYB5" s="55"/>
      <c r="FYC5" s="53"/>
      <c r="FYD5" s="54"/>
      <c r="FYE5" s="55"/>
      <c r="FYF5" s="53"/>
      <c r="FYG5" s="54"/>
      <c r="FYH5" s="55"/>
      <c r="FYI5" s="53"/>
      <c r="FYJ5" s="54"/>
      <c r="FYK5" s="55"/>
      <c r="FYL5" s="53"/>
      <c r="FYM5" s="54"/>
      <c r="FYN5" s="55"/>
      <c r="FYO5" s="53"/>
      <c r="FYP5" s="54"/>
      <c r="FYQ5" s="55"/>
      <c r="FYR5" s="53"/>
      <c r="FYS5" s="54"/>
      <c r="FYT5" s="55"/>
      <c r="FYU5" s="53"/>
      <c r="FYV5" s="54"/>
      <c r="FYW5" s="55"/>
      <c r="FYX5" s="53"/>
      <c r="FYY5" s="54"/>
      <c r="FYZ5" s="55"/>
      <c r="FZA5" s="53"/>
      <c r="FZB5" s="54"/>
      <c r="FZC5" s="55"/>
      <c r="FZD5" s="53"/>
      <c r="FZE5" s="54"/>
      <c r="FZF5" s="55"/>
      <c r="FZG5" s="53"/>
      <c r="FZH5" s="54"/>
      <c r="FZI5" s="55"/>
      <c r="FZJ5" s="53"/>
      <c r="FZK5" s="54"/>
      <c r="FZL5" s="55"/>
      <c r="FZM5" s="53"/>
      <c r="FZN5" s="54"/>
      <c r="FZO5" s="55"/>
      <c r="FZP5" s="53"/>
      <c r="FZQ5" s="54"/>
      <c r="FZR5" s="55"/>
      <c r="FZS5" s="53"/>
      <c r="FZT5" s="54"/>
      <c r="FZU5" s="55"/>
      <c r="FZV5" s="53"/>
      <c r="FZW5" s="54"/>
      <c r="FZX5" s="55"/>
      <c r="FZY5" s="53"/>
      <c r="FZZ5" s="54"/>
      <c r="GAA5" s="55"/>
      <c r="GAB5" s="53"/>
      <c r="GAC5" s="54"/>
      <c r="GAD5" s="55"/>
      <c r="GAE5" s="53"/>
      <c r="GAF5" s="54"/>
      <c r="GAG5" s="55"/>
      <c r="GAH5" s="53"/>
      <c r="GAI5" s="54"/>
      <c r="GAJ5" s="55"/>
      <c r="GAK5" s="53"/>
      <c r="GAL5" s="54"/>
      <c r="GAM5" s="55"/>
      <c r="GAN5" s="53"/>
      <c r="GAO5" s="54"/>
      <c r="GAP5" s="55"/>
      <c r="GAQ5" s="53"/>
      <c r="GAR5" s="54"/>
      <c r="GAS5" s="55"/>
      <c r="GAT5" s="53"/>
      <c r="GAU5" s="54"/>
      <c r="GAV5" s="55"/>
      <c r="GAW5" s="53"/>
      <c r="GAX5" s="54"/>
      <c r="GAY5" s="55"/>
      <c r="GAZ5" s="53"/>
      <c r="GBA5" s="54"/>
      <c r="GBB5" s="55"/>
      <c r="GBC5" s="53"/>
      <c r="GBD5" s="54"/>
      <c r="GBE5" s="55"/>
      <c r="GBF5" s="53"/>
      <c r="GBG5" s="54"/>
      <c r="GBH5" s="55"/>
      <c r="GBI5" s="53"/>
      <c r="GBJ5" s="54"/>
      <c r="GBK5" s="55"/>
      <c r="GBL5" s="53"/>
      <c r="GBM5" s="54"/>
      <c r="GBN5" s="55"/>
      <c r="GBO5" s="53"/>
      <c r="GBP5" s="54"/>
      <c r="GBQ5" s="55"/>
      <c r="GBR5" s="53"/>
      <c r="GBS5" s="54"/>
      <c r="GBT5" s="55"/>
      <c r="GBU5" s="53"/>
      <c r="GBV5" s="54"/>
      <c r="GBW5" s="55"/>
      <c r="GBX5" s="53"/>
      <c r="GBY5" s="54"/>
      <c r="GBZ5" s="55"/>
      <c r="GCA5" s="53"/>
      <c r="GCB5" s="54"/>
      <c r="GCC5" s="55"/>
      <c r="GCD5" s="53"/>
      <c r="GCE5" s="54"/>
      <c r="GCF5" s="55"/>
      <c r="GCG5" s="53"/>
      <c r="GCH5" s="54"/>
      <c r="GCI5" s="55"/>
      <c r="GCJ5" s="53"/>
      <c r="GCK5" s="54"/>
      <c r="GCL5" s="55"/>
      <c r="GCM5" s="53"/>
      <c r="GCN5" s="54"/>
      <c r="GCO5" s="55"/>
      <c r="GCP5" s="53"/>
      <c r="GCQ5" s="54"/>
      <c r="GCR5" s="55"/>
      <c r="GCS5" s="53"/>
      <c r="GCT5" s="54"/>
      <c r="GCU5" s="55"/>
      <c r="GCV5" s="53"/>
      <c r="GCW5" s="54"/>
      <c r="GCX5" s="55"/>
      <c r="GCY5" s="53"/>
      <c r="GCZ5" s="54"/>
      <c r="GDA5" s="55"/>
      <c r="GDB5" s="53"/>
      <c r="GDC5" s="54"/>
      <c r="GDD5" s="55"/>
      <c r="GDE5" s="53"/>
      <c r="GDF5" s="54"/>
      <c r="GDG5" s="55"/>
      <c r="GDH5" s="53"/>
      <c r="GDI5" s="54"/>
      <c r="GDJ5" s="55"/>
      <c r="GDK5" s="53"/>
      <c r="GDL5" s="54"/>
      <c r="GDM5" s="55"/>
      <c r="GDN5" s="53"/>
      <c r="GDO5" s="54"/>
      <c r="GDP5" s="55"/>
      <c r="GDQ5" s="53"/>
      <c r="GDR5" s="54"/>
      <c r="GDS5" s="55"/>
      <c r="GDT5" s="53"/>
      <c r="GDU5" s="54"/>
      <c r="GDV5" s="55"/>
      <c r="GDW5" s="53"/>
      <c r="GDX5" s="54"/>
      <c r="GDY5" s="55"/>
      <c r="GDZ5" s="53"/>
      <c r="GEA5" s="54"/>
      <c r="GEB5" s="55"/>
      <c r="GEC5" s="53"/>
      <c r="GED5" s="54"/>
      <c r="GEE5" s="55"/>
      <c r="GEF5" s="53"/>
      <c r="GEG5" s="54"/>
      <c r="GEH5" s="55"/>
      <c r="GEI5" s="53"/>
      <c r="GEJ5" s="54"/>
      <c r="GEK5" s="55"/>
      <c r="GEL5" s="53"/>
      <c r="GEM5" s="54"/>
      <c r="GEN5" s="55"/>
      <c r="GEO5" s="53"/>
      <c r="GEP5" s="54"/>
      <c r="GEQ5" s="55"/>
      <c r="GER5" s="53"/>
      <c r="GES5" s="54"/>
      <c r="GET5" s="55"/>
      <c r="GEU5" s="53"/>
      <c r="GEV5" s="54"/>
      <c r="GEW5" s="55"/>
      <c r="GEX5" s="53"/>
      <c r="GEY5" s="54"/>
      <c r="GEZ5" s="55"/>
      <c r="GFA5" s="53"/>
      <c r="GFB5" s="54"/>
      <c r="GFC5" s="55"/>
      <c r="GFD5" s="53"/>
      <c r="GFE5" s="54"/>
      <c r="GFF5" s="55"/>
      <c r="GFG5" s="53"/>
      <c r="GFH5" s="54"/>
      <c r="GFI5" s="55"/>
      <c r="GFJ5" s="53"/>
      <c r="GFK5" s="54"/>
      <c r="GFL5" s="55"/>
      <c r="GFM5" s="53"/>
      <c r="GFN5" s="54"/>
      <c r="GFO5" s="55"/>
      <c r="GFP5" s="53"/>
      <c r="GFQ5" s="54"/>
      <c r="GFR5" s="55"/>
      <c r="GFS5" s="53"/>
      <c r="GFT5" s="54"/>
      <c r="GFU5" s="55"/>
      <c r="GFV5" s="53"/>
      <c r="GFW5" s="54"/>
      <c r="GFX5" s="55"/>
      <c r="GFY5" s="53"/>
      <c r="GFZ5" s="54"/>
      <c r="GGA5" s="55"/>
      <c r="GGB5" s="53"/>
      <c r="GGC5" s="54"/>
      <c r="GGD5" s="55"/>
      <c r="GGE5" s="53"/>
      <c r="GGF5" s="54"/>
      <c r="GGG5" s="55"/>
      <c r="GGH5" s="53"/>
      <c r="GGI5" s="54"/>
      <c r="GGJ5" s="55"/>
      <c r="GGK5" s="53"/>
      <c r="GGL5" s="54"/>
      <c r="GGM5" s="55"/>
      <c r="GGN5" s="53"/>
      <c r="GGO5" s="54"/>
      <c r="GGP5" s="55"/>
      <c r="GGQ5" s="53"/>
      <c r="GGR5" s="54"/>
      <c r="GGS5" s="55"/>
      <c r="GGT5" s="53"/>
      <c r="GGU5" s="54"/>
      <c r="GGV5" s="55"/>
      <c r="GGW5" s="53"/>
      <c r="GGX5" s="54"/>
      <c r="GGY5" s="55"/>
      <c r="GGZ5" s="53"/>
      <c r="GHA5" s="54"/>
      <c r="GHB5" s="55"/>
      <c r="GHC5" s="53"/>
      <c r="GHD5" s="54"/>
      <c r="GHE5" s="55"/>
      <c r="GHF5" s="53"/>
      <c r="GHG5" s="54"/>
      <c r="GHH5" s="55"/>
      <c r="GHI5" s="53"/>
      <c r="GHJ5" s="54"/>
      <c r="GHK5" s="55"/>
      <c r="GHL5" s="53"/>
      <c r="GHM5" s="54"/>
      <c r="GHN5" s="55"/>
      <c r="GHO5" s="53"/>
      <c r="GHP5" s="54"/>
      <c r="GHQ5" s="55"/>
      <c r="GHR5" s="53"/>
      <c r="GHS5" s="54"/>
      <c r="GHT5" s="55"/>
      <c r="GHU5" s="53"/>
      <c r="GHV5" s="54"/>
      <c r="GHW5" s="55"/>
      <c r="GHX5" s="53"/>
      <c r="GHY5" s="54"/>
      <c r="GHZ5" s="55"/>
      <c r="GIA5" s="53"/>
      <c r="GIB5" s="54"/>
      <c r="GIC5" s="55"/>
      <c r="GID5" s="53"/>
      <c r="GIE5" s="54"/>
      <c r="GIF5" s="55"/>
      <c r="GIG5" s="53"/>
      <c r="GIH5" s="54"/>
      <c r="GII5" s="55"/>
      <c r="GIJ5" s="53"/>
      <c r="GIK5" s="54"/>
      <c r="GIL5" s="55"/>
      <c r="GIM5" s="53"/>
      <c r="GIN5" s="54"/>
      <c r="GIO5" s="55"/>
      <c r="GIP5" s="53"/>
      <c r="GIQ5" s="54"/>
      <c r="GIR5" s="55"/>
      <c r="GIS5" s="53"/>
      <c r="GIT5" s="54"/>
      <c r="GIU5" s="55"/>
      <c r="GIV5" s="53"/>
      <c r="GIW5" s="54"/>
      <c r="GIX5" s="55"/>
      <c r="GIY5" s="53"/>
      <c r="GIZ5" s="54"/>
      <c r="GJA5" s="55"/>
      <c r="GJB5" s="53"/>
      <c r="GJC5" s="54"/>
      <c r="GJD5" s="55"/>
      <c r="GJE5" s="53"/>
      <c r="GJF5" s="54"/>
      <c r="GJG5" s="55"/>
      <c r="GJH5" s="53"/>
      <c r="GJI5" s="54"/>
      <c r="GJJ5" s="55"/>
      <c r="GJK5" s="53"/>
      <c r="GJL5" s="54"/>
      <c r="GJM5" s="55"/>
      <c r="GJN5" s="53"/>
      <c r="GJO5" s="54"/>
      <c r="GJP5" s="55"/>
      <c r="GJQ5" s="53"/>
      <c r="GJR5" s="54"/>
      <c r="GJS5" s="55"/>
      <c r="GJT5" s="53"/>
      <c r="GJU5" s="54"/>
      <c r="GJV5" s="55"/>
      <c r="GJW5" s="53"/>
      <c r="GJX5" s="54"/>
      <c r="GJY5" s="55"/>
      <c r="GJZ5" s="53"/>
      <c r="GKA5" s="54"/>
      <c r="GKB5" s="55"/>
      <c r="GKC5" s="53"/>
      <c r="GKD5" s="54"/>
      <c r="GKE5" s="55"/>
      <c r="GKF5" s="53"/>
      <c r="GKG5" s="54"/>
      <c r="GKH5" s="55"/>
      <c r="GKI5" s="53"/>
      <c r="GKJ5" s="54"/>
      <c r="GKK5" s="55"/>
      <c r="GKL5" s="53"/>
      <c r="GKM5" s="54"/>
      <c r="GKN5" s="55"/>
      <c r="GKO5" s="53"/>
      <c r="GKP5" s="54"/>
      <c r="GKQ5" s="55"/>
      <c r="GKR5" s="53"/>
      <c r="GKS5" s="54"/>
      <c r="GKT5" s="55"/>
      <c r="GKU5" s="53"/>
      <c r="GKV5" s="54"/>
      <c r="GKW5" s="55"/>
      <c r="GKX5" s="53"/>
      <c r="GKY5" s="54"/>
      <c r="GKZ5" s="55"/>
      <c r="GLA5" s="53"/>
      <c r="GLB5" s="54"/>
      <c r="GLC5" s="55"/>
      <c r="GLD5" s="53"/>
      <c r="GLE5" s="54"/>
      <c r="GLF5" s="55"/>
      <c r="GLG5" s="53"/>
      <c r="GLH5" s="54"/>
      <c r="GLI5" s="55"/>
      <c r="GLJ5" s="53"/>
      <c r="GLK5" s="54"/>
      <c r="GLL5" s="55"/>
      <c r="GLM5" s="53"/>
      <c r="GLN5" s="54"/>
      <c r="GLO5" s="55"/>
      <c r="GLP5" s="53"/>
      <c r="GLQ5" s="54"/>
      <c r="GLR5" s="55"/>
      <c r="GLS5" s="53"/>
      <c r="GLT5" s="54"/>
      <c r="GLU5" s="55"/>
      <c r="GLV5" s="53"/>
      <c r="GLW5" s="54"/>
      <c r="GLX5" s="55"/>
      <c r="GLY5" s="53"/>
      <c r="GLZ5" s="54"/>
      <c r="GMA5" s="55"/>
      <c r="GMB5" s="53"/>
      <c r="GMC5" s="54"/>
      <c r="GMD5" s="55"/>
      <c r="GME5" s="53"/>
      <c r="GMF5" s="54"/>
      <c r="GMG5" s="55"/>
      <c r="GMH5" s="53"/>
      <c r="GMI5" s="54"/>
      <c r="GMJ5" s="55"/>
      <c r="GMK5" s="53"/>
      <c r="GML5" s="54"/>
      <c r="GMM5" s="55"/>
      <c r="GMN5" s="53"/>
      <c r="GMO5" s="54"/>
      <c r="GMP5" s="55"/>
      <c r="GMQ5" s="53"/>
      <c r="GMR5" s="54"/>
      <c r="GMS5" s="55"/>
      <c r="GMT5" s="53"/>
      <c r="GMU5" s="54"/>
      <c r="GMV5" s="55"/>
      <c r="GMW5" s="53"/>
      <c r="GMX5" s="54"/>
      <c r="GMY5" s="55"/>
      <c r="GMZ5" s="53"/>
      <c r="GNA5" s="54"/>
      <c r="GNB5" s="55"/>
      <c r="GNC5" s="53"/>
      <c r="GND5" s="54"/>
      <c r="GNE5" s="55"/>
      <c r="GNF5" s="53"/>
      <c r="GNG5" s="54"/>
      <c r="GNH5" s="55"/>
      <c r="GNI5" s="53"/>
      <c r="GNJ5" s="54"/>
      <c r="GNK5" s="55"/>
      <c r="GNL5" s="53"/>
      <c r="GNM5" s="54"/>
      <c r="GNN5" s="55"/>
      <c r="GNO5" s="53"/>
      <c r="GNP5" s="54"/>
      <c r="GNQ5" s="55"/>
      <c r="GNR5" s="53"/>
      <c r="GNS5" s="54"/>
      <c r="GNT5" s="55"/>
      <c r="GNU5" s="53"/>
      <c r="GNV5" s="54"/>
      <c r="GNW5" s="55"/>
      <c r="GNX5" s="53"/>
      <c r="GNY5" s="54"/>
      <c r="GNZ5" s="55"/>
      <c r="GOA5" s="53"/>
      <c r="GOB5" s="54"/>
      <c r="GOC5" s="55"/>
      <c r="GOD5" s="53"/>
      <c r="GOE5" s="54"/>
      <c r="GOF5" s="55"/>
      <c r="GOG5" s="53"/>
      <c r="GOH5" s="54"/>
      <c r="GOI5" s="55"/>
      <c r="GOJ5" s="53"/>
      <c r="GOK5" s="54"/>
      <c r="GOL5" s="55"/>
      <c r="GOM5" s="53"/>
      <c r="GON5" s="54"/>
      <c r="GOO5" s="55"/>
      <c r="GOP5" s="53"/>
      <c r="GOQ5" s="54"/>
      <c r="GOR5" s="55"/>
      <c r="GOS5" s="53"/>
      <c r="GOT5" s="54"/>
      <c r="GOU5" s="55"/>
      <c r="GOV5" s="53"/>
      <c r="GOW5" s="54"/>
      <c r="GOX5" s="55"/>
      <c r="GOY5" s="53"/>
      <c r="GOZ5" s="54"/>
      <c r="GPA5" s="55"/>
      <c r="GPB5" s="53"/>
      <c r="GPC5" s="54"/>
      <c r="GPD5" s="55"/>
      <c r="GPE5" s="53"/>
      <c r="GPF5" s="54"/>
      <c r="GPG5" s="55"/>
      <c r="GPH5" s="53"/>
      <c r="GPI5" s="54"/>
      <c r="GPJ5" s="55"/>
      <c r="GPK5" s="53"/>
      <c r="GPL5" s="54"/>
      <c r="GPM5" s="55"/>
      <c r="GPN5" s="53"/>
      <c r="GPO5" s="54"/>
      <c r="GPP5" s="55"/>
      <c r="GPQ5" s="53"/>
      <c r="GPR5" s="54"/>
      <c r="GPS5" s="55"/>
      <c r="GPT5" s="53"/>
      <c r="GPU5" s="54"/>
      <c r="GPV5" s="55"/>
      <c r="GPW5" s="53"/>
      <c r="GPX5" s="54"/>
      <c r="GPY5" s="55"/>
      <c r="GPZ5" s="53"/>
      <c r="GQA5" s="54"/>
      <c r="GQB5" s="55"/>
      <c r="GQC5" s="53"/>
      <c r="GQD5" s="54"/>
      <c r="GQE5" s="55"/>
      <c r="GQF5" s="53"/>
      <c r="GQG5" s="54"/>
      <c r="GQH5" s="55"/>
      <c r="GQI5" s="53"/>
      <c r="GQJ5" s="54"/>
      <c r="GQK5" s="55"/>
      <c r="GQL5" s="53"/>
      <c r="GQM5" s="54"/>
      <c r="GQN5" s="55"/>
      <c r="GQO5" s="53"/>
      <c r="GQP5" s="54"/>
      <c r="GQQ5" s="55"/>
      <c r="GQR5" s="53"/>
      <c r="GQS5" s="54"/>
      <c r="GQT5" s="55"/>
      <c r="GQU5" s="53"/>
      <c r="GQV5" s="54"/>
      <c r="GQW5" s="55"/>
      <c r="GQX5" s="53"/>
      <c r="GQY5" s="54"/>
      <c r="GQZ5" s="55"/>
      <c r="GRA5" s="53"/>
      <c r="GRB5" s="54"/>
      <c r="GRC5" s="55"/>
      <c r="GRD5" s="53"/>
      <c r="GRE5" s="54"/>
      <c r="GRF5" s="55"/>
      <c r="GRG5" s="53"/>
      <c r="GRH5" s="54"/>
      <c r="GRI5" s="55"/>
      <c r="GRJ5" s="53"/>
      <c r="GRK5" s="54"/>
      <c r="GRL5" s="55"/>
      <c r="GRM5" s="53"/>
      <c r="GRN5" s="54"/>
      <c r="GRO5" s="55"/>
      <c r="GRP5" s="53"/>
      <c r="GRQ5" s="54"/>
      <c r="GRR5" s="55"/>
      <c r="GRS5" s="53"/>
      <c r="GRT5" s="54"/>
      <c r="GRU5" s="55"/>
      <c r="GRV5" s="53"/>
      <c r="GRW5" s="54"/>
      <c r="GRX5" s="55"/>
      <c r="GRY5" s="53"/>
      <c r="GRZ5" s="54"/>
      <c r="GSA5" s="55"/>
      <c r="GSB5" s="53"/>
      <c r="GSC5" s="54"/>
      <c r="GSD5" s="55"/>
      <c r="GSE5" s="53"/>
      <c r="GSF5" s="54"/>
      <c r="GSG5" s="55"/>
      <c r="GSH5" s="53"/>
      <c r="GSI5" s="54"/>
      <c r="GSJ5" s="55"/>
      <c r="GSK5" s="53"/>
      <c r="GSL5" s="54"/>
      <c r="GSM5" s="55"/>
      <c r="GSN5" s="53"/>
      <c r="GSO5" s="54"/>
      <c r="GSP5" s="55"/>
      <c r="GSQ5" s="53"/>
      <c r="GSR5" s="54"/>
      <c r="GSS5" s="55"/>
      <c r="GST5" s="53"/>
      <c r="GSU5" s="54"/>
      <c r="GSV5" s="55"/>
      <c r="GSW5" s="53"/>
      <c r="GSX5" s="54"/>
      <c r="GSY5" s="55"/>
      <c r="GSZ5" s="53"/>
      <c r="GTA5" s="54"/>
      <c r="GTB5" s="55"/>
      <c r="GTC5" s="53"/>
      <c r="GTD5" s="54"/>
      <c r="GTE5" s="55"/>
      <c r="GTF5" s="53"/>
      <c r="GTG5" s="54"/>
      <c r="GTH5" s="55"/>
      <c r="GTI5" s="53"/>
      <c r="GTJ5" s="54"/>
      <c r="GTK5" s="55"/>
      <c r="GTL5" s="53"/>
      <c r="GTM5" s="54"/>
      <c r="GTN5" s="55"/>
      <c r="GTO5" s="53"/>
      <c r="GTP5" s="54"/>
      <c r="GTQ5" s="55"/>
      <c r="GTR5" s="53"/>
      <c r="GTS5" s="54"/>
      <c r="GTT5" s="55"/>
      <c r="GTU5" s="53"/>
      <c r="GTV5" s="54"/>
      <c r="GTW5" s="55"/>
      <c r="GTX5" s="53"/>
      <c r="GTY5" s="54"/>
      <c r="GTZ5" s="55"/>
      <c r="GUA5" s="53"/>
      <c r="GUB5" s="54"/>
      <c r="GUC5" s="55"/>
      <c r="GUD5" s="53"/>
      <c r="GUE5" s="54"/>
      <c r="GUF5" s="55"/>
      <c r="GUG5" s="53"/>
      <c r="GUH5" s="54"/>
      <c r="GUI5" s="55"/>
      <c r="GUJ5" s="53"/>
      <c r="GUK5" s="54"/>
      <c r="GUL5" s="55"/>
      <c r="GUM5" s="53"/>
      <c r="GUN5" s="54"/>
      <c r="GUO5" s="55"/>
      <c r="GUP5" s="53"/>
      <c r="GUQ5" s="54"/>
      <c r="GUR5" s="55"/>
      <c r="GUS5" s="53"/>
      <c r="GUT5" s="54"/>
      <c r="GUU5" s="55"/>
      <c r="GUV5" s="53"/>
      <c r="GUW5" s="54"/>
      <c r="GUX5" s="55"/>
      <c r="GUY5" s="53"/>
      <c r="GUZ5" s="54"/>
      <c r="GVA5" s="55"/>
      <c r="GVB5" s="53"/>
      <c r="GVC5" s="54"/>
      <c r="GVD5" s="55"/>
      <c r="GVE5" s="53"/>
      <c r="GVF5" s="54"/>
      <c r="GVG5" s="55"/>
      <c r="GVH5" s="53"/>
      <c r="GVI5" s="54"/>
      <c r="GVJ5" s="55"/>
      <c r="GVK5" s="53"/>
      <c r="GVL5" s="54"/>
      <c r="GVM5" s="55"/>
      <c r="GVN5" s="53"/>
      <c r="GVO5" s="54"/>
      <c r="GVP5" s="55"/>
      <c r="GVQ5" s="53"/>
      <c r="GVR5" s="54"/>
      <c r="GVS5" s="55"/>
      <c r="GVT5" s="53"/>
      <c r="GVU5" s="54"/>
      <c r="GVV5" s="55"/>
      <c r="GVW5" s="53"/>
      <c r="GVX5" s="54"/>
      <c r="GVY5" s="55"/>
      <c r="GVZ5" s="53"/>
      <c r="GWA5" s="54"/>
      <c r="GWB5" s="55"/>
      <c r="GWC5" s="53"/>
      <c r="GWD5" s="54"/>
      <c r="GWE5" s="55"/>
      <c r="GWF5" s="53"/>
      <c r="GWG5" s="54"/>
      <c r="GWH5" s="55"/>
      <c r="GWI5" s="53"/>
      <c r="GWJ5" s="54"/>
      <c r="GWK5" s="55"/>
      <c r="GWL5" s="53"/>
      <c r="GWM5" s="54"/>
      <c r="GWN5" s="55"/>
      <c r="GWO5" s="53"/>
      <c r="GWP5" s="54"/>
      <c r="GWQ5" s="55"/>
      <c r="GWR5" s="53"/>
      <c r="GWS5" s="54"/>
      <c r="GWT5" s="55"/>
      <c r="GWU5" s="53"/>
      <c r="GWV5" s="54"/>
      <c r="GWW5" s="55"/>
      <c r="GWX5" s="53"/>
      <c r="GWY5" s="54"/>
      <c r="GWZ5" s="55"/>
      <c r="GXA5" s="53"/>
      <c r="GXB5" s="54"/>
      <c r="GXC5" s="55"/>
      <c r="GXD5" s="53"/>
      <c r="GXE5" s="54"/>
      <c r="GXF5" s="55"/>
      <c r="GXG5" s="53"/>
      <c r="GXH5" s="54"/>
      <c r="GXI5" s="55"/>
      <c r="GXJ5" s="53"/>
      <c r="GXK5" s="54"/>
      <c r="GXL5" s="55"/>
      <c r="GXM5" s="53"/>
      <c r="GXN5" s="54"/>
      <c r="GXO5" s="55"/>
      <c r="GXP5" s="53"/>
      <c r="GXQ5" s="54"/>
      <c r="GXR5" s="55"/>
      <c r="GXS5" s="53"/>
      <c r="GXT5" s="54"/>
      <c r="GXU5" s="55"/>
      <c r="GXV5" s="53"/>
      <c r="GXW5" s="54"/>
      <c r="GXX5" s="55"/>
      <c r="GXY5" s="53"/>
      <c r="GXZ5" s="54"/>
      <c r="GYA5" s="55"/>
      <c r="GYB5" s="53"/>
      <c r="GYC5" s="54"/>
      <c r="GYD5" s="55"/>
      <c r="GYE5" s="53"/>
      <c r="GYF5" s="54"/>
      <c r="GYG5" s="55"/>
      <c r="GYH5" s="53"/>
      <c r="GYI5" s="54"/>
      <c r="GYJ5" s="55"/>
      <c r="GYK5" s="53"/>
      <c r="GYL5" s="54"/>
      <c r="GYM5" s="55"/>
      <c r="GYN5" s="53"/>
      <c r="GYO5" s="54"/>
      <c r="GYP5" s="55"/>
      <c r="GYQ5" s="53"/>
      <c r="GYR5" s="54"/>
      <c r="GYS5" s="55"/>
      <c r="GYT5" s="53"/>
      <c r="GYU5" s="54"/>
      <c r="GYV5" s="55"/>
      <c r="GYW5" s="53"/>
      <c r="GYX5" s="54"/>
      <c r="GYY5" s="55"/>
      <c r="GYZ5" s="53"/>
      <c r="GZA5" s="54"/>
      <c r="GZB5" s="55"/>
      <c r="GZC5" s="53"/>
      <c r="GZD5" s="54"/>
      <c r="GZE5" s="55"/>
      <c r="GZF5" s="53"/>
      <c r="GZG5" s="54"/>
      <c r="GZH5" s="55"/>
      <c r="GZI5" s="53"/>
      <c r="GZJ5" s="54"/>
      <c r="GZK5" s="55"/>
      <c r="GZL5" s="53"/>
      <c r="GZM5" s="54"/>
      <c r="GZN5" s="55"/>
      <c r="GZO5" s="53"/>
      <c r="GZP5" s="54"/>
      <c r="GZQ5" s="55"/>
      <c r="GZR5" s="53"/>
      <c r="GZS5" s="54"/>
      <c r="GZT5" s="55"/>
      <c r="GZU5" s="53"/>
      <c r="GZV5" s="54"/>
      <c r="GZW5" s="55"/>
      <c r="GZX5" s="53"/>
      <c r="GZY5" s="54"/>
      <c r="GZZ5" s="55"/>
      <c r="HAA5" s="53"/>
      <c r="HAB5" s="54"/>
      <c r="HAC5" s="55"/>
      <c r="HAD5" s="53"/>
      <c r="HAE5" s="54"/>
      <c r="HAF5" s="55"/>
      <c r="HAG5" s="53"/>
      <c r="HAH5" s="54"/>
      <c r="HAI5" s="55"/>
      <c r="HAJ5" s="53"/>
      <c r="HAK5" s="54"/>
      <c r="HAL5" s="55"/>
      <c r="HAM5" s="53"/>
      <c r="HAN5" s="54"/>
      <c r="HAO5" s="55"/>
      <c r="HAP5" s="53"/>
      <c r="HAQ5" s="54"/>
      <c r="HAR5" s="55"/>
      <c r="HAS5" s="53"/>
      <c r="HAT5" s="54"/>
      <c r="HAU5" s="55"/>
      <c r="HAV5" s="53"/>
      <c r="HAW5" s="54"/>
      <c r="HAX5" s="55"/>
      <c r="HAY5" s="53"/>
      <c r="HAZ5" s="54"/>
      <c r="HBA5" s="55"/>
      <c r="HBB5" s="53"/>
      <c r="HBC5" s="54"/>
      <c r="HBD5" s="55"/>
      <c r="HBE5" s="53"/>
      <c r="HBF5" s="54"/>
      <c r="HBG5" s="55"/>
      <c r="HBH5" s="53"/>
      <c r="HBI5" s="54"/>
      <c r="HBJ5" s="55"/>
      <c r="HBK5" s="53"/>
      <c r="HBL5" s="54"/>
      <c r="HBM5" s="55"/>
      <c r="HBN5" s="53"/>
      <c r="HBO5" s="54"/>
      <c r="HBP5" s="55"/>
      <c r="HBQ5" s="53"/>
      <c r="HBR5" s="54"/>
      <c r="HBS5" s="55"/>
      <c r="HBT5" s="53"/>
      <c r="HBU5" s="54"/>
      <c r="HBV5" s="55"/>
      <c r="HBW5" s="53"/>
      <c r="HBX5" s="54"/>
      <c r="HBY5" s="55"/>
      <c r="HBZ5" s="53"/>
      <c r="HCA5" s="54"/>
      <c r="HCB5" s="55"/>
      <c r="HCC5" s="53"/>
      <c r="HCD5" s="54"/>
      <c r="HCE5" s="55"/>
      <c r="HCF5" s="53"/>
      <c r="HCG5" s="54"/>
      <c r="HCH5" s="55"/>
      <c r="HCI5" s="53"/>
      <c r="HCJ5" s="54"/>
      <c r="HCK5" s="55"/>
      <c r="HCL5" s="53"/>
      <c r="HCM5" s="54"/>
      <c r="HCN5" s="55"/>
      <c r="HCO5" s="53"/>
      <c r="HCP5" s="54"/>
      <c r="HCQ5" s="55"/>
      <c r="HCR5" s="53"/>
      <c r="HCS5" s="54"/>
      <c r="HCT5" s="55"/>
      <c r="HCU5" s="53"/>
      <c r="HCV5" s="54"/>
      <c r="HCW5" s="55"/>
      <c r="HCX5" s="53"/>
      <c r="HCY5" s="54"/>
      <c r="HCZ5" s="55"/>
      <c r="HDA5" s="53"/>
      <c r="HDB5" s="54"/>
      <c r="HDC5" s="55"/>
      <c r="HDD5" s="53"/>
      <c r="HDE5" s="54"/>
      <c r="HDF5" s="55"/>
      <c r="HDG5" s="53"/>
      <c r="HDH5" s="54"/>
      <c r="HDI5" s="55"/>
      <c r="HDJ5" s="53"/>
      <c r="HDK5" s="54"/>
      <c r="HDL5" s="55"/>
      <c r="HDM5" s="53"/>
      <c r="HDN5" s="54"/>
      <c r="HDO5" s="55"/>
      <c r="HDP5" s="53"/>
      <c r="HDQ5" s="54"/>
      <c r="HDR5" s="55"/>
      <c r="HDS5" s="53"/>
      <c r="HDT5" s="54"/>
      <c r="HDU5" s="55"/>
      <c r="HDV5" s="53"/>
      <c r="HDW5" s="54"/>
      <c r="HDX5" s="55"/>
      <c r="HDY5" s="53"/>
      <c r="HDZ5" s="54"/>
      <c r="HEA5" s="55"/>
      <c r="HEB5" s="53"/>
      <c r="HEC5" s="54"/>
      <c r="HED5" s="55"/>
      <c r="HEE5" s="53"/>
      <c r="HEF5" s="54"/>
      <c r="HEG5" s="55"/>
      <c r="HEH5" s="53"/>
      <c r="HEI5" s="54"/>
      <c r="HEJ5" s="55"/>
      <c r="HEK5" s="53"/>
      <c r="HEL5" s="54"/>
      <c r="HEM5" s="55"/>
      <c r="HEN5" s="53"/>
      <c r="HEO5" s="54"/>
      <c r="HEP5" s="55"/>
      <c r="HEQ5" s="53"/>
      <c r="HER5" s="54"/>
      <c r="HES5" s="55"/>
      <c r="HET5" s="53"/>
      <c r="HEU5" s="54"/>
      <c r="HEV5" s="55"/>
      <c r="HEW5" s="53"/>
      <c r="HEX5" s="54"/>
      <c r="HEY5" s="55"/>
      <c r="HEZ5" s="53"/>
      <c r="HFA5" s="54"/>
      <c r="HFB5" s="55"/>
      <c r="HFC5" s="53"/>
      <c r="HFD5" s="54"/>
      <c r="HFE5" s="55"/>
      <c r="HFF5" s="53"/>
      <c r="HFG5" s="54"/>
      <c r="HFH5" s="55"/>
      <c r="HFI5" s="53"/>
      <c r="HFJ5" s="54"/>
      <c r="HFK5" s="55"/>
      <c r="HFL5" s="53"/>
      <c r="HFM5" s="54"/>
      <c r="HFN5" s="55"/>
      <c r="HFO5" s="53"/>
      <c r="HFP5" s="54"/>
      <c r="HFQ5" s="55"/>
      <c r="HFR5" s="53"/>
      <c r="HFS5" s="54"/>
      <c r="HFT5" s="55"/>
      <c r="HFU5" s="53"/>
      <c r="HFV5" s="54"/>
      <c r="HFW5" s="55"/>
      <c r="HFX5" s="53"/>
      <c r="HFY5" s="54"/>
      <c r="HFZ5" s="55"/>
      <c r="HGA5" s="53"/>
      <c r="HGB5" s="54"/>
      <c r="HGC5" s="55"/>
      <c r="HGD5" s="53"/>
      <c r="HGE5" s="54"/>
      <c r="HGF5" s="55"/>
      <c r="HGG5" s="53"/>
      <c r="HGH5" s="54"/>
      <c r="HGI5" s="55"/>
      <c r="HGJ5" s="53"/>
      <c r="HGK5" s="54"/>
      <c r="HGL5" s="55"/>
      <c r="HGM5" s="53"/>
      <c r="HGN5" s="54"/>
      <c r="HGO5" s="55"/>
      <c r="HGP5" s="53"/>
      <c r="HGQ5" s="54"/>
      <c r="HGR5" s="55"/>
      <c r="HGS5" s="53"/>
      <c r="HGT5" s="54"/>
      <c r="HGU5" s="55"/>
      <c r="HGV5" s="53"/>
      <c r="HGW5" s="54"/>
      <c r="HGX5" s="55"/>
      <c r="HGY5" s="53"/>
      <c r="HGZ5" s="54"/>
      <c r="HHA5" s="55"/>
      <c r="HHB5" s="53"/>
      <c r="HHC5" s="54"/>
      <c r="HHD5" s="55"/>
      <c r="HHE5" s="53"/>
      <c r="HHF5" s="54"/>
      <c r="HHG5" s="55"/>
      <c r="HHH5" s="53"/>
      <c r="HHI5" s="54"/>
      <c r="HHJ5" s="55"/>
      <c r="HHK5" s="53"/>
      <c r="HHL5" s="54"/>
      <c r="HHM5" s="55"/>
      <c r="HHN5" s="53"/>
      <c r="HHO5" s="54"/>
      <c r="HHP5" s="55"/>
      <c r="HHQ5" s="53"/>
      <c r="HHR5" s="54"/>
      <c r="HHS5" s="55"/>
      <c r="HHT5" s="53"/>
      <c r="HHU5" s="54"/>
      <c r="HHV5" s="55"/>
      <c r="HHW5" s="53"/>
      <c r="HHX5" s="54"/>
      <c r="HHY5" s="55"/>
      <c r="HHZ5" s="53"/>
      <c r="HIA5" s="54"/>
      <c r="HIB5" s="55"/>
      <c r="HIC5" s="53"/>
      <c r="HID5" s="54"/>
      <c r="HIE5" s="55"/>
      <c r="HIF5" s="53"/>
      <c r="HIG5" s="54"/>
      <c r="HIH5" s="55"/>
      <c r="HII5" s="53"/>
      <c r="HIJ5" s="54"/>
      <c r="HIK5" s="55"/>
      <c r="HIL5" s="53"/>
      <c r="HIM5" s="54"/>
      <c r="HIN5" s="55"/>
      <c r="HIO5" s="53"/>
      <c r="HIP5" s="54"/>
      <c r="HIQ5" s="55"/>
      <c r="HIR5" s="53"/>
      <c r="HIS5" s="54"/>
      <c r="HIT5" s="55"/>
      <c r="HIU5" s="53"/>
      <c r="HIV5" s="54"/>
      <c r="HIW5" s="55"/>
      <c r="HIX5" s="53"/>
      <c r="HIY5" s="54"/>
      <c r="HIZ5" s="55"/>
      <c r="HJA5" s="53"/>
      <c r="HJB5" s="54"/>
      <c r="HJC5" s="55"/>
      <c r="HJD5" s="53"/>
      <c r="HJE5" s="54"/>
      <c r="HJF5" s="55"/>
      <c r="HJG5" s="53"/>
      <c r="HJH5" s="54"/>
      <c r="HJI5" s="55"/>
      <c r="HJJ5" s="53"/>
      <c r="HJK5" s="54"/>
      <c r="HJL5" s="55"/>
      <c r="HJM5" s="53"/>
      <c r="HJN5" s="54"/>
      <c r="HJO5" s="55"/>
      <c r="HJP5" s="53"/>
      <c r="HJQ5" s="54"/>
      <c r="HJR5" s="55"/>
      <c r="HJS5" s="53"/>
      <c r="HJT5" s="54"/>
      <c r="HJU5" s="55"/>
      <c r="HJV5" s="53"/>
      <c r="HJW5" s="54"/>
      <c r="HJX5" s="55"/>
      <c r="HJY5" s="53"/>
      <c r="HJZ5" s="54"/>
      <c r="HKA5" s="55"/>
      <c r="HKB5" s="53"/>
      <c r="HKC5" s="54"/>
      <c r="HKD5" s="55"/>
      <c r="HKE5" s="53"/>
      <c r="HKF5" s="54"/>
      <c r="HKG5" s="55"/>
      <c r="HKH5" s="53"/>
      <c r="HKI5" s="54"/>
      <c r="HKJ5" s="55"/>
      <c r="HKK5" s="53"/>
      <c r="HKL5" s="54"/>
      <c r="HKM5" s="55"/>
      <c r="HKN5" s="53"/>
      <c r="HKO5" s="54"/>
      <c r="HKP5" s="55"/>
      <c r="HKQ5" s="53"/>
      <c r="HKR5" s="54"/>
      <c r="HKS5" s="55"/>
      <c r="HKT5" s="53"/>
      <c r="HKU5" s="54"/>
      <c r="HKV5" s="55"/>
      <c r="HKW5" s="53"/>
      <c r="HKX5" s="54"/>
      <c r="HKY5" s="55"/>
      <c r="HKZ5" s="53"/>
      <c r="HLA5" s="54"/>
      <c r="HLB5" s="55"/>
      <c r="HLC5" s="53"/>
      <c r="HLD5" s="54"/>
      <c r="HLE5" s="55"/>
      <c r="HLF5" s="53"/>
      <c r="HLG5" s="54"/>
      <c r="HLH5" s="55"/>
      <c r="HLI5" s="53"/>
      <c r="HLJ5" s="54"/>
      <c r="HLK5" s="55"/>
      <c r="HLL5" s="53"/>
      <c r="HLM5" s="54"/>
      <c r="HLN5" s="55"/>
      <c r="HLO5" s="53"/>
      <c r="HLP5" s="54"/>
      <c r="HLQ5" s="55"/>
      <c r="HLR5" s="53"/>
      <c r="HLS5" s="54"/>
      <c r="HLT5" s="55"/>
      <c r="HLU5" s="53"/>
      <c r="HLV5" s="54"/>
      <c r="HLW5" s="55"/>
      <c r="HLX5" s="53"/>
      <c r="HLY5" s="54"/>
      <c r="HLZ5" s="55"/>
      <c r="HMA5" s="53"/>
      <c r="HMB5" s="54"/>
      <c r="HMC5" s="55"/>
      <c r="HMD5" s="53"/>
      <c r="HME5" s="54"/>
      <c r="HMF5" s="55"/>
      <c r="HMG5" s="53"/>
      <c r="HMH5" s="54"/>
      <c r="HMI5" s="55"/>
      <c r="HMJ5" s="53"/>
      <c r="HMK5" s="54"/>
      <c r="HML5" s="55"/>
      <c r="HMM5" s="53"/>
      <c r="HMN5" s="54"/>
      <c r="HMO5" s="55"/>
      <c r="HMP5" s="53"/>
      <c r="HMQ5" s="54"/>
      <c r="HMR5" s="55"/>
      <c r="HMS5" s="53"/>
      <c r="HMT5" s="54"/>
      <c r="HMU5" s="55"/>
      <c r="HMV5" s="53"/>
      <c r="HMW5" s="54"/>
      <c r="HMX5" s="55"/>
      <c r="HMY5" s="53"/>
      <c r="HMZ5" s="54"/>
      <c r="HNA5" s="55"/>
      <c r="HNB5" s="53"/>
      <c r="HNC5" s="54"/>
      <c r="HND5" s="55"/>
      <c r="HNE5" s="53"/>
      <c r="HNF5" s="54"/>
      <c r="HNG5" s="55"/>
      <c r="HNH5" s="53"/>
      <c r="HNI5" s="54"/>
      <c r="HNJ5" s="55"/>
      <c r="HNK5" s="53"/>
      <c r="HNL5" s="54"/>
      <c r="HNM5" s="55"/>
      <c r="HNN5" s="53"/>
      <c r="HNO5" s="54"/>
      <c r="HNP5" s="55"/>
      <c r="HNQ5" s="53"/>
      <c r="HNR5" s="54"/>
      <c r="HNS5" s="55"/>
      <c r="HNT5" s="53"/>
      <c r="HNU5" s="54"/>
      <c r="HNV5" s="55"/>
      <c r="HNW5" s="53"/>
      <c r="HNX5" s="54"/>
      <c r="HNY5" s="55"/>
      <c r="HNZ5" s="53"/>
      <c r="HOA5" s="54"/>
      <c r="HOB5" s="55"/>
      <c r="HOC5" s="53"/>
      <c r="HOD5" s="54"/>
      <c r="HOE5" s="55"/>
      <c r="HOF5" s="53"/>
      <c r="HOG5" s="54"/>
      <c r="HOH5" s="55"/>
      <c r="HOI5" s="53"/>
      <c r="HOJ5" s="54"/>
      <c r="HOK5" s="55"/>
      <c r="HOL5" s="53"/>
      <c r="HOM5" s="54"/>
      <c r="HON5" s="55"/>
      <c r="HOO5" s="53"/>
      <c r="HOP5" s="54"/>
      <c r="HOQ5" s="55"/>
      <c r="HOR5" s="53"/>
      <c r="HOS5" s="54"/>
      <c r="HOT5" s="55"/>
      <c r="HOU5" s="53"/>
      <c r="HOV5" s="54"/>
      <c r="HOW5" s="55"/>
      <c r="HOX5" s="53"/>
      <c r="HOY5" s="54"/>
      <c r="HOZ5" s="55"/>
      <c r="HPA5" s="53"/>
      <c r="HPB5" s="54"/>
      <c r="HPC5" s="55"/>
      <c r="HPD5" s="53"/>
      <c r="HPE5" s="54"/>
      <c r="HPF5" s="55"/>
      <c r="HPG5" s="53"/>
      <c r="HPH5" s="54"/>
      <c r="HPI5" s="55"/>
      <c r="HPJ5" s="53"/>
      <c r="HPK5" s="54"/>
      <c r="HPL5" s="55"/>
      <c r="HPM5" s="53"/>
      <c r="HPN5" s="54"/>
      <c r="HPO5" s="55"/>
      <c r="HPP5" s="53"/>
      <c r="HPQ5" s="54"/>
      <c r="HPR5" s="55"/>
      <c r="HPS5" s="53"/>
      <c r="HPT5" s="54"/>
      <c r="HPU5" s="55"/>
      <c r="HPV5" s="53"/>
      <c r="HPW5" s="54"/>
      <c r="HPX5" s="55"/>
      <c r="HPY5" s="53"/>
      <c r="HPZ5" s="54"/>
      <c r="HQA5" s="55"/>
      <c r="HQB5" s="53"/>
      <c r="HQC5" s="54"/>
      <c r="HQD5" s="55"/>
      <c r="HQE5" s="53"/>
      <c r="HQF5" s="54"/>
      <c r="HQG5" s="55"/>
      <c r="HQH5" s="53"/>
      <c r="HQI5" s="54"/>
      <c r="HQJ5" s="55"/>
      <c r="HQK5" s="53"/>
      <c r="HQL5" s="54"/>
      <c r="HQM5" s="55"/>
      <c r="HQN5" s="53"/>
      <c r="HQO5" s="54"/>
      <c r="HQP5" s="55"/>
      <c r="HQQ5" s="53"/>
      <c r="HQR5" s="54"/>
      <c r="HQS5" s="55"/>
      <c r="HQT5" s="53"/>
      <c r="HQU5" s="54"/>
      <c r="HQV5" s="55"/>
      <c r="HQW5" s="53"/>
      <c r="HQX5" s="54"/>
      <c r="HQY5" s="55"/>
      <c r="HQZ5" s="53"/>
      <c r="HRA5" s="54"/>
      <c r="HRB5" s="55"/>
      <c r="HRC5" s="53"/>
      <c r="HRD5" s="54"/>
      <c r="HRE5" s="55"/>
      <c r="HRF5" s="53"/>
      <c r="HRG5" s="54"/>
      <c r="HRH5" s="55"/>
      <c r="HRI5" s="53"/>
      <c r="HRJ5" s="54"/>
      <c r="HRK5" s="55"/>
      <c r="HRL5" s="53"/>
      <c r="HRM5" s="54"/>
      <c r="HRN5" s="55"/>
      <c r="HRO5" s="53"/>
      <c r="HRP5" s="54"/>
      <c r="HRQ5" s="55"/>
      <c r="HRR5" s="53"/>
      <c r="HRS5" s="54"/>
      <c r="HRT5" s="55"/>
      <c r="HRU5" s="53"/>
      <c r="HRV5" s="54"/>
      <c r="HRW5" s="55"/>
      <c r="HRX5" s="53"/>
      <c r="HRY5" s="54"/>
      <c r="HRZ5" s="55"/>
      <c r="HSA5" s="53"/>
      <c r="HSB5" s="54"/>
      <c r="HSC5" s="55"/>
      <c r="HSD5" s="53"/>
      <c r="HSE5" s="54"/>
      <c r="HSF5" s="55"/>
      <c r="HSG5" s="53"/>
      <c r="HSH5" s="54"/>
      <c r="HSI5" s="55"/>
      <c r="HSJ5" s="53"/>
      <c r="HSK5" s="54"/>
      <c r="HSL5" s="55"/>
      <c r="HSM5" s="53"/>
      <c r="HSN5" s="54"/>
      <c r="HSO5" s="55"/>
      <c r="HSP5" s="53"/>
      <c r="HSQ5" s="54"/>
      <c r="HSR5" s="55"/>
      <c r="HSS5" s="53"/>
      <c r="HST5" s="54"/>
      <c r="HSU5" s="55"/>
      <c r="HSV5" s="53"/>
      <c r="HSW5" s="54"/>
      <c r="HSX5" s="55"/>
      <c r="HSY5" s="53"/>
      <c r="HSZ5" s="54"/>
      <c r="HTA5" s="55"/>
      <c r="HTB5" s="53"/>
      <c r="HTC5" s="54"/>
      <c r="HTD5" s="55"/>
      <c r="HTE5" s="53"/>
      <c r="HTF5" s="54"/>
      <c r="HTG5" s="55"/>
      <c r="HTH5" s="53"/>
      <c r="HTI5" s="54"/>
      <c r="HTJ5" s="55"/>
      <c r="HTK5" s="53"/>
      <c r="HTL5" s="54"/>
      <c r="HTM5" s="55"/>
      <c r="HTN5" s="53"/>
      <c r="HTO5" s="54"/>
      <c r="HTP5" s="55"/>
      <c r="HTQ5" s="53"/>
      <c r="HTR5" s="54"/>
      <c r="HTS5" s="55"/>
      <c r="HTT5" s="53"/>
      <c r="HTU5" s="54"/>
      <c r="HTV5" s="55"/>
      <c r="HTW5" s="53"/>
      <c r="HTX5" s="54"/>
      <c r="HTY5" s="55"/>
      <c r="HTZ5" s="53"/>
      <c r="HUA5" s="54"/>
      <c r="HUB5" s="55"/>
      <c r="HUC5" s="53"/>
      <c r="HUD5" s="54"/>
      <c r="HUE5" s="55"/>
      <c r="HUF5" s="53"/>
      <c r="HUG5" s="54"/>
      <c r="HUH5" s="55"/>
      <c r="HUI5" s="53"/>
      <c r="HUJ5" s="54"/>
      <c r="HUK5" s="55"/>
      <c r="HUL5" s="53"/>
      <c r="HUM5" s="54"/>
      <c r="HUN5" s="55"/>
      <c r="HUO5" s="53"/>
      <c r="HUP5" s="54"/>
      <c r="HUQ5" s="55"/>
      <c r="HUR5" s="53"/>
      <c r="HUS5" s="54"/>
      <c r="HUT5" s="55"/>
      <c r="HUU5" s="53"/>
      <c r="HUV5" s="54"/>
      <c r="HUW5" s="55"/>
      <c r="HUX5" s="53"/>
      <c r="HUY5" s="54"/>
      <c r="HUZ5" s="55"/>
      <c r="HVA5" s="53"/>
      <c r="HVB5" s="54"/>
      <c r="HVC5" s="55"/>
      <c r="HVD5" s="53"/>
      <c r="HVE5" s="54"/>
      <c r="HVF5" s="55"/>
      <c r="HVG5" s="53"/>
      <c r="HVH5" s="54"/>
      <c r="HVI5" s="55"/>
      <c r="HVJ5" s="53"/>
      <c r="HVK5" s="54"/>
      <c r="HVL5" s="55"/>
      <c r="HVM5" s="53"/>
      <c r="HVN5" s="54"/>
      <c r="HVO5" s="55"/>
      <c r="HVP5" s="53"/>
      <c r="HVQ5" s="54"/>
      <c r="HVR5" s="55"/>
      <c r="HVS5" s="53"/>
      <c r="HVT5" s="54"/>
      <c r="HVU5" s="55"/>
      <c r="HVV5" s="53"/>
      <c r="HVW5" s="54"/>
      <c r="HVX5" s="55"/>
      <c r="HVY5" s="53"/>
      <c r="HVZ5" s="54"/>
      <c r="HWA5" s="55"/>
      <c r="HWB5" s="53"/>
      <c r="HWC5" s="54"/>
      <c r="HWD5" s="55"/>
      <c r="HWE5" s="53"/>
      <c r="HWF5" s="54"/>
      <c r="HWG5" s="55"/>
      <c r="HWH5" s="53"/>
      <c r="HWI5" s="54"/>
      <c r="HWJ5" s="55"/>
      <c r="HWK5" s="53"/>
      <c r="HWL5" s="54"/>
      <c r="HWM5" s="55"/>
      <c r="HWN5" s="53"/>
      <c r="HWO5" s="54"/>
      <c r="HWP5" s="55"/>
      <c r="HWQ5" s="53"/>
      <c r="HWR5" s="54"/>
      <c r="HWS5" s="55"/>
      <c r="HWT5" s="53"/>
      <c r="HWU5" s="54"/>
      <c r="HWV5" s="55"/>
      <c r="HWW5" s="53"/>
      <c r="HWX5" s="54"/>
      <c r="HWY5" s="55"/>
      <c r="HWZ5" s="53"/>
      <c r="HXA5" s="54"/>
      <c r="HXB5" s="55"/>
      <c r="HXC5" s="53"/>
      <c r="HXD5" s="54"/>
      <c r="HXE5" s="55"/>
      <c r="HXF5" s="53"/>
      <c r="HXG5" s="54"/>
      <c r="HXH5" s="55"/>
      <c r="HXI5" s="53"/>
      <c r="HXJ5" s="54"/>
      <c r="HXK5" s="55"/>
      <c r="HXL5" s="53"/>
      <c r="HXM5" s="54"/>
      <c r="HXN5" s="55"/>
      <c r="HXO5" s="53"/>
      <c r="HXP5" s="54"/>
      <c r="HXQ5" s="55"/>
      <c r="HXR5" s="53"/>
      <c r="HXS5" s="54"/>
      <c r="HXT5" s="55"/>
      <c r="HXU5" s="53"/>
      <c r="HXV5" s="54"/>
      <c r="HXW5" s="55"/>
      <c r="HXX5" s="53"/>
      <c r="HXY5" s="54"/>
      <c r="HXZ5" s="55"/>
      <c r="HYA5" s="53"/>
      <c r="HYB5" s="54"/>
      <c r="HYC5" s="55"/>
      <c r="HYD5" s="53"/>
      <c r="HYE5" s="54"/>
      <c r="HYF5" s="55"/>
      <c r="HYG5" s="53"/>
      <c r="HYH5" s="54"/>
      <c r="HYI5" s="55"/>
      <c r="HYJ5" s="53"/>
      <c r="HYK5" s="54"/>
      <c r="HYL5" s="55"/>
      <c r="HYM5" s="53"/>
      <c r="HYN5" s="54"/>
      <c r="HYO5" s="55"/>
      <c r="HYP5" s="53"/>
      <c r="HYQ5" s="54"/>
      <c r="HYR5" s="55"/>
      <c r="HYS5" s="53"/>
      <c r="HYT5" s="54"/>
      <c r="HYU5" s="55"/>
      <c r="HYV5" s="53"/>
      <c r="HYW5" s="54"/>
      <c r="HYX5" s="55"/>
      <c r="HYY5" s="53"/>
      <c r="HYZ5" s="54"/>
      <c r="HZA5" s="55"/>
      <c r="HZB5" s="53"/>
      <c r="HZC5" s="54"/>
      <c r="HZD5" s="55"/>
      <c r="HZE5" s="53"/>
      <c r="HZF5" s="54"/>
      <c r="HZG5" s="55"/>
      <c r="HZH5" s="53"/>
      <c r="HZI5" s="54"/>
      <c r="HZJ5" s="55"/>
      <c r="HZK5" s="53"/>
      <c r="HZL5" s="54"/>
      <c r="HZM5" s="55"/>
      <c r="HZN5" s="53"/>
      <c r="HZO5" s="54"/>
      <c r="HZP5" s="55"/>
      <c r="HZQ5" s="53"/>
      <c r="HZR5" s="54"/>
      <c r="HZS5" s="55"/>
      <c r="HZT5" s="53"/>
      <c r="HZU5" s="54"/>
      <c r="HZV5" s="55"/>
      <c r="HZW5" s="53"/>
      <c r="HZX5" s="54"/>
      <c r="HZY5" s="55"/>
      <c r="HZZ5" s="53"/>
      <c r="IAA5" s="54"/>
      <c r="IAB5" s="55"/>
      <c r="IAC5" s="53"/>
      <c r="IAD5" s="54"/>
      <c r="IAE5" s="55"/>
      <c r="IAF5" s="53"/>
      <c r="IAG5" s="54"/>
      <c r="IAH5" s="55"/>
      <c r="IAI5" s="53"/>
      <c r="IAJ5" s="54"/>
      <c r="IAK5" s="55"/>
      <c r="IAL5" s="53"/>
      <c r="IAM5" s="54"/>
      <c r="IAN5" s="55"/>
      <c r="IAO5" s="53"/>
      <c r="IAP5" s="54"/>
      <c r="IAQ5" s="55"/>
      <c r="IAR5" s="53"/>
      <c r="IAS5" s="54"/>
      <c r="IAT5" s="55"/>
      <c r="IAU5" s="53"/>
      <c r="IAV5" s="54"/>
      <c r="IAW5" s="55"/>
      <c r="IAX5" s="53"/>
      <c r="IAY5" s="54"/>
      <c r="IAZ5" s="55"/>
      <c r="IBA5" s="53"/>
      <c r="IBB5" s="54"/>
      <c r="IBC5" s="55"/>
      <c r="IBD5" s="53"/>
      <c r="IBE5" s="54"/>
      <c r="IBF5" s="55"/>
      <c r="IBG5" s="53"/>
      <c r="IBH5" s="54"/>
      <c r="IBI5" s="55"/>
      <c r="IBJ5" s="53"/>
      <c r="IBK5" s="54"/>
      <c r="IBL5" s="55"/>
      <c r="IBM5" s="53"/>
      <c r="IBN5" s="54"/>
      <c r="IBO5" s="55"/>
      <c r="IBP5" s="53"/>
      <c r="IBQ5" s="54"/>
      <c r="IBR5" s="55"/>
      <c r="IBS5" s="53"/>
      <c r="IBT5" s="54"/>
      <c r="IBU5" s="55"/>
      <c r="IBV5" s="53"/>
      <c r="IBW5" s="54"/>
      <c r="IBX5" s="55"/>
      <c r="IBY5" s="53"/>
      <c r="IBZ5" s="54"/>
      <c r="ICA5" s="55"/>
      <c r="ICB5" s="53"/>
      <c r="ICC5" s="54"/>
      <c r="ICD5" s="55"/>
      <c r="ICE5" s="53"/>
      <c r="ICF5" s="54"/>
      <c r="ICG5" s="55"/>
      <c r="ICH5" s="53"/>
      <c r="ICI5" s="54"/>
      <c r="ICJ5" s="55"/>
      <c r="ICK5" s="53"/>
      <c r="ICL5" s="54"/>
      <c r="ICM5" s="55"/>
      <c r="ICN5" s="53"/>
      <c r="ICO5" s="54"/>
      <c r="ICP5" s="55"/>
      <c r="ICQ5" s="53"/>
      <c r="ICR5" s="54"/>
      <c r="ICS5" s="55"/>
      <c r="ICT5" s="53"/>
      <c r="ICU5" s="54"/>
      <c r="ICV5" s="55"/>
      <c r="ICW5" s="53"/>
      <c r="ICX5" s="54"/>
      <c r="ICY5" s="55"/>
      <c r="ICZ5" s="53"/>
      <c r="IDA5" s="54"/>
      <c r="IDB5" s="55"/>
      <c r="IDC5" s="53"/>
      <c r="IDD5" s="54"/>
      <c r="IDE5" s="55"/>
      <c r="IDF5" s="53"/>
      <c r="IDG5" s="54"/>
      <c r="IDH5" s="55"/>
      <c r="IDI5" s="53"/>
      <c r="IDJ5" s="54"/>
      <c r="IDK5" s="55"/>
      <c r="IDL5" s="53"/>
      <c r="IDM5" s="54"/>
      <c r="IDN5" s="55"/>
      <c r="IDO5" s="53"/>
      <c r="IDP5" s="54"/>
      <c r="IDQ5" s="55"/>
      <c r="IDR5" s="53"/>
      <c r="IDS5" s="54"/>
      <c r="IDT5" s="55"/>
      <c r="IDU5" s="53"/>
      <c r="IDV5" s="54"/>
      <c r="IDW5" s="55"/>
      <c r="IDX5" s="53"/>
      <c r="IDY5" s="54"/>
      <c r="IDZ5" s="55"/>
      <c r="IEA5" s="53"/>
      <c r="IEB5" s="54"/>
      <c r="IEC5" s="55"/>
      <c r="IED5" s="53"/>
      <c r="IEE5" s="54"/>
      <c r="IEF5" s="55"/>
      <c r="IEG5" s="53"/>
      <c r="IEH5" s="54"/>
      <c r="IEI5" s="55"/>
      <c r="IEJ5" s="53"/>
      <c r="IEK5" s="54"/>
      <c r="IEL5" s="55"/>
      <c r="IEM5" s="53"/>
      <c r="IEN5" s="54"/>
      <c r="IEO5" s="55"/>
      <c r="IEP5" s="53"/>
      <c r="IEQ5" s="54"/>
      <c r="IER5" s="55"/>
      <c r="IES5" s="53"/>
      <c r="IET5" s="54"/>
      <c r="IEU5" s="55"/>
      <c r="IEV5" s="53"/>
      <c r="IEW5" s="54"/>
      <c r="IEX5" s="55"/>
      <c r="IEY5" s="53"/>
      <c r="IEZ5" s="54"/>
      <c r="IFA5" s="55"/>
      <c r="IFB5" s="53"/>
      <c r="IFC5" s="54"/>
      <c r="IFD5" s="55"/>
      <c r="IFE5" s="53"/>
      <c r="IFF5" s="54"/>
      <c r="IFG5" s="55"/>
      <c r="IFH5" s="53"/>
      <c r="IFI5" s="54"/>
      <c r="IFJ5" s="55"/>
      <c r="IFK5" s="53"/>
      <c r="IFL5" s="54"/>
      <c r="IFM5" s="55"/>
      <c r="IFN5" s="53"/>
      <c r="IFO5" s="54"/>
      <c r="IFP5" s="55"/>
      <c r="IFQ5" s="53"/>
      <c r="IFR5" s="54"/>
      <c r="IFS5" s="55"/>
      <c r="IFT5" s="53"/>
      <c r="IFU5" s="54"/>
      <c r="IFV5" s="55"/>
      <c r="IFW5" s="53"/>
      <c r="IFX5" s="54"/>
      <c r="IFY5" s="55"/>
      <c r="IFZ5" s="53"/>
      <c r="IGA5" s="54"/>
      <c r="IGB5" s="55"/>
      <c r="IGC5" s="53"/>
      <c r="IGD5" s="54"/>
      <c r="IGE5" s="55"/>
      <c r="IGF5" s="53"/>
      <c r="IGG5" s="54"/>
      <c r="IGH5" s="55"/>
      <c r="IGI5" s="53"/>
      <c r="IGJ5" s="54"/>
      <c r="IGK5" s="55"/>
      <c r="IGL5" s="53"/>
      <c r="IGM5" s="54"/>
      <c r="IGN5" s="55"/>
      <c r="IGO5" s="53"/>
      <c r="IGP5" s="54"/>
      <c r="IGQ5" s="55"/>
      <c r="IGR5" s="53"/>
      <c r="IGS5" s="54"/>
      <c r="IGT5" s="55"/>
      <c r="IGU5" s="53"/>
      <c r="IGV5" s="54"/>
      <c r="IGW5" s="55"/>
      <c r="IGX5" s="53"/>
      <c r="IGY5" s="54"/>
      <c r="IGZ5" s="55"/>
      <c r="IHA5" s="53"/>
      <c r="IHB5" s="54"/>
      <c r="IHC5" s="55"/>
      <c r="IHD5" s="53"/>
      <c r="IHE5" s="54"/>
      <c r="IHF5" s="55"/>
      <c r="IHG5" s="53"/>
      <c r="IHH5" s="54"/>
      <c r="IHI5" s="55"/>
      <c r="IHJ5" s="53"/>
      <c r="IHK5" s="54"/>
      <c r="IHL5" s="55"/>
      <c r="IHM5" s="53"/>
      <c r="IHN5" s="54"/>
      <c r="IHO5" s="55"/>
      <c r="IHP5" s="53"/>
      <c r="IHQ5" s="54"/>
      <c r="IHR5" s="55"/>
      <c r="IHS5" s="53"/>
      <c r="IHT5" s="54"/>
      <c r="IHU5" s="55"/>
      <c r="IHV5" s="53"/>
      <c r="IHW5" s="54"/>
      <c r="IHX5" s="55"/>
      <c r="IHY5" s="53"/>
      <c r="IHZ5" s="54"/>
      <c r="IIA5" s="55"/>
      <c r="IIB5" s="53"/>
      <c r="IIC5" s="54"/>
      <c r="IID5" s="55"/>
      <c r="IIE5" s="53"/>
      <c r="IIF5" s="54"/>
      <c r="IIG5" s="55"/>
      <c r="IIH5" s="53"/>
      <c r="III5" s="54"/>
      <c r="IIJ5" s="55"/>
      <c r="IIK5" s="53"/>
      <c r="IIL5" s="54"/>
      <c r="IIM5" s="55"/>
      <c r="IIN5" s="53"/>
      <c r="IIO5" s="54"/>
      <c r="IIP5" s="55"/>
      <c r="IIQ5" s="53"/>
      <c r="IIR5" s="54"/>
      <c r="IIS5" s="55"/>
      <c r="IIT5" s="53"/>
      <c r="IIU5" s="54"/>
      <c r="IIV5" s="55"/>
      <c r="IIW5" s="53"/>
      <c r="IIX5" s="54"/>
      <c r="IIY5" s="55"/>
      <c r="IIZ5" s="53"/>
      <c r="IJA5" s="54"/>
      <c r="IJB5" s="55"/>
      <c r="IJC5" s="53"/>
      <c r="IJD5" s="54"/>
      <c r="IJE5" s="55"/>
      <c r="IJF5" s="53"/>
      <c r="IJG5" s="54"/>
      <c r="IJH5" s="55"/>
      <c r="IJI5" s="53"/>
      <c r="IJJ5" s="54"/>
      <c r="IJK5" s="55"/>
      <c r="IJL5" s="53"/>
      <c r="IJM5" s="54"/>
      <c r="IJN5" s="55"/>
      <c r="IJO5" s="53"/>
      <c r="IJP5" s="54"/>
      <c r="IJQ5" s="55"/>
      <c r="IJR5" s="53"/>
      <c r="IJS5" s="54"/>
      <c r="IJT5" s="55"/>
      <c r="IJU5" s="53"/>
      <c r="IJV5" s="54"/>
      <c r="IJW5" s="55"/>
      <c r="IJX5" s="53"/>
      <c r="IJY5" s="54"/>
      <c r="IJZ5" s="55"/>
      <c r="IKA5" s="53"/>
      <c r="IKB5" s="54"/>
      <c r="IKC5" s="55"/>
      <c r="IKD5" s="53"/>
      <c r="IKE5" s="54"/>
      <c r="IKF5" s="55"/>
      <c r="IKG5" s="53"/>
      <c r="IKH5" s="54"/>
      <c r="IKI5" s="55"/>
      <c r="IKJ5" s="53"/>
      <c r="IKK5" s="54"/>
      <c r="IKL5" s="55"/>
      <c r="IKM5" s="53"/>
      <c r="IKN5" s="54"/>
      <c r="IKO5" s="55"/>
      <c r="IKP5" s="53"/>
      <c r="IKQ5" s="54"/>
      <c r="IKR5" s="55"/>
      <c r="IKS5" s="53"/>
      <c r="IKT5" s="54"/>
      <c r="IKU5" s="55"/>
      <c r="IKV5" s="53"/>
      <c r="IKW5" s="54"/>
      <c r="IKX5" s="55"/>
      <c r="IKY5" s="53"/>
      <c r="IKZ5" s="54"/>
      <c r="ILA5" s="55"/>
      <c r="ILB5" s="53"/>
      <c r="ILC5" s="54"/>
      <c r="ILD5" s="55"/>
      <c r="ILE5" s="53"/>
      <c r="ILF5" s="54"/>
      <c r="ILG5" s="55"/>
      <c r="ILH5" s="53"/>
      <c r="ILI5" s="54"/>
      <c r="ILJ5" s="55"/>
      <c r="ILK5" s="53"/>
      <c r="ILL5" s="54"/>
      <c r="ILM5" s="55"/>
      <c r="ILN5" s="53"/>
      <c r="ILO5" s="54"/>
      <c r="ILP5" s="55"/>
      <c r="ILQ5" s="53"/>
      <c r="ILR5" s="54"/>
      <c r="ILS5" s="55"/>
      <c r="ILT5" s="53"/>
      <c r="ILU5" s="54"/>
      <c r="ILV5" s="55"/>
      <c r="ILW5" s="53"/>
      <c r="ILX5" s="54"/>
      <c r="ILY5" s="55"/>
      <c r="ILZ5" s="53"/>
      <c r="IMA5" s="54"/>
      <c r="IMB5" s="55"/>
      <c r="IMC5" s="53"/>
      <c r="IMD5" s="54"/>
      <c r="IME5" s="55"/>
      <c r="IMF5" s="53"/>
      <c r="IMG5" s="54"/>
      <c r="IMH5" s="55"/>
      <c r="IMI5" s="53"/>
      <c r="IMJ5" s="54"/>
      <c r="IMK5" s="55"/>
      <c r="IML5" s="53"/>
      <c r="IMM5" s="54"/>
      <c r="IMN5" s="55"/>
      <c r="IMO5" s="53"/>
      <c r="IMP5" s="54"/>
      <c r="IMQ5" s="55"/>
      <c r="IMR5" s="53"/>
      <c r="IMS5" s="54"/>
      <c r="IMT5" s="55"/>
      <c r="IMU5" s="53"/>
      <c r="IMV5" s="54"/>
      <c r="IMW5" s="55"/>
      <c r="IMX5" s="53"/>
      <c r="IMY5" s="54"/>
      <c r="IMZ5" s="55"/>
      <c r="INA5" s="53"/>
      <c r="INB5" s="54"/>
      <c r="INC5" s="55"/>
      <c r="IND5" s="53"/>
      <c r="INE5" s="54"/>
      <c r="INF5" s="55"/>
      <c r="ING5" s="53"/>
      <c r="INH5" s="54"/>
      <c r="INI5" s="55"/>
      <c r="INJ5" s="53"/>
      <c r="INK5" s="54"/>
      <c r="INL5" s="55"/>
      <c r="INM5" s="53"/>
      <c r="INN5" s="54"/>
      <c r="INO5" s="55"/>
      <c r="INP5" s="53"/>
      <c r="INQ5" s="54"/>
      <c r="INR5" s="55"/>
      <c r="INS5" s="53"/>
      <c r="INT5" s="54"/>
      <c r="INU5" s="55"/>
      <c r="INV5" s="53"/>
      <c r="INW5" s="54"/>
      <c r="INX5" s="55"/>
      <c r="INY5" s="53"/>
      <c r="INZ5" s="54"/>
      <c r="IOA5" s="55"/>
      <c r="IOB5" s="53"/>
      <c r="IOC5" s="54"/>
      <c r="IOD5" s="55"/>
      <c r="IOE5" s="53"/>
      <c r="IOF5" s="54"/>
      <c r="IOG5" s="55"/>
      <c r="IOH5" s="53"/>
      <c r="IOI5" s="54"/>
      <c r="IOJ5" s="55"/>
      <c r="IOK5" s="53"/>
      <c r="IOL5" s="54"/>
      <c r="IOM5" s="55"/>
      <c r="ION5" s="53"/>
      <c r="IOO5" s="54"/>
      <c r="IOP5" s="55"/>
      <c r="IOQ5" s="53"/>
      <c r="IOR5" s="54"/>
      <c r="IOS5" s="55"/>
      <c r="IOT5" s="53"/>
      <c r="IOU5" s="54"/>
      <c r="IOV5" s="55"/>
      <c r="IOW5" s="53"/>
      <c r="IOX5" s="54"/>
      <c r="IOY5" s="55"/>
      <c r="IOZ5" s="53"/>
      <c r="IPA5" s="54"/>
      <c r="IPB5" s="55"/>
      <c r="IPC5" s="53"/>
      <c r="IPD5" s="54"/>
      <c r="IPE5" s="55"/>
      <c r="IPF5" s="53"/>
      <c r="IPG5" s="54"/>
      <c r="IPH5" s="55"/>
      <c r="IPI5" s="53"/>
      <c r="IPJ5" s="54"/>
      <c r="IPK5" s="55"/>
      <c r="IPL5" s="53"/>
      <c r="IPM5" s="54"/>
      <c r="IPN5" s="55"/>
      <c r="IPO5" s="53"/>
      <c r="IPP5" s="54"/>
      <c r="IPQ5" s="55"/>
      <c r="IPR5" s="53"/>
      <c r="IPS5" s="54"/>
      <c r="IPT5" s="55"/>
      <c r="IPU5" s="53"/>
      <c r="IPV5" s="54"/>
      <c r="IPW5" s="55"/>
      <c r="IPX5" s="53"/>
      <c r="IPY5" s="54"/>
      <c r="IPZ5" s="55"/>
      <c r="IQA5" s="53"/>
      <c r="IQB5" s="54"/>
      <c r="IQC5" s="55"/>
      <c r="IQD5" s="53"/>
      <c r="IQE5" s="54"/>
      <c r="IQF5" s="55"/>
      <c r="IQG5" s="53"/>
      <c r="IQH5" s="54"/>
      <c r="IQI5" s="55"/>
      <c r="IQJ5" s="53"/>
      <c r="IQK5" s="54"/>
      <c r="IQL5" s="55"/>
      <c r="IQM5" s="53"/>
      <c r="IQN5" s="54"/>
      <c r="IQO5" s="55"/>
      <c r="IQP5" s="53"/>
      <c r="IQQ5" s="54"/>
      <c r="IQR5" s="55"/>
      <c r="IQS5" s="53"/>
      <c r="IQT5" s="54"/>
      <c r="IQU5" s="55"/>
      <c r="IQV5" s="53"/>
      <c r="IQW5" s="54"/>
      <c r="IQX5" s="55"/>
      <c r="IQY5" s="53"/>
      <c r="IQZ5" s="54"/>
      <c r="IRA5" s="55"/>
      <c r="IRB5" s="53"/>
      <c r="IRC5" s="54"/>
      <c r="IRD5" s="55"/>
      <c r="IRE5" s="53"/>
      <c r="IRF5" s="54"/>
      <c r="IRG5" s="55"/>
      <c r="IRH5" s="53"/>
      <c r="IRI5" s="54"/>
      <c r="IRJ5" s="55"/>
      <c r="IRK5" s="53"/>
      <c r="IRL5" s="54"/>
      <c r="IRM5" s="55"/>
      <c r="IRN5" s="53"/>
      <c r="IRO5" s="54"/>
      <c r="IRP5" s="55"/>
      <c r="IRQ5" s="53"/>
      <c r="IRR5" s="54"/>
      <c r="IRS5" s="55"/>
      <c r="IRT5" s="53"/>
      <c r="IRU5" s="54"/>
      <c r="IRV5" s="55"/>
      <c r="IRW5" s="53"/>
      <c r="IRX5" s="54"/>
      <c r="IRY5" s="55"/>
      <c r="IRZ5" s="53"/>
      <c r="ISA5" s="54"/>
      <c r="ISB5" s="55"/>
      <c r="ISC5" s="53"/>
      <c r="ISD5" s="54"/>
      <c r="ISE5" s="55"/>
      <c r="ISF5" s="53"/>
      <c r="ISG5" s="54"/>
      <c r="ISH5" s="55"/>
      <c r="ISI5" s="53"/>
      <c r="ISJ5" s="54"/>
      <c r="ISK5" s="55"/>
      <c r="ISL5" s="53"/>
      <c r="ISM5" s="54"/>
      <c r="ISN5" s="55"/>
      <c r="ISO5" s="53"/>
      <c r="ISP5" s="54"/>
      <c r="ISQ5" s="55"/>
      <c r="ISR5" s="53"/>
      <c r="ISS5" s="54"/>
      <c r="IST5" s="55"/>
      <c r="ISU5" s="53"/>
      <c r="ISV5" s="54"/>
      <c r="ISW5" s="55"/>
      <c r="ISX5" s="53"/>
      <c r="ISY5" s="54"/>
      <c r="ISZ5" s="55"/>
      <c r="ITA5" s="53"/>
      <c r="ITB5" s="54"/>
      <c r="ITC5" s="55"/>
      <c r="ITD5" s="53"/>
      <c r="ITE5" s="54"/>
      <c r="ITF5" s="55"/>
      <c r="ITG5" s="53"/>
      <c r="ITH5" s="54"/>
      <c r="ITI5" s="55"/>
      <c r="ITJ5" s="53"/>
      <c r="ITK5" s="54"/>
      <c r="ITL5" s="55"/>
      <c r="ITM5" s="53"/>
      <c r="ITN5" s="54"/>
      <c r="ITO5" s="55"/>
      <c r="ITP5" s="53"/>
      <c r="ITQ5" s="54"/>
      <c r="ITR5" s="55"/>
      <c r="ITS5" s="53"/>
      <c r="ITT5" s="54"/>
      <c r="ITU5" s="55"/>
      <c r="ITV5" s="53"/>
      <c r="ITW5" s="54"/>
      <c r="ITX5" s="55"/>
      <c r="ITY5" s="53"/>
      <c r="ITZ5" s="54"/>
      <c r="IUA5" s="55"/>
      <c r="IUB5" s="53"/>
      <c r="IUC5" s="54"/>
      <c r="IUD5" s="55"/>
      <c r="IUE5" s="53"/>
      <c r="IUF5" s="54"/>
      <c r="IUG5" s="55"/>
      <c r="IUH5" s="53"/>
      <c r="IUI5" s="54"/>
      <c r="IUJ5" s="55"/>
      <c r="IUK5" s="53"/>
      <c r="IUL5" s="54"/>
      <c r="IUM5" s="55"/>
      <c r="IUN5" s="53"/>
      <c r="IUO5" s="54"/>
      <c r="IUP5" s="55"/>
      <c r="IUQ5" s="53"/>
      <c r="IUR5" s="54"/>
      <c r="IUS5" s="55"/>
      <c r="IUT5" s="53"/>
      <c r="IUU5" s="54"/>
      <c r="IUV5" s="55"/>
      <c r="IUW5" s="53"/>
      <c r="IUX5" s="54"/>
      <c r="IUY5" s="55"/>
      <c r="IUZ5" s="53"/>
      <c r="IVA5" s="54"/>
      <c r="IVB5" s="55"/>
      <c r="IVC5" s="53"/>
      <c r="IVD5" s="54"/>
      <c r="IVE5" s="55"/>
      <c r="IVF5" s="53"/>
      <c r="IVG5" s="54"/>
      <c r="IVH5" s="55"/>
      <c r="IVI5" s="53"/>
      <c r="IVJ5" s="54"/>
      <c r="IVK5" s="55"/>
      <c r="IVL5" s="53"/>
      <c r="IVM5" s="54"/>
      <c r="IVN5" s="55"/>
      <c r="IVO5" s="53"/>
      <c r="IVP5" s="54"/>
      <c r="IVQ5" s="55"/>
      <c r="IVR5" s="53"/>
      <c r="IVS5" s="54"/>
      <c r="IVT5" s="55"/>
      <c r="IVU5" s="53"/>
      <c r="IVV5" s="54"/>
      <c r="IVW5" s="55"/>
      <c r="IVX5" s="53"/>
      <c r="IVY5" s="54"/>
      <c r="IVZ5" s="55"/>
      <c r="IWA5" s="53"/>
      <c r="IWB5" s="54"/>
      <c r="IWC5" s="55"/>
      <c r="IWD5" s="53"/>
      <c r="IWE5" s="54"/>
      <c r="IWF5" s="55"/>
      <c r="IWG5" s="53"/>
      <c r="IWH5" s="54"/>
      <c r="IWI5" s="55"/>
      <c r="IWJ5" s="53"/>
      <c r="IWK5" s="54"/>
      <c r="IWL5" s="55"/>
      <c r="IWM5" s="53"/>
      <c r="IWN5" s="54"/>
      <c r="IWO5" s="55"/>
      <c r="IWP5" s="53"/>
      <c r="IWQ5" s="54"/>
      <c r="IWR5" s="55"/>
      <c r="IWS5" s="53"/>
      <c r="IWT5" s="54"/>
      <c r="IWU5" s="55"/>
      <c r="IWV5" s="53"/>
      <c r="IWW5" s="54"/>
      <c r="IWX5" s="55"/>
      <c r="IWY5" s="53"/>
      <c r="IWZ5" s="54"/>
      <c r="IXA5" s="55"/>
      <c r="IXB5" s="53"/>
      <c r="IXC5" s="54"/>
      <c r="IXD5" s="55"/>
      <c r="IXE5" s="53"/>
      <c r="IXF5" s="54"/>
      <c r="IXG5" s="55"/>
      <c r="IXH5" s="53"/>
      <c r="IXI5" s="54"/>
      <c r="IXJ5" s="55"/>
      <c r="IXK5" s="53"/>
      <c r="IXL5" s="54"/>
      <c r="IXM5" s="55"/>
      <c r="IXN5" s="53"/>
      <c r="IXO5" s="54"/>
      <c r="IXP5" s="55"/>
      <c r="IXQ5" s="53"/>
      <c r="IXR5" s="54"/>
      <c r="IXS5" s="55"/>
      <c r="IXT5" s="53"/>
      <c r="IXU5" s="54"/>
      <c r="IXV5" s="55"/>
      <c r="IXW5" s="53"/>
      <c r="IXX5" s="54"/>
      <c r="IXY5" s="55"/>
      <c r="IXZ5" s="53"/>
      <c r="IYA5" s="54"/>
      <c r="IYB5" s="55"/>
      <c r="IYC5" s="53"/>
      <c r="IYD5" s="54"/>
      <c r="IYE5" s="55"/>
      <c r="IYF5" s="53"/>
      <c r="IYG5" s="54"/>
      <c r="IYH5" s="55"/>
      <c r="IYI5" s="53"/>
      <c r="IYJ5" s="54"/>
      <c r="IYK5" s="55"/>
      <c r="IYL5" s="53"/>
      <c r="IYM5" s="54"/>
      <c r="IYN5" s="55"/>
      <c r="IYO5" s="53"/>
      <c r="IYP5" s="54"/>
      <c r="IYQ5" s="55"/>
      <c r="IYR5" s="53"/>
      <c r="IYS5" s="54"/>
      <c r="IYT5" s="55"/>
      <c r="IYU5" s="53"/>
      <c r="IYV5" s="54"/>
      <c r="IYW5" s="55"/>
      <c r="IYX5" s="53"/>
      <c r="IYY5" s="54"/>
      <c r="IYZ5" s="55"/>
      <c r="IZA5" s="53"/>
      <c r="IZB5" s="54"/>
      <c r="IZC5" s="55"/>
      <c r="IZD5" s="53"/>
      <c r="IZE5" s="54"/>
      <c r="IZF5" s="55"/>
      <c r="IZG5" s="53"/>
      <c r="IZH5" s="54"/>
      <c r="IZI5" s="55"/>
      <c r="IZJ5" s="53"/>
      <c r="IZK5" s="54"/>
      <c r="IZL5" s="55"/>
      <c r="IZM5" s="53"/>
      <c r="IZN5" s="54"/>
      <c r="IZO5" s="55"/>
      <c r="IZP5" s="53"/>
      <c r="IZQ5" s="54"/>
      <c r="IZR5" s="55"/>
      <c r="IZS5" s="53"/>
      <c r="IZT5" s="54"/>
      <c r="IZU5" s="55"/>
      <c r="IZV5" s="53"/>
      <c r="IZW5" s="54"/>
      <c r="IZX5" s="55"/>
      <c r="IZY5" s="53"/>
      <c r="IZZ5" s="54"/>
      <c r="JAA5" s="55"/>
      <c r="JAB5" s="53"/>
      <c r="JAC5" s="54"/>
      <c r="JAD5" s="55"/>
      <c r="JAE5" s="53"/>
      <c r="JAF5" s="54"/>
      <c r="JAG5" s="55"/>
      <c r="JAH5" s="53"/>
      <c r="JAI5" s="54"/>
      <c r="JAJ5" s="55"/>
      <c r="JAK5" s="53"/>
      <c r="JAL5" s="54"/>
      <c r="JAM5" s="55"/>
      <c r="JAN5" s="53"/>
      <c r="JAO5" s="54"/>
      <c r="JAP5" s="55"/>
      <c r="JAQ5" s="53"/>
      <c r="JAR5" s="54"/>
      <c r="JAS5" s="55"/>
      <c r="JAT5" s="53"/>
      <c r="JAU5" s="54"/>
      <c r="JAV5" s="55"/>
      <c r="JAW5" s="53"/>
      <c r="JAX5" s="54"/>
      <c r="JAY5" s="55"/>
      <c r="JAZ5" s="53"/>
      <c r="JBA5" s="54"/>
      <c r="JBB5" s="55"/>
      <c r="JBC5" s="53"/>
      <c r="JBD5" s="54"/>
      <c r="JBE5" s="55"/>
      <c r="JBF5" s="53"/>
      <c r="JBG5" s="54"/>
      <c r="JBH5" s="55"/>
      <c r="JBI5" s="53"/>
      <c r="JBJ5" s="54"/>
      <c r="JBK5" s="55"/>
      <c r="JBL5" s="53"/>
      <c r="JBM5" s="54"/>
      <c r="JBN5" s="55"/>
      <c r="JBO5" s="53"/>
      <c r="JBP5" s="54"/>
      <c r="JBQ5" s="55"/>
      <c r="JBR5" s="53"/>
      <c r="JBS5" s="54"/>
      <c r="JBT5" s="55"/>
      <c r="JBU5" s="53"/>
      <c r="JBV5" s="54"/>
      <c r="JBW5" s="55"/>
      <c r="JBX5" s="53"/>
      <c r="JBY5" s="54"/>
      <c r="JBZ5" s="55"/>
      <c r="JCA5" s="53"/>
      <c r="JCB5" s="54"/>
      <c r="JCC5" s="55"/>
      <c r="JCD5" s="53"/>
      <c r="JCE5" s="54"/>
      <c r="JCF5" s="55"/>
      <c r="JCG5" s="53"/>
      <c r="JCH5" s="54"/>
      <c r="JCI5" s="55"/>
      <c r="JCJ5" s="53"/>
      <c r="JCK5" s="54"/>
      <c r="JCL5" s="55"/>
      <c r="JCM5" s="53"/>
      <c r="JCN5" s="54"/>
      <c r="JCO5" s="55"/>
      <c r="JCP5" s="53"/>
      <c r="JCQ5" s="54"/>
      <c r="JCR5" s="55"/>
      <c r="JCS5" s="53"/>
      <c r="JCT5" s="54"/>
      <c r="JCU5" s="55"/>
      <c r="JCV5" s="53"/>
      <c r="JCW5" s="54"/>
      <c r="JCX5" s="55"/>
      <c r="JCY5" s="53"/>
      <c r="JCZ5" s="54"/>
      <c r="JDA5" s="55"/>
      <c r="JDB5" s="53"/>
      <c r="JDC5" s="54"/>
      <c r="JDD5" s="55"/>
      <c r="JDE5" s="53"/>
      <c r="JDF5" s="54"/>
      <c r="JDG5" s="55"/>
      <c r="JDH5" s="53"/>
      <c r="JDI5" s="54"/>
      <c r="JDJ5" s="55"/>
      <c r="JDK5" s="53"/>
      <c r="JDL5" s="54"/>
      <c r="JDM5" s="55"/>
      <c r="JDN5" s="53"/>
      <c r="JDO5" s="54"/>
      <c r="JDP5" s="55"/>
      <c r="JDQ5" s="53"/>
      <c r="JDR5" s="54"/>
      <c r="JDS5" s="55"/>
      <c r="JDT5" s="53"/>
      <c r="JDU5" s="54"/>
      <c r="JDV5" s="55"/>
      <c r="JDW5" s="53"/>
      <c r="JDX5" s="54"/>
      <c r="JDY5" s="55"/>
      <c r="JDZ5" s="53"/>
      <c r="JEA5" s="54"/>
      <c r="JEB5" s="55"/>
      <c r="JEC5" s="53"/>
      <c r="JED5" s="54"/>
      <c r="JEE5" s="55"/>
      <c r="JEF5" s="53"/>
      <c r="JEG5" s="54"/>
      <c r="JEH5" s="55"/>
      <c r="JEI5" s="53"/>
      <c r="JEJ5" s="54"/>
      <c r="JEK5" s="55"/>
      <c r="JEL5" s="53"/>
      <c r="JEM5" s="54"/>
      <c r="JEN5" s="55"/>
      <c r="JEO5" s="53"/>
      <c r="JEP5" s="54"/>
      <c r="JEQ5" s="55"/>
      <c r="JER5" s="53"/>
      <c r="JES5" s="54"/>
      <c r="JET5" s="55"/>
      <c r="JEU5" s="53"/>
      <c r="JEV5" s="54"/>
      <c r="JEW5" s="55"/>
      <c r="JEX5" s="53"/>
      <c r="JEY5" s="54"/>
      <c r="JEZ5" s="55"/>
      <c r="JFA5" s="53"/>
      <c r="JFB5" s="54"/>
      <c r="JFC5" s="55"/>
      <c r="JFD5" s="53"/>
      <c r="JFE5" s="54"/>
      <c r="JFF5" s="55"/>
      <c r="JFG5" s="53"/>
      <c r="JFH5" s="54"/>
      <c r="JFI5" s="55"/>
      <c r="JFJ5" s="53"/>
      <c r="JFK5" s="54"/>
      <c r="JFL5" s="55"/>
      <c r="JFM5" s="53"/>
      <c r="JFN5" s="54"/>
      <c r="JFO5" s="55"/>
      <c r="JFP5" s="53"/>
      <c r="JFQ5" s="54"/>
      <c r="JFR5" s="55"/>
      <c r="JFS5" s="53"/>
      <c r="JFT5" s="54"/>
      <c r="JFU5" s="55"/>
      <c r="JFV5" s="53"/>
      <c r="JFW5" s="54"/>
      <c r="JFX5" s="55"/>
      <c r="JFY5" s="53"/>
      <c r="JFZ5" s="54"/>
      <c r="JGA5" s="55"/>
      <c r="JGB5" s="53"/>
      <c r="JGC5" s="54"/>
      <c r="JGD5" s="55"/>
      <c r="JGE5" s="53"/>
      <c r="JGF5" s="54"/>
      <c r="JGG5" s="55"/>
      <c r="JGH5" s="53"/>
      <c r="JGI5" s="54"/>
      <c r="JGJ5" s="55"/>
      <c r="JGK5" s="53"/>
      <c r="JGL5" s="54"/>
      <c r="JGM5" s="55"/>
      <c r="JGN5" s="53"/>
      <c r="JGO5" s="54"/>
      <c r="JGP5" s="55"/>
      <c r="JGQ5" s="53"/>
      <c r="JGR5" s="54"/>
      <c r="JGS5" s="55"/>
      <c r="JGT5" s="53"/>
      <c r="JGU5" s="54"/>
      <c r="JGV5" s="55"/>
      <c r="JGW5" s="53"/>
      <c r="JGX5" s="54"/>
      <c r="JGY5" s="55"/>
      <c r="JGZ5" s="53"/>
      <c r="JHA5" s="54"/>
      <c r="JHB5" s="55"/>
      <c r="JHC5" s="53"/>
      <c r="JHD5" s="54"/>
      <c r="JHE5" s="55"/>
      <c r="JHF5" s="53"/>
      <c r="JHG5" s="54"/>
      <c r="JHH5" s="55"/>
      <c r="JHI5" s="53"/>
      <c r="JHJ5" s="54"/>
      <c r="JHK5" s="55"/>
      <c r="JHL5" s="53"/>
      <c r="JHM5" s="54"/>
      <c r="JHN5" s="55"/>
      <c r="JHO5" s="53"/>
      <c r="JHP5" s="54"/>
      <c r="JHQ5" s="55"/>
      <c r="JHR5" s="53"/>
      <c r="JHS5" s="54"/>
      <c r="JHT5" s="55"/>
      <c r="JHU5" s="53"/>
      <c r="JHV5" s="54"/>
      <c r="JHW5" s="55"/>
      <c r="JHX5" s="53"/>
      <c r="JHY5" s="54"/>
      <c r="JHZ5" s="55"/>
      <c r="JIA5" s="53"/>
      <c r="JIB5" s="54"/>
      <c r="JIC5" s="55"/>
      <c r="JID5" s="53"/>
      <c r="JIE5" s="54"/>
      <c r="JIF5" s="55"/>
      <c r="JIG5" s="53"/>
      <c r="JIH5" s="54"/>
      <c r="JII5" s="55"/>
      <c r="JIJ5" s="53"/>
      <c r="JIK5" s="54"/>
      <c r="JIL5" s="55"/>
      <c r="JIM5" s="53"/>
      <c r="JIN5" s="54"/>
      <c r="JIO5" s="55"/>
      <c r="JIP5" s="53"/>
      <c r="JIQ5" s="54"/>
      <c r="JIR5" s="55"/>
      <c r="JIS5" s="53"/>
      <c r="JIT5" s="54"/>
      <c r="JIU5" s="55"/>
      <c r="JIV5" s="53"/>
      <c r="JIW5" s="54"/>
      <c r="JIX5" s="55"/>
      <c r="JIY5" s="53"/>
      <c r="JIZ5" s="54"/>
      <c r="JJA5" s="55"/>
      <c r="JJB5" s="53"/>
      <c r="JJC5" s="54"/>
      <c r="JJD5" s="55"/>
      <c r="JJE5" s="53"/>
      <c r="JJF5" s="54"/>
      <c r="JJG5" s="55"/>
      <c r="JJH5" s="53"/>
      <c r="JJI5" s="54"/>
      <c r="JJJ5" s="55"/>
      <c r="JJK5" s="53"/>
      <c r="JJL5" s="54"/>
      <c r="JJM5" s="55"/>
      <c r="JJN5" s="53"/>
      <c r="JJO5" s="54"/>
      <c r="JJP5" s="55"/>
      <c r="JJQ5" s="53"/>
      <c r="JJR5" s="54"/>
      <c r="JJS5" s="55"/>
      <c r="JJT5" s="53"/>
      <c r="JJU5" s="54"/>
      <c r="JJV5" s="55"/>
      <c r="JJW5" s="53"/>
      <c r="JJX5" s="54"/>
      <c r="JJY5" s="55"/>
      <c r="JJZ5" s="53"/>
      <c r="JKA5" s="54"/>
      <c r="JKB5" s="55"/>
      <c r="JKC5" s="53"/>
      <c r="JKD5" s="54"/>
      <c r="JKE5" s="55"/>
      <c r="JKF5" s="53"/>
      <c r="JKG5" s="54"/>
      <c r="JKH5" s="55"/>
      <c r="JKI5" s="53"/>
      <c r="JKJ5" s="54"/>
      <c r="JKK5" s="55"/>
      <c r="JKL5" s="53"/>
      <c r="JKM5" s="54"/>
      <c r="JKN5" s="55"/>
      <c r="JKO5" s="53"/>
      <c r="JKP5" s="54"/>
      <c r="JKQ5" s="55"/>
      <c r="JKR5" s="53"/>
      <c r="JKS5" s="54"/>
      <c r="JKT5" s="55"/>
      <c r="JKU5" s="53"/>
      <c r="JKV5" s="54"/>
      <c r="JKW5" s="55"/>
      <c r="JKX5" s="53"/>
      <c r="JKY5" s="54"/>
      <c r="JKZ5" s="55"/>
      <c r="JLA5" s="53"/>
      <c r="JLB5" s="54"/>
      <c r="JLC5" s="55"/>
      <c r="JLD5" s="53"/>
      <c r="JLE5" s="54"/>
      <c r="JLF5" s="55"/>
      <c r="JLG5" s="53"/>
      <c r="JLH5" s="54"/>
      <c r="JLI5" s="55"/>
      <c r="JLJ5" s="53"/>
      <c r="JLK5" s="54"/>
      <c r="JLL5" s="55"/>
      <c r="JLM5" s="53"/>
      <c r="JLN5" s="54"/>
      <c r="JLO5" s="55"/>
      <c r="JLP5" s="53"/>
      <c r="JLQ5" s="54"/>
      <c r="JLR5" s="55"/>
      <c r="JLS5" s="53"/>
      <c r="JLT5" s="54"/>
      <c r="JLU5" s="55"/>
      <c r="JLV5" s="53"/>
      <c r="JLW5" s="54"/>
      <c r="JLX5" s="55"/>
      <c r="JLY5" s="53"/>
      <c r="JLZ5" s="54"/>
      <c r="JMA5" s="55"/>
      <c r="JMB5" s="53"/>
      <c r="JMC5" s="54"/>
      <c r="JMD5" s="55"/>
      <c r="JME5" s="53"/>
      <c r="JMF5" s="54"/>
      <c r="JMG5" s="55"/>
      <c r="JMH5" s="53"/>
      <c r="JMI5" s="54"/>
      <c r="JMJ5" s="55"/>
      <c r="JMK5" s="53"/>
      <c r="JML5" s="54"/>
      <c r="JMM5" s="55"/>
      <c r="JMN5" s="53"/>
      <c r="JMO5" s="54"/>
      <c r="JMP5" s="55"/>
      <c r="JMQ5" s="53"/>
      <c r="JMR5" s="54"/>
      <c r="JMS5" s="55"/>
      <c r="JMT5" s="53"/>
      <c r="JMU5" s="54"/>
      <c r="JMV5" s="55"/>
      <c r="JMW5" s="53"/>
      <c r="JMX5" s="54"/>
      <c r="JMY5" s="55"/>
      <c r="JMZ5" s="53"/>
      <c r="JNA5" s="54"/>
      <c r="JNB5" s="55"/>
      <c r="JNC5" s="53"/>
      <c r="JND5" s="54"/>
      <c r="JNE5" s="55"/>
      <c r="JNF5" s="53"/>
      <c r="JNG5" s="54"/>
      <c r="JNH5" s="55"/>
      <c r="JNI5" s="53"/>
      <c r="JNJ5" s="54"/>
      <c r="JNK5" s="55"/>
      <c r="JNL5" s="53"/>
      <c r="JNM5" s="54"/>
      <c r="JNN5" s="55"/>
      <c r="JNO5" s="53"/>
      <c r="JNP5" s="54"/>
      <c r="JNQ5" s="55"/>
      <c r="JNR5" s="53"/>
      <c r="JNS5" s="54"/>
      <c r="JNT5" s="55"/>
      <c r="JNU5" s="53"/>
      <c r="JNV5" s="54"/>
      <c r="JNW5" s="55"/>
      <c r="JNX5" s="53"/>
      <c r="JNY5" s="54"/>
      <c r="JNZ5" s="55"/>
      <c r="JOA5" s="53"/>
      <c r="JOB5" s="54"/>
      <c r="JOC5" s="55"/>
      <c r="JOD5" s="53"/>
      <c r="JOE5" s="54"/>
      <c r="JOF5" s="55"/>
      <c r="JOG5" s="53"/>
      <c r="JOH5" s="54"/>
      <c r="JOI5" s="55"/>
      <c r="JOJ5" s="53"/>
      <c r="JOK5" s="54"/>
      <c r="JOL5" s="55"/>
      <c r="JOM5" s="53"/>
      <c r="JON5" s="54"/>
      <c r="JOO5" s="55"/>
      <c r="JOP5" s="53"/>
      <c r="JOQ5" s="54"/>
      <c r="JOR5" s="55"/>
      <c r="JOS5" s="53"/>
      <c r="JOT5" s="54"/>
      <c r="JOU5" s="55"/>
      <c r="JOV5" s="53"/>
      <c r="JOW5" s="54"/>
      <c r="JOX5" s="55"/>
      <c r="JOY5" s="53"/>
      <c r="JOZ5" s="54"/>
      <c r="JPA5" s="55"/>
      <c r="JPB5" s="53"/>
      <c r="JPC5" s="54"/>
      <c r="JPD5" s="55"/>
      <c r="JPE5" s="53"/>
      <c r="JPF5" s="54"/>
      <c r="JPG5" s="55"/>
      <c r="JPH5" s="53"/>
      <c r="JPI5" s="54"/>
      <c r="JPJ5" s="55"/>
      <c r="JPK5" s="53"/>
      <c r="JPL5" s="54"/>
      <c r="JPM5" s="55"/>
      <c r="JPN5" s="53"/>
      <c r="JPO5" s="54"/>
      <c r="JPP5" s="55"/>
      <c r="JPQ5" s="53"/>
      <c r="JPR5" s="54"/>
      <c r="JPS5" s="55"/>
      <c r="JPT5" s="53"/>
      <c r="JPU5" s="54"/>
      <c r="JPV5" s="55"/>
      <c r="JPW5" s="53"/>
      <c r="JPX5" s="54"/>
      <c r="JPY5" s="55"/>
      <c r="JPZ5" s="53"/>
      <c r="JQA5" s="54"/>
      <c r="JQB5" s="55"/>
      <c r="JQC5" s="53"/>
      <c r="JQD5" s="54"/>
      <c r="JQE5" s="55"/>
      <c r="JQF5" s="53"/>
      <c r="JQG5" s="54"/>
      <c r="JQH5" s="55"/>
      <c r="JQI5" s="53"/>
      <c r="JQJ5" s="54"/>
      <c r="JQK5" s="55"/>
      <c r="JQL5" s="53"/>
      <c r="JQM5" s="54"/>
      <c r="JQN5" s="55"/>
      <c r="JQO5" s="53"/>
      <c r="JQP5" s="54"/>
      <c r="JQQ5" s="55"/>
      <c r="JQR5" s="53"/>
      <c r="JQS5" s="54"/>
      <c r="JQT5" s="55"/>
      <c r="JQU5" s="53"/>
      <c r="JQV5" s="54"/>
      <c r="JQW5" s="55"/>
      <c r="JQX5" s="53"/>
      <c r="JQY5" s="54"/>
      <c r="JQZ5" s="55"/>
      <c r="JRA5" s="53"/>
      <c r="JRB5" s="54"/>
      <c r="JRC5" s="55"/>
      <c r="JRD5" s="53"/>
      <c r="JRE5" s="54"/>
      <c r="JRF5" s="55"/>
      <c r="JRG5" s="53"/>
      <c r="JRH5" s="54"/>
      <c r="JRI5" s="55"/>
      <c r="JRJ5" s="53"/>
      <c r="JRK5" s="54"/>
      <c r="JRL5" s="55"/>
      <c r="JRM5" s="53"/>
      <c r="JRN5" s="54"/>
      <c r="JRO5" s="55"/>
      <c r="JRP5" s="53"/>
      <c r="JRQ5" s="54"/>
      <c r="JRR5" s="55"/>
      <c r="JRS5" s="53"/>
      <c r="JRT5" s="54"/>
      <c r="JRU5" s="55"/>
      <c r="JRV5" s="53"/>
      <c r="JRW5" s="54"/>
      <c r="JRX5" s="55"/>
      <c r="JRY5" s="53"/>
      <c r="JRZ5" s="54"/>
      <c r="JSA5" s="55"/>
      <c r="JSB5" s="53"/>
      <c r="JSC5" s="54"/>
      <c r="JSD5" s="55"/>
      <c r="JSE5" s="53"/>
      <c r="JSF5" s="54"/>
      <c r="JSG5" s="55"/>
      <c r="JSH5" s="53"/>
      <c r="JSI5" s="54"/>
      <c r="JSJ5" s="55"/>
      <c r="JSK5" s="53"/>
      <c r="JSL5" s="54"/>
      <c r="JSM5" s="55"/>
      <c r="JSN5" s="53"/>
      <c r="JSO5" s="54"/>
      <c r="JSP5" s="55"/>
      <c r="JSQ5" s="53"/>
      <c r="JSR5" s="54"/>
      <c r="JSS5" s="55"/>
      <c r="JST5" s="53"/>
      <c r="JSU5" s="54"/>
      <c r="JSV5" s="55"/>
      <c r="JSW5" s="53"/>
      <c r="JSX5" s="54"/>
      <c r="JSY5" s="55"/>
      <c r="JSZ5" s="53"/>
      <c r="JTA5" s="54"/>
      <c r="JTB5" s="55"/>
      <c r="JTC5" s="53"/>
      <c r="JTD5" s="54"/>
      <c r="JTE5" s="55"/>
      <c r="JTF5" s="53"/>
      <c r="JTG5" s="54"/>
      <c r="JTH5" s="55"/>
      <c r="JTI5" s="53"/>
      <c r="JTJ5" s="54"/>
      <c r="JTK5" s="55"/>
      <c r="JTL5" s="53"/>
      <c r="JTM5" s="54"/>
      <c r="JTN5" s="55"/>
      <c r="JTO5" s="53"/>
      <c r="JTP5" s="54"/>
      <c r="JTQ5" s="55"/>
      <c r="JTR5" s="53"/>
      <c r="JTS5" s="54"/>
      <c r="JTT5" s="55"/>
      <c r="JTU5" s="53"/>
      <c r="JTV5" s="54"/>
      <c r="JTW5" s="55"/>
      <c r="JTX5" s="53"/>
      <c r="JTY5" s="54"/>
      <c r="JTZ5" s="55"/>
      <c r="JUA5" s="53"/>
      <c r="JUB5" s="54"/>
      <c r="JUC5" s="55"/>
      <c r="JUD5" s="53"/>
      <c r="JUE5" s="54"/>
      <c r="JUF5" s="55"/>
      <c r="JUG5" s="53"/>
      <c r="JUH5" s="54"/>
      <c r="JUI5" s="55"/>
      <c r="JUJ5" s="53"/>
      <c r="JUK5" s="54"/>
      <c r="JUL5" s="55"/>
      <c r="JUM5" s="53"/>
      <c r="JUN5" s="54"/>
      <c r="JUO5" s="55"/>
      <c r="JUP5" s="53"/>
      <c r="JUQ5" s="54"/>
      <c r="JUR5" s="55"/>
      <c r="JUS5" s="53"/>
      <c r="JUT5" s="54"/>
      <c r="JUU5" s="55"/>
      <c r="JUV5" s="53"/>
      <c r="JUW5" s="54"/>
      <c r="JUX5" s="55"/>
      <c r="JUY5" s="53"/>
      <c r="JUZ5" s="54"/>
      <c r="JVA5" s="55"/>
      <c r="JVB5" s="53"/>
      <c r="JVC5" s="54"/>
      <c r="JVD5" s="55"/>
      <c r="JVE5" s="53"/>
      <c r="JVF5" s="54"/>
      <c r="JVG5" s="55"/>
      <c r="JVH5" s="53"/>
      <c r="JVI5" s="54"/>
      <c r="JVJ5" s="55"/>
      <c r="JVK5" s="53"/>
      <c r="JVL5" s="54"/>
      <c r="JVM5" s="55"/>
      <c r="JVN5" s="53"/>
      <c r="JVO5" s="54"/>
      <c r="JVP5" s="55"/>
      <c r="JVQ5" s="53"/>
      <c r="JVR5" s="54"/>
      <c r="JVS5" s="55"/>
      <c r="JVT5" s="53"/>
      <c r="JVU5" s="54"/>
      <c r="JVV5" s="55"/>
      <c r="JVW5" s="53"/>
      <c r="JVX5" s="54"/>
      <c r="JVY5" s="55"/>
      <c r="JVZ5" s="53"/>
      <c r="JWA5" s="54"/>
      <c r="JWB5" s="55"/>
      <c r="JWC5" s="53"/>
      <c r="JWD5" s="54"/>
      <c r="JWE5" s="55"/>
      <c r="JWF5" s="53"/>
      <c r="JWG5" s="54"/>
      <c r="JWH5" s="55"/>
      <c r="JWI5" s="53"/>
      <c r="JWJ5" s="54"/>
      <c r="JWK5" s="55"/>
      <c r="JWL5" s="53"/>
      <c r="JWM5" s="54"/>
      <c r="JWN5" s="55"/>
      <c r="JWO5" s="53"/>
      <c r="JWP5" s="54"/>
      <c r="JWQ5" s="55"/>
      <c r="JWR5" s="53"/>
      <c r="JWS5" s="54"/>
      <c r="JWT5" s="55"/>
      <c r="JWU5" s="53"/>
      <c r="JWV5" s="54"/>
      <c r="JWW5" s="55"/>
      <c r="JWX5" s="53"/>
      <c r="JWY5" s="54"/>
      <c r="JWZ5" s="55"/>
      <c r="JXA5" s="53"/>
      <c r="JXB5" s="54"/>
      <c r="JXC5" s="55"/>
      <c r="JXD5" s="53"/>
      <c r="JXE5" s="54"/>
      <c r="JXF5" s="55"/>
      <c r="JXG5" s="53"/>
      <c r="JXH5" s="54"/>
      <c r="JXI5" s="55"/>
      <c r="JXJ5" s="53"/>
      <c r="JXK5" s="54"/>
      <c r="JXL5" s="55"/>
      <c r="JXM5" s="53"/>
      <c r="JXN5" s="54"/>
      <c r="JXO5" s="55"/>
      <c r="JXP5" s="53"/>
      <c r="JXQ5" s="54"/>
      <c r="JXR5" s="55"/>
      <c r="JXS5" s="53"/>
      <c r="JXT5" s="54"/>
      <c r="JXU5" s="55"/>
      <c r="JXV5" s="53"/>
      <c r="JXW5" s="54"/>
      <c r="JXX5" s="55"/>
      <c r="JXY5" s="53"/>
      <c r="JXZ5" s="54"/>
      <c r="JYA5" s="55"/>
      <c r="JYB5" s="53"/>
      <c r="JYC5" s="54"/>
      <c r="JYD5" s="55"/>
      <c r="JYE5" s="53"/>
      <c r="JYF5" s="54"/>
      <c r="JYG5" s="55"/>
      <c r="JYH5" s="53"/>
      <c r="JYI5" s="54"/>
      <c r="JYJ5" s="55"/>
      <c r="JYK5" s="53"/>
      <c r="JYL5" s="54"/>
      <c r="JYM5" s="55"/>
      <c r="JYN5" s="53"/>
      <c r="JYO5" s="54"/>
      <c r="JYP5" s="55"/>
      <c r="JYQ5" s="53"/>
      <c r="JYR5" s="54"/>
      <c r="JYS5" s="55"/>
      <c r="JYT5" s="53"/>
      <c r="JYU5" s="54"/>
      <c r="JYV5" s="55"/>
      <c r="JYW5" s="53"/>
      <c r="JYX5" s="54"/>
      <c r="JYY5" s="55"/>
      <c r="JYZ5" s="53"/>
      <c r="JZA5" s="54"/>
      <c r="JZB5" s="55"/>
      <c r="JZC5" s="53"/>
      <c r="JZD5" s="54"/>
      <c r="JZE5" s="55"/>
      <c r="JZF5" s="53"/>
      <c r="JZG5" s="54"/>
      <c r="JZH5" s="55"/>
      <c r="JZI5" s="53"/>
      <c r="JZJ5" s="54"/>
      <c r="JZK5" s="55"/>
      <c r="JZL5" s="53"/>
      <c r="JZM5" s="54"/>
      <c r="JZN5" s="55"/>
      <c r="JZO5" s="53"/>
      <c r="JZP5" s="54"/>
      <c r="JZQ5" s="55"/>
      <c r="JZR5" s="53"/>
      <c r="JZS5" s="54"/>
      <c r="JZT5" s="55"/>
      <c r="JZU5" s="53"/>
      <c r="JZV5" s="54"/>
      <c r="JZW5" s="55"/>
      <c r="JZX5" s="53"/>
      <c r="JZY5" s="54"/>
      <c r="JZZ5" s="55"/>
      <c r="KAA5" s="53"/>
      <c r="KAB5" s="54"/>
      <c r="KAC5" s="55"/>
      <c r="KAD5" s="53"/>
      <c r="KAE5" s="54"/>
      <c r="KAF5" s="55"/>
      <c r="KAG5" s="53"/>
      <c r="KAH5" s="54"/>
      <c r="KAI5" s="55"/>
      <c r="KAJ5" s="53"/>
      <c r="KAK5" s="54"/>
      <c r="KAL5" s="55"/>
      <c r="KAM5" s="53"/>
      <c r="KAN5" s="54"/>
      <c r="KAO5" s="55"/>
      <c r="KAP5" s="53"/>
      <c r="KAQ5" s="54"/>
      <c r="KAR5" s="55"/>
      <c r="KAS5" s="53"/>
      <c r="KAT5" s="54"/>
      <c r="KAU5" s="55"/>
      <c r="KAV5" s="53"/>
      <c r="KAW5" s="54"/>
      <c r="KAX5" s="55"/>
      <c r="KAY5" s="53"/>
      <c r="KAZ5" s="54"/>
      <c r="KBA5" s="55"/>
      <c r="KBB5" s="53"/>
      <c r="KBC5" s="54"/>
      <c r="KBD5" s="55"/>
      <c r="KBE5" s="53"/>
      <c r="KBF5" s="54"/>
      <c r="KBG5" s="55"/>
      <c r="KBH5" s="53"/>
      <c r="KBI5" s="54"/>
      <c r="KBJ5" s="55"/>
      <c r="KBK5" s="53"/>
      <c r="KBL5" s="54"/>
      <c r="KBM5" s="55"/>
      <c r="KBN5" s="53"/>
      <c r="KBO5" s="54"/>
      <c r="KBP5" s="55"/>
      <c r="KBQ5" s="53"/>
      <c r="KBR5" s="54"/>
      <c r="KBS5" s="55"/>
      <c r="KBT5" s="53"/>
      <c r="KBU5" s="54"/>
      <c r="KBV5" s="55"/>
      <c r="KBW5" s="53"/>
      <c r="KBX5" s="54"/>
      <c r="KBY5" s="55"/>
      <c r="KBZ5" s="53"/>
      <c r="KCA5" s="54"/>
      <c r="KCB5" s="55"/>
      <c r="KCC5" s="53"/>
      <c r="KCD5" s="54"/>
      <c r="KCE5" s="55"/>
      <c r="KCF5" s="53"/>
      <c r="KCG5" s="54"/>
      <c r="KCH5" s="55"/>
      <c r="KCI5" s="53"/>
      <c r="KCJ5" s="54"/>
      <c r="KCK5" s="55"/>
      <c r="KCL5" s="53"/>
      <c r="KCM5" s="54"/>
      <c r="KCN5" s="55"/>
      <c r="KCO5" s="53"/>
      <c r="KCP5" s="54"/>
      <c r="KCQ5" s="55"/>
      <c r="KCR5" s="53"/>
      <c r="KCS5" s="54"/>
      <c r="KCT5" s="55"/>
      <c r="KCU5" s="53"/>
      <c r="KCV5" s="54"/>
      <c r="KCW5" s="55"/>
      <c r="KCX5" s="53"/>
      <c r="KCY5" s="54"/>
      <c r="KCZ5" s="55"/>
      <c r="KDA5" s="53"/>
      <c r="KDB5" s="54"/>
      <c r="KDC5" s="55"/>
      <c r="KDD5" s="53"/>
      <c r="KDE5" s="54"/>
      <c r="KDF5" s="55"/>
      <c r="KDG5" s="53"/>
      <c r="KDH5" s="54"/>
      <c r="KDI5" s="55"/>
      <c r="KDJ5" s="53"/>
      <c r="KDK5" s="54"/>
      <c r="KDL5" s="55"/>
      <c r="KDM5" s="53"/>
      <c r="KDN5" s="54"/>
      <c r="KDO5" s="55"/>
      <c r="KDP5" s="53"/>
      <c r="KDQ5" s="54"/>
      <c r="KDR5" s="55"/>
      <c r="KDS5" s="53"/>
      <c r="KDT5" s="54"/>
      <c r="KDU5" s="55"/>
      <c r="KDV5" s="53"/>
      <c r="KDW5" s="54"/>
      <c r="KDX5" s="55"/>
      <c r="KDY5" s="53"/>
      <c r="KDZ5" s="54"/>
      <c r="KEA5" s="55"/>
      <c r="KEB5" s="53"/>
      <c r="KEC5" s="54"/>
      <c r="KED5" s="55"/>
      <c r="KEE5" s="53"/>
      <c r="KEF5" s="54"/>
      <c r="KEG5" s="55"/>
      <c r="KEH5" s="53"/>
      <c r="KEI5" s="54"/>
      <c r="KEJ5" s="55"/>
      <c r="KEK5" s="53"/>
      <c r="KEL5" s="54"/>
      <c r="KEM5" s="55"/>
      <c r="KEN5" s="53"/>
      <c r="KEO5" s="54"/>
      <c r="KEP5" s="55"/>
      <c r="KEQ5" s="53"/>
      <c r="KER5" s="54"/>
      <c r="KES5" s="55"/>
      <c r="KET5" s="53"/>
      <c r="KEU5" s="54"/>
      <c r="KEV5" s="55"/>
      <c r="KEW5" s="53"/>
      <c r="KEX5" s="54"/>
      <c r="KEY5" s="55"/>
      <c r="KEZ5" s="53"/>
      <c r="KFA5" s="54"/>
      <c r="KFB5" s="55"/>
      <c r="KFC5" s="53"/>
      <c r="KFD5" s="54"/>
      <c r="KFE5" s="55"/>
      <c r="KFF5" s="53"/>
      <c r="KFG5" s="54"/>
      <c r="KFH5" s="55"/>
      <c r="KFI5" s="53"/>
      <c r="KFJ5" s="54"/>
      <c r="KFK5" s="55"/>
      <c r="KFL5" s="53"/>
      <c r="KFM5" s="54"/>
      <c r="KFN5" s="55"/>
      <c r="KFO5" s="53"/>
      <c r="KFP5" s="54"/>
      <c r="KFQ5" s="55"/>
      <c r="KFR5" s="53"/>
      <c r="KFS5" s="54"/>
      <c r="KFT5" s="55"/>
      <c r="KFU5" s="53"/>
      <c r="KFV5" s="54"/>
      <c r="KFW5" s="55"/>
      <c r="KFX5" s="53"/>
      <c r="KFY5" s="54"/>
      <c r="KFZ5" s="55"/>
      <c r="KGA5" s="53"/>
      <c r="KGB5" s="54"/>
      <c r="KGC5" s="55"/>
      <c r="KGD5" s="53"/>
      <c r="KGE5" s="54"/>
      <c r="KGF5" s="55"/>
      <c r="KGG5" s="53"/>
      <c r="KGH5" s="54"/>
      <c r="KGI5" s="55"/>
      <c r="KGJ5" s="53"/>
      <c r="KGK5" s="54"/>
      <c r="KGL5" s="55"/>
      <c r="KGM5" s="53"/>
      <c r="KGN5" s="54"/>
      <c r="KGO5" s="55"/>
      <c r="KGP5" s="53"/>
      <c r="KGQ5" s="54"/>
      <c r="KGR5" s="55"/>
      <c r="KGS5" s="53"/>
      <c r="KGT5" s="54"/>
      <c r="KGU5" s="55"/>
      <c r="KGV5" s="53"/>
      <c r="KGW5" s="54"/>
      <c r="KGX5" s="55"/>
      <c r="KGY5" s="53"/>
      <c r="KGZ5" s="54"/>
      <c r="KHA5" s="55"/>
      <c r="KHB5" s="53"/>
      <c r="KHC5" s="54"/>
      <c r="KHD5" s="55"/>
      <c r="KHE5" s="53"/>
      <c r="KHF5" s="54"/>
      <c r="KHG5" s="55"/>
      <c r="KHH5" s="53"/>
      <c r="KHI5" s="54"/>
      <c r="KHJ5" s="55"/>
      <c r="KHK5" s="53"/>
      <c r="KHL5" s="54"/>
      <c r="KHM5" s="55"/>
      <c r="KHN5" s="53"/>
      <c r="KHO5" s="54"/>
      <c r="KHP5" s="55"/>
      <c r="KHQ5" s="53"/>
      <c r="KHR5" s="54"/>
      <c r="KHS5" s="55"/>
      <c r="KHT5" s="53"/>
      <c r="KHU5" s="54"/>
      <c r="KHV5" s="55"/>
      <c r="KHW5" s="53"/>
      <c r="KHX5" s="54"/>
      <c r="KHY5" s="55"/>
      <c r="KHZ5" s="53"/>
      <c r="KIA5" s="54"/>
      <c r="KIB5" s="55"/>
      <c r="KIC5" s="53"/>
      <c r="KID5" s="54"/>
      <c r="KIE5" s="55"/>
      <c r="KIF5" s="53"/>
      <c r="KIG5" s="54"/>
      <c r="KIH5" s="55"/>
      <c r="KII5" s="53"/>
      <c r="KIJ5" s="54"/>
      <c r="KIK5" s="55"/>
      <c r="KIL5" s="53"/>
      <c r="KIM5" s="54"/>
      <c r="KIN5" s="55"/>
      <c r="KIO5" s="53"/>
      <c r="KIP5" s="54"/>
      <c r="KIQ5" s="55"/>
      <c r="KIR5" s="53"/>
      <c r="KIS5" s="54"/>
      <c r="KIT5" s="55"/>
      <c r="KIU5" s="53"/>
      <c r="KIV5" s="54"/>
      <c r="KIW5" s="55"/>
      <c r="KIX5" s="53"/>
      <c r="KIY5" s="54"/>
      <c r="KIZ5" s="55"/>
      <c r="KJA5" s="53"/>
      <c r="KJB5" s="54"/>
      <c r="KJC5" s="55"/>
      <c r="KJD5" s="53"/>
      <c r="KJE5" s="54"/>
      <c r="KJF5" s="55"/>
      <c r="KJG5" s="53"/>
      <c r="KJH5" s="54"/>
      <c r="KJI5" s="55"/>
      <c r="KJJ5" s="53"/>
      <c r="KJK5" s="54"/>
      <c r="KJL5" s="55"/>
      <c r="KJM5" s="53"/>
      <c r="KJN5" s="54"/>
      <c r="KJO5" s="55"/>
      <c r="KJP5" s="53"/>
      <c r="KJQ5" s="54"/>
      <c r="KJR5" s="55"/>
      <c r="KJS5" s="53"/>
      <c r="KJT5" s="54"/>
      <c r="KJU5" s="55"/>
      <c r="KJV5" s="53"/>
      <c r="KJW5" s="54"/>
      <c r="KJX5" s="55"/>
      <c r="KJY5" s="53"/>
      <c r="KJZ5" s="54"/>
      <c r="KKA5" s="55"/>
      <c r="KKB5" s="53"/>
      <c r="KKC5" s="54"/>
      <c r="KKD5" s="55"/>
      <c r="KKE5" s="53"/>
      <c r="KKF5" s="54"/>
      <c r="KKG5" s="55"/>
      <c r="KKH5" s="53"/>
      <c r="KKI5" s="54"/>
      <c r="KKJ5" s="55"/>
      <c r="KKK5" s="53"/>
      <c r="KKL5" s="54"/>
      <c r="KKM5" s="55"/>
      <c r="KKN5" s="53"/>
      <c r="KKO5" s="54"/>
      <c r="KKP5" s="55"/>
      <c r="KKQ5" s="53"/>
      <c r="KKR5" s="54"/>
      <c r="KKS5" s="55"/>
      <c r="KKT5" s="53"/>
      <c r="KKU5" s="54"/>
      <c r="KKV5" s="55"/>
      <c r="KKW5" s="53"/>
      <c r="KKX5" s="54"/>
      <c r="KKY5" s="55"/>
      <c r="KKZ5" s="53"/>
      <c r="KLA5" s="54"/>
      <c r="KLB5" s="55"/>
      <c r="KLC5" s="53"/>
      <c r="KLD5" s="54"/>
      <c r="KLE5" s="55"/>
      <c r="KLF5" s="53"/>
      <c r="KLG5" s="54"/>
      <c r="KLH5" s="55"/>
      <c r="KLI5" s="53"/>
      <c r="KLJ5" s="54"/>
      <c r="KLK5" s="55"/>
      <c r="KLL5" s="53"/>
      <c r="KLM5" s="54"/>
      <c r="KLN5" s="55"/>
      <c r="KLO5" s="53"/>
      <c r="KLP5" s="54"/>
      <c r="KLQ5" s="55"/>
      <c r="KLR5" s="53"/>
      <c r="KLS5" s="54"/>
      <c r="KLT5" s="55"/>
      <c r="KLU5" s="53"/>
      <c r="KLV5" s="54"/>
      <c r="KLW5" s="55"/>
      <c r="KLX5" s="53"/>
      <c r="KLY5" s="54"/>
      <c r="KLZ5" s="55"/>
      <c r="KMA5" s="53"/>
      <c r="KMB5" s="54"/>
      <c r="KMC5" s="55"/>
      <c r="KMD5" s="53"/>
      <c r="KME5" s="54"/>
      <c r="KMF5" s="55"/>
      <c r="KMG5" s="53"/>
      <c r="KMH5" s="54"/>
      <c r="KMI5" s="55"/>
      <c r="KMJ5" s="53"/>
      <c r="KMK5" s="54"/>
      <c r="KML5" s="55"/>
      <c r="KMM5" s="53"/>
      <c r="KMN5" s="54"/>
      <c r="KMO5" s="55"/>
      <c r="KMP5" s="53"/>
      <c r="KMQ5" s="54"/>
      <c r="KMR5" s="55"/>
      <c r="KMS5" s="53"/>
      <c r="KMT5" s="54"/>
      <c r="KMU5" s="55"/>
      <c r="KMV5" s="53"/>
      <c r="KMW5" s="54"/>
      <c r="KMX5" s="55"/>
      <c r="KMY5" s="53"/>
      <c r="KMZ5" s="54"/>
      <c r="KNA5" s="55"/>
      <c r="KNB5" s="53"/>
      <c r="KNC5" s="54"/>
      <c r="KND5" s="55"/>
      <c r="KNE5" s="53"/>
      <c r="KNF5" s="54"/>
      <c r="KNG5" s="55"/>
      <c r="KNH5" s="53"/>
      <c r="KNI5" s="54"/>
      <c r="KNJ5" s="55"/>
      <c r="KNK5" s="53"/>
      <c r="KNL5" s="54"/>
      <c r="KNM5" s="55"/>
      <c r="KNN5" s="53"/>
      <c r="KNO5" s="54"/>
      <c r="KNP5" s="55"/>
      <c r="KNQ5" s="53"/>
      <c r="KNR5" s="54"/>
      <c r="KNS5" s="55"/>
      <c r="KNT5" s="53"/>
      <c r="KNU5" s="54"/>
      <c r="KNV5" s="55"/>
      <c r="KNW5" s="53"/>
      <c r="KNX5" s="54"/>
      <c r="KNY5" s="55"/>
      <c r="KNZ5" s="53"/>
      <c r="KOA5" s="54"/>
      <c r="KOB5" s="55"/>
      <c r="KOC5" s="53"/>
      <c r="KOD5" s="54"/>
      <c r="KOE5" s="55"/>
      <c r="KOF5" s="53"/>
      <c r="KOG5" s="54"/>
      <c r="KOH5" s="55"/>
      <c r="KOI5" s="53"/>
      <c r="KOJ5" s="54"/>
      <c r="KOK5" s="55"/>
      <c r="KOL5" s="53"/>
      <c r="KOM5" s="54"/>
      <c r="KON5" s="55"/>
      <c r="KOO5" s="53"/>
      <c r="KOP5" s="54"/>
      <c r="KOQ5" s="55"/>
      <c r="KOR5" s="53"/>
      <c r="KOS5" s="54"/>
      <c r="KOT5" s="55"/>
      <c r="KOU5" s="53"/>
      <c r="KOV5" s="54"/>
      <c r="KOW5" s="55"/>
      <c r="KOX5" s="53"/>
      <c r="KOY5" s="54"/>
      <c r="KOZ5" s="55"/>
      <c r="KPA5" s="53"/>
      <c r="KPB5" s="54"/>
      <c r="KPC5" s="55"/>
      <c r="KPD5" s="53"/>
      <c r="KPE5" s="54"/>
      <c r="KPF5" s="55"/>
      <c r="KPG5" s="53"/>
      <c r="KPH5" s="54"/>
      <c r="KPI5" s="55"/>
      <c r="KPJ5" s="53"/>
      <c r="KPK5" s="54"/>
      <c r="KPL5" s="55"/>
      <c r="KPM5" s="53"/>
      <c r="KPN5" s="54"/>
      <c r="KPO5" s="55"/>
      <c r="KPP5" s="53"/>
      <c r="KPQ5" s="54"/>
      <c r="KPR5" s="55"/>
      <c r="KPS5" s="53"/>
      <c r="KPT5" s="54"/>
      <c r="KPU5" s="55"/>
      <c r="KPV5" s="53"/>
      <c r="KPW5" s="54"/>
      <c r="KPX5" s="55"/>
      <c r="KPY5" s="53"/>
      <c r="KPZ5" s="54"/>
      <c r="KQA5" s="55"/>
      <c r="KQB5" s="53"/>
      <c r="KQC5" s="54"/>
      <c r="KQD5" s="55"/>
      <c r="KQE5" s="53"/>
      <c r="KQF5" s="54"/>
      <c r="KQG5" s="55"/>
      <c r="KQH5" s="53"/>
      <c r="KQI5" s="54"/>
      <c r="KQJ5" s="55"/>
      <c r="KQK5" s="53"/>
      <c r="KQL5" s="54"/>
      <c r="KQM5" s="55"/>
      <c r="KQN5" s="53"/>
      <c r="KQO5" s="54"/>
      <c r="KQP5" s="55"/>
      <c r="KQQ5" s="53"/>
      <c r="KQR5" s="54"/>
      <c r="KQS5" s="55"/>
      <c r="KQT5" s="53"/>
      <c r="KQU5" s="54"/>
      <c r="KQV5" s="55"/>
      <c r="KQW5" s="53"/>
      <c r="KQX5" s="54"/>
      <c r="KQY5" s="55"/>
      <c r="KQZ5" s="53"/>
      <c r="KRA5" s="54"/>
      <c r="KRB5" s="55"/>
      <c r="KRC5" s="53"/>
      <c r="KRD5" s="54"/>
      <c r="KRE5" s="55"/>
      <c r="KRF5" s="53"/>
      <c r="KRG5" s="54"/>
      <c r="KRH5" s="55"/>
      <c r="KRI5" s="53"/>
      <c r="KRJ5" s="54"/>
      <c r="KRK5" s="55"/>
      <c r="KRL5" s="53"/>
      <c r="KRM5" s="54"/>
      <c r="KRN5" s="55"/>
      <c r="KRO5" s="53"/>
      <c r="KRP5" s="54"/>
      <c r="KRQ5" s="55"/>
      <c r="KRR5" s="53"/>
      <c r="KRS5" s="54"/>
      <c r="KRT5" s="55"/>
      <c r="KRU5" s="53"/>
      <c r="KRV5" s="54"/>
      <c r="KRW5" s="55"/>
      <c r="KRX5" s="53"/>
      <c r="KRY5" s="54"/>
      <c r="KRZ5" s="55"/>
      <c r="KSA5" s="53"/>
      <c r="KSB5" s="54"/>
      <c r="KSC5" s="55"/>
      <c r="KSD5" s="53"/>
      <c r="KSE5" s="54"/>
      <c r="KSF5" s="55"/>
      <c r="KSG5" s="53"/>
      <c r="KSH5" s="54"/>
      <c r="KSI5" s="55"/>
      <c r="KSJ5" s="53"/>
      <c r="KSK5" s="54"/>
      <c r="KSL5" s="55"/>
      <c r="KSM5" s="53"/>
      <c r="KSN5" s="54"/>
      <c r="KSO5" s="55"/>
      <c r="KSP5" s="53"/>
      <c r="KSQ5" s="54"/>
      <c r="KSR5" s="55"/>
      <c r="KSS5" s="53"/>
      <c r="KST5" s="54"/>
      <c r="KSU5" s="55"/>
      <c r="KSV5" s="53"/>
      <c r="KSW5" s="54"/>
      <c r="KSX5" s="55"/>
      <c r="KSY5" s="53"/>
      <c r="KSZ5" s="54"/>
      <c r="KTA5" s="55"/>
      <c r="KTB5" s="53"/>
      <c r="KTC5" s="54"/>
      <c r="KTD5" s="55"/>
      <c r="KTE5" s="53"/>
      <c r="KTF5" s="54"/>
      <c r="KTG5" s="55"/>
      <c r="KTH5" s="53"/>
      <c r="KTI5" s="54"/>
      <c r="KTJ5" s="55"/>
      <c r="KTK5" s="53"/>
      <c r="KTL5" s="54"/>
      <c r="KTM5" s="55"/>
      <c r="KTN5" s="53"/>
      <c r="KTO5" s="54"/>
      <c r="KTP5" s="55"/>
      <c r="KTQ5" s="53"/>
      <c r="KTR5" s="54"/>
      <c r="KTS5" s="55"/>
      <c r="KTT5" s="53"/>
      <c r="KTU5" s="54"/>
      <c r="KTV5" s="55"/>
      <c r="KTW5" s="53"/>
      <c r="KTX5" s="54"/>
      <c r="KTY5" s="55"/>
      <c r="KTZ5" s="53"/>
      <c r="KUA5" s="54"/>
      <c r="KUB5" s="55"/>
      <c r="KUC5" s="53"/>
      <c r="KUD5" s="54"/>
      <c r="KUE5" s="55"/>
      <c r="KUF5" s="53"/>
      <c r="KUG5" s="54"/>
      <c r="KUH5" s="55"/>
      <c r="KUI5" s="53"/>
      <c r="KUJ5" s="54"/>
      <c r="KUK5" s="55"/>
      <c r="KUL5" s="53"/>
      <c r="KUM5" s="54"/>
      <c r="KUN5" s="55"/>
      <c r="KUO5" s="53"/>
      <c r="KUP5" s="54"/>
      <c r="KUQ5" s="55"/>
      <c r="KUR5" s="53"/>
      <c r="KUS5" s="54"/>
      <c r="KUT5" s="55"/>
      <c r="KUU5" s="53"/>
      <c r="KUV5" s="54"/>
      <c r="KUW5" s="55"/>
      <c r="KUX5" s="53"/>
      <c r="KUY5" s="54"/>
      <c r="KUZ5" s="55"/>
      <c r="KVA5" s="53"/>
      <c r="KVB5" s="54"/>
      <c r="KVC5" s="55"/>
      <c r="KVD5" s="53"/>
      <c r="KVE5" s="54"/>
      <c r="KVF5" s="55"/>
      <c r="KVG5" s="53"/>
      <c r="KVH5" s="54"/>
      <c r="KVI5" s="55"/>
      <c r="KVJ5" s="53"/>
      <c r="KVK5" s="54"/>
      <c r="KVL5" s="55"/>
      <c r="KVM5" s="53"/>
      <c r="KVN5" s="54"/>
      <c r="KVO5" s="55"/>
      <c r="KVP5" s="53"/>
      <c r="KVQ5" s="54"/>
      <c r="KVR5" s="55"/>
      <c r="KVS5" s="53"/>
      <c r="KVT5" s="54"/>
      <c r="KVU5" s="55"/>
      <c r="KVV5" s="53"/>
      <c r="KVW5" s="54"/>
      <c r="KVX5" s="55"/>
      <c r="KVY5" s="53"/>
      <c r="KVZ5" s="54"/>
      <c r="KWA5" s="55"/>
      <c r="KWB5" s="53"/>
      <c r="KWC5" s="54"/>
      <c r="KWD5" s="55"/>
      <c r="KWE5" s="53"/>
      <c r="KWF5" s="54"/>
      <c r="KWG5" s="55"/>
      <c r="KWH5" s="53"/>
      <c r="KWI5" s="54"/>
      <c r="KWJ5" s="55"/>
      <c r="KWK5" s="53"/>
      <c r="KWL5" s="54"/>
      <c r="KWM5" s="55"/>
      <c r="KWN5" s="53"/>
      <c r="KWO5" s="54"/>
      <c r="KWP5" s="55"/>
      <c r="KWQ5" s="53"/>
      <c r="KWR5" s="54"/>
      <c r="KWS5" s="55"/>
      <c r="KWT5" s="53"/>
      <c r="KWU5" s="54"/>
      <c r="KWV5" s="55"/>
      <c r="KWW5" s="53"/>
      <c r="KWX5" s="54"/>
      <c r="KWY5" s="55"/>
      <c r="KWZ5" s="53"/>
      <c r="KXA5" s="54"/>
      <c r="KXB5" s="55"/>
      <c r="KXC5" s="53"/>
      <c r="KXD5" s="54"/>
      <c r="KXE5" s="55"/>
      <c r="KXF5" s="53"/>
      <c r="KXG5" s="54"/>
      <c r="KXH5" s="55"/>
      <c r="KXI5" s="53"/>
      <c r="KXJ5" s="54"/>
      <c r="KXK5" s="55"/>
      <c r="KXL5" s="53"/>
      <c r="KXM5" s="54"/>
      <c r="KXN5" s="55"/>
      <c r="KXO5" s="53"/>
      <c r="KXP5" s="54"/>
      <c r="KXQ5" s="55"/>
      <c r="KXR5" s="53"/>
      <c r="KXS5" s="54"/>
      <c r="KXT5" s="55"/>
      <c r="KXU5" s="53"/>
      <c r="KXV5" s="54"/>
      <c r="KXW5" s="55"/>
      <c r="KXX5" s="53"/>
      <c r="KXY5" s="54"/>
      <c r="KXZ5" s="55"/>
      <c r="KYA5" s="53"/>
      <c r="KYB5" s="54"/>
      <c r="KYC5" s="55"/>
      <c r="KYD5" s="53"/>
      <c r="KYE5" s="54"/>
      <c r="KYF5" s="55"/>
      <c r="KYG5" s="53"/>
      <c r="KYH5" s="54"/>
      <c r="KYI5" s="55"/>
      <c r="KYJ5" s="53"/>
      <c r="KYK5" s="54"/>
      <c r="KYL5" s="55"/>
      <c r="KYM5" s="53"/>
      <c r="KYN5" s="54"/>
      <c r="KYO5" s="55"/>
      <c r="KYP5" s="53"/>
      <c r="KYQ5" s="54"/>
      <c r="KYR5" s="55"/>
      <c r="KYS5" s="53"/>
      <c r="KYT5" s="54"/>
      <c r="KYU5" s="55"/>
      <c r="KYV5" s="53"/>
      <c r="KYW5" s="54"/>
      <c r="KYX5" s="55"/>
      <c r="KYY5" s="53"/>
      <c r="KYZ5" s="54"/>
      <c r="KZA5" s="55"/>
      <c r="KZB5" s="53"/>
      <c r="KZC5" s="54"/>
      <c r="KZD5" s="55"/>
      <c r="KZE5" s="53"/>
      <c r="KZF5" s="54"/>
      <c r="KZG5" s="55"/>
      <c r="KZH5" s="53"/>
      <c r="KZI5" s="54"/>
      <c r="KZJ5" s="55"/>
      <c r="KZK5" s="53"/>
      <c r="KZL5" s="54"/>
      <c r="KZM5" s="55"/>
      <c r="KZN5" s="53"/>
      <c r="KZO5" s="54"/>
      <c r="KZP5" s="55"/>
      <c r="KZQ5" s="53"/>
      <c r="KZR5" s="54"/>
      <c r="KZS5" s="55"/>
      <c r="KZT5" s="53"/>
      <c r="KZU5" s="54"/>
      <c r="KZV5" s="55"/>
      <c r="KZW5" s="53"/>
      <c r="KZX5" s="54"/>
      <c r="KZY5" s="55"/>
      <c r="KZZ5" s="53"/>
      <c r="LAA5" s="54"/>
      <c r="LAB5" s="55"/>
      <c r="LAC5" s="53"/>
      <c r="LAD5" s="54"/>
      <c r="LAE5" s="55"/>
      <c r="LAF5" s="53"/>
      <c r="LAG5" s="54"/>
      <c r="LAH5" s="55"/>
      <c r="LAI5" s="53"/>
      <c r="LAJ5" s="54"/>
      <c r="LAK5" s="55"/>
      <c r="LAL5" s="53"/>
      <c r="LAM5" s="54"/>
      <c r="LAN5" s="55"/>
      <c r="LAO5" s="53"/>
      <c r="LAP5" s="54"/>
      <c r="LAQ5" s="55"/>
      <c r="LAR5" s="53"/>
      <c r="LAS5" s="54"/>
      <c r="LAT5" s="55"/>
      <c r="LAU5" s="53"/>
      <c r="LAV5" s="54"/>
      <c r="LAW5" s="55"/>
      <c r="LAX5" s="53"/>
      <c r="LAY5" s="54"/>
      <c r="LAZ5" s="55"/>
      <c r="LBA5" s="53"/>
      <c r="LBB5" s="54"/>
      <c r="LBC5" s="55"/>
      <c r="LBD5" s="53"/>
      <c r="LBE5" s="54"/>
      <c r="LBF5" s="55"/>
      <c r="LBG5" s="53"/>
      <c r="LBH5" s="54"/>
      <c r="LBI5" s="55"/>
      <c r="LBJ5" s="53"/>
      <c r="LBK5" s="54"/>
      <c r="LBL5" s="55"/>
      <c r="LBM5" s="53"/>
      <c r="LBN5" s="54"/>
      <c r="LBO5" s="55"/>
      <c r="LBP5" s="53"/>
      <c r="LBQ5" s="54"/>
      <c r="LBR5" s="55"/>
      <c r="LBS5" s="53"/>
      <c r="LBT5" s="54"/>
      <c r="LBU5" s="55"/>
      <c r="LBV5" s="53"/>
      <c r="LBW5" s="54"/>
      <c r="LBX5" s="55"/>
      <c r="LBY5" s="53"/>
      <c r="LBZ5" s="54"/>
      <c r="LCA5" s="55"/>
      <c r="LCB5" s="53"/>
      <c r="LCC5" s="54"/>
      <c r="LCD5" s="55"/>
      <c r="LCE5" s="53"/>
      <c r="LCF5" s="54"/>
      <c r="LCG5" s="55"/>
      <c r="LCH5" s="53"/>
      <c r="LCI5" s="54"/>
      <c r="LCJ5" s="55"/>
      <c r="LCK5" s="53"/>
      <c r="LCL5" s="54"/>
      <c r="LCM5" s="55"/>
      <c r="LCN5" s="53"/>
      <c r="LCO5" s="54"/>
      <c r="LCP5" s="55"/>
      <c r="LCQ5" s="53"/>
      <c r="LCR5" s="54"/>
      <c r="LCS5" s="55"/>
      <c r="LCT5" s="53"/>
      <c r="LCU5" s="54"/>
      <c r="LCV5" s="55"/>
      <c r="LCW5" s="53"/>
      <c r="LCX5" s="54"/>
      <c r="LCY5" s="55"/>
      <c r="LCZ5" s="53"/>
      <c r="LDA5" s="54"/>
      <c r="LDB5" s="55"/>
      <c r="LDC5" s="53"/>
      <c r="LDD5" s="54"/>
      <c r="LDE5" s="55"/>
      <c r="LDF5" s="53"/>
      <c r="LDG5" s="54"/>
      <c r="LDH5" s="55"/>
      <c r="LDI5" s="53"/>
      <c r="LDJ5" s="54"/>
      <c r="LDK5" s="55"/>
      <c r="LDL5" s="53"/>
      <c r="LDM5" s="54"/>
      <c r="LDN5" s="55"/>
      <c r="LDO5" s="53"/>
      <c r="LDP5" s="54"/>
      <c r="LDQ5" s="55"/>
      <c r="LDR5" s="53"/>
      <c r="LDS5" s="54"/>
      <c r="LDT5" s="55"/>
      <c r="LDU5" s="53"/>
      <c r="LDV5" s="54"/>
      <c r="LDW5" s="55"/>
      <c r="LDX5" s="53"/>
      <c r="LDY5" s="54"/>
      <c r="LDZ5" s="55"/>
      <c r="LEA5" s="53"/>
      <c r="LEB5" s="54"/>
      <c r="LEC5" s="55"/>
      <c r="LED5" s="53"/>
      <c r="LEE5" s="54"/>
      <c r="LEF5" s="55"/>
      <c r="LEG5" s="53"/>
      <c r="LEH5" s="54"/>
      <c r="LEI5" s="55"/>
      <c r="LEJ5" s="53"/>
      <c r="LEK5" s="54"/>
      <c r="LEL5" s="55"/>
      <c r="LEM5" s="53"/>
      <c r="LEN5" s="54"/>
      <c r="LEO5" s="55"/>
      <c r="LEP5" s="53"/>
      <c r="LEQ5" s="54"/>
      <c r="LER5" s="55"/>
      <c r="LES5" s="53"/>
      <c r="LET5" s="54"/>
      <c r="LEU5" s="55"/>
      <c r="LEV5" s="53"/>
      <c r="LEW5" s="54"/>
      <c r="LEX5" s="55"/>
      <c r="LEY5" s="53"/>
      <c r="LEZ5" s="54"/>
      <c r="LFA5" s="55"/>
      <c r="LFB5" s="53"/>
      <c r="LFC5" s="54"/>
      <c r="LFD5" s="55"/>
      <c r="LFE5" s="53"/>
      <c r="LFF5" s="54"/>
      <c r="LFG5" s="55"/>
      <c r="LFH5" s="53"/>
      <c r="LFI5" s="54"/>
      <c r="LFJ5" s="55"/>
      <c r="LFK5" s="53"/>
      <c r="LFL5" s="54"/>
      <c r="LFM5" s="55"/>
      <c r="LFN5" s="53"/>
      <c r="LFO5" s="54"/>
      <c r="LFP5" s="55"/>
      <c r="LFQ5" s="53"/>
      <c r="LFR5" s="54"/>
      <c r="LFS5" s="55"/>
      <c r="LFT5" s="53"/>
      <c r="LFU5" s="54"/>
      <c r="LFV5" s="55"/>
      <c r="LFW5" s="53"/>
      <c r="LFX5" s="54"/>
      <c r="LFY5" s="55"/>
      <c r="LFZ5" s="53"/>
      <c r="LGA5" s="54"/>
      <c r="LGB5" s="55"/>
      <c r="LGC5" s="53"/>
      <c r="LGD5" s="54"/>
      <c r="LGE5" s="55"/>
      <c r="LGF5" s="53"/>
      <c r="LGG5" s="54"/>
      <c r="LGH5" s="55"/>
      <c r="LGI5" s="53"/>
      <c r="LGJ5" s="54"/>
      <c r="LGK5" s="55"/>
      <c r="LGL5" s="53"/>
      <c r="LGM5" s="54"/>
      <c r="LGN5" s="55"/>
      <c r="LGO5" s="53"/>
      <c r="LGP5" s="54"/>
      <c r="LGQ5" s="55"/>
      <c r="LGR5" s="53"/>
      <c r="LGS5" s="54"/>
      <c r="LGT5" s="55"/>
      <c r="LGU5" s="53"/>
      <c r="LGV5" s="54"/>
      <c r="LGW5" s="55"/>
      <c r="LGX5" s="53"/>
      <c r="LGY5" s="54"/>
      <c r="LGZ5" s="55"/>
      <c r="LHA5" s="53"/>
      <c r="LHB5" s="54"/>
      <c r="LHC5" s="55"/>
      <c r="LHD5" s="53"/>
      <c r="LHE5" s="54"/>
      <c r="LHF5" s="55"/>
      <c r="LHG5" s="53"/>
      <c r="LHH5" s="54"/>
      <c r="LHI5" s="55"/>
      <c r="LHJ5" s="53"/>
      <c r="LHK5" s="54"/>
      <c r="LHL5" s="55"/>
      <c r="LHM5" s="53"/>
      <c r="LHN5" s="54"/>
      <c r="LHO5" s="55"/>
      <c r="LHP5" s="53"/>
      <c r="LHQ5" s="54"/>
      <c r="LHR5" s="55"/>
      <c r="LHS5" s="53"/>
      <c r="LHT5" s="54"/>
      <c r="LHU5" s="55"/>
      <c r="LHV5" s="53"/>
      <c r="LHW5" s="54"/>
      <c r="LHX5" s="55"/>
      <c r="LHY5" s="53"/>
      <c r="LHZ5" s="54"/>
      <c r="LIA5" s="55"/>
      <c r="LIB5" s="53"/>
      <c r="LIC5" s="54"/>
      <c r="LID5" s="55"/>
      <c r="LIE5" s="53"/>
      <c r="LIF5" s="54"/>
      <c r="LIG5" s="55"/>
      <c r="LIH5" s="53"/>
      <c r="LII5" s="54"/>
      <c r="LIJ5" s="55"/>
      <c r="LIK5" s="53"/>
      <c r="LIL5" s="54"/>
      <c r="LIM5" s="55"/>
      <c r="LIN5" s="53"/>
      <c r="LIO5" s="54"/>
      <c r="LIP5" s="55"/>
      <c r="LIQ5" s="53"/>
      <c r="LIR5" s="54"/>
      <c r="LIS5" s="55"/>
      <c r="LIT5" s="53"/>
      <c r="LIU5" s="54"/>
      <c r="LIV5" s="55"/>
      <c r="LIW5" s="53"/>
      <c r="LIX5" s="54"/>
      <c r="LIY5" s="55"/>
      <c r="LIZ5" s="53"/>
      <c r="LJA5" s="54"/>
      <c r="LJB5" s="55"/>
      <c r="LJC5" s="53"/>
      <c r="LJD5" s="54"/>
      <c r="LJE5" s="55"/>
      <c r="LJF5" s="53"/>
      <c r="LJG5" s="54"/>
      <c r="LJH5" s="55"/>
      <c r="LJI5" s="53"/>
      <c r="LJJ5" s="54"/>
      <c r="LJK5" s="55"/>
      <c r="LJL5" s="53"/>
      <c r="LJM5" s="54"/>
      <c r="LJN5" s="55"/>
      <c r="LJO5" s="53"/>
      <c r="LJP5" s="54"/>
      <c r="LJQ5" s="55"/>
      <c r="LJR5" s="53"/>
      <c r="LJS5" s="54"/>
      <c r="LJT5" s="55"/>
      <c r="LJU5" s="53"/>
      <c r="LJV5" s="54"/>
      <c r="LJW5" s="55"/>
      <c r="LJX5" s="53"/>
      <c r="LJY5" s="54"/>
      <c r="LJZ5" s="55"/>
      <c r="LKA5" s="53"/>
      <c r="LKB5" s="54"/>
      <c r="LKC5" s="55"/>
      <c r="LKD5" s="53"/>
      <c r="LKE5" s="54"/>
      <c r="LKF5" s="55"/>
      <c r="LKG5" s="53"/>
      <c r="LKH5" s="54"/>
      <c r="LKI5" s="55"/>
      <c r="LKJ5" s="53"/>
      <c r="LKK5" s="54"/>
      <c r="LKL5" s="55"/>
      <c r="LKM5" s="53"/>
      <c r="LKN5" s="54"/>
      <c r="LKO5" s="55"/>
      <c r="LKP5" s="53"/>
      <c r="LKQ5" s="54"/>
      <c r="LKR5" s="55"/>
      <c r="LKS5" s="53"/>
      <c r="LKT5" s="54"/>
      <c r="LKU5" s="55"/>
      <c r="LKV5" s="53"/>
      <c r="LKW5" s="54"/>
      <c r="LKX5" s="55"/>
      <c r="LKY5" s="53"/>
      <c r="LKZ5" s="54"/>
      <c r="LLA5" s="55"/>
      <c r="LLB5" s="53"/>
      <c r="LLC5" s="54"/>
      <c r="LLD5" s="55"/>
      <c r="LLE5" s="53"/>
      <c r="LLF5" s="54"/>
      <c r="LLG5" s="55"/>
      <c r="LLH5" s="53"/>
      <c r="LLI5" s="54"/>
      <c r="LLJ5" s="55"/>
      <c r="LLK5" s="53"/>
      <c r="LLL5" s="54"/>
      <c r="LLM5" s="55"/>
      <c r="LLN5" s="53"/>
      <c r="LLO5" s="54"/>
      <c r="LLP5" s="55"/>
      <c r="LLQ5" s="53"/>
      <c r="LLR5" s="54"/>
      <c r="LLS5" s="55"/>
      <c r="LLT5" s="53"/>
      <c r="LLU5" s="54"/>
      <c r="LLV5" s="55"/>
      <c r="LLW5" s="53"/>
      <c r="LLX5" s="54"/>
      <c r="LLY5" s="55"/>
      <c r="LLZ5" s="53"/>
      <c r="LMA5" s="54"/>
      <c r="LMB5" s="55"/>
      <c r="LMC5" s="53"/>
      <c r="LMD5" s="54"/>
      <c r="LME5" s="55"/>
      <c r="LMF5" s="53"/>
      <c r="LMG5" s="54"/>
      <c r="LMH5" s="55"/>
      <c r="LMI5" s="53"/>
      <c r="LMJ5" s="54"/>
      <c r="LMK5" s="55"/>
      <c r="LML5" s="53"/>
      <c r="LMM5" s="54"/>
      <c r="LMN5" s="55"/>
      <c r="LMO5" s="53"/>
      <c r="LMP5" s="54"/>
      <c r="LMQ5" s="55"/>
      <c r="LMR5" s="53"/>
      <c r="LMS5" s="54"/>
      <c r="LMT5" s="55"/>
      <c r="LMU5" s="53"/>
      <c r="LMV5" s="54"/>
      <c r="LMW5" s="55"/>
      <c r="LMX5" s="53"/>
      <c r="LMY5" s="54"/>
      <c r="LMZ5" s="55"/>
      <c r="LNA5" s="53"/>
      <c r="LNB5" s="54"/>
      <c r="LNC5" s="55"/>
      <c r="LND5" s="53"/>
      <c r="LNE5" s="54"/>
      <c r="LNF5" s="55"/>
      <c r="LNG5" s="53"/>
      <c r="LNH5" s="54"/>
      <c r="LNI5" s="55"/>
      <c r="LNJ5" s="53"/>
      <c r="LNK5" s="54"/>
      <c r="LNL5" s="55"/>
      <c r="LNM5" s="53"/>
      <c r="LNN5" s="54"/>
      <c r="LNO5" s="55"/>
      <c r="LNP5" s="53"/>
      <c r="LNQ5" s="54"/>
      <c r="LNR5" s="55"/>
      <c r="LNS5" s="53"/>
      <c r="LNT5" s="54"/>
      <c r="LNU5" s="55"/>
      <c r="LNV5" s="53"/>
      <c r="LNW5" s="54"/>
      <c r="LNX5" s="55"/>
      <c r="LNY5" s="53"/>
      <c r="LNZ5" s="54"/>
      <c r="LOA5" s="55"/>
      <c r="LOB5" s="53"/>
      <c r="LOC5" s="54"/>
      <c r="LOD5" s="55"/>
      <c r="LOE5" s="53"/>
      <c r="LOF5" s="54"/>
      <c r="LOG5" s="55"/>
      <c r="LOH5" s="53"/>
      <c r="LOI5" s="54"/>
      <c r="LOJ5" s="55"/>
      <c r="LOK5" s="53"/>
      <c r="LOL5" s="54"/>
      <c r="LOM5" s="55"/>
      <c r="LON5" s="53"/>
      <c r="LOO5" s="54"/>
      <c r="LOP5" s="55"/>
      <c r="LOQ5" s="53"/>
      <c r="LOR5" s="54"/>
      <c r="LOS5" s="55"/>
      <c r="LOT5" s="53"/>
      <c r="LOU5" s="54"/>
      <c r="LOV5" s="55"/>
      <c r="LOW5" s="53"/>
      <c r="LOX5" s="54"/>
      <c r="LOY5" s="55"/>
      <c r="LOZ5" s="53"/>
      <c r="LPA5" s="54"/>
      <c r="LPB5" s="55"/>
      <c r="LPC5" s="53"/>
      <c r="LPD5" s="54"/>
      <c r="LPE5" s="55"/>
      <c r="LPF5" s="53"/>
      <c r="LPG5" s="54"/>
      <c r="LPH5" s="55"/>
      <c r="LPI5" s="53"/>
      <c r="LPJ5" s="54"/>
      <c r="LPK5" s="55"/>
      <c r="LPL5" s="53"/>
      <c r="LPM5" s="54"/>
      <c r="LPN5" s="55"/>
      <c r="LPO5" s="53"/>
      <c r="LPP5" s="54"/>
      <c r="LPQ5" s="55"/>
      <c r="LPR5" s="53"/>
      <c r="LPS5" s="54"/>
      <c r="LPT5" s="55"/>
      <c r="LPU5" s="53"/>
      <c r="LPV5" s="54"/>
      <c r="LPW5" s="55"/>
      <c r="LPX5" s="53"/>
      <c r="LPY5" s="54"/>
      <c r="LPZ5" s="55"/>
      <c r="LQA5" s="53"/>
      <c r="LQB5" s="54"/>
      <c r="LQC5" s="55"/>
      <c r="LQD5" s="53"/>
      <c r="LQE5" s="54"/>
      <c r="LQF5" s="55"/>
      <c r="LQG5" s="53"/>
      <c r="LQH5" s="54"/>
      <c r="LQI5" s="55"/>
      <c r="LQJ5" s="53"/>
      <c r="LQK5" s="54"/>
      <c r="LQL5" s="55"/>
      <c r="LQM5" s="53"/>
      <c r="LQN5" s="54"/>
      <c r="LQO5" s="55"/>
      <c r="LQP5" s="53"/>
      <c r="LQQ5" s="54"/>
      <c r="LQR5" s="55"/>
      <c r="LQS5" s="53"/>
      <c r="LQT5" s="54"/>
      <c r="LQU5" s="55"/>
      <c r="LQV5" s="53"/>
      <c r="LQW5" s="54"/>
      <c r="LQX5" s="55"/>
      <c r="LQY5" s="53"/>
      <c r="LQZ5" s="54"/>
      <c r="LRA5" s="55"/>
      <c r="LRB5" s="53"/>
      <c r="LRC5" s="54"/>
      <c r="LRD5" s="55"/>
      <c r="LRE5" s="53"/>
      <c r="LRF5" s="54"/>
      <c r="LRG5" s="55"/>
      <c r="LRH5" s="53"/>
      <c r="LRI5" s="54"/>
      <c r="LRJ5" s="55"/>
      <c r="LRK5" s="53"/>
      <c r="LRL5" s="54"/>
      <c r="LRM5" s="55"/>
      <c r="LRN5" s="53"/>
      <c r="LRO5" s="54"/>
      <c r="LRP5" s="55"/>
      <c r="LRQ5" s="53"/>
      <c r="LRR5" s="54"/>
      <c r="LRS5" s="55"/>
      <c r="LRT5" s="53"/>
      <c r="LRU5" s="54"/>
      <c r="LRV5" s="55"/>
      <c r="LRW5" s="53"/>
      <c r="LRX5" s="54"/>
      <c r="LRY5" s="55"/>
      <c r="LRZ5" s="53"/>
      <c r="LSA5" s="54"/>
      <c r="LSB5" s="55"/>
      <c r="LSC5" s="53"/>
      <c r="LSD5" s="54"/>
      <c r="LSE5" s="55"/>
      <c r="LSF5" s="53"/>
      <c r="LSG5" s="54"/>
      <c r="LSH5" s="55"/>
      <c r="LSI5" s="53"/>
      <c r="LSJ5" s="54"/>
      <c r="LSK5" s="55"/>
      <c r="LSL5" s="53"/>
      <c r="LSM5" s="54"/>
      <c r="LSN5" s="55"/>
      <c r="LSO5" s="53"/>
      <c r="LSP5" s="54"/>
      <c r="LSQ5" s="55"/>
      <c r="LSR5" s="53"/>
      <c r="LSS5" s="54"/>
      <c r="LST5" s="55"/>
      <c r="LSU5" s="53"/>
      <c r="LSV5" s="54"/>
      <c r="LSW5" s="55"/>
      <c r="LSX5" s="53"/>
      <c r="LSY5" s="54"/>
      <c r="LSZ5" s="55"/>
      <c r="LTA5" s="53"/>
      <c r="LTB5" s="54"/>
      <c r="LTC5" s="55"/>
      <c r="LTD5" s="53"/>
      <c r="LTE5" s="54"/>
      <c r="LTF5" s="55"/>
      <c r="LTG5" s="53"/>
      <c r="LTH5" s="54"/>
      <c r="LTI5" s="55"/>
      <c r="LTJ5" s="53"/>
      <c r="LTK5" s="54"/>
      <c r="LTL5" s="55"/>
      <c r="LTM5" s="53"/>
      <c r="LTN5" s="54"/>
      <c r="LTO5" s="55"/>
      <c r="LTP5" s="53"/>
      <c r="LTQ5" s="54"/>
      <c r="LTR5" s="55"/>
      <c r="LTS5" s="53"/>
      <c r="LTT5" s="54"/>
      <c r="LTU5" s="55"/>
      <c r="LTV5" s="53"/>
      <c r="LTW5" s="54"/>
      <c r="LTX5" s="55"/>
      <c r="LTY5" s="53"/>
      <c r="LTZ5" s="54"/>
      <c r="LUA5" s="55"/>
      <c r="LUB5" s="53"/>
      <c r="LUC5" s="54"/>
      <c r="LUD5" s="55"/>
      <c r="LUE5" s="53"/>
      <c r="LUF5" s="54"/>
      <c r="LUG5" s="55"/>
      <c r="LUH5" s="53"/>
      <c r="LUI5" s="54"/>
      <c r="LUJ5" s="55"/>
      <c r="LUK5" s="53"/>
      <c r="LUL5" s="54"/>
      <c r="LUM5" s="55"/>
      <c r="LUN5" s="53"/>
      <c r="LUO5" s="54"/>
      <c r="LUP5" s="55"/>
      <c r="LUQ5" s="53"/>
      <c r="LUR5" s="54"/>
      <c r="LUS5" s="55"/>
      <c r="LUT5" s="53"/>
      <c r="LUU5" s="54"/>
      <c r="LUV5" s="55"/>
      <c r="LUW5" s="53"/>
      <c r="LUX5" s="54"/>
      <c r="LUY5" s="55"/>
      <c r="LUZ5" s="53"/>
      <c r="LVA5" s="54"/>
      <c r="LVB5" s="55"/>
      <c r="LVC5" s="53"/>
      <c r="LVD5" s="54"/>
      <c r="LVE5" s="55"/>
      <c r="LVF5" s="53"/>
      <c r="LVG5" s="54"/>
      <c r="LVH5" s="55"/>
      <c r="LVI5" s="53"/>
      <c r="LVJ5" s="54"/>
      <c r="LVK5" s="55"/>
      <c r="LVL5" s="53"/>
      <c r="LVM5" s="54"/>
      <c r="LVN5" s="55"/>
      <c r="LVO5" s="53"/>
      <c r="LVP5" s="54"/>
      <c r="LVQ5" s="55"/>
      <c r="LVR5" s="53"/>
      <c r="LVS5" s="54"/>
      <c r="LVT5" s="55"/>
      <c r="LVU5" s="53"/>
      <c r="LVV5" s="54"/>
      <c r="LVW5" s="55"/>
      <c r="LVX5" s="53"/>
      <c r="LVY5" s="54"/>
      <c r="LVZ5" s="55"/>
      <c r="LWA5" s="53"/>
      <c r="LWB5" s="54"/>
      <c r="LWC5" s="55"/>
      <c r="LWD5" s="53"/>
      <c r="LWE5" s="54"/>
      <c r="LWF5" s="55"/>
      <c r="LWG5" s="53"/>
      <c r="LWH5" s="54"/>
      <c r="LWI5" s="55"/>
      <c r="LWJ5" s="53"/>
      <c r="LWK5" s="54"/>
      <c r="LWL5" s="55"/>
      <c r="LWM5" s="53"/>
      <c r="LWN5" s="54"/>
      <c r="LWO5" s="55"/>
      <c r="LWP5" s="53"/>
      <c r="LWQ5" s="54"/>
      <c r="LWR5" s="55"/>
      <c r="LWS5" s="53"/>
      <c r="LWT5" s="54"/>
      <c r="LWU5" s="55"/>
      <c r="LWV5" s="53"/>
      <c r="LWW5" s="54"/>
      <c r="LWX5" s="55"/>
      <c r="LWY5" s="53"/>
      <c r="LWZ5" s="54"/>
      <c r="LXA5" s="55"/>
      <c r="LXB5" s="53"/>
      <c r="LXC5" s="54"/>
      <c r="LXD5" s="55"/>
      <c r="LXE5" s="53"/>
      <c r="LXF5" s="54"/>
      <c r="LXG5" s="55"/>
      <c r="LXH5" s="53"/>
      <c r="LXI5" s="54"/>
      <c r="LXJ5" s="55"/>
      <c r="LXK5" s="53"/>
      <c r="LXL5" s="54"/>
      <c r="LXM5" s="55"/>
      <c r="LXN5" s="53"/>
      <c r="LXO5" s="54"/>
      <c r="LXP5" s="55"/>
      <c r="LXQ5" s="53"/>
      <c r="LXR5" s="54"/>
      <c r="LXS5" s="55"/>
      <c r="LXT5" s="53"/>
      <c r="LXU5" s="54"/>
      <c r="LXV5" s="55"/>
      <c r="LXW5" s="53"/>
      <c r="LXX5" s="54"/>
      <c r="LXY5" s="55"/>
      <c r="LXZ5" s="53"/>
      <c r="LYA5" s="54"/>
      <c r="LYB5" s="55"/>
      <c r="LYC5" s="53"/>
      <c r="LYD5" s="54"/>
      <c r="LYE5" s="55"/>
      <c r="LYF5" s="53"/>
      <c r="LYG5" s="54"/>
      <c r="LYH5" s="55"/>
      <c r="LYI5" s="53"/>
      <c r="LYJ5" s="54"/>
      <c r="LYK5" s="55"/>
      <c r="LYL5" s="53"/>
      <c r="LYM5" s="54"/>
      <c r="LYN5" s="55"/>
      <c r="LYO5" s="53"/>
      <c r="LYP5" s="54"/>
      <c r="LYQ5" s="55"/>
      <c r="LYR5" s="53"/>
      <c r="LYS5" s="54"/>
      <c r="LYT5" s="55"/>
      <c r="LYU5" s="53"/>
      <c r="LYV5" s="54"/>
      <c r="LYW5" s="55"/>
      <c r="LYX5" s="53"/>
      <c r="LYY5" s="54"/>
      <c r="LYZ5" s="55"/>
      <c r="LZA5" s="53"/>
      <c r="LZB5" s="54"/>
      <c r="LZC5" s="55"/>
      <c r="LZD5" s="53"/>
      <c r="LZE5" s="54"/>
      <c r="LZF5" s="55"/>
      <c r="LZG5" s="53"/>
      <c r="LZH5" s="54"/>
      <c r="LZI5" s="55"/>
      <c r="LZJ5" s="53"/>
      <c r="LZK5" s="54"/>
      <c r="LZL5" s="55"/>
      <c r="LZM5" s="53"/>
      <c r="LZN5" s="54"/>
      <c r="LZO5" s="55"/>
      <c r="LZP5" s="53"/>
      <c r="LZQ5" s="54"/>
      <c r="LZR5" s="55"/>
      <c r="LZS5" s="53"/>
      <c r="LZT5" s="54"/>
      <c r="LZU5" s="55"/>
      <c r="LZV5" s="53"/>
      <c r="LZW5" s="54"/>
      <c r="LZX5" s="55"/>
      <c r="LZY5" s="53"/>
      <c r="LZZ5" s="54"/>
      <c r="MAA5" s="55"/>
      <c r="MAB5" s="53"/>
      <c r="MAC5" s="54"/>
      <c r="MAD5" s="55"/>
      <c r="MAE5" s="53"/>
      <c r="MAF5" s="54"/>
      <c r="MAG5" s="55"/>
      <c r="MAH5" s="53"/>
      <c r="MAI5" s="54"/>
      <c r="MAJ5" s="55"/>
      <c r="MAK5" s="53"/>
      <c r="MAL5" s="54"/>
      <c r="MAM5" s="55"/>
      <c r="MAN5" s="53"/>
      <c r="MAO5" s="54"/>
      <c r="MAP5" s="55"/>
      <c r="MAQ5" s="53"/>
      <c r="MAR5" s="54"/>
      <c r="MAS5" s="55"/>
      <c r="MAT5" s="53"/>
      <c r="MAU5" s="54"/>
      <c r="MAV5" s="55"/>
      <c r="MAW5" s="53"/>
      <c r="MAX5" s="54"/>
      <c r="MAY5" s="55"/>
      <c r="MAZ5" s="53"/>
      <c r="MBA5" s="54"/>
      <c r="MBB5" s="55"/>
      <c r="MBC5" s="53"/>
      <c r="MBD5" s="54"/>
      <c r="MBE5" s="55"/>
      <c r="MBF5" s="53"/>
      <c r="MBG5" s="54"/>
      <c r="MBH5" s="55"/>
      <c r="MBI5" s="53"/>
      <c r="MBJ5" s="54"/>
      <c r="MBK5" s="55"/>
      <c r="MBL5" s="53"/>
      <c r="MBM5" s="54"/>
      <c r="MBN5" s="55"/>
      <c r="MBO5" s="53"/>
      <c r="MBP5" s="54"/>
      <c r="MBQ5" s="55"/>
      <c r="MBR5" s="53"/>
      <c r="MBS5" s="54"/>
      <c r="MBT5" s="55"/>
      <c r="MBU5" s="53"/>
      <c r="MBV5" s="54"/>
      <c r="MBW5" s="55"/>
      <c r="MBX5" s="53"/>
      <c r="MBY5" s="54"/>
      <c r="MBZ5" s="55"/>
      <c r="MCA5" s="53"/>
      <c r="MCB5" s="54"/>
      <c r="MCC5" s="55"/>
      <c r="MCD5" s="53"/>
      <c r="MCE5" s="54"/>
      <c r="MCF5" s="55"/>
      <c r="MCG5" s="53"/>
      <c r="MCH5" s="54"/>
      <c r="MCI5" s="55"/>
      <c r="MCJ5" s="53"/>
      <c r="MCK5" s="54"/>
      <c r="MCL5" s="55"/>
      <c r="MCM5" s="53"/>
      <c r="MCN5" s="54"/>
      <c r="MCO5" s="55"/>
      <c r="MCP5" s="53"/>
      <c r="MCQ5" s="54"/>
      <c r="MCR5" s="55"/>
      <c r="MCS5" s="53"/>
      <c r="MCT5" s="54"/>
      <c r="MCU5" s="55"/>
      <c r="MCV5" s="53"/>
      <c r="MCW5" s="54"/>
      <c r="MCX5" s="55"/>
      <c r="MCY5" s="53"/>
      <c r="MCZ5" s="54"/>
      <c r="MDA5" s="55"/>
      <c r="MDB5" s="53"/>
      <c r="MDC5" s="54"/>
      <c r="MDD5" s="55"/>
      <c r="MDE5" s="53"/>
      <c r="MDF5" s="54"/>
      <c r="MDG5" s="55"/>
      <c r="MDH5" s="53"/>
      <c r="MDI5" s="54"/>
      <c r="MDJ5" s="55"/>
      <c r="MDK5" s="53"/>
      <c r="MDL5" s="54"/>
      <c r="MDM5" s="55"/>
      <c r="MDN5" s="53"/>
      <c r="MDO5" s="54"/>
      <c r="MDP5" s="55"/>
      <c r="MDQ5" s="53"/>
      <c r="MDR5" s="54"/>
      <c r="MDS5" s="55"/>
      <c r="MDT5" s="53"/>
      <c r="MDU5" s="54"/>
      <c r="MDV5" s="55"/>
      <c r="MDW5" s="53"/>
      <c r="MDX5" s="54"/>
      <c r="MDY5" s="55"/>
      <c r="MDZ5" s="53"/>
      <c r="MEA5" s="54"/>
      <c r="MEB5" s="55"/>
      <c r="MEC5" s="53"/>
      <c r="MED5" s="54"/>
      <c r="MEE5" s="55"/>
      <c r="MEF5" s="53"/>
      <c r="MEG5" s="54"/>
      <c r="MEH5" s="55"/>
      <c r="MEI5" s="53"/>
      <c r="MEJ5" s="54"/>
      <c r="MEK5" s="55"/>
      <c r="MEL5" s="53"/>
      <c r="MEM5" s="54"/>
      <c r="MEN5" s="55"/>
      <c r="MEO5" s="53"/>
      <c r="MEP5" s="54"/>
      <c r="MEQ5" s="55"/>
      <c r="MER5" s="53"/>
      <c r="MES5" s="54"/>
      <c r="MET5" s="55"/>
      <c r="MEU5" s="53"/>
      <c r="MEV5" s="54"/>
      <c r="MEW5" s="55"/>
      <c r="MEX5" s="53"/>
      <c r="MEY5" s="54"/>
      <c r="MEZ5" s="55"/>
      <c r="MFA5" s="53"/>
      <c r="MFB5" s="54"/>
      <c r="MFC5" s="55"/>
      <c r="MFD5" s="53"/>
      <c r="MFE5" s="54"/>
      <c r="MFF5" s="55"/>
      <c r="MFG5" s="53"/>
      <c r="MFH5" s="54"/>
      <c r="MFI5" s="55"/>
      <c r="MFJ5" s="53"/>
      <c r="MFK5" s="54"/>
      <c r="MFL5" s="55"/>
      <c r="MFM5" s="53"/>
      <c r="MFN5" s="54"/>
      <c r="MFO5" s="55"/>
      <c r="MFP5" s="53"/>
      <c r="MFQ5" s="54"/>
      <c r="MFR5" s="55"/>
      <c r="MFS5" s="53"/>
      <c r="MFT5" s="54"/>
      <c r="MFU5" s="55"/>
      <c r="MFV5" s="53"/>
      <c r="MFW5" s="54"/>
      <c r="MFX5" s="55"/>
      <c r="MFY5" s="53"/>
      <c r="MFZ5" s="54"/>
      <c r="MGA5" s="55"/>
      <c r="MGB5" s="53"/>
      <c r="MGC5" s="54"/>
      <c r="MGD5" s="55"/>
      <c r="MGE5" s="53"/>
      <c r="MGF5" s="54"/>
      <c r="MGG5" s="55"/>
      <c r="MGH5" s="53"/>
      <c r="MGI5" s="54"/>
      <c r="MGJ5" s="55"/>
      <c r="MGK5" s="53"/>
      <c r="MGL5" s="54"/>
      <c r="MGM5" s="55"/>
      <c r="MGN5" s="53"/>
      <c r="MGO5" s="54"/>
      <c r="MGP5" s="55"/>
      <c r="MGQ5" s="53"/>
      <c r="MGR5" s="54"/>
      <c r="MGS5" s="55"/>
      <c r="MGT5" s="53"/>
      <c r="MGU5" s="54"/>
      <c r="MGV5" s="55"/>
      <c r="MGW5" s="53"/>
      <c r="MGX5" s="54"/>
      <c r="MGY5" s="55"/>
      <c r="MGZ5" s="53"/>
      <c r="MHA5" s="54"/>
      <c r="MHB5" s="55"/>
      <c r="MHC5" s="53"/>
      <c r="MHD5" s="54"/>
      <c r="MHE5" s="55"/>
      <c r="MHF5" s="53"/>
      <c r="MHG5" s="54"/>
      <c r="MHH5" s="55"/>
      <c r="MHI5" s="53"/>
      <c r="MHJ5" s="54"/>
      <c r="MHK5" s="55"/>
      <c r="MHL5" s="53"/>
      <c r="MHM5" s="54"/>
      <c r="MHN5" s="55"/>
      <c r="MHO5" s="53"/>
      <c r="MHP5" s="54"/>
      <c r="MHQ5" s="55"/>
      <c r="MHR5" s="53"/>
      <c r="MHS5" s="54"/>
      <c r="MHT5" s="55"/>
      <c r="MHU5" s="53"/>
      <c r="MHV5" s="54"/>
      <c r="MHW5" s="55"/>
      <c r="MHX5" s="53"/>
      <c r="MHY5" s="54"/>
      <c r="MHZ5" s="55"/>
      <c r="MIA5" s="53"/>
      <c r="MIB5" s="54"/>
      <c r="MIC5" s="55"/>
      <c r="MID5" s="53"/>
      <c r="MIE5" s="54"/>
      <c r="MIF5" s="55"/>
      <c r="MIG5" s="53"/>
      <c r="MIH5" s="54"/>
      <c r="MII5" s="55"/>
      <c r="MIJ5" s="53"/>
      <c r="MIK5" s="54"/>
      <c r="MIL5" s="55"/>
      <c r="MIM5" s="53"/>
      <c r="MIN5" s="54"/>
      <c r="MIO5" s="55"/>
      <c r="MIP5" s="53"/>
      <c r="MIQ5" s="54"/>
      <c r="MIR5" s="55"/>
      <c r="MIS5" s="53"/>
      <c r="MIT5" s="54"/>
      <c r="MIU5" s="55"/>
      <c r="MIV5" s="53"/>
      <c r="MIW5" s="54"/>
      <c r="MIX5" s="55"/>
      <c r="MIY5" s="53"/>
      <c r="MIZ5" s="54"/>
      <c r="MJA5" s="55"/>
      <c r="MJB5" s="53"/>
      <c r="MJC5" s="54"/>
      <c r="MJD5" s="55"/>
      <c r="MJE5" s="53"/>
      <c r="MJF5" s="54"/>
      <c r="MJG5" s="55"/>
      <c r="MJH5" s="53"/>
      <c r="MJI5" s="54"/>
      <c r="MJJ5" s="55"/>
      <c r="MJK5" s="53"/>
      <c r="MJL5" s="54"/>
      <c r="MJM5" s="55"/>
      <c r="MJN5" s="53"/>
      <c r="MJO5" s="54"/>
      <c r="MJP5" s="55"/>
      <c r="MJQ5" s="53"/>
      <c r="MJR5" s="54"/>
      <c r="MJS5" s="55"/>
      <c r="MJT5" s="53"/>
      <c r="MJU5" s="54"/>
      <c r="MJV5" s="55"/>
      <c r="MJW5" s="53"/>
      <c r="MJX5" s="54"/>
      <c r="MJY5" s="55"/>
      <c r="MJZ5" s="53"/>
      <c r="MKA5" s="54"/>
      <c r="MKB5" s="55"/>
      <c r="MKC5" s="53"/>
      <c r="MKD5" s="54"/>
      <c r="MKE5" s="55"/>
      <c r="MKF5" s="53"/>
      <c r="MKG5" s="54"/>
      <c r="MKH5" s="55"/>
      <c r="MKI5" s="53"/>
      <c r="MKJ5" s="54"/>
      <c r="MKK5" s="55"/>
      <c r="MKL5" s="53"/>
      <c r="MKM5" s="54"/>
      <c r="MKN5" s="55"/>
      <c r="MKO5" s="53"/>
      <c r="MKP5" s="54"/>
      <c r="MKQ5" s="55"/>
      <c r="MKR5" s="53"/>
      <c r="MKS5" s="54"/>
      <c r="MKT5" s="55"/>
      <c r="MKU5" s="53"/>
      <c r="MKV5" s="54"/>
      <c r="MKW5" s="55"/>
      <c r="MKX5" s="53"/>
      <c r="MKY5" s="54"/>
      <c r="MKZ5" s="55"/>
      <c r="MLA5" s="53"/>
      <c r="MLB5" s="54"/>
      <c r="MLC5" s="55"/>
      <c r="MLD5" s="53"/>
      <c r="MLE5" s="54"/>
      <c r="MLF5" s="55"/>
      <c r="MLG5" s="53"/>
      <c r="MLH5" s="54"/>
      <c r="MLI5" s="55"/>
      <c r="MLJ5" s="53"/>
      <c r="MLK5" s="54"/>
      <c r="MLL5" s="55"/>
      <c r="MLM5" s="53"/>
      <c r="MLN5" s="54"/>
      <c r="MLO5" s="55"/>
      <c r="MLP5" s="53"/>
      <c r="MLQ5" s="54"/>
      <c r="MLR5" s="55"/>
      <c r="MLS5" s="53"/>
      <c r="MLT5" s="54"/>
      <c r="MLU5" s="55"/>
      <c r="MLV5" s="53"/>
      <c r="MLW5" s="54"/>
      <c r="MLX5" s="55"/>
      <c r="MLY5" s="53"/>
      <c r="MLZ5" s="54"/>
      <c r="MMA5" s="55"/>
      <c r="MMB5" s="53"/>
      <c r="MMC5" s="54"/>
      <c r="MMD5" s="55"/>
      <c r="MME5" s="53"/>
      <c r="MMF5" s="54"/>
      <c r="MMG5" s="55"/>
      <c r="MMH5" s="53"/>
      <c r="MMI5" s="54"/>
      <c r="MMJ5" s="55"/>
      <c r="MMK5" s="53"/>
      <c r="MML5" s="54"/>
      <c r="MMM5" s="55"/>
      <c r="MMN5" s="53"/>
      <c r="MMO5" s="54"/>
      <c r="MMP5" s="55"/>
      <c r="MMQ5" s="53"/>
      <c r="MMR5" s="54"/>
      <c r="MMS5" s="55"/>
      <c r="MMT5" s="53"/>
      <c r="MMU5" s="54"/>
      <c r="MMV5" s="55"/>
      <c r="MMW5" s="53"/>
      <c r="MMX5" s="54"/>
      <c r="MMY5" s="55"/>
      <c r="MMZ5" s="53"/>
      <c r="MNA5" s="54"/>
      <c r="MNB5" s="55"/>
      <c r="MNC5" s="53"/>
      <c r="MND5" s="54"/>
      <c r="MNE5" s="55"/>
      <c r="MNF5" s="53"/>
      <c r="MNG5" s="54"/>
      <c r="MNH5" s="55"/>
      <c r="MNI5" s="53"/>
      <c r="MNJ5" s="54"/>
      <c r="MNK5" s="55"/>
      <c r="MNL5" s="53"/>
      <c r="MNM5" s="54"/>
      <c r="MNN5" s="55"/>
      <c r="MNO5" s="53"/>
      <c r="MNP5" s="54"/>
      <c r="MNQ5" s="55"/>
      <c r="MNR5" s="53"/>
      <c r="MNS5" s="54"/>
      <c r="MNT5" s="55"/>
      <c r="MNU5" s="53"/>
      <c r="MNV5" s="54"/>
      <c r="MNW5" s="55"/>
      <c r="MNX5" s="53"/>
      <c r="MNY5" s="54"/>
      <c r="MNZ5" s="55"/>
      <c r="MOA5" s="53"/>
      <c r="MOB5" s="54"/>
      <c r="MOC5" s="55"/>
      <c r="MOD5" s="53"/>
      <c r="MOE5" s="54"/>
      <c r="MOF5" s="55"/>
      <c r="MOG5" s="53"/>
      <c r="MOH5" s="54"/>
      <c r="MOI5" s="55"/>
      <c r="MOJ5" s="53"/>
      <c r="MOK5" s="54"/>
      <c r="MOL5" s="55"/>
      <c r="MOM5" s="53"/>
      <c r="MON5" s="54"/>
      <c r="MOO5" s="55"/>
      <c r="MOP5" s="53"/>
      <c r="MOQ5" s="54"/>
      <c r="MOR5" s="55"/>
      <c r="MOS5" s="53"/>
      <c r="MOT5" s="54"/>
      <c r="MOU5" s="55"/>
      <c r="MOV5" s="53"/>
      <c r="MOW5" s="54"/>
      <c r="MOX5" s="55"/>
      <c r="MOY5" s="53"/>
      <c r="MOZ5" s="54"/>
      <c r="MPA5" s="55"/>
      <c r="MPB5" s="53"/>
      <c r="MPC5" s="54"/>
      <c r="MPD5" s="55"/>
      <c r="MPE5" s="53"/>
      <c r="MPF5" s="54"/>
      <c r="MPG5" s="55"/>
      <c r="MPH5" s="53"/>
      <c r="MPI5" s="54"/>
      <c r="MPJ5" s="55"/>
      <c r="MPK5" s="53"/>
      <c r="MPL5" s="54"/>
      <c r="MPM5" s="55"/>
      <c r="MPN5" s="53"/>
      <c r="MPO5" s="54"/>
      <c r="MPP5" s="55"/>
      <c r="MPQ5" s="53"/>
      <c r="MPR5" s="54"/>
      <c r="MPS5" s="55"/>
      <c r="MPT5" s="53"/>
      <c r="MPU5" s="54"/>
      <c r="MPV5" s="55"/>
      <c r="MPW5" s="53"/>
      <c r="MPX5" s="54"/>
      <c r="MPY5" s="55"/>
      <c r="MPZ5" s="53"/>
      <c r="MQA5" s="54"/>
      <c r="MQB5" s="55"/>
      <c r="MQC5" s="53"/>
      <c r="MQD5" s="54"/>
      <c r="MQE5" s="55"/>
      <c r="MQF5" s="53"/>
      <c r="MQG5" s="54"/>
      <c r="MQH5" s="55"/>
      <c r="MQI5" s="53"/>
      <c r="MQJ5" s="54"/>
      <c r="MQK5" s="55"/>
      <c r="MQL5" s="53"/>
      <c r="MQM5" s="54"/>
      <c r="MQN5" s="55"/>
      <c r="MQO5" s="53"/>
      <c r="MQP5" s="54"/>
      <c r="MQQ5" s="55"/>
      <c r="MQR5" s="53"/>
      <c r="MQS5" s="54"/>
      <c r="MQT5" s="55"/>
      <c r="MQU5" s="53"/>
      <c r="MQV5" s="54"/>
      <c r="MQW5" s="55"/>
      <c r="MQX5" s="53"/>
      <c r="MQY5" s="54"/>
      <c r="MQZ5" s="55"/>
      <c r="MRA5" s="53"/>
      <c r="MRB5" s="54"/>
      <c r="MRC5" s="55"/>
      <c r="MRD5" s="53"/>
      <c r="MRE5" s="54"/>
      <c r="MRF5" s="55"/>
      <c r="MRG5" s="53"/>
      <c r="MRH5" s="54"/>
      <c r="MRI5" s="55"/>
      <c r="MRJ5" s="53"/>
      <c r="MRK5" s="54"/>
      <c r="MRL5" s="55"/>
      <c r="MRM5" s="53"/>
      <c r="MRN5" s="54"/>
      <c r="MRO5" s="55"/>
      <c r="MRP5" s="53"/>
      <c r="MRQ5" s="54"/>
      <c r="MRR5" s="55"/>
      <c r="MRS5" s="53"/>
      <c r="MRT5" s="54"/>
      <c r="MRU5" s="55"/>
      <c r="MRV5" s="53"/>
      <c r="MRW5" s="54"/>
      <c r="MRX5" s="55"/>
      <c r="MRY5" s="53"/>
      <c r="MRZ5" s="54"/>
      <c r="MSA5" s="55"/>
      <c r="MSB5" s="53"/>
      <c r="MSC5" s="54"/>
      <c r="MSD5" s="55"/>
      <c r="MSE5" s="53"/>
      <c r="MSF5" s="54"/>
      <c r="MSG5" s="55"/>
      <c r="MSH5" s="53"/>
      <c r="MSI5" s="54"/>
      <c r="MSJ5" s="55"/>
      <c r="MSK5" s="53"/>
      <c r="MSL5" s="54"/>
      <c r="MSM5" s="55"/>
      <c r="MSN5" s="53"/>
      <c r="MSO5" s="54"/>
      <c r="MSP5" s="55"/>
      <c r="MSQ5" s="53"/>
      <c r="MSR5" s="54"/>
      <c r="MSS5" s="55"/>
      <c r="MST5" s="53"/>
      <c r="MSU5" s="54"/>
      <c r="MSV5" s="55"/>
      <c r="MSW5" s="53"/>
      <c r="MSX5" s="54"/>
      <c r="MSY5" s="55"/>
      <c r="MSZ5" s="53"/>
      <c r="MTA5" s="54"/>
      <c r="MTB5" s="55"/>
      <c r="MTC5" s="53"/>
      <c r="MTD5" s="54"/>
      <c r="MTE5" s="55"/>
      <c r="MTF5" s="53"/>
      <c r="MTG5" s="54"/>
      <c r="MTH5" s="55"/>
      <c r="MTI5" s="53"/>
      <c r="MTJ5" s="54"/>
      <c r="MTK5" s="55"/>
      <c r="MTL5" s="53"/>
      <c r="MTM5" s="54"/>
      <c r="MTN5" s="55"/>
      <c r="MTO5" s="53"/>
      <c r="MTP5" s="54"/>
      <c r="MTQ5" s="55"/>
      <c r="MTR5" s="53"/>
      <c r="MTS5" s="54"/>
      <c r="MTT5" s="55"/>
      <c r="MTU5" s="53"/>
      <c r="MTV5" s="54"/>
      <c r="MTW5" s="55"/>
      <c r="MTX5" s="53"/>
      <c r="MTY5" s="54"/>
      <c r="MTZ5" s="55"/>
      <c r="MUA5" s="53"/>
      <c r="MUB5" s="54"/>
      <c r="MUC5" s="55"/>
      <c r="MUD5" s="53"/>
      <c r="MUE5" s="54"/>
      <c r="MUF5" s="55"/>
      <c r="MUG5" s="53"/>
      <c r="MUH5" s="54"/>
      <c r="MUI5" s="55"/>
      <c r="MUJ5" s="53"/>
      <c r="MUK5" s="54"/>
      <c r="MUL5" s="55"/>
      <c r="MUM5" s="53"/>
      <c r="MUN5" s="54"/>
      <c r="MUO5" s="55"/>
      <c r="MUP5" s="53"/>
      <c r="MUQ5" s="54"/>
      <c r="MUR5" s="55"/>
      <c r="MUS5" s="53"/>
      <c r="MUT5" s="54"/>
      <c r="MUU5" s="55"/>
      <c r="MUV5" s="53"/>
      <c r="MUW5" s="54"/>
      <c r="MUX5" s="55"/>
      <c r="MUY5" s="53"/>
      <c r="MUZ5" s="54"/>
      <c r="MVA5" s="55"/>
      <c r="MVB5" s="53"/>
      <c r="MVC5" s="54"/>
      <c r="MVD5" s="55"/>
      <c r="MVE5" s="53"/>
      <c r="MVF5" s="54"/>
      <c r="MVG5" s="55"/>
      <c r="MVH5" s="53"/>
      <c r="MVI5" s="54"/>
      <c r="MVJ5" s="55"/>
      <c r="MVK5" s="53"/>
      <c r="MVL5" s="54"/>
      <c r="MVM5" s="55"/>
      <c r="MVN5" s="53"/>
      <c r="MVO5" s="54"/>
      <c r="MVP5" s="55"/>
      <c r="MVQ5" s="53"/>
      <c r="MVR5" s="54"/>
      <c r="MVS5" s="55"/>
      <c r="MVT5" s="53"/>
      <c r="MVU5" s="54"/>
      <c r="MVV5" s="55"/>
      <c r="MVW5" s="53"/>
      <c r="MVX5" s="54"/>
      <c r="MVY5" s="55"/>
      <c r="MVZ5" s="53"/>
      <c r="MWA5" s="54"/>
      <c r="MWB5" s="55"/>
      <c r="MWC5" s="53"/>
      <c r="MWD5" s="54"/>
      <c r="MWE5" s="55"/>
      <c r="MWF5" s="53"/>
      <c r="MWG5" s="54"/>
      <c r="MWH5" s="55"/>
      <c r="MWI5" s="53"/>
      <c r="MWJ5" s="54"/>
      <c r="MWK5" s="55"/>
      <c r="MWL5" s="53"/>
      <c r="MWM5" s="54"/>
      <c r="MWN5" s="55"/>
      <c r="MWO5" s="53"/>
      <c r="MWP5" s="54"/>
      <c r="MWQ5" s="55"/>
      <c r="MWR5" s="53"/>
      <c r="MWS5" s="54"/>
      <c r="MWT5" s="55"/>
      <c r="MWU5" s="53"/>
      <c r="MWV5" s="54"/>
      <c r="MWW5" s="55"/>
      <c r="MWX5" s="53"/>
      <c r="MWY5" s="54"/>
      <c r="MWZ5" s="55"/>
      <c r="MXA5" s="53"/>
      <c r="MXB5" s="54"/>
      <c r="MXC5" s="55"/>
      <c r="MXD5" s="53"/>
      <c r="MXE5" s="54"/>
      <c r="MXF5" s="55"/>
      <c r="MXG5" s="53"/>
      <c r="MXH5" s="54"/>
      <c r="MXI5" s="55"/>
      <c r="MXJ5" s="53"/>
      <c r="MXK5" s="54"/>
      <c r="MXL5" s="55"/>
      <c r="MXM5" s="53"/>
      <c r="MXN5" s="54"/>
      <c r="MXO5" s="55"/>
      <c r="MXP5" s="53"/>
      <c r="MXQ5" s="54"/>
      <c r="MXR5" s="55"/>
      <c r="MXS5" s="53"/>
      <c r="MXT5" s="54"/>
      <c r="MXU5" s="55"/>
      <c r="MXV5" s="53"/>
      <c r="MXW5" s="54"/>
      <c r="MXX5" s="55"/>
      <c r="MXY5" s="53"/>
      <c r="MXZ5" s="54"/>
      <c r="MYA5" s="55"/>
      <c r="MYB5" s="53"/>
      <c r="MYC5" s="54"/>
      <c r="MYD5" s="55"/>
      <c r="MYE5" s="53"/>
      <c r="MYF5" s="54"/>
      <c r="MYG5" s="55"/>
      <c r="MYH5" s="53"/>
      <c r="MYI5" s="54"/>
      <c r="MYJ5" s="55"/>
      <c r="MYK5" s="53"/>
      <c r="MYL5" s="54"/>
      <c r="MYM5" s="55"/>
      <c r="MYN5" s="53"/>
      <c r="MYO5" s="54"/>
      <c r="MYP5" s="55"/>
      <c r="MYQ5" s="53"/>
      <c r="MYR5" s="54"/>
      <c r="MYS5" s="55"/>
      <c r="MYT5" s="53"/>
      <c r="MYU5" s="54"/>
      <c r="MYV5" s="55"/>
      <c r="MYW5" s="53"/>
      <c r="MYX5" s="54"/>
      <c r="MYY5" s="55"/>
      <c r="MYZ5" s="53"/>
      <c r="MZA5" s="54"/>
      <c r="MZB5" s="55"/>
      <c r="MZC5" s="53"/>
      <c r="MZD5" s="54"/>
      <c r="MZE5" s="55"/>
      <c r="MZF5" s="53"/>
      <c r="MZG5" s="54"/>
      <c r="MZH5" s="55"/>
      <c r="MZI5" s="53"/>
      <c r="MZJ5" s="54"/>
      <c r="MZK5" s="55"/>
      <c r="MZL5" s="53"/>
      <c r="MZM5" s="54"/>
      <c r="MZN5" s="55"/>
      <c r="MZO5" s="53"/>
      <c r="MZP5" s="54"/>
      <c r="MZQ5" s="55"/>
      <c r="MZR5" s="53"/>
      <c r="MZS5" s="54"/>
      <c r="MZT5" s="55"/>
      <c r="MZU5" s="53"/>
      <c r="MZV5" s="54"/>
      <c r="MZW5" s="55"/>
      <c r="MZX5" s="53"/>
      <c r="MZY5" s="54"/>
      <c r="MZZ5" s="55"/>
      <c r="NAA5" s="53"/>
      <c r="NAB5" s="54"/>
      <c r="NAC5" s="55"/>
      <c r="NAD5" s="53"/>
      <c r="NAE5" s="54"/>
      <c r="NAF5" s="55"/>
      <c r="NAG5" s="53"/>
      <c r="NAH5" s="54"/>
      <c r="NAI5" s="55"/>
      <c r="NAJ5" s="53"/>
      <c r="NAK5" s="54"/>
      <c r="NAL5" s="55"/>
      <c r="NAM5" s="53"/>
      <c r="NAN5" s="54"/>
      <c r="NAO5" s="55"/>
      <c r="NAP5" s="53"/>
      <c r="NAQ5" s="54"/>
      <c r="NAR5" s="55"/>
      <c r="NAS5" s="53"/>
      <c r="NAT5" s="54"/>
      <c r="NAU5" s="55"/>
      <c r="NAV5" s="53"/>
      <c r="NAW5" s="54"/>
      <c r="NAX5" s="55"/>
      <c r="NAY5" s="53"/>
      <c r="NAZ5" s="54"/>
      <c r="NBA5" s="55"/>
      <c r="NBB5" s="53"/>
      <c r="NBC5" s="54"/>
      <c r="NBD5" s="55"/>
      <c r="NBE5" s="53"/>
      <c r="NBF5" s="54"/>
      <c r="NBG5" s="55"/>
      <c r="NBH5" s="53"/>
      <c r="NBI5" s="54"/>
      <c r="NBJ5" s="55"/>
      <c r="NBK5" s="53"/>
      <c r="NBL5" s="54"/>
      <c r="NBM5" s="55"/>
      <c r="NBN5" s="53"/>
      <c r="NBO5" s="54"/>
      <c r="NBP5" s="55"/>
      <c r="NBQ5" s="53"/>
      <c r="NBR5" s="54"/>
      <c r="NBS5" s="55"/>
      <c r="NBT5" s="53"/>
      <c r="NBU5" s="54"/>
      <c r="NBV5" s="55"/>
      <c r="NBW5" s="53"/>
      <c r="NBX5" s="54"/>
      <c r="NBY5" s="55"/>
      <c r="NBZ5" s="53"/>
      <c r="NCA5" s="54"/>
      <c r="NCB5" s="55"/>
      <c r="NCC5" s="53"/>
      <c r="NCD5" s="54"/>
      <c r="NCE5" s="55"/>
      <c r="NCF5" s="53"/>
      <c r="NCG5" s="54"/>
      <c r="NCH5" s="55"/>
      <c r="NCI5" s="53"/>
      <c r="NCJ5" s="54"/>
      <c r="NCK5" s="55"/>
      <c r="NCL5" s="53"/>
      <c r="NCM5" s="54"/>
      <c r="NCN5" s="55"/>
      <c r="NCO5" s="53"/>
      <c r="NCP5" s="54"/>
      <c r="NCQ5" s="55"/>
      <c r="NCR5" s="53"/>
      <c r="NCS5" s="54"/>
      <c r="NCT5" s="55"/>
      <c r="NCU5" s="53"/>
      <c r="NCV5" s="54"/>
      <c r="NCW5" s="55"/>
      <c r="NCX5" s="53"/>
      <c r="NCY5" s="54"/>
      <c r="NCZ5" s="55"/>
      <c r="NDA5" s="53"/>
      <c r="NDB5" s="54"/>
      <c r="NDC5" s="55"/>
      <c r="NDD5" s="53"/>
      <c r="NDE5" s="54"/>
      <c r="NDF5" s="55"/>
      <c r="NDG5" s="53"/>
      <c r="NDH5" s="54"/>
      <c r="NDI5" s="55"/>
      <c r="NDJ5" s="53"/>
      <c r="NDK5" s="54"/>
      <c r="NDL5" s="55"/>
      <c r="NDM5" s="53"/>
      <c r="NDN5" s="54"/>
      <c r="NDO5" s="55"/>
      <c r="NDP5" s="53"/>
      <c r="NDQ5" s="54"/>
      <c r="NDR5" s="55"/>
      <c r="NDS5" s="53"/>
      <c r="NDT5" s="54"/>
      <c r="NDU5" s="55"/>
      <c r="NDV5" s="53"/>
      <c r="NDW5" s="54"/>
      <c r="NDX5" s="55"/>
      <c r="NDY5" s="53"/>
      <c r="NDZ5" s="54"/>
      <c r="NEA5" s="55"/>
      <c r="NEB5" s="53"/>
      <c r="NEC5" s="54"/>
      <c r="NED5" s="55"/>
      <c r="NEE5" s="53"/>
      <c r="NEF5" s="54"/>
      <c r="NEG5" s="55"/>
      <c r="NEH5" s="53"/>
      <c r="NEI5" s="54"/>
      <c r="NEJ5" s="55"/>
      <c r="NEK5" s="53"/>
      <c r="NEL5" s="54"/>
      <c r="NEM5" s="55"/>
      <c r="NEN5" s="53"/>
      <c r="NEO5" s="54"/>
      <c r="NEP5" s="55"/>
      <c r="NEQ5" s="53"/>
      <c r="NER5" s="54"/>
      <c r="NES5" s="55"/>
      <c r="NET5" s="53"/>
      <c r="NEU5" s="54"/>
      <c r="NEV5" s="55"/>
      <c r="NEW5" s="53"/>
      <c r="NEX5" s="54"/>
      <c r="NEY5" s="55"/>
      <c r="NEZ5" s="53"/>
      <c r="NFA5" s="54"/>
      <c r="NFB5" s="55"/>
      <c r="NFC5" s="53"/>
      <c r="NFD5" s="54"/>
      <c r="NFE5" s="55"/>
      <c r="NFF5" s="53"/>
      <c r="NFG5" s="54"/>
      <c r="NFH5" s="55"/>
      <c r="NFI5" s="53"/>
      <c r="NFJ5" s="54"/>
      <c r="NFK5" s="55"/>
      <c r="NFL5" s="53"/>
      <c r="NFM5" s="54"/>
      <c r="NFN5" s="55"/>
      <c r="NFO5" s="53"/>
      <c r="NFP5" s="54"/>
      <c r="NFQ5" s="55"/>
      <c r="NFR5" s="53"/>
      <c r="NFS5" s="54"/>
      <c r="NFT5" s="55"/>
      <c r="NFU5" s="53"/>
      <c r="NFV5" s="54"/>
      <c r="NFW5" s="55"/>
      <c r="NFX5" s="53"/>
      <c r="NFY5" s="54"/>
      <c r="NFZ5" s="55"/>
      <c r="NGA5" s="53"/>
      <c r="NGB5" s="54"/>
      <c r="NGC5" s="55"/>
      <c r="NGD5" s="53"/>
      <c r="NGE5" s="54"/>
      <c r="NGF5" s="55"/>
      <c r="NGG5" s="53"/>
      <c r="NGH5" s="54"/>
      <c r="NGI5" s="55"/>
      <c r="NGJ5" s="53"/>
      <c r="NGK5" s="54"/>
      <c r="NGL5" s="55"/>
      <c r="NGM5" s="53"/>
      <c r="NGN5" s="54"/>
      <c r="NGO5" s="55"/>
      <c r="NGP5" s="53"/>
      <c r="NGQ5" s="54"/>
      <c r="NGR5" s="55"/>
      <c r="NGS5" s="53"/>
      <c r="NGT5" s="54"/>
      <c r="NGU5" s="55"/>
      <c r="NGV5" s="53"/>
      <c r="NGW5" s="54"/>
      <c r="NGX5" s="55"/>
      <c r="NGY5" s="53"/>
      <c r="NGZ5" s="54"/>
      <c r="NHA5" s="55"/>
      <c r="NHB5" s="53"/>
      <c r="NHC5" s="54"/>
      <c r="NHD5" s="55"/>
      <c r="NHE5" s="53"/>
      <c r="NHF5" s="54"/>
      <c r="NHG5" s="55"/>
      <c r="NHH5" s="53"/>
      <c r="NHI5" s="54"/>
      <c r="NHJ5" s="55"/>
      <c r="NHK5" s="53"/>
      <c r="NHL5" s="54"/>
      <c r="NHM5" s="55"/>
      <c r="NHN5" s="53"/>
      <c r="NHO5" s="54"/>
      <c r="NHP5" s="55"/>
      <c r="NHQ5" s="53"/>
      <c r="NHR5" s="54"/>
      <c r="NHS5" s="55"/>
      <c r="NHT5" s="53"/>
      <c r="NHU5" s="54"/>
      <c r="NHV5" s="55"/>
      <c r="NHW5" s="53"/>
      <c r="NHX5" s="54"/>
      <c r="NHY5" s="55"/>
      <c r="NHZ5" s="53"/>
      <c r="NIA5" s="54"/>
      <c r="NIB5" s="55"/>
      <c r="NIC5" s="53"/>
      <c r="NID5" s="54"/>
      <c r="NIE5" s="55"/>
      <c r="NIF5" s="53"/>
      <c r="NIG5" s="54"/>
      <c r="NIH5" s="55"/>
      <c r="NII5" s="53"/>
      <c r="NIJ5" s="54"/>
      <c r="NIK5" s="55"/>
      <c r="NIL5" s="53"/>
      <c r="NIM5" s="54"/>
      <c r="NIN5" s="55"/>
      <c r="NIO5" s="53"/>
      <c r="NIP5" s="54"/>
      <c r="NIQ5" s="55"/>
      <c r="NIR5" s="53"/>
      <c r="NIS5" s="54"/>
      <c r="NIT5" s="55"/>
      <c r="NIU5" s="53"/>
      <c r="NIV5" s="54"/>
      <c r="NIW5" s="55"/>
      <c r="NIX5" s="53"/>
      <c r="NIY5" s="54"/>
      <c r="NIZ5" s="55"/>
      <c r="NJA5" s="53"/>
      <c r="NJB5" s="54"/>
      <c r="NJC5" s="55"/>
      <c r="NJD5" s="53"/>
      <c r="NJE5" s="54"/>
      <c r="NJF5" s="55"/>
      <c r="NJG5" s="53"/>
      <c r="NJH5" s="54"/>
      <c r="NJI5" s="55"/>
      <c r="NJJ5" s="53"/>
      <c r="NJK5" s="54"/>
      <c r="NJL5" s="55"/>
      <c r="NJM5" s="53"/>
      <c r="NJN5" s="54"/>
      <c r="NJO5" s="55"/>
      <c r="NJP5" s="53"/>
      <c r="NJQ5" s="54"/>
      <c r="NJR5" s="55"/>
      <c r="NJS5" s="53"/>
      <c r="NJT5" s="54"/>
      <c r="NJU5" s="55"/>
      <c r="NJV5" s="53"/>
      <c r="NJW5" s="54"/>
      <c r="NJX5" s="55"/>
      <c r="NJY5" s="53"/>
      <c r="NJZ5" s="54"/>
      <c r="NKA5" s="55"/>
      <c r="NKB5" s="53"/>
      <c r="NKC5" s="54"/>
      <c r="NKD5" s="55"/>
      <c r="NKE5" s="53"/>
      <c r="NKF5" s="54"/>
      <c r="NKG5" s="55"/>
      <c r="NKH5" s="53"/>
      <c r="NKI5" s="54"/>
      <c r="NKJ5" s="55"/>
      <c r="NKK5" s="53"/>
      <c r="NKL5" s="54"/>
      <c r="NKM5" s="55"/>
      <c r="NKN5" s="53"/>
      <c r="NKO5" s="54"/>
      <c r="NKP5" s="55"/>
      <c r="NKQ5" s="53"/>
      <c r="NKR5" s="54"/>
      <c r="NKS5" s="55"/>
      <c r="NKT5" s="53"/>
      <c r="NKU5" s="54"/>
      <c r="NKV5" s="55"/>
      <c r="NKW5" s="53"/>
      <c r="NKX5" s="54"/>
      <c r="NKY5" s="55"/>
      <c r="NKZ5" s="53"/>
      <c r="NLA5" s="54"/>
      <c r="NLB5" s="55"/>
      <c r="NLC5" s="53"/>
      <c r="NLD5" s="54"/>
      <c r="NLE5" s="55"/>
      <c r="NLF5" s="53"/>
      <c r="NLG5" s="54"/>
      <c r="NLH5" s="55"/>
      <c r="NLI5" s="53"/>
      <c r="NLJ5" s="54"/>
      <c r="NLK5" s="55"/>
      <c r="NLL5" s="53"/>
      <c r="NLM5" s="54"/>
      <c r="NLN5" s="55"/>
      <c r="NLO5" s="53"/>
      <c r="NLP5" s="54"/>
      <c r="NLQ5" s="55"/>
      <c r="NLR5" s="53"/>
      <c r="NLS5" s="54"/>
      <c r="NLT5" s="55"/>
      <c r="NLU5" s="53"/>
      <c r="NLV5" s="54"/>
      <c r="NLW5" s="55"/>
      <c r="NLX5" s="53"/>
      <c r="NLY5" s="54"/>
      <c r="NLZ5" s="55"/>
      <c r="NMA5" s="53"/>
      <c r="NMB5" s="54"/>
      <c r="NMC5" s="55"/>
      <c r="NMD5" s="53"/>
      <c r="NME5" s="54"/>
      <c r="NMF5" s="55"/>
      <c r="NMG5" s="53"/>
      <c r="NMH5" s="54"/>
      <c r="NMI5" s="55"/>
      <c r="NMJ5" s="53"/>
      <c r="NMK5" s="54"/>
      <c r="NML5" s="55"/>
      <c r="NMM5" s="53"/>
      <c r="NMN5" s="54"/>
      <c r="NMO5" s="55"/>
      <c r="NMP5" s="53"/>
      <c r="NMQ5" s="54"/>
      <c r="NMR5" s="55"/>
      <c r="NMS5" s="53"/>
      <c r="NMT5" s="54"/>
      <c r="NMU5" s="55"/>
      <c r="NMV5" s="53"/>
      <c r="NMW5" s="54"/>
      <c r="NMX5" s="55"/>
      <c r="NMY5" s="53"/>
      <c r="NMZ5" s="54"/>
      <c r="NNA5" s="55"/>
      <c r="NNB5" s="53"/>
      <c r="NNC5" s="54"/>
      <c r="NND5" s="55"/>
      <c r="NNE5" s="53"/>
      <c r="NNF5" s="54"/>
      <c r="NNG5" s="55"/>
      <c r="NNH5" s="53"/>
      <c r="NNI5" s="54"/>
      <c r="NNJ5" s="55"/>
      <c r="NNK5" s="53"/>
      <c r="NNL5" s="54"/>
      <c r="NNM5" s="55"/>
      <c r="NNN5" s="53"/>
      <c r="NNO5" s="54"/>
      <c r="NNP5" s="55"/>
      <c r="NNQ5" s="53"/>
      <c r="NNR5" s="54"/>
      <c r="NNS5" s="55"/>
      <c r="NNT5" s="53"/>
      <c r="NNU5" s="54"/>
      <c r="NNV5" s="55"/>
      <c r="NNW5" s="53"/>
      <c r="NNX5" s="54"/>
      <c r="NNY5" s="55"/>
      <c r="NNZ5" s="53"/>
      <c r="NOA5" s="54"/>
      <c r="NOB5" s="55"/>
      <c r="NOC5" s="53"/>
      <c r="NOD5" s="54"/>
      <c r="NOE5" s="55"/>
      <c r="NOF5" s="53"/>
      <c r="NOG5" s="54"/>
      <c r="NOH5" s="55"/>
      <c r="NOI5" s="53"/>
      <c r="NOJ5" s="54"/>
      <c r="NOK5" s="55"/>
      <c r="NOL5" s="53"/>
      <c r="NOM5" s="54"/>
      <c r="NON5" s="55"/>
      <c r="NOO5" s="53"/>
      <c r="NOP5" s="54"/>
      <c r="NOQ5" s="55"/>
      <c r="NOR5" s="53"/>
      <c r="NOS5" s="54"/>
      <c r="NOT5" s="55"/>
      <c r="NOU5" s="53"/>
      <c r="NOV5" s="54"/>
      <c r="NOW5" s="55"/>
      <c r="NOX5" s="53"/>
      <c r="NOY5" s="54"/>
      <c r="NOZ5" s="55"/>
      <c r="NPA5" s="53"/>
      <c r="NPB5" s="54"/>
      <c r="NPC5" s="55"/>
      <c r="NPD5" s="53"/>
      <c r="NPE5" s="54"/>
      <c r="NPF5" s="55"/>
      <c r="NPG5" s="53"/>
      <c r="NPH5" s="54"/>
      <c r="NPI5" s="55"/>
      <c r="NPJ5" s="53"/>
      <c r="NPK5" s="54"/>
      <c r="NPL5" s="55"/>
      <c r="NPM5" s="53"/>
      <c r="NPN5" s="54"/>
      <c r="NPO5" s="55"/>
      <c r="NPP5" s="53"/>
      <c r="NPQ5" s="54"/>
      <c r="NPR5" s="55"/>
      <c r="NPS5" s="53"/>
      <c r="NPT5" s="54"/>
      <c r="NPU5" s="55"/>
      <c r="NPV5" s="53"/>
      <c r="NPW5" s="54"/>
      <c r="NPX5" s="55"/>
      <c r="NPY5" s="53"/>
      <c r="NPZ5" s="54"/>
      <c r="NQA5" s="55"/>
      <c r="NQB5" s="53"/>
      <c r="NQC5" s="54"/>
      <c r="NQD5" s="55"/>
      <c r="NQE5" s="53"/>
      <c r="NQF5" s="54"/>
      <c r="NQG5" s="55"/>
      <c r="NQH5" s="53"/>
      <c r="NQI5" s="54"/>
      <c r="NQJ5" s="55"/>
      <c r="NQK5" s="53"/>
      <c r="NQL5" s="54"/>
      <c r="NQM5" s="55"/>
      <c r="NQN5" s="53"/>
      <c r="NQO5" s="54"/>
      <c r="NQP5" s="55"/>
      <c r="NQQ5" s="53"/>
      <c r="NQR5" s="54"/>
      <c r="NQS5" s="55"/>
      <c r="NQT5" s="53"/>
      <c r="NQU5" s="54"/>
      <c r="NQV5" s="55"/>
      <c r="NQW5" s="53"/>
      <c r="NQX5" s="54"/>
      <c r="NQY5" s="55"/>
      <c r="NQZ5" s="53"/>
      <c r="NRA5" s="54"/>
      <c r="NRB5" s="55"/>
      <c r="NRC5" s="53"/>
      <c r="NRD5" s="54"/>
      <c r="NRE5" s="55"/>
      <c r="NRF5" s="53"/>
      <c r="NRG5" s="54"/>
      <c r="NRH5" s="55"/>
      <c r="NRI5" s="53"/>
      <c r="NRJ5" s="54"/>
      <c r="NRK5" s="55"/>
      <c r="NRL5" s="53"/>
      <c r="NRM5" s="54"/>
      <c r="NRN5" s="55"/>
      <c r="NRO5" s="53"/>
      <c r="NRP5" s="54"/>
      <c r="NRQ5" s="55"/>
      <c r="NRR5" s="53"/>
      <c r="NRS5" s="54"/>
      <c r="NRT5" s="55"/>
      <c r="NRU5" s="53"/>
      <c r="NRV5" s="54"/>
      <c r="NRW5" s="55"/>
      <c r="NRX5" s="53"/>
      <c r="NRY5" s="54"/>
      <c r="NRZ5" s="55"/>
      <c r="NSA5" s="53"/>
      <c r="NSB5" s="54"/>
      <c r="NSC5" s="55"/>
      <c r="NSD5" s="53"/>
      <c r="NSE5" s="54"/>
      <c r="NSF5" s="55"/>
      <c r="NSG5" s="53"/>
      <c r="NSH5" s="54"/>
      <c r="NSI5" s="55"/>
      <c r="NSJ5" s="53"/>
      <c r="NSK5" s="54"/>
      <c r="NSL5" s="55"/>
      <c r="NSM5" s="53"/>
      <c r="NSN5" s="54"/>
      <c r="NSO5" s="55"/>
      <c r="NSP5" s="53"/>
      <c r="NSQ5" s="54"/>
      <c r="NSR5" s="55"/>
      <c r="NSS5" s="53"/>
      <c r="NST5" s="54"/>
      <c r="NSU5" s="55"/>
      <c r="NSV5" s="53"/>
      <c r="NSW5" s="54"/>
      <c r="NSX5" s="55"/>
      <c r="NSY5" s="53"/>
      <c r="NSZ5" s="54"/>
      <c r="NTA5" s="55"/>
      <c r="NTB5" s="53"/>
      <c r="NTC5" s="54"/>
      <c r="NTD5" s="55"/>
      <c r="NTE5" s="53"/>
      <c r="NTF5" s="54"/>
      <c r="NTG5" s="55"/>
      <c r="NTH5" s="53"/>
      <c r="NTI5" s="54"/>
      <c r="NTJ5" s="55"/>
      <c r="NTK5" s="53"/>
      <c r="NTL5" s="54"/>
      <c r="NTM5" s="55"/>
      <c r="NTN5" s="53"/>
      <c r="NTO5" s="54"/>
      <c r="NTP5" s="55"/>
      <c r="NTQ5" s="53"/>
      <c r="NTR5" s="54"/>
      <c r="NTS5" s="55"/>
      <c r="NTT5" s="53"/>
      <c r="NTU5" s="54"/>
      <c r="NTV5" s="55"/>
      <c r="NTW5" s="53"/>
      <c r="NTX5" s="54"/>
      <c r="NTY5" s="55"/>
      <c r="NTZ5" s="53"/>
      <c r="NUA5" s="54"/>
      <c r="NUB5" s="55"/>
      <c r="NUC5" s="53"/>
      <c r="NUD5" s="54"/>
      <c r="NUE5" s="55"/>
      <c r="NUF5" s="53"/>
      <c r="NUG5" s="54"/>
      <c r="NUH5" s="55"/>
      <c r="NUI5" s="53"/>
      <c r="NUJ5" s="54"/>
      <c r="NUK5" s="55"/>
      <c r="NUL5" s="53"/>
      <c r="NUM5" s="54"/>
      <c r="NUN5" s="55"/>
      <c r="NUO5" s="53"/>
      <c r="NUP5" s="54"/>
      <c r="NUQ5" s="55"/>
      <c r="NUR5" s="53"/>
      <c r="NUS5" s="54"/>
      <c r="NUT5" s="55"/>
      <c r="NUU5" s="53"/>
      <c r="NUV5" s="54"/>
      <c r="NUW5" s="55"/>
      <c r="NUX5" s="53"/>
      <c r="NUY5" s="54"/>
      <c r="NUZ5" s="55"/>
      <c r="NVA5" s="53"/>
      <c r="NVB5" s="54"/>
      <c r="NVC5" s="55"/>
      <c r="NVD5" s="53"/>
      <c r="NVE5" s="54"/>
      <c r="NVF5" s="55"/>
      <c r="NVG5" s="53"/>
      <c r="NVH5" s="54"/>
      <c r="NVI5" s="55"/>
      <c r="NVJ5" s="53"/>
      <c r="NVK5" s="54"/>
      <c r="NVL5" s="55"/>
      <c r="NVM5" s="53"/>
      <c r="NVN5" s="54"/>
      <c r="NVO5" s="55"/>
      <c r="NVP5" s="53"/>
      <c r="NVQ5" s="54"/>
      <c r="NVR5" s="55"/>
      <c r="NVS5" s="53"/>
      <c r="NVT5" s="54"/>
      <c r="NVU5" s="55"/>
      <c r="NVV5" s="53"/>
      <c r="NVW5" s="54"/>
      <c r="NVX5" s="55"/>
      <c r="NVY5" s="53"/>
      <c r="NVZ5" s="54"/>
      <c r="NWA5" s="55"/>
      <c r="NWB5" s="53"/>
      <c r="NWC5" s="54"/>
      <c r="NWD5" s="55"/>
      <c r="NWE5" s="53"/>
      <c r="NWF5" s="54"/>
      <c r="NWG5" s="55"/>
      <c r="NWH5" s="53"/>
      <c r="NWI5" s="54"/>
      <c r="NWJ5" s="55"/>
      <c r="NWK5" s="53"/>
      <c r="NWL5" s="54"/>
      <c r="NWM5" s="55"/>
      <c r="NWN5" s="53"/>
      <c r="NWO5" s="54"/>
      <c r="NWP5" s="55"/>
      <c r="NWQ5" s="53"/>
      <c r="NWR5" s="54"/>
      <c r="NWS5" s="55"/>
      <c r="NWT5" s="53"/>
      <c r="NWU5" s="54"/>
      <c r="NWV5" s="55"/>
      <c r="NWW5" s="53"/>
      <c r="NWX5" s="54"/>
      <c r="NWY5" s="55"/>
      <c r="NWZ5" s="53"/>
      <c r="NXA5" s="54"/>
      <c r="NXB5" s="55"/>
      <c r="NXC5" s="53"/>
      <c r="NXD5" s="54"/>
      <c r="NXE5" s="55"/>
      <c r="NXF5" s="53"/>
      <c r="NXG5" s="54"/>
      <c r="NXH5" s="55"/>
      <c r="NXI5" s="53"/>
      <c r="NXJ5" s="54"/>
      <c r="NXK5" s="55"/>
      <c r="NXL5" s="53"/>
      <c r="NXM5" s="54"/>
      <c r="NXN5" s="55"/>
      <c r="NXO5" s="53"/>
      <c r="NXP5" s="54"/>
      <c r="NXQ5" s="55"/>
      <c r="NXR5" s="53"/>
      <c r="NXS5" s="54"/>
      <c r="NXT5" s="55"/>
      <c r="NXU5" s="53"/>
      <c r="NXV5" s="54"/>
      <c r="NXW5" s="55"/>
      <c r="NXX5" s="53"/>
      <c r="NXY5" s="54"/>
      <c r="NXZ5" s="55"/>
      <c r="NYA5" s="53"/>
      <c r="NYB5" s="54"/>
      <c r="NYC5" s="55"/>
      <c r="NYD5" s="53"/>
      <c r="NYE5" s="54"/>
      <c r="NYF5" s="55"/>
      <c r="NYG5" s="53"/>
      <c r="NYH5" s="54"/>
      <c r="NYI5" s="55"/>
      <c r="NYJ5" s="53"/>
      <c r="NYK5" s="54"/>
      <c r="NYL5" s="55"/>
      <c r="NYM5" s="53"/>
      <c r="NYN5" s="54"/>
      <c r="NYO5" s="55"/>
      <c r="NYP5" s="53"/>
      <c r="NYQ5" s="54"/>
      <c r="NYR5" s="55"/>
      <c r="NYS5" s="53"/>
      <c r="NYT5" s="54"/>
      <c r="NYU5" s="55"/>
      <c r="NYV5" s="53"/>
      <c r="NYW5" s="54"/>
      <c r="NYX5" s="55"/>
      <c r="NYY5" s="53"/>
      <c r="NYZ5" s="54"/>
      <c r="NZA5" s="55"/>
      <c r="NZB5" s="53"/>
      <c r="NZC5" s="54"/>
      <c r="NZD5" s="55"/>
      <c r="NZE5" s="53"/>
      <c r="NZF5" s="54"/>
      <c r="NZG5" s="55"/>
      <c r="NZH5" s="53"/>
      <c r="NZI5" s="54"/>
      <c r="NZJ5" s="55"/>
      <c r="NZK5" s="53"/>
      <c r="NZL5" s="54"/>
      <c r="NZM5" s="55"/>
      <c r="NZN5" s="53"/>
      <c r="NZO5" s="54"/>
      <c r="NZP5" s="55"/>
      <c r="NZQ5" s="53"/>
      <c r="NZR5" s="54"/>
      <c r="NZS5" s="55"/>
      <c r="NZT5" s="53"/>
      <c r="NZU5" s="54"/>
      <c r="NZV5" s="55"/>
      <c r="NZW5" s="53"/>
      <c r="NZX5" s="54"/>
      <c r="NZY5" s="55"/>
      <c r="NZZ5" s="53"/>
      <c r="OAA5" s="54"/>
      <c r="OAB5" s="55"/>
      <c r="OAC5" s="53"/>
      <c r="OAD5" s="54"/>
      <c r="OAE5" s="55"/>
      <c r="OAF5" s="53"/>
      <c r="OAG5" s="54"/>
      <c r="OAH5" s="55"/>
      <c r="OAI5" s="53"/>
      <c r="OAJ5" s="54"/>
      <c r="OAK5" s="55"/>
      <c r="OAL5" s="53"/>
      <c r="OAM5" s="54"/>
      <c r="OAN5" s="55"/>
      <c r="OAO5" s="53"/>
      <c r="OAP5" s="54"/>
      <c r="OAQ5" s="55"/>
      <c r="OAR5" s="53"/>
      <c r="OAS5" s="54"/>
      <c r="OAT5" s="55"/>
      <c r="OAU5" s="53"/>
      <c r="OAV5" s="54"/>
      <c r="OAW5" s="55"/>
      <c r="OAX5" s="53"/>
      <c r="OAY5" s="54"/>
      <c r="OAZ5" s="55"/>
      <c r="OBA5" s="53"/>
      <c r="OBB5" s="54"/>
      <c r="OBC5" s="55"/>
      <c r="OBD5" s="53"/>
      <c r="OBE5" s="54"/>
      <c r="OBF5" s="55"/>
      <c r="OBG5" s="53"/>
      <c r="OBH5" s="54"/>
      <c r="OBI5" s="55"/>
      <c r="OBJ5" s="53"/>
      <c r="OBK5" s="54"/>
      <c r="OBL5" s="55"/>
      <c r="OBM5" s="53"/>
      <c r="OBN5" s="54"/>
      <c r="OBO5" s="55"/>
      <c r="OBP5" s="53"/>
      <c r="OBQ5" s="54"/>
      <c r="OBR5" s="55"/>
      <c r="OBS5" s="53"/>
      <c r="OBT5" s="54"/>
      <c r="OBU5" s="55"/>
      <c r="OBV5" s="53"/>
      <c r="OBW5" s="54"/>
      <c r="OBX5" s="55"/>
      <c r="OBY5" s="53"/>
      <c r="OBZ5" s="54"/>
      <c r="OCA5" s="55"/>
      <c r="OCB5" s="53"/>
      <c r="OCC5" s="54"/>
      <c r="OCD5" s="55"/>
      <c r="OCE5" s="53"/>
      <c r="OCF5" s="54"/>
      <c r="OCG5" s="55"/>
      <c r="OCH5" s="53"/>
      <c r="OCI5" s="54"/>
      <c r="OCJ5" s="55"/>
      <c r="OCK5" s="53"/>
      <c r="OCL5" s="54"/>
      <c r="OCM5" s="55"/>
      <c r="OCN5" s="53"/>
      <c r="OCO5" s="54"/>
      <c r="OCP5" s="55"/>
      <c r="OCQ5" s="53"/>
      <c r="OCR5" s="54"/>
      <c r="OCS5" s="55"/>
      <c r="OCT5" s="53"/>
      <c r="OCU5" s="54"/>
      <c r="OCV5" s="55"/>
      <c r="OCW5" s="53"/>
      <c r="OCX5" s="54"/>
      <c r="OCY5" s="55"/>
      <c r="OCZ5" s="53"/>
      <c r="ODA5" s="54"/>
      <c r="ODB5" s="55"/>
      <c r="ODC5" s="53"/>
      <c r="ODD5" s="54"/>
      <c r="ODE5" s="55"/>
      <c r="ODF5" s="53"/>
      <c r="ODG5" s="54"/>
      <c r="ODH5" s="55"/>
      <c r="ODI5" s="53"/>
      <c r="ODJ5" s="54"/>
      <c r="ODK5" s="55"/>
      <c r="ODL5" s="53"/>
      <c r="ODM5" s="54"/>
      <c r="ODN5" s="55"/>
      <c r="ODO5" s="53"/>
      <c r="ODP5" s="54"/>
      <c r="ODQ5" s="55"/>
      <c r="ODR5" s="53"/>
      <c r="ODS5" s="54"/>
      <c r="ODT5" s="55"/>
      <c r="ODU5" s="53"/>
      <c r="ODV5" s="54"/>
      <c r="ODW5" s="55"/>
      <c r="ODX5" s="53"/>
      <c r="ODY5" s="54"/>
      <c r="ODZ5" s="55"/>
      <c r="OEA5" s="53"/>
      <c r="OEB5" s="54"/>
      <c r="OEC5" s="55"/>
      <c r="OED5" s="53"/>
      <c r="OEE5" s="54"/>
      <c r="OEF5" s="55"/>
      <c r="OEG5" s="53"/>
      <c r="OEH5" s="54"/>
      <c r="OEI5" s="55"/>
      <c r="OEJ5" s="53"/>
      <c r="OEK5" s="54"/>
      <c r="OEL5" s="55"/>
      <c r="OEM5" s="53"/>
      <c r="OEN5" s="54"/>
      <c r="OEO5" s="55"/>
      <c r="OEP5" s="53"/>
      <c r="OEQ5" s="54"/>
      <c r="OER5" s="55"/>
      <c r="OES5" s="53"/>
      <c r="OET5" s="54"/>
      <c r="OEU5" s="55"/>
      <c r="OEV5" s="53"/>
      <c r="OEW5" s="54"/>
      <c r="OEX5" s="55"/>
      <c r="OEY5" s="53"/>
      <c r="OEZ5" s="54"/>
      <c r="OFA5" s="55"/>
      <c r="OFB5" s="53"/>
      <c r="OFC5" s="54"/>
      <c r="OFD5" s="55"/>
      <c r="OFE5" s="53"/>
      <c r="OFF5" s="54"/>
      <c r="OFG5" s="55"/>
      <c r="OFH5" s="53"/>
      <c r="OFI5" s="54"/>
      <c r="OFJ5" s="55"/>
      <c r="OFK5" s="53"/>
      <c r="OFL5" s="54"/>
      <c r="OFM5" s="55"/>
      <c r="OFN5" s="53"/>
      <c r="OFO5" s="54"/>
      <c r="OFP5" s="55"/>
      <c r="OFQ5" s="53"/>
      <c r="OFR5" s="54"/>
      <c r="OFS5" s="55"/>
      <c r="OFT5" s="53"/>
      <c r="OFU5" s="54"/>
      <c r="OFV5" s="55"/>
      <c r="OFW5" s="53"/>
      <c r="OFX5" s="54"/>
      <c r="OFY5" s="55"/>
      <c r="OFZ5" s="53"/>
      <c r="OGA5" s="54"/>
      <c r="OGB5" s="55"/>
      <c r="OGC5" s="53"/>
      <c r="OGD5" s="54"/>
      <c r="OGE5" s="55"/>
      <c r="OGF5" s="53"/>
      <c r="OGG5" s="54"/>
      <c r="OGH5" s="55"/>
      <c r="OGI5" s="53"/>
      <c r="OGJ5" s="54"/>
      <c r="OGK5" s="55"/>
      <c r="OGL5" s="53"/>
      <c r="OGM5" s="54"/>
      <c r="OGN5" s="55"/>
      <c r="OGO5" s="53"/>
      <c r="OGP5" s="54"/>
      <c r="OGQ5" s="55"/>
      <c r="OGR5" s="53"/>
      <c r="OGS5" s="54"/>
      <c r="OGT5" s="55"/>
      <c r="OGU5" s="53"/>
      <c r="OGV5" s="54"/>
      <c r="OGW5" s="55"/>
      <c r="OGX5" s="53"/>
      <c r="OGY5" s="54"/>
      <c r="OGZ5" s="55"/>
      <c r="OHA5" s="53"/>
      <c r="OHB5" s="54"/>
      <c r="OHC5" s="55"/>
      <c r="OHD5" s="53"/>
      <c r="OHE5" s="54"/>
      <c r="OHF5" s="55"/>
      <c r="OHG5" s="53"/>
      <c r="OHH5" s="54"/>
      <c r="OHI5" s="55"/>
      <c r="OHJ5" s="53"/>
      <c r="OHK5" s="54"/>
      <c r="OHL5" s="55"/>
      <c r="OHM5" s="53"/>
      <c r="OHN5" s="54"/>
      <c r="OHO5" s="55"/>
      <c r="OHP5" s="53"/>
      <c r="OHQ5" s="54"/>
      <c r="OHR5" s="55"/>
      <c r="OHS5" s="53"/>
      <c r="OHT5" s="54"/>
      <c r="OHU5" s="55"/>
      <c r="OHV5" s="53"/>
      <c r="OHW5" s="54"/>
      <c r="OHX5" s="55"/>
      <c r="OHY5" s="53"/>
      <c r="OHZ5" s="54"/>
      <c r="OIA5" s="55"/>
      <c r="OIB5" s="53"/>
      <c r="OIC5" s="54"/>
      <c r="OID5" s="55"/>
      <c r="OIE5" s="53"/>
      <c r="OIF5" s="54"/>
      <c r="OIG5" s="55"/>
      <c r="OIH5" s="53"/>
      <c r="OII5" s="54"/>
      <c r="OIJ5" s="55"/>
      <c r="OIK5" s="53"/>
      <c r="OIL5" s="54"/>
      <c r="OIM5" s="55"/>
      <c r="OIN5" s="53"/>
      <c r="OIO5" s="54"/>
      <c r="OIP5" s="55"/>
      <c r="OIQ5" s="53"/>
      <c r="OIR5" s="54"/>
      <c r="OIS5" s="55"/>
      <c r="OIT5" s="53"/>
      <c r="OIU5" s="54"/>
      <c r="OIV5" s="55"/>
      <c r="OIW5" s="53"/>
      <c r="OIX5" s="54"/>
      <c r="OIY5" s="55"/>
      <c r="OIZ5" s="53"/>
      <c r="OJA5" s="54"/>
      <c r="OJB5" s="55"/>
      <c r="OJC5" s="53"/>
      <c r="OJD5" s="54"/>
      <c r="OJE5" s="55"/>
      <c r="OJF5" s="53"/>
      <c r="OJG5" s="54"/>
      <c r="OJH5" s="55"/>
      <c r="OJI5" s="53"/>
      <c r="OJJ5" s="54"/>
      <c r="OJK5" s="55"/>
      <c r="OJL5" s="53"/>
      <c r="OJM5" s="54"/>
      <c r="OJN5" s="55"/>
      <c r="OJO5" s="53"/>
      <c r="OJP5" s="54"/>
      <c r="OJQ5" s="55"/>
      <c r="OJR5" s="53"/>
      <c r="OJS5" s="54"/>
      <c r="OJT5" s="55"/>
      <c r="OJU5" s="53"/>
      <c r="OJV5" s="54"/>
      <c r="OJW5" s="55"/>
      <c r="OJX5" s="53"/>
      <c r="OJY5" s="54"/>
      <c r="OJZ5" s="55"/>
      <c r="OKA5" s="53"/>
      <c r="OKB5" s="54"/>
      <c r="OKC5" s="55"/>
      <c r="OKD5" s="53"/>
      <c r="OKE5" s="54"/>
      <c r="OKF5" s="55"/>
      <c r="OKG5" s="53"/>
      <c r="OKH5" s="54"/>
      <c r="OKI5" s="55"/>
      <c r="OKJ5" s="53"/>
      <c r="OKK5" s="54"/>
      <c r="OKL5" s="55"/>
      <c r="OKM5" s="53"/>
      <c r="OKN5" s="54"/>
      <c r="OKO5" s="55"/>
      <c r="OKP5" s="53"/>
      <c r="OKQ5" s="54"/>
      <c r="OKR5" s="55"/>
      <c r="OKS5" s="53"/>
      <c r="OKT5" s="54"/>
      <c r="OKU5" s="55"/>
      <c r="OKV5" s="53"/>
      <c r="OKW5" s="54"/>
      <c r="OKX5" s="55"/>
      <c r="OKY5" s="53"/>
      <c r="OKZ5" s="54"/>
      <c r="OLA5" s="55"/>
      <c r="OLB5" s="53"/>
      <c r="OLC5" s="54"/>
      <c r="OLD5" s="55"/>
      <c r="OLE5" s="53"/>
      <c r="OLF5" s="54"/>
      <c r="OLG5" s="55"/>
      <c r="OLH5" s="53"/>
      <c r="OLI5" s="54"/>
      <c r="OLJ5" s="55"/>
      <c r="OLK5" s="53"/>
      <c r="OLL5" s="54"/>
      <c r="OLM5" s="55"/>
      <c r="OLN5" s="53"/>
      <c r="OLO5" s="54"/>
      <c r="OLP5" s="55"/>
      <c r="OLQ5" s="53"/>
      <c r="OLR5" s="54"/>
      <c r="OLS5" s="55"/>
      <c r="OLT5" s="53"/>
      <c r="OLU5" s="54"/>
      <c r="OLV5" s="55"/>
      <c r="OLW5" s="53"/>
      <c r="OLX5" s="54"/>
      <c r="OLY5" s="55"/>
      <c r="OLZ5" s="53"/>
      <c r="OMA5" s="54"/>
      <c r="OMB5" s="55"/>
      <c r="OMC5" s="53"/>
      <c r="OMD5" s="54"/>
      <c r="OME5" s="55"/>
      <c r="OMF5" s="53"/>
      <c r="OMG5" s="54"/>
      <c r="OMH5" s="55"/>
      <c r="OMI5" s="53"/>
      <c r="OMJ5" s="54"/>
      <c r="OMK5" s="55"/>
      <c r="OML5" s="53"/>
      <c r="OMM5" s="54"/>
      <c r="OMN5" s="55"/>
      <c r="OMO5" s="53"/>
      <c r="OMP5" s="54"/>
      <c r="OMQ5" s="55"/>
      <c r="OMR5" s="53"/>
      <c r="OMS5" s="54"/>
      <c r="OMT5" s="55"/>
      <c r="OMU5" s="53"/>
      <c r="OMV5" s="54"/>
      <c r="OMW5" s="55"/>
      <c r="OMX5" s="53"/>
      <c r="OMY5" s="54"/>
      <c r="OMZ5" s="55"/>
      <c r="ONA5" s="53"/>
      <c r="ONB5" s="54"/>
      <c r="ONC5" s="55"/>
      <c r="OND5" s="53"/>
      <c r="ONE5" s="54"/>
      <c r="ONF5" s="55"/>
      <c r="ONG5" s="53"/>
      <c r="ONH5" s="54"/>
      <c r="ONI5" s="55"/>
      <c r="ONJ5" s="53"/>
      <c r="ONK5" s="54"/>
      <c r="ONL5" s="55"/>
      <c r="ONM5" s="53"/>
      <c r="ONN5" s="54"/>
      <c r="ONO5" s="55"/>
      <c r="ONP5" s="53"/>
      <c r="ONQ5" s="54"/>
      <c r="ONR5" s="55"/>
      <c r="ONS5" s="53"/>
      <c r="ONT5" s="54"/>
      <c r="ONU5" s="55"/>
      <c r="ONV5" s="53"/>
      <c r="ONW5" s="54"/>
      <c r="ONX5" s="55"/>
      <c r="ONY5" s="53"/>
      <c r="ONZ5" s="54"/>
      <c r="OOA5" s="55"/>
      <c r="OOB5" s="53"/>
      <c r="OOC5" s="54"/>
      <c r="OOD5" s="55"/>
      <c r="OOE5" s="53"/>
      <c r="OOF5" s="54"/>
      <c r="OOG5" s="55"/>
      <c r="OOH5" s="53"/>
      <c r="OOI5" s="54"/>
      <c r="OOJ5" s="55"/>
      <c r="OOK5" s="53"/>
      <c r="OOL5" s="54"/>
      <c r="OOM5" s="55"/>
      <c r="OON5" s="53"/>
      <c r="OOO5" s="54"/>
      <c r="OOP5" s="55"/>
      <c r="OOQ5" s="53"/>
      <c r="OOR5" s="54"/>
      <c r="OOS5" s="55"/>
      <c r="OOT5" s="53"/>
      <c r="OOU5" s="54"/>
      <c r="OOV5" s="55"/>
      <c r="OOW5" s="53"/>
      <c r="OOX5" s="54"/>
      <c r="OOY5" s="55"/>
      <c r="OOZ5" s="53"/>
      <c r="OPA5" s="54"/>
      <c r="OPB5" s="55"/>
      <c r="OPC5" s="53"/>
      <c r="OPD5" s="54"/>
      <c r="OPE5" s="55"/>
      <c r="OPF5" s="53"/>
      <c r="OPG5" s="54"/>
      <c r="OPH5" s="55"/>
      <c r="OPI5" s="53"/>
      <c r="OPJ5" s="54"/>
      <c r="OPK5" s="55"/>
      <c r="OPL5" s="53"/>
      <c r="OPM5" s="54"/>
      <c r="OPN5" s="55"/>
      <c r="OPO5" s="53"/>
      <c r="OPP5" s="54"/>
      <c r="OPQ5" s="55"/>
      <c r="OPR5" s="53"/>
      <c r="OPS5" s="54"/>
      <c r="OPT5" s="55"/>
      <c r="OPU5" s="53"/>
      <c r="OPV5" s="54"/>
      <c r="OPW5" s="55"/>
      <c r="OPX5" s="53"/>
      <c r="OPY5" s="54"/>
      <c r="OPZ5" s="55"/>
      <c r="OQA5" s="53"/>
      <c r="OQB5" s="54"/>
      <c r="OQC5" s="55"/>
      <c r="OQD5" s="53"/>
      <c r="OQE5" s="54"/>
      <c r="OQF5" s="55"/>
      <c r="OQG5" s="53"/>
      <c r="OQH5" s="54"/>
      <c r="OQI5" s="55"/>
      <c r="OQJ5" s="53"/>
      <c r="OQK5" s="54"/>
      <c r="OQL5" s="55"/>
      <c r="OQM5" s="53"/>
      <c r="OQN5" s="54"/>
      <c r="OQO5" s="55"/>
      <c r="OQP5" s="53"/>
      <c r="OQQ5" s="54"/>
      <c r="OQR5" s="55"/>
      <c r="OQS5" s="53"/>
      <c r="OQT5" s="54"/>
      <c r="OQU5" s="55"/>
      <c r="OQV5" s="53"/>
      <c r="OQW5" s="54"/>
      <c r="OQX5" s="55"/>
      <c r="OQY5" s="53"/>
      <c r="OQZ5" s="54"/>
      <c r="ORA5" s="55"/>
      <c r="ORB5" s="53"/>
      <c r="ORC5" s="54"/>
      <c r="ORD5" s="55"/>
      <c r="ORE5" s="53"/>
      <c r="ORF5" s="54"/>
      <c r="ORG5" s="55"/>
      <c r="ORH5" s="53"/>
      <c r="ORI5" s="54"/>
      <c r="ORJ5" s="55"/>
      <c r="ORK5" s="53"/>
      <c r="ORL5" s="54"/>
      <c r="ORM5" s="55"/>
      <c r="ORN5" s="53"/>
      <c r="ORO5" s="54"/>
      <c r="ORP5" s="55"/>
      <c r="ORQ5" s="53"/>
      <c r="ORR5" s="54"/>
      <c r="ORS5" s="55"/>
      <c r="ORT5" s="53"/>
      <c r="ORU5" s="54"/>
      <c r="ORV5" s="55"/>
      <c r="ORW5" s="53"/>
      <c r="ORX5" s="54"/>
      <c r="ORY5" s="55"/>
      <c r="ORZ5" s="53"/>
      <c r="OSA5" s="54"/>
      <c r="OSB5" s="55"/>
      <c r="OSC5" s="53"/>
      <c r="OSD5" s="54"/>
      <c r="OSE5" s="55"/>
      <c r="OSF5" s="53"/>
      <c r="OSG5" s="54"/>
      <c r="OSH5" s="55"/>
      <c r="OSI5" s="53"/>
      <c r="OSJ5" s="54"/>
      <c r="OSK5" s="55"/>
      <c r="OSL5" s="53"/>
      <c r="OSM5" s="54"/>
      <c r="OSN5" s="55"/>
      <c r="OSO5" s="53"/>
      <c r="OSP5" s="54"/>
      <c r="OSQ5" s="55"/>
      <c r="OSR5" s="53"/>
      <c r="OSS5" s="54"/>
      <c r="OST5" s="55"/>
      <c r="OSU5" s="53"/>
      <c r="OSV5" s="54"/>
      <c r="OSW5" s="55"/>
      <c r="OSX5" s="53"/>
      <c r="OSY5" s="54"/>
      <c r="OSZ5" s="55"/>
      <c r="OTA5" s="53"/>
      <c r="OTB5" s="54"/>
      <c r="OTC5" s="55"/>
      <c r="OTD5" s="53"/>
      <c r="OTE5" s="54"/>
      <c r="OTF5" s="55"/>
      <c r="OTG5" s="53"/>
      <c r="OTH5" s="54"/>
      <c r="OTI5" s="55"/>
      <c r="OTJ5" s="53"/>
      <c r="OTK5" s="54"/>
      <c r="OTL5" s="55"/>
      <c r="OTM5" s="53"/>
      <c r="OTN5" s="54"/>
      <c r="OTO5" s="55"/>
      <c r="OTP5" s="53"/>
      <c r="OTQ5" s="54"/>
      <c r="OTR5" s="55"/>
      <c r="OTS5" s="53"/>
      <c r="OTT5" s="54"/>
      <c r="OTU5" s="55"/>
      <c r="OTV5" s="53"/>
      <c r="OTW5" s="54"/>
      <c r="OTX5" s="55"/>
      <c r="OTY5" s="53"/>
      <c r="OTZ5" s="54"/>
      <c r="OUA5" s="55"/>
      <c r="OUB5" s="53"/>
      <c r="OUC5" s="54"/>
      <c r="OUD5" s="55"/>
      <c r="OUE5" s="53"/>
      <c r="OUF5" s="54"/>
      <c r="OUG5" s="55"/>
      <c r="OUH5" s="53"/>
      <c r="OUI5" s="54"/>
      <c r="OUJ5" s="55"/>
      <c r="OUK5" s="53"/>
      <c r="OUL5" s="54"/>
      <c r="OUM5" s="55"/>
      <c r="OUN5" s="53"/>
      <c r="OUO5" s="54"/>
      <c r="OUP5" s="55"/>
      <c r="OUQ5" s="53"/>
      <c r="OUR5" s="54"/>
      <c r="OUS5" s="55"/>
      <c r="OUT5" s="53"/>
      <c r="OUU5" s="54"/>
      <c r="OUV5" s="55"/>
      <c r="OUW5" s="53"/>
      <c r="OUX5" s="54"/>
      <c r="OUY5" s="55"/>
      <c r="OUZ5" s="53"/>
      <c r="OVA5" s="54"/>
      <c r="OVB5" s="55"/>
      <c r="OVC5" s="53"/>
      <c r="OVD5" s="54"/>
      <c r="OVE5" s="55"/>
      <c r="OVF5" s="53"/>
      <c r="OVG5" s="54"/>
      <c r="OVH5" s="55"/>
      <c r="OVI5" s="53"/>
      <c r="OVJ5" s="54"/>
      <c r="OVK5" s="55"/>
      <c r="OVL5" s="53"/>
      <c r="OVM5" s="54"/>
      <c r="OVN5" s="55"/>
      <c r="OVO5" s="53"/>
      <c r="OVP5" s="54"/>
      <c r="OVQ5" s="55"/>
      <c r="OVR5" s="53"/>
      <c r="OVS5" s="54"/>
      <c r="OVT5" s="55"/>
      <c r="OVU5" s="53"/>
      <c r="OVV5" s="54"/>
      <c r="OVW5" s="55"/>
      <c r="OVX5" s="53"/>
      <c r="OVY5" s="54"/>
      <c r="OVZ5" s="55"/>
      <c r="OWA5" s="53"/>
      <c r="OWB5" s="54"/>
      <c r="OWC5" s="55"/>
      <c r="OWD5" s="53"/>
      <c r="OWE5" s="54"/>
      <c r="OWF5" s="55"/>
      <c r="OWG5" s="53"/>
      <c r="OWH5" s="54"/>
      <c r="OWI5" s="55"/>
      <c r="OWJ5" s="53"/>
      <c r="OWK5" s="54"/>
      <c r="OWL5" s="55"/>
      <c r="OWM5" s="53"/>
      <c r="OWN5" s="54"/>
      <c r="OWO5" s="55"/>
      <c r="OWP5" s="53"/>
      <c r="OWQ5" s="54"/>
      <c r="OWR5" s="55"/>
      <c r="OWS5" s="53"/>
      <c r="OWT5" s="54"/>
      <c r="OWU5" s="55"/>
      <c r="OWV5" s="53"/>
      <c r="OWW5" s="54"/>
      <c r="OWX5" s="55"/>
      <c r="OWY5" s="53"/>
      <c r="OWZ5" s="54"/>
      <c r="OXA5" s="55"/>
      <c r="OXB5" s="53"/>
      <c r="OXC5" s="54"/>
      <c r="OXD5" s="55"/>
      <c r="OXE5" s="53"/>
      <c r="OXF5" s="54"/>
      <c r="OXG5" s="55"/>
      <c r="OXH5" s="53"/>
      <c r="OXI5" s="54"/>
      <c r="OXJ5" s="55"/>
      <c r="OXK5" s="53"/>
      <c r="OXL5" s="54"/>
      <c r="OXM5" s="55"/>
      <c r="OXN5" s="53"/>
      <c r="OXO5" s="54"/>
      <c r="OXP5" s="55"/>
      <c r="OXQ5" s="53"/>
      <c r="OXR5" s="54"/>
      <c r="OXS5" s="55"/>
      <c r="OXT5" s="53"/>
      <c r="OXU5" s="54"/>
      <c r="OXV5" s="55"/>
      <c r="OXW5" s="53"/>
      <c r="OXX5" s="54"/>
      <c r="OXY5" s="55"/>
      <c r="OXZ5" s="53"/>
      <c r="OYA5" s="54"/>
      <c r="OYB5" s="55"/>
      <c r="OYC5" s="53"/>
      <c r="OYD5" s="54"/>
      <c r="OYE5" s="55"/>
      <c r="OYF5" s="53"/>
      <c r="OYG5" s="54"/>
      <c r="OYH5" s="55"/>
      <c r="OYI5" s="53"/>
      <c r="OYJ5" s="54"/>
      <c r="OYK5" s="55"/>
      <c r="OYL5" s="53"/>
      <c r="OYM5" s="54"/>
      <c r="OYN5" s="55"/>
      <c r="OYO5" s="53"/>
      <c r="OYP5" s="54"/>
      <c r="OYQ5" s="55"/>
      <c r="OYR5" s="53"/>
      <c r="OYS5" s="54"/>
      <c r="OYT5" s="55"/>
      <c r="OYU5" s="53"/>
      <c r="OYV5" s="54"/>
      <c r="OYW5" s="55"/>
      <c r="OYX5" s="53"/>
      <c r="OYY5" s="54"/>
      <c r="OYZ5" s="55"/>
      <c r="OZA5" s="53"/>
      <c r="OZB5" s="54"/>
      <c r="OZC5" s="55"/>
      <c r="OZD5" s="53"/>
      <c r="OZE5" s="54"/>
      <c r="OZF5" s="55"/>
      <c r="OZG5" s="53"/>
      <c r="OZH5" s="54"/>
      <c r="OZI5" s="55"/>
      <c r="OZJ5" s="53"/>
      <c r="OZK5" s="54"/>
      <c r="OZL5" s="55"/>
      <c r="OZM5" s="53"/>
      <c r="OZN5" s="54"/>
      <c r="OZO5" s="55"/>
      <c r="OZP5" s="53"/>
      <c r="OZQ5" s="54"/>
      <c r="OZR5" s="55"/>
      <c r="OZS5" s="53"/>
      <c r="OZT5" s="54"/>
      <c r="OZU5" s="55"/>
      <c r="OZV5" s="53"/>
      <c r="OZW5" s="54"/>
      <c r="OZX5" s="55"/>
      <c r="OZY5" s="53"/>
      <c r="OZZ5" s="54"/>
      <c r="PAA5" s="55"/>
      <c r="PAB5" s="53"/>
      <c r="PAC5" s="54"/>
      <c r="PAD5" s="55"/>
      <c r="PAE5" s="53"/>
      <c r="PAF5" s="54"/>
      <c r="PAG5" s="55"/>
      <c r="PAH5" s="53"/>
      <c r="PAI5" s="54"/>
      <c r="PAJ5" s="55"/>
      <c r="PAK5" s="53"/>
      <c r="PAL5" s="54"/>
      <c r="PAM5" s="55"/>
      <c r="PAN5" s="53"/>
      <c r="PAO5" s="54"/>
      <c r="PAP5" s="55"/>
      <c r="PAQ5" s="53"/>
      <c r="PAR5" s="54"/>
      <c r="PAS5" s="55"/>
      <c r="PAT5" s="53"/>
      <c r="PAU5" s="54"/>
      <c r="PAV5" s="55"/>
      <c r="PAW5" s="53"/>
      <c r="PAX5" s="54"/>
      <c r="PAY5" s="55"/>
      <c r="PAZ5" s="53"/>
      <c r="PBA5" s="54"/>
      <c r="PBB5" s="55"/>
      <c r="PBC5" s="53"/>
      <c r="PBD5" s="54"/>
      <c r="PBE5" s="55"/>
      <c r="PBF5" s="53"/>
      <c r="PBG5" s="54"/>
      <c r="PBH5" s="55"/>
      <c r="PBI5" s="53"/>
      <c r="PBJ5" s="54"/>
      <c r="PBK5" s="55"/>
      <c r="PBL5" s="53"/>
      <c r="PBM5" s="54"/>
      <c r="PBN5" s="55"/>
      <c r="PBO5" s="53"/>
      <c r="PBP5" s="54"/>
      <c r="PBQ5" s="55"/>
      <c r="PBR5" s="53"/>
      <c r="PBS5" s="54"/>
      <c r="PBT5" s="55"/>
      <c r="PBU5" s="53"/>
      <c r="PBV5" s="54"/>
      <c r="PBW5" s="55"/>
      <c r="PBX5" s="53"/>
      <c r="PBY5" s="54"/>
      <c r="PBZ5" s="55"/>
      <c r="PCA5" s="53"/>
      <c r="PCB5" s="54"/>
      <c r="PCC5" s="55"/>
      <c r="PCD5" s="53"/>
      <c r="PCE5" s="54"/>
      <c r="PCF5" s="55"/>
      <c r="PCG5" s="53"/>
      <c r="PCH5" s="54"/>
      <c r="PCI5" s="55"/>
      <c r="PCJ5" s="53"/>
      <c r="PCK5" s="54"/>
      <c r="PCL5" s="55"/>
      <c r="PCM5" s="53"/>
      <c r="PCN5" s="54"/>
      <c r="PCO5" s="55"/>
      <c r="PCP5" s="53"/>
      <c r="PCQ5" s="54"/>
      <c r="PCR5" s="55"/>
      <c r="PCS5" s="53"/>
      <c r="PCT5" s="54"/>
      <c r="PCU5" s="55"/>
      <c r="PCV5" s="53"/>
      <c r="PCW5" s="54"/>
      <c r="PCX5" s="55"/>
      <c r="PCY5" s="53"/>
      <c r="PCZ5" s="54"/>
      <c r="PDA5" s="55"/>
      <c r="PDB5" s="53"/>
      <c r="PDC5" s="54"/>
      <c r="PDD5" s="55"/>
      <c r="PDE5" s="53"/>
      <c r="PDF5" s="54"/>
      <c r="PDG5" s="55"/>
      <c r="PDH5" s="53"/>
      <c r="PDI5" s="54"/>
      <c r="PDJ5" s="55"/>
      <c r="PDK5" s="53"/>
      <c r="PDL5" s="54"/>
      <c r="PDM5" s="55"/>
      <c r="PDN5" s="53"/>
      <c r="PDO5" s="54"/>
      <c r="PDP5" s="55"/>
      <c r="PDQ5" s="53"/>
      <c r="PDR5" s="54"/>
      <c r="PDS5" s="55"/>
      <c r="PDT5" s="53"/>
      <c r="PDU5" s="54"/>
      <c r="PDV5" s="55"/>
      <c r="PDW5" s="53"/>
      <c r="PDX5" s="54"/>
      <c r="PDY5" s="55"/>
      <c r="PDZ5" s="53"/>
      <c r="PEA5" s="54"/>
      <c r="PEB5" s="55"/>
      <c r="PEC5" s="53"/>
      <c r="PED5" s="54"/>
      <c r="PEE5" s="55"/>
      <c r="PEF5" s="53"/>
      <c r="PEG5" s="54"/>
      <c r="PEH5" s="55"/>
      <c r="PEI5" s="53"/>
      <c r="PEJ5" s="54"/>
      <c r="PEK5" s="55"/>
      <c r="PEL5" s="53"/>
      <c r="PEM5" s="54"/>
      <c r="PEN5" s="55"/>
      <c r="PEO5" s="53"/>
      <c r="PEP5" s="54"/>
      <c r="PEQ5" s="55"/>
      <c r="PER5" s="53"/>
      <c r="PES5" s="54"/>
      <c r="PET5" s="55"/>
      <c r="PEU5" s="53"/>
      <c r="PEV5" s="54"/>
      <c r="PEW5" s="55"/>
      <c r="PEX5" s="53"/>
      <c r="PEY5" s="54"/>
      <c r="PEZ5" s="55"/>
      <c r="PFA5" s="53"/>
      <c r="PFB5" s="54"/>
      <c r="PFC5" s="55"/>
      <c r="PFD5" s="53"/>
      <c r="PFE5" s="54"/>
      <c r="PFF5" s="55"/>
      <c r="PFG5" s="53"/>
      <c r="PFH5" s="54"/>
      <c r="PFI5" s="55"/>
      <c r="PFJ5" s="53"/>
      <c r="PFK5" s="54"/>
      <c r="PFL5" s="55"/>
      <c r="PFM5" s="53"/>
      <c r="PFN5" s="54"/>
      <c r="PFO5" s="55"/>
      <c r="PFP5" s="53"/>
      <c r="PFQ5" s="54"/>
      <c r="PFR5" s="55"/>
      <c r="PFS5" s="53"/>
      <c r="PFT5" s="54"/>
      <c r="PFU5" s="55"/>
      <c r="PFV5" s="53"/>
      <c r="PFW5" s="54"/>
      <c r="PFX5" s="55"/>
      <c r="PFY5" s="53"/>
      <c r="PFZ5" s="54"/>
      <c r="PGA5" s="55"/>
      <c r="PGB5" s="53"/>
      <c r="PGC5" s="54"/>
      <c r="PGD5" s="55"/>
      <c r="PGE5" s="53"/>
      <c r="PGF5" s="54"/>
      <c r="PGG5" s="55"/>
      <c r="PGH5" s="53"/>
      <c r="PGI5" s="54"/>
      <c r="PGJ5" s="55"/>
      <c r="PGK5" s="53"/>
      <c r="PGL5" s="54"/>
      <c r="PGM5" s="55"/>
      <c r="PGN5" s="53"/>
      <c r="PGO5" s="54"/>
      <c r="PGP5" s="55"/>
      <c r="PGQ5" s="53"/>
      <c r="PGR5" s="54"/>
      <c r="PGS5" s="55"/>
      <c r="PGT5" s="53"/>
      <c r="PGU5" s="54"/>
      <c r="PGV5" s="55"/>
      <c r="PGW5" s="53"/>
      <c r="PGX5" s="54"/>
      <c r="PGY5" s="55"/>
      <c r="PGZ5" s="53"/>
      <c r="PHA5" s="54"/>
      <c r="PHB5" s="55"/>
      <c r="PHC5" s="53"/>
      <c r="PHD5" s="54"/>
      <c r="PHE5" s="55"/>
      <c r="PHF5" s="53"/>
      <c r="PHG5" s="54"/>
      <c r="PHH5" s="55"/>
      <c r="PHI5" s="53"/>
      <c r="PHJ5" s="54"/>
      <c r="PHK5" s="55"/>
      <c r="PHL5" s="53"/>
      <c r="PHM5" s="54"/>
      <c r="PHN5" s="55"/>
      <c r="PHO5" s="53"/>
      <c r="PHP5" s="54"/>
      <c r="PHQ5" s="55"/>
      <c r="PHR5" s="53"/>
      <c r="PHS5" s="54"/>
      <c r="PHT5" s="55"/>
      <c r="PHU5" s="53"/>
      <c r="PHV5" s="54"/>
      <c r="PHW5" s="55"/>
      <c r="PHX5" s="53"/>
      <c r="PHY5" s="54"/>
      <c r="PHZ5" s="55"/>
      <c r="PIA5" s="53"/>
      <c r="PIB5" s="54"/>
      <c r="PIC5" s="55"/>
      <c r="PID5" s="53"/>
      <c r="PIE5" s="54"/>
      <c r="PIF5" s="55"/>
      <c r="PIG5" s="53"/>
      <c r="PIH5" s="54"/>
      <c r="PII5" s="55"/>
      <c r="PIJ5" s="53"/>
      <c r="PIK5" s="54"/>
      <c r="PIL5" s="55"/>
      <c r="PIM5" s="53"/>
      <c r="PIN5" s="54"/>
      <c r="PIO5" s="55"/>
      <c r="PIP5" s="53"/>
      <c r="PIQ5" s="54"/>
      <c r="PIR5" s="55"/>
      <c r="PIS5" s="53"/>
      <c r="PIT5" s="54"/>
      <c r="PIU5" s="55"/>
      <c r="PIV5" s="53"/>
      <c r="PIW5" s="54"/>
      <c r="PIX5" s="55"/>
      <c r="PIY5" s="53"/>
      <c r="PIZ5" s="54"/>
      <c r="PJA5" s="55"/>
      <c r="PJB5" s="53"/>
      <c r="PJC5" s="54"/>
      <c r="PJD5" s="55"/>
      <c r="PJE5" s="53"/>
      <c r="PJF5" s="54"/>
      <c r="PJG5" s="55"/>
      <c r="PJH5" s="53"/>
      <c r="PJI5" s="54"/>
      <c r="PJJ5" s="55"/>
      <c r="PJK5" s="53"/>
      <c r="PJL5" s="54"/>
      <c r="PJM5" s="55"/>
      <c r="PJN5" s="53"/>
      <c r="PJO5" s="54"/>
      <c r="PJP5" s="55"/>
      <c r="PJQ5" s="53"/>
      <c r="PJR5" s="54"/>
      <c r="PJS5" s="55"/>
      <c r="PJT5" s="53"/>
      <c r="PJU5" s="54"/>
      <c r="PJV5" s="55"/>
      <c r="PJW5" s="53"/>
      <c r="PJX5" s="54"/>
      <c r="PJY5" s="55"/>
      <c r="PJZ5" s="53"/>
      <c r="PKA5" s="54"/>
      <c r="PKB5" s="55"/>
      <c r="PKC5" s="53"/>
      <c r="PKD5" s="54"/>
      <c r="PKE5" s="55"/>
      <c r="PKF5" s="53"/>
      <c r="PKG5" s="54"/>
      <c r="PKH5" s="55"/>
      <c r="PKI5" s="53"/>
      <c r="PKJ5" s="54"/>
      <c r="PKK5" s="55"/>
      <c r="PKL5" s="53"/>
      <c r="PKM5" s="54"/>
      <c r="PKN5" s="55"/>
      <c r="PKO5" s="53"/>
      <c r="PKP5" s="54"/>
      <c r="PKQ5" s="55"/>
      <c r="PKR5" s="53"/>
      <c r="PKS5" s="54"/>
      <c r="PKT5" s="55"/>
      <c r="PKU5" s="53"/>
      <c r="PKV5" s="54"/>
      <c r="PKW5" s="55"/>
      <c r="PKX5" s="53"/>
      <c r="PKY5" s="54"/>
      <c r="PKZ5" s="55"/>
      <c r="PLA5" s="53"/>
      <c r="PLB5" s="54"/>
      <c r="PLC5" s="55"/>
      <c r="PLD5" s="53"/>
      <c r="PLE5" s="54"/>
      <c r="PLF5" s="55"/>
      <c r="PLG5" s="53"/>
      <c r="PLH5" s="54"/>
      <c r="PLI5" s="55"/>
      <c r="PLJ5" s="53"/>
      <c r="PLK5" s="54"/>
      <c r="PLL5" s="55"/>
      <c r="PLM5" s="53"/>
      <c r="PLN5" s="54"/>
      <c r="PLO5" s="55"/>
      <c r="PLP5" s="53"/>
      <c r="PLQ5" s="54"/>
      <c r="PLR5" s="55"/>
      <c r="PLS5" s="53"/>
      <c r="PLT5" s="54"/>
      <c r="PLU5" s="55"/>
      <c r="PLV5" s="53"/>
      <c r="PLW5" s="54"/>
      <c r="PLX5" s="55"/>
      <c r="PLY5" s="53"/>
      <c r="PLZ5" s="54"/>
      <c r="PMA5" s="55"/>
      <c r="PMB5" s="53"/>
      <c r="PMC5" s="54"/>
      <c r="PMD5" s="55"/>
      <c r="PME5" s="53"/>
      <c r="PMF5" s="54"/>
      <c r="PMG5" s="55"/>
      <c r="PMH5" s="53"/>
      <c r="PMI5" s="54"/>
      <c r="PMJ5" s="55"/>
      <c r="PMK5" s="53"/>
      <c r="PML5" s="54"/>
      <c r="PMM5" s="55"/>
      <c r="PMN5" s="53"/>
      <c r="PMO5" s="54"/>
      <c r="PMP5" s="55"/>
      <c r="PMQ5" s="53"/>
      <c r="PMR5" s="54"/>
      <c r="PMS5" s="55"/>
      <c r="PMT5" s="53"/>
      <c r="PMU5" s="54"/>
      <c r="PMV5" s="55"/>
      <c r="PMW5" s="53"/>
      <c r="PMX5" s="54"/>
      <c r="PMY5" s="55"/>
      <c r="PMZ5" s="53"/>
      <c r="PNA5" s="54"/>
      <c r="PNB5" s="55"/>
      <c r="PNC5" s="53"/>
      <c r="PND5" s="54"/>
      <c r="PNE5" s="55"/>
      <c r="PNF5" s="53"/>
      <c r="PNG5" s="54"/>
      <c r="PNH5" s="55"/>
      <c r="PNI5" s="53"/>
      <c r="PNJ5" s="54"/>
      <c r="PNK5" s="55"/>
      <c r="PNL5" s="53"/>
      <c r="PNM5" s="54"/>
      <c r="PNN5" s="55"/>
      <c r="PNO5" s="53"/>
      <c r="PNP5" s="54"/>
      <c r="PNQ5" s="55"/>
      <c r="PNR5" s="53"/>
      <c r="PNS5" s="54"/>
      <c r="PNT5" s="55"/>
      <c r="PNU5" s="53"/>
      <c r="PNV5" s="54"/>
      <c r="PNW5" s="55"/>
      <c r="PNX5" s="53"/>
      <c r="PNY5" s="54"/>
      <c r="PNZ5" s="55"/>
      <c r="POA5" s="53"/>
      <c r="POB5" s="54"/>
      <c r="POC5" s="55"/>
      <c r="POD5" s="53"/>
      <c r="POE5" s="54"/>
      <c r="POF5" s="55"/>
      <c r="POG5" s="53"/>
      <c r="POH5" s="54"/>
      <c r="POI5" s="55"/>
      <c r="POJ5" s="53"/>
      <c r="POK5" s="54"/>
      <c r="POL5" s="55"/>
      <c r="POM5" s="53"/>
      <c r="PON5" s="54"/>
      <c r="POO5" s="55"/>
      <c r="POP5" s="53"/>
      <c r="POQ5" s="54"/>
      <c r="POR5" s="55"/>
      <c r="POS5" s="53"/>
      <c r="POT5" s="54"/>
      <c r="POU5" s="55"/>
      <c r="POV5" s="53"/>
      <c r="POW5" s="54"/>
      <c r="POX5" s="55"/>
      <c r="POY5" s="53"/>
      <c r="POZ5" s="54"/>
      <c r="PPA5" s="55"/>
      <c r="PPB5" s="53"/>
      <c r="PPC5" s="54"/>
      <c r="PPD5" s="55"/>
      <c r="PPE5" s="53"/>
      <c r="PPF5" s="54"/>
      <c r="PPG5" s="55"/>
      <c r="PPH5" s="53"/>
      <c r="PPI5" s="54"/>
      <c r="PPJ5" s="55"/>
      <c r="PPK5" s="53"/>
      <c r="PPL5" s="54"/>
      <c r="PPM5" s="55"/>
      <c r="PPN5" s="53"/>
      <c r="PPO5" s="54"/>
      <c r="PPP5" s="55"/>
      <c r="PPQ5" s="53"/>
      <c r="PPR5" s="54"/>
      <c r="PPS5" s="55"/>
      <c r="PPT5" s="53"/>
      <c r="PPU5" s="54"/>
      <c r="PPV5" s="55"/>
      <c r="PPW5" s="53"/>
      <c r="PPX5" s="54"/>
      <c r="PPY5" s="55"/>
      <c r="PPZ5" s="53"/>
      <c r="PQA5" s="54"/>
      <c r="PQB5" s="55"/>
      <c r="PQC5" s="53"/>
      <c r="PQD5" s="54"/>
      <c r="PQE5" s="55"/>
      <c r="PQF5" s="53"/>
      <c r="PQG5" s="54"/>
      <c r="PQH5" s="55"/>
      <c r="PQI5" s="53"/>
      <c r="PQJ5" s="54"/>
      <c r="PQK5" s="55"/>
      <c r="PQL5" s="53"/>
      <c r="PQM5" s="54"/>
      <c r="PQN5" s="55"/>
      <c r="PQO5" s="53"/>
      <c r="PQP5" s="54"/>
      <c r="PQQ5" s="55"/>
      <c r="PQR5" s="53"/>
      <c r="PQS5" s="54"/>
      <c r="PQT5" s="55"/>
      <c r="PQU5" s="53"/>
      <c r="PQV5" s="54"/>
      <c r="PQW5" s="55"/>
      <c r="PQX5" s="53"/>
      <c r="PQY5" s="54"/>
      <c r="PQZ5" s="55"/>
      <c r="PRA5" s="53"/>
      <c r="PRB5" s="54"/>
      <c r="PRC5" s="55"/>
      <c r="PRD5" s="53"/>
      <c r="PRE5" s="54"/>
      <c r="PRF5" s="55"/>
      <c r="PRG5" s="53"/>
      <c r="PRH5" s="54"/>
      <c r="PRI5" s="55"/>
      <c r="PRJ5" s="53"/>
      <c r="PRK5" s="54"/>
      <c r="PRL5" s="55"/>
      <c r="PRM5" s="53"/>
      <c r="PRN5" s="54"/>
      <c r="PRO5" s="55"/>
      <c r="PRP5" s="53"/>
      <c r="PRQ5" s="54"/>
      <c r="PRR5" s="55"/>
      <c r="PRS5" s="53"/>
      <c r="PRT5" s="54"/>
      <c r="PRU5" s="55"/>
      <c r="PRV5" s="53"/>
      <c r="PRW5" s="54"/>
      <c r="PRX5" s="55"/>
      <c r="PRY5" s="53"/>
      <c r="PRZ5" s="54"/>
      <c r="PSA5" s="55"/>
      <c r="PSB5" s="53"/>
      <c r="PSC5" s="54"/>
      <c r="PSD5" s="55"/>
      <c r="PSE5" s="53"/>
      <c r="PSF5" s="54"/>
      <c r="PSG5" s="55"/>
      <c r="PSH5" s="53"/>
      <c r="PSI5" s="54"/>
      <c r="PSJ5" s="55"/>
      <c r="PSK5" s="53"/>
      <c r="PSL5" s="54"/>
      <c r="PSM5" s="55"/>
      <c r="PSN5" s="53"/>
      <c r="PSO5" s="54"/>
      <c r="PSP5" s="55"/>
      <c r="PSQ5" s="53"/>
      <c r="PSR5" s="54"/>
      <c r="PSS5" s="55"/>
      <c r="PST5" s="53"/>
      <c r="PSU5" s="54"/>
      <c r="PSV5" s="55"/>
      <c r="PSW5" s="53"/>
      <c r="PSX5" s="54"/>
      <c r="PSY5" s="55"/>
      <c r="PSZ5" s="53"/>
      <c r="PTA5" s="54"/>
      <c r="PTB5" s="55"/>
      <c r="PTC5" s="53"/>
      <c r="PTD5" s="54"/>
      <c r="PTE5" s="55"/>
      <c r="PTF5" s="53"/>
      <c r="PTG5" s="54"/>
      <c r="PTH5" s="55"/>
      <c r="PTI5" s="53"/>
      <c r="PTJ5" s="54"/>
      <c r="PTK5" s="55"/>
      <c r="PTL5" s="53"/>
      <c r="PTM5" s="54"/>
      <c r="PTN5" s="55"/>
      <c r="PTO5" s="53"/>
      <c r="PTP5" s="54"/>
      <c r="PTQ5" s="55"/>
      <c r="PTR5" s="53"/>
      <c r="PTS5" s="54"/>
      <c r="PTT5" s="55"/>
      <c r="PTU5" s="53"/>
      <c r="PTV5" s="54"/>
      <c r="PTW5" s="55"/>
      <c r="PTX5" s="53"/>
      <c r="PTY5" s="54"/>
      <c r="PTZ5" s="55"/>
      <c r="PUA5" s="53"/>
      <c r="PUB5" s="54"/>
      <c r="PUC5" s="55"/>
      <c r="PUD5" s="53"/>
      <c r="PUE5" s="54"/>
      <c r="PUF5" s="55"/>
      <c r="PUG5" s="53"/>
      <c r="PUH5" s="54"/>
      <c r="PUI5" s="55"/>
      <c r="PUJ5" s="53"/>
      <c r="PUK5" s="54"/>
      <c r="PUL5" s="55"/>
      <c r="PUM5" s="53"/>
      <c r="PUN5" s="54"/>
      <c r="PUO5" s="55"/>
      <c r="PUP5" s="53"/>
      <c r="PUQ5" s="54"/>
      <c r="PUR5" s="55"/>
      <c r="PUS5" s="53"/>
      <c r="PUT5" s="54"/>
      <c r="PUU5" s="55"/>
      <c r="PUV5" s="53"/>
      <c r="PUW5" s="54"/>
      <c r="PUX5" s="55"/>
      <c r="PUY5" s="53"/>
      <c r="PUZ5" s="54"/>
      <c r="PVA5" s="55"/>
      <c r="PVB5" s="53"/>
      <c r="PVC5" s="54"/>
      <c r="PVD5" s="55"/>
      <c r="PVE5" s="53"/>
      <c r="PVF5" s="54"/>
      <c r="PVG5" s="55"/>
      <c r="PVH5" s="53"/>
      <c r="PVI5" s="54"/>
      <c r="PVJ5" s="55"/>
      <c r="PVK5" s="53"/>
      <c r="PVL5" s="54"/>
      <c r="PVM5" s="55"/>
      <c r="PVN5" s="53"/>
      <c r="PVO5" s="54"/>
      <c r="PVP5" s="55"/>
      <c r="PVQ5" s="53"/>
      <c r="PVR5" s="54"/>
      <c r="PVS5" s="55"/>
      <c r="PVT5" s="53"/>
      <c r="PVU5" s="54"/>
      <c r="PVV5" s="55"/>
      <c r="PVW5" s="53"/>
      <c r="PVX5" s="54"/>
      <c r="PVY5" s="55"/>
      <c r="PVZ5" s="53"/>
      <c r="PWA5" s="54"/>
      <c r="PWB5" s="55"/>
      <c r="PWC5" s="53"/>
      <c r="PWD5" s="54"/>
      <c r="PWE5" s="55"/>
      <c r="PWF5" s="53"/>
      <c r="PWG5" s="54"/>
      <c r="PWH5" s="55"/>
      <c r="PWI5" s="53"/>
      <c r="PWJ5" s="54"/>
      <c r="PWK5" s="55"/>
      <c r="PWL5" s="53"/>
      <c r="PWM5" s="54"/>
      <c r="PWN5" s="55"/>
      <c r="PWO5" s="53"/>
      <c r="PWP5" s="54"/>
      <c r="PWQ5" s="55"/>
      <c r="PWR5" s="53"/>
      <c r="PWS5" s="54"/>
      <c r="PWT5" s="55"/>
      <c r="PWU5" s="53"/>
      <c r="PWV5" s="54"/>
      <c r="PWW5" s="55"/>
      <c r="PWX5" s="53"/>
      <c r="PWY5" s="54"/>
      <c r="PWZ5" s="55"/>
      <c r="PXA5" s="53"/>
      <c r="PXB5" s="54"/>
      <c r="PXC5" s="55"/>
      <c r="PXD5" s="53"/>
      <c r="PXE5" s="54"/>
      <c r="PXF5" s="55"/>
      <c r="PXG5" s="53"/>
      <c r="PXH5" s="54"/>
      <c r="PXI5" s="55"/>
      <c r="PXJ5" s="53"/>
      <c r="PXK5" s="54"/>
      <c r="PXL5" s="55"/>
      <c r="PXM5" s="53"/>
      <c r="PXN5" s="54"/>
      <c r="PXO5" s="55"/>
      <c r="PXP5" s="53"/>
      <c r="PXQ5" s="54"/>
      <c r="PXR5" s="55"/>
      <c r="PXS5" s="53"/>
      <c r="PXT5" s="54"/>
      <c r="PXU5" s="55"/>
      <c r="PXV5" s="53"/>
      <c r="PXW5" s="54"/>
      <c r="PXX5" s="55"/>
      <c r="PXY5" s="53"/>
      <c r="PXZ5" s="54"/>
      <c r="PYA5" s="55"/>
      <c r="PYB5" s="53"/>
      <c r="PYC5" s="54"/>
      <c r="PYD5" s="55"/>
      <c r="PYE5" s="53"/>
      <c r="PYF5" s="54"/>
      <c r="PYG5" s="55"/>
      <c r="PYH5" s="53"/>
      <c r="PYI5" s="54"/>
      <c r="PYJ5" s="55"/>
      <c r="PYK5" s="53"/>
      <c r="PYL5" s="54"/>
      <c r="PYM5" s="55"/>
      <c r="PYN5" s="53"/>
      <c r="PYO5" s="54"/>
      <c r="PYP5" s="55"/>
      <c r="PYQ5" s="53"/>
      <c r="PYR5" s="54"/>
      <c r="PYS5" s="55"/>
      <c r="PYT5" s="53"/>
      <c r="PYU5" s="54"/>
      <c r="PYV5" s="55"/>
      <c r="PYW5" s="53"/>
      <c r="PYX5" s="54"/>
      <c r="PYY5" s="55"/>
      <c r="PYZ5" s="53"/>
      <c r="PZA5" s="54"/>
      <c r="PZB5" s="55"/>
      <c r="PZC5" s="53"/>
      <c r="PZD5" s="54"/>
      <c r="PZE5" s="55"/>
      <c r="PZF5" s="53"/>
      <c r="PZG5" s="54"/>
      <c r="PZH5" s="55"/>
      <c r="PZI5" s="53"/>
      <c r="PZJ5" s="54"/>
      <c r="PZK5" s="55"/>
      <c r="PZL5" s="53"/>
      <c r="PZM5" s="54"/>
      <c r="PZN5" s="55"/>
      <c r="PZO5" s="53"/>
      <c r="PZP5" s="54"/>
      <c r="PZQ5" s="55"/>
      <c r="PZR5" s="53"/>
      <c r="PZS5" s="54"/>
      <c r="PZT5" s="55"/>
      <c r="PZU5" s="53"/>
      <c r="PZV5" s="54"/>
      <c r="PZW5" s="55"/>
      <c r="PZX5" s="53"/>
      <c r="PZY5" s="54"/>
      <c r="PZZ5" s="55"/>
      <c r="QAA5" s="53"/>
      <c r="QAB5" s="54"/>
      <c r="QAC5" s="55"/>
      <c r="QAD5" s="53"/>
      <c r="QAE5" s="54"/>
      <c r="QAF5" s="55"/>
      <c r="QAG5" s="53"/>
      <c r="QAH5" s="54"/>
      <c r="QAI5" s="55"/>
      <c r="QAJ5" s="53"/>
      <c r="QAK5" s="54"/>
      <c r="QAL5" s="55"/>
      <c r="QAM5" s="53"/>
      <c r="QAN5" s="54"/>
      <c r="QAO5" s="55"/>
      <c r="QAP5" s="53"/>
      <c r="QAQ5" s="54"/>
      <c r="QAR5" s="55"/>
      <c r="QAS5" s="53"/>
      <c r="QAT5" s="54"/>
      <c r="QAU5" s="55"/>
      <c r="QAV5" s="53"/>
      <c r="QAW5" s="54"/>
      <c r="QAX5" s="55"/>
      <c r="QAY5" s="53"/>
      <c r="QAZ5" s="54"/>
      <c r="QBA5" s="55"/>
      <c r="QBB5" s="53"/>
      <c r="QBC5" s="54"/>
      <c r="QBD5" s="55"/>
      <c r="QBE5" s="53"/>
      <c r="QBF5" s="54"/>
      <c r="QBG5" s="55"/>
      <c r="QBH5" s="53"/>
      <c r="QBI5" s="54"/>
      <c r="QBJ5" s="55"/>
      <c r="QBK5" s="53"/>
      <c r="QBL5" s="54"/>
      <c r="QBM5" s="55"/>
      <c r="QBN5" s="53"/>
      <c r="QBO5" s="54"/>
      <c r="QBP5" s="55"/>
      <c r="QBQ5" s="53"/>
      <c r="QBR5" s="54"/>
      <c r="QBS5" s="55"/>
      <c r="QBT5" s="53"/>
      <c r="QBU5" s="54"/>
      <c r="QBV5" s="55"/>
      <c r="QBW5" s="53"/>
      <c r="QBX5" s="54"/>
      <c r="QBY5" s="55"/>
      <c r="QBZ5" s="53"/>
      <c r="QCA5" s="54"/>
      <c r="QCB5" s="55"/>
      <c r="QCC5" s="53"/>
      <c r="QCD5" s="54"/>
      <c r="QCE5" s="55"/>
      <c r="QCF5" s="53"/>
      <c r="QCG5" s="54"/>
      <c r="QCH5" s="55"/>
      <c r="QCI5" s="53"/>
      <c r="QCJ5" s="54"/>
      <c r="QCK5" s="55"/>
      <c r="QCL5" s="53"/>
      <c r="QCM5" s="54"/>
      <c r="QCN5" s="55"/>
      <c r="QCO5" s="53"/>
      <c r="QCP5" s="54"/>
      <c r="QCQ5" s="55"/>
      <c r="QCR5" s="53"/>
      <c r="QCS5" s="54"/>
      <c r="QCT5" s="55"/>
      <c r="QCU5" s="53"/>
      <c r="QCV5" s="54"/>
      <c r="QCW5" s="55"/>
      <c r="QCX5" s="53"/>
      <c r="QCY5" s="54"/>
      <c r="QCZ5" s="55"/>
      <c r="QDA5" s="53"/>
      <c r="QDB5" s="54"/>
      <c r="QDC5" s="55"/>
      <c r="QDD5" s="53"/>
      <c r="QDE5" s="54"/>
      <c r="QDF5" s="55"/>
      <c r="QDG5" s="53"/>
      <c r="QDH5" s="54"/>
      <c r="QDI5" s="55"/>
      <c r="QDJ5" s="53"/>
      <c r="QDK5" s="54"/>
      <c r="QDL5" s="55"/>
      <c r="QDM5" s="53"/>
      <c r="QDN5" s="54"/>
      <c r="QDO5" s="55"/>
      <c r="QDP5" s="53"/>
      <c r="QDQ5" s="54"/>
      <c r="QDR5" s="55"/>
      <c r="QDS5" s="53"/>
      <c r="QDT5" s="54"/>
      <c r="QDU5" s="55"/>
      <c r="QDV5" s="53"/>
      <c r="QDW5" s="54"/>
      <c r="QDX5" s="55"/>
      <c r="QDY5" s="53"/>
      <c r="QDZ5" s="54"/>
      <c r="QEA5" s="55"/>
      <c r="QEB5" s="53"/>
      <c r="QEC5" s="54"/>
      <c r="QED5" s="55"/>
      <c r="QEE5" s="53"/>
      <c r="QEF5" s="54"/>
      <c r="QEG5" s="55"/>
      <c r="QEH5" s="53"/>
      <c r="QEI5" s="54"/>
      <c r="QEJ5" s="55"/>
      <c r="QEK5" s="53"/>
      <c r="QEL5" s="54"/>
      <c r="QEM5" s="55"/>
      <c r="QEN5" s="53"/>
      <c r="QEO5" s="54"/>
      <c r="QEP5" s="55"/>
      <c r="QEQ5" s="53"/>
      <c r="QER5" s="54"/>
      <c r="QES5" s="55"/>
      <c r="QET5" s="53"/>
      <c r="QEU5" s="54"/>
      <c r="QEV5" s="55"/>
      <c r="QEW5" s="53"/>
      <c r="QEX5" s="54"/>
      <c r="QEY5" s="55"/>
      <c r="QEZ5" s="53"/>
      <c r="QFA5" s="54"/>
      <c r="QFB5" s="55"/>
      <c r="QFC5" s="53"/>
      <c r="QFD5" s="54"/>
      <c r="QFE5" s="55"/>
      <c r="QFF5" s="53"/>
      <c r="QFG5" s="54"/>
      <c r="QFH5" s="55"/>
      <c r="QFI5" s="53"/>
      <c r="QFJ5" s="54"/>
      <c r="QFK5" s="55"/>
      <c r="QFL5" s="53"/>
      <c r="QFM5" s="54"/>
      <c r="QFN5" s="55"/>
      <c r="QFO5" s="53"/>
      <c r="QFP5" s="54"/>
      <c r="QFQ5" s="55"/>
      <c r="QFR5" s="53"/>
      <c r="QFS5" s="54"/>
      <c r="QFT5" s="55"/>
      <c r="QFU5" s="53"/>
      <c r="QFV5" s="54"/>
      <c r="QFW5" s="55"/>
      <c r="QFX5" s="53"/>
      <c r="QFY5" s="54"/>
      <c r="QFZ5" s="55"/>
      <c r="QGA5" s="53"/>
      <c r="QGB5" s="54"/>
      <c r="QGC5" s="55"/>
      <c r="QGD5" s="53"/>
      <c r="QGE5" s="54"/>
      <c r="QGF5" s="55"/>
      <c r="QGG5" s="53"/>
      <c r="QGH5" s="54"/>
      <c r="QGI5" s="55"/>
      <c r="QGJ5" s="53"/>
      <c r="QGK5" s="54"/>
      <c r="QGL5" s="55"/>
      <c r="QGM5" s="53"/>
      <c r="QGN5" s="54"/>
      <c r="QGO5" s="55"/>
      <c r="QGP5" s="53"/>
      <c r="QGQ5" s="54"/>
      <c r="QGR5" s="55"/>
      <c r="QGS5" s="53"/>
      <c r="QGT5" s="54"/>
      <c r="QGU5" s="55"/>
      <c r="QGV5" s="53"/>
      <c r="QGW5" s="54"/>
      <c r="QGX5" s="55"/>
      <c r="QGY5" s="53"/>
      <c r="QGZ5" s="54"/>
      <c r="QHA5" s="55"/>
      <c r="QHB5" s="53"/>
      <c r="QHC5" s="54"/>
      <c r="QHD5" s="55"/>
      <c r="QHE5" s="53"/>
      <c r="QHF5" s="54"/>
      <c r="QHG5" s="55"/>
      <c r="QHH5" s="53"/>
      <c r="QHI5" s="54"/>
      <c r="QHJ5" s="55"/>
      <c r="QHK5" s="53"/>
      <c r="QHL5" s="54"/>
      <c r="QHM5" s="55"/>
      <c r="QHN5" s="53"/>
      <c r="QHO5" s="54"/>
      <c r="QHP5" s="55"/>
      <c r="QHQ5" s="53"/>
      <c r="QHR5" s="54"/>
      <c r="QHS5" s="55"/>
      <c r="QHT5" s="53"/>
      <c r="QHU5" s="54"/>
      <c r="QHV5" s="55"/>
      <c r="QHW5" s="53"/>
      <c r="QHX5" s="54"/>
      <c r="QHY5" s="55"/>
      <c r="QHZ5" s="53"/>
      <c r="QIA5" s="54"/>
      <c r="QIB5" s="55"/>
      <c r="QIC5" s="53"/>
      <c r="QID5" s="54"/>
      <c r="QIE5" s="55"/>
      <c r="QIF5" s="53"/>
      <c r="QIG5" s="54"/>
      <c r="QIH5" s="55"/>
      <c r="QII5" s="53"/>
      <c r="QIJ5" s="54"/>
      <c r="QIK5" s="55"/>
      <c r="QIL5" s="53"/>
      <c r="QIM5" s="54"/>
      <c r="QIN5" s="55"/>
      <c r="QIO5" s="53"/>
      <c r="QIP5" s="54"/>
      <c r="QIQ5" s="55"/>
      <c r="QIR5" s="53"/>
      <c r="QIS5" s="54"/>
      <c r="QIT5" s="55"/>
      <c r="QIU5" s="53"/>
      <c r="QIV5" s="54"/>
      <c r="QIW5" s="55"/>
      <c r="QIX5" s="53"/>
      <c r="QIY5" s="54"/>
      <c r="QIZ5" s="55"/>
      <c r="QJA5" s="53"/>
      <c r="QJB5" s="54"/>
      <c r="QJC5" s="55"/>
      <c r="QJD5" s="53"/>
      <c r="QJE5" s="54"/>
      <c r="QJF5" s="55"/>
      <c r="QJG5" s="53"/>
      <c r="QJH5" s="54"/>
      <c r="QJI5" s="55"/>
      <c r="QJJ5" s="53"/>
      <c r="QJK5" s="54"/>
      <c r="QJL5" s="55"/>
      <c r="QJM5" s="53"/>
      <c r="QJN5" s="54"/>
      <c r="QJO5" s="55"/>
      <c r="QJP5" s="53"/>
      <c r="QJQ5" s="54"/>
      <c r="QJR5" s="55"/>
      <c r="QJS5" s="53"/>
      <c r="QJT5" s="54"/>
      <c r="QJU5" s="55"/>
      <c r="QJV5" s="53"/>
      <c r="QJW5" s="54"/>
      <c r="QJX5" s="55"/>
      <c r="QJY5" s="53"/>
      <c r="QJZ5" s="54"/>
      <c r="QKA5" s="55"/>
      <c r="QKB5" s="53"/>
      <c r="QKC5" s="54"/>
      <c r="QKD5" s="55"/>
      <c r="QKE5" s="53"/>
      <c r="QKF5" s="54"/>
      <c r="QKG5" s="55"/>
      <c r="QKH5" s="53"/>
      <c r="QKI5" s="54"/>
      <c r="QKJ5" s="55"/>
      <c r="QKK5" s="53"/>
      <c r="QKL5" s="54"/>
      <c r="QKM5" s="55"/>
      <c r="QKN5" s="53"/>
      <c r="QKO5" s="54"/>
      <c r="QKP5" s="55"/>
      <c r="QKQ5" s="53"/>
      <c r="QKR5" s="54"/>
      <c r="QKS5" s="55"/>
      <c r="QKT5" s="53"/>
      <c r="QKU5" s="54"/>
      <c r="QKV5" s="55"/>
      <c r="QKW5" s="53"/>
      <c r="QKX5" s="54"/>
      <c r="QKY5" s="55"/>
      <c r="QKZ5" s="53"/>
      <c r="QLA5" s="54"/>
      <c r="QLB5" s="55"/>
      <c r="QLC5" s="53"/>
      <c r="QLD5" s="54"/>
      <c r="QLE5" s="55"/>
      <c r="QLF5" s="53"/>
      <c r="QLG5" s="54"/>
      <c r="QLH5" s="55"/>
      <c r="QLI5" s="53"/>
      <c r="QLJ5" s="54"/>
      <c r="QLK5" s="55"/>
      <c r="QLL5" s="53"/>
      <c r="QLM5" s="54"/>
      <c r="QLN5" s="55"/>
      <c r="QLO5" s="53"/>
      <c r="QLP5" s="54"/>
      <c r="QLQ5" s="55"/>
      <c r="QLR5" s="53"/>
      <c r="QLS5" s="54"/>
      <c r="QLT5" s="55"/>
      <c r="QLU5" s="53"/>
      <c r="QLV5" s="54"/>
      <c r="QLW5" s="55"/>
      <c r="QLX5" s="53"/>
      <c r="QLY5" s="54"/>
      <c r="QLZ5" s="55"/>
      <c r="QMA5" s="53"/>
      <c r="QMB5" s="54"/>
      <c r="QMC5" s="55"/>
      <c r="QMD5" s="53"/>
      <c r="QME5" s="54"/>
      <c r="QMF5" s="55"/>
      <c r="QMG5" s="53"/>
      <c r="QMH5" s="54"/>
      <c r="QMI5" s="55"/>
      <c r="QMJ5" s="53"/>
      <c r="QMK5" s="54"/>
      <c r="QML5" s="55"/>
      <c r="QMM5" s="53"/>
      <c r="QMN5" s="54"/>
      <c r="QMO5" s="55"/>
      <c r="QMP5" s="53"/>
      <c r="QMQ5" s="54"/>
      <c r="QMR5" s="55"/>
      <c r="QMS5" s="53"/>
      <c r="QMT5" s="54"/>
      <c r="QMU5" s="55"/>
      <c r="QMV5" s="53"/>
      <c r="QMW5" s="54"/>
      <c r="QMX5" s="55"/>
      <c r="QMY5" s="53"/>
      <c r="QMZ5" s="54"/>
      <c r="QNA5" s="55"/>
      <c r="QNB5" s="53"/>
      <c r="QNC5" s="54"/>
      <c r="QND5" s="55"/>
      <c r="QNE5" s="53"/>
      <c r="QNF5" s="54"/>
      <c r="QNG5" s="55"/>
      <c r="QNH5" s="53"/>
      <c r="QNI5" s="54"/>
      <c r="QNJ5" s="55"/>
      <c r="QNK5" s="53"/>
      <c r="QNL5" s="54"/>
      <c r="QNM5" s="55"/>
      <c r="QNN5" s="53"/>
      <c r="QNO5" s="54"/>
      <c r="QNP5" s="55"/>
      <c r="QNQ5" s="53"/>
      <c r="QNR5" s="54"/>
      <c r="QNS5" s="55"/>
      <c r="QNT5" s="53"/>
      <c r="QNU5" s="54"/>
      <c r="QNV5" s="55"/>
      <c r="QNW5" s="53"/>
      <c r="QNX5" s="54"/>
      <c r="QNY5" s="55"/>
      <c r="QNZ5" s="53"/>
      <c r="QOA5" s="54"/>
      <c r="QOB5" s="55"/>
      <c r="QOC5" s="53"/>
      <c r="QOD5" s="54"/>
      <c r="QOE5" s="55"/>
      <c r="QOF5" s="53"/>
      <c r="QOG5" s="54"/>
      <c r="QOH5" s="55"/>
      <c r="QOI5" s="53"/>
      <c r="QOJ5" s="54"/>
      <c r="QOK5" s="55"/>
      <c r="QOL5" s="53"/>
      <c r="QOM5" s="54"/>
      <c r="QON5" s="55"/>
      <c r="QOO5" s="53"/>
      <c r="QOP5" s="54"/>
      <c r="QOQ5" s="55"/>
      <c r="QOR5" s="53"/>
      <c r="QOS5" s="54"/>
      <c r="QOT5" s="55"/>
      <c r="QOU5" s="53"/>
      <c r="QOV5" s="54"/>
      <c r="QOW5" s="55"/>
      <c r="QOX5" s="53"/>
      <c r="QOY5" s="54"/>
      <c r="QOZ5" s="55"/>
      <c r="QPA5" s="53"/>
      <c r="QPB5" s="54"/>
      <c r="QPC5" s="55"/>
      <c r="QPD5" s="53"/>
      <c r="QPE5" s="54"/>
      <c r="QPF5" s="55"/>
      <c r="QPG5" s="53"/>
      <c r="QPH5" s="54"/>
      <c r="QPI5" s="55"/>
      <c r="QPJ5" s="53"/>
      <c r="QPK5" s="54"/>
      <c r="QPL5" s="55"/>
      <c r="QPM5" s="53"/>
      <c r="QPN5" s="54"/>
      <c r="QPO5" s="55"/>
      <c r="QPP5" s="53"/>
      <c r="QPQ5" s="54"/>
      <c r="QPR5" s="55"/>
      <c r="QPS5" s="53"/>
      <c r="QPT5" s="54"/>
      <c r="QPU5" s="55"/>
      <c r="QPV5" s="53"/>
      <c r="QPW5" s="54"/>
      <c r="QPX5" s="55"/>
      <c r="QPY5" s="53"/>
      <c r="QPZ5" s="54"/>
      <c r="QQA5" s="55"/>
      <c r="QQB5" s="53"/>
      <c r="QQC5" s="54"/>
      <c r="QQD5" s="55"/>
      <c r="QQE5" s="53"/>
      <c r="QQF5" s="54"/>
      <c r="QQG5" s="55"/>
      <c r="QQH5" s="53"/>
      <c r="QQI5" s="54"/>
      <c r="QQJ5" s="55"/>
      <c r="QQK5" s="53"/>
      <c r="QQL5" s="54"/>
      <c r="QQM5" s="55"/>
      <c r="QQN5" s="53"/>
      <c r="QQO5" s="54"/>
      <c r="QQP5" s="55"/>
      <c r="QQQ5" s="53"/>
      <c r="QQR5" s="54"/>
      <c r="QQS5" s="55"/>
      <c r="QQT5" s="53"/>
      <c r="QQU5" s="54"/>
      <c r="QQV5" s="55"/>
      <c r="QQW5" s="53"/>
      <c r="QQX5" s="54"/>
      <c r="QQY5" s="55"/>
      <c r="QQZ5" s="53"/>
      <c r="QRA5" s="54"/>
      <c r="QRB5" s="55"/>
      <c r="QRC5" s="53"/>
      <c r="QRD5" s="54"/>
      <c r="QRE5" s="55"/>
      <c r="QRF5" s="53"/>
      <c r="QRG5" s="54"/>
      <c r="QRH5" s="55"/>
      <c r="QRI5" s="53"/>
      <c r="QRJ5" s="54"/>
      <c r="QRK5" s="55"/>
      <c r="QRL5" s="53"/>
      <c r="QRM5" s="54"/>
      <c r="QRN5" s="55"/>
      <c r="QRO5" s="53"/>
      <c r="QRP5" s="54"/>
      <c r="QRQ5" s="55"/>
      <c r="QRR5" s="53"/>
      <c r="QRS5" s="54"/>
      <c r="QRT5" s="55"/>
      <c r="QRU5" s="53"/>
      <c r="QRV5" s="54"/>
      <c r="QRW5" s="55"/>
      <c r="QRX5" s="53"/>
      <c r="QRY5" s="54"/>
      <c r="QRZ5" s="55"/>
      <c r="QSA5" s="53"/>
      <c r="QSB5" s="54"/>
      <c r="QSC5" s="55"/>
      <c r="QSD5" s="53"/>
      <c r="QSE5" s="54"/>
      <c r="QSF5" s="55"/>
      <c r="QSG5" s="53"/>
      <c r="QSH5" s="54"/>
      <c r="QSI5" s="55"/>
      <c r="QSJ5" s="53"/>
      <c r="QSK5" s="54"/>
      <c r="QSL5" s="55"/>
      <c r="QSM5" s="53"/>
      <c r="QSN5" s="54"/>
      <c r="QSO5" s="55"/>
      <c r="QSP5" s="53"/>
      <c r="QSQ5" s="54"/>
      <c r="QSR5" s="55"/>
      <c r="QSS5" s="53"/>
      <c r="QST5" s="54"/>
      <c r="QSU5" s="55"/>
      <c r="QSV5" s="53"/>
      <c r="QSW5" s="54"/>
      <c r="QSX5" s="55"/>
      <c r="QSY5" s="53"/>
      <c r="QSZ5" s="54"/>
      <c r="QTA5" s="55"/>
      <c r="QTB5" s="53"/>
      <c r="QTC5" s="54"/>
      <c r="QTD5" s="55"/>
      <c r="QTE5" s="53"/>
      <c r="QTF5" s="54"/>
      <c r="QTG5" s="55"/>
      <c r="QTH5" s="53"/>
      <c r="QTI5" s="54"/>
      <c r="QTJ5" s="55"/>
      <c r="QTK5" s="53"/>
      <c r="QTL5" s="54"/>
      <c r="QTM5" s="55"/>
      <c r="QTN5" s="53"/>
      <c r="QTO5" s="54"/>
      <c r="QTP5" s="55"/>
      <c r="QTQ5" s="53"/>
      <c r="QTR5" s="54"/>
      <c r="QTS5" s="55"/>
      <c r="QTT5" s="53"/>
      <c r="QTU5" s="54"/>
      <c r="QTV5" s="55"/>
      <c r="QTW5" s="53"/>
      <c r="QTX5" s="54"/>
      <c r="QTY5" s="55"/>
      <c r="QTZ5" s="53"/>
      <c r="QUA5" s="54"/>
      <c r="QUB5" s="55"/>
      <c r="QUC5" s="53"/>
      <c r="QUD5" s="54"/>
      <c r="QUE5" s="55"/>
      <c r="QUF5" s="53"/>
      <c r="QUG5" s="54"/>
      <c r="QUH5" s="55"/>
      <c r="QUI5" s="53"/>
      <c r="QUJ5" s="54"/>
      <c r="QUK5" s="55"/>
      <c r="QUL5" s="53"/>
      <c r="QUM5" s="54"/>
      <c r="QUN5" s="55"/>
      <c r="QUO5" s="53"/>
      <c r="QUP5" s="54"/>
      <c r="QUQ5" s="55"/>
      <c r="QUR5" s="53"/>
      <c r="QUS5" s="54"/>
      <c r="QUT5" s="55"/>
      <c r="QUU5" s="53"/>
      <c r="QUV5" s="54"/>
      <c r="QUW5" s="55"/>
      <c r="QUX5" s="53"/>
      <c r="QUY5" s="54"/>
      <c r="QUZ5" s="55"/>
      <c r="QVA5" s="53"/>
      <c r="QVB5" s="54"/>
      <c r="QVC5" s="55"/>
      <c r="QVD5" s="53"/>
      <c r="QVE5" s="54"/>
      <c r="QVF5" s="55"/>
      <c r="QVG5" s="53"/>
      <c r="QVH5" s="54"/>
      <c r="QVI5" s="55"/>
      <c r="QVJ5" s="53"/>
      <c r="QVK5" s="54"/>
      <c r="QVL5" s="55"/>
      <c r="QVM5" s="53"/>
      <c r="QVN5" s="54"/>
      <c r="QVO5" s="55"/>
      <c r="QVP5" s="53"/>
      <c r="QVQ5" s="54"/>
      <c r="QVR5" s="55"/>
      <c r="QVS5" s="53"/>
      <c r="QVT5" s="54"/>
      <c r="QVU5" s="55"/>
      <c r="QVV5" s="53"/>
      <c r="QVW5" s="54"/>
      <c r="QVX5" s="55"/>
      <c r="QVY5" s="53"/>
      <c r="QVZ5" s="54"/>
      <c r="QWA5" s="55"/>
      <c r="QWB5" s="53"/>
      <c r="QWC5" s="54"/>
      <c r="QWD5" s="55"/>
      <c r="QWE5" s="53"/>
      <c r="QWF5" s="54"/>
      <c r="QWG5" s="55"/>
      <c r="QWH5" s="53"/>
      <c r="QWI5" s="54"/>
      <c r="QWJ5" s="55"/>
      <c r="QWK5" s="53"/>
      <c r="QWL5" s="54"/>
      <c r="QWM5" s="55"/>
      <c r="QWN5" s="53"/>
      <c r="QWO5" s="54"/>
      <c r="QWP5" s="55"/>
      <c r="QWQ5" s="53"/>
      <c r="QWR5" s="54"/>
      <c r="QWS5" s="55"/>
      <c r="QWT5" s="53"/>
      <c r="QWU5" s="54"/>
      <c r="QWV5" s="55"/>
      <c r="QWW5" s="53"/>
      <c r="QWX5" s="54"/>
      <c r="QWY5" s="55"/>
      <c r="QWZ5" s="53"/>
      <c r="QXA5" s="54"/>
      <c r="QXB5" s="55"/>
      <c r="QXC5" s="53"/>
      <c r="QXD5" s="54"/>
      <c r="QXE5" s="55"/>
      <c r="QXF5" s="53"/>
      <c r="QXG5" s="54"/>
      <c r="QXH5" s="55"/>
      <c r="QXI5" s="53"/>
      <c r="QXJ5" s="54"/>
      <c r="QXK5" s="55"/>
      <c r="QXL5" s="53"/>
      <c r="QXM5" s="54"/>
      <c r="QXN5" s="55"/>
      <c r="QXO5" s="53"/>
      <c r="QXP5" s="54"/>
      <c r="QXQ5" s="55"/>
      <c r="QXR5" s="53"/>
      <c r="QXS5" s="54"/>
      <c r="QXT5" s="55"/>
      <c r="QXU5" s="53"/>
      <c r="QXV5" s="54"/>
      <c r="QXW5" s="55"/>
      <c r="QXX5" s="53"/>
      <c r="QXY5" s="54"/>
      <c r="QXZ5" s="55"/>
      <c r="QYA5" s="53"/>
      <c r="QYB5" s="54"/>
      <c r="QYC5" s="55"/>
      <c r="QYD5" s="53"/>
      <c r="QYE5" s="54"/>
      <c r="QYF5" s="55"/>
      <c r="QYG5" s="53"/>
      <c r="QYH5" s="54"/>
      <c r="QYI5" s="55"/>
      <c r="QYJ5" s="53"/>
      <c r="QYK5" s="54"/>
      <c r="QYL5" s="55"/>
      <c r="QYM5" s="53"/>
      <c r="QYN5" s="54"/>
      <c r="QYO5" s="55"/>
      <c r="QYP5" s="53"/>
      <c r="QYQ5" s="54"/>
      <c r="QYR5" s="55"/>
      <c r="QYS5" s="53"/>
      <c r="QYT5" s="54"/>
      <c r="QYU5" s="55"/>
      <c r="QYV5" s="53"/>
      <c r="QYW5" s="54"/>
      <c r="QYX5" s="55"/>
      <c r="QYY5" s="53"/>
      <c r="QYZ5" s="54"/>
      <c r="QZA5" s="55"/>
      <c r="QZB5" s="53"/>
      <c r="QZC5" s="54"/>
      <c r="QZD5" s="55"/>
      <c r="QZE5" s="53"/>
      <c r="QZF5" s="54"/>
      <c r="QZG5" s="55"/>
      <c r="QZH5" s="53"/>
      <c r="QZI5" s="54"/>
      <c r="QZJ5" s="55"/>
      <c r="QZK5" s="53"/>
      <c r="QZL5" s="54"/>
      <c r="QZM5" s="55"/>
      <c r="QZN5" s="53"/>
      <c r="QZO5" s="54"/>
      <c r="QZP5" s="55"/>
      <c r="QZQ5" s="53"/>
      <c r="QZR5" s="54"/>
      <c r="QZS5" s="55"/>
      <c r="QZT5" s="53"/>
      <c r="QZU5" s="54"/>
      <c r="QZV5" s="55"/>
      <c r="QZW5" s="53"/>
      <c r="QZX5" s="54"/>
      <c r="QZY5" s="55"/>
      <c r="QZZ5" s="53"/>
      <c r="RAA5" s="54"/>
      <c r="RAB5" s="55"/>
      <c r="RAC5" s="53"/>
      <c r="RAD5" s="54"/>
      <c r="RAE5" s="55"/>
      <c r="RAF5" s="53"/>
      <c r="RAG5" s="54"/>
      <c r="RAH5" s="55"/>
      <c r="RAI5" s="53"/>
      <c r="RAJ5" s="54"/>
      <c r="RAK5" s="55"/>
      <c r="RAL5" s="53"/>
      <c r="RAM5" s="54"/>
      <c r="RAN5" s="55"/>
      <c r="RAO5" s="53"/>
      <c r="RAP5" s="54"/>
      <c r="RAQ5" s="55"/>
      <c r="RAR5" s="53"/>
      <c r="RAS5" s="54"/>
      <c r="RAT5" s="55"/>
      <c r="RAU5" s="53"/>
      <c r="RAV5" s="54"/>
      <c r="RAW5" s="55"/>
      <c r="RAX5" s="53"/>
      <c r="RAY5" s="54"/>
      <c r="RAZ5" s="55"/>
      <c r="RBA5" s="53"/>
      <c r="RBB5" s="54"/>
      <c r="RBC5" s="55"/>
      <c r="RBD5" s="53"/>
      <c r="RBE5" s="54"/>
      <c r="RBF5" s="55"/>
      <c r="RBG5" s="53"/>
      <c r="RBH5" s="54"/>
      <c r="RBI5" s="55"/>
      <c r="RBJ5" s="53"/>
      <c r="RBK5" s="54"/>
      <c r="RBL5" s="55"/>
      <c r="RBM5" s="53"/>
      <c r="RBN5" s="54"/>
      <c r="RBO5" s="55"/>
      <c r="RBP5" s="53"/>
      <c r="RBQ5" s="54"/>
      <c r="RBR5" s="55"/>
      <c r="RBS5" s="53"/>
      <c r="RBT5" s="54"/>
      <c r="RBU5" s="55"/>
      <c r="RBV5" s="53"/>
      <c r="RBW5" s="54"/>
      <c r="RBX5" s="55"/>
      <c r="RBY5" s="53"/>
      <c r="RBZ5" s="54"/>
      <c r="RCA5" s="55"/>
      <c r="RCB5" s="53"/>
      <c r="RCC5" s="54"/>
      <c r="RCD5" s="55"/>
      <c r="RCE5" s="53"/>
      <c r="RCF5" s="54"/>
      <c r="RCG5" s="55"/>
      <c r="RCH5" s="53"/>
      <c r="RCI5" s="54"/>
      <c r="RCJ5" s="55"/>
      <c r="RCK5" s="53"/>
      <c r="RCL5" s="54"/>
      <c r="RCM5" s="55"/>
      <c r="RCN5" s="53"/>
      <c r="RCO5" s="54"/>
      <c r="RCP5" s="55"/>
      <c r="RCQ5" s="53"/>
      <c r="RCR5" s="54"/>
      <c r="RCS5" s="55"/>
      <c r="RCT5" s="53"/>
      <c r="RCU5" s="54"/>
      <c r="RCV5" s="55"/>
      <c r="RCW5" s="53"/>
      <c r="RCX5" s="54"/>
      <c r="RCY5" s="55"/>
      <c r="RCZ5" s="53"/>
      <c r="RDA5" s="54"/>
      <c r="RDB5" s="55"/>
      <c r="RDC5" s="53"/>
      <c r="RDD5" s="54"/>
      <c r="RDE5" s="55"/>
      <c r="RDF5" s="53"/>
      <c r="RDG5" s="54"/>
      <c r="RDH5" s="55"/>
      <c r="RDI5" s="53"/>
      <c r="RDJ5" s="54"/>
      <c r="RDK5" s="55"/>
      <c r="RDL5" s="53"/>
      <c r="RDM5" s="54"/>
      <c r="RDN5" s="55"/>
      <c r="RDO5" s="53"/>
      <c r="RDP5" s="54"/>
      <c r="RDQ5" s="55"/>
      <c r="RDR5" s="53"/>
      <c r="RDS5" s="54"/>
      <c r="RDT5" s="55"/>
      <c r="RDU5" s="53"/>
      <c r="RDV5" s="54"/>
      <c r="RDW5" s="55"/>
      <c r="RDX5" s="53"/>
      <c r="RDY5" s="54"/>
      <c r="RDZ5" s="55"/>
      <c r="REA5" s="53"/>
      <c r="REB5" s="54"/>
      <c r="REC5" s="55"/>
      <c r="RED5" s="53"/>
      <c r="REE5" s="54"/>
      <c r="REF5" s="55"/>
      <c r="REG5" s="53"/>
      <c r="REH5" s="54"/>
      <c r="REI5" s="55"/>
      <c r="REJ5" s="53"/>
      <c r="REK5" s="54"/>
      <c r="REL5" s="55"/>
      <c r="REM5" s="53"/>
      <c r="REN5" s="54"/>
      <c r="REO5" s="55"/>
      <c r="REP5" s="53"/>
      <c r="REQ5" s="54"/>
      <c r="RER5" s="55"/>
      <c r="RES5" s="53"/>
      <c r="RET5" s="54"/>
      <c r="REU5" s="55"/>
      <c r="REV5" s="53"/>
      <c r="REW5" s="54"/>
      <c r="REX5" s="55"/>
      <c r="REY5" s="53"/>
      <c r="REZ5" s="54"/>
      <c r="RFA5" s="55"/>
      <c r="RFB5" s="53"/>
      <c r="RFC5" s="54"/>
      <c r="RFD5" s="55"/>
      <c r="RFE5" s="53"/>
      <c r="RFF5" s="54"/>
      <c r="RFG5" s="55"/>
      <c r="RFH5" s="53"/>
      <c r="RFI5" s="54"/>
      <c r="RFJ5" s="55"/>
      <c r="RFK5" s="53"/>
      <c r="RFL5" s="54"/>
      <c r="RFM5" s="55"/>
      <c r="RFN5" s="53"/>
      <c r="RFO5" s="54"/>
      <c r="RFP5" s="55"/>
      <c r="RFQ5" s="53"/>
      <c r="RFR5" s="54"/>
      <c r="RFS5" s="55"/>
      <c r="RFT5" s="53"/>
      <c r="RFU5" s="54"/>
      <c r="RFV5" s="55"/>
      <c r="RFW5" s="53"/>
      <c r="RFX5" s="54"/>
      <c r="RFY5" s="55"/>
      <c r="RFZ5" s="53"/>
      <c r="RGA5" s="54"/>
      <c r="RGB5" s="55"/>
      <c r="RGC5" s="53"/>
      <c r="RGD5" s="54"/>
      <c r="RGE5" s="55"/>
      <c r="RGF5" s="53"/>
      <c r="RGG5" s="54"/>
      <c r="RGH5" s="55"/>
      <c r="RGI5" s="53"/>
      <c r="RGJ5" s="54"/>
      <c r="RGK5" s="55"/>
      <c r="RGL5" s="53"/>
      <c r="RGM5" s="54"/>
      <c r="RGN5" s="55"/>
      <c r="RGO5" s="53"/>
      <c r="RGP5" s="54"/>
      <c r="RGQ5" s="55"/>
      <c r="RGR5" s="53"/>
      <c r="RGS5" s="54"/>
      <c r="RGT5" s="55"/>
      <c r="RGU5" s="53"/>
      <c r="RGV5" s="54"/>
      <c r="RGW5" s="55"/>
      <c r="RGX5" s="53"/>
      <c r="RGY5" s="54"/>
      <c r="RGZ5" s="55"/>
      <c r="RHA5" s="53"/>
      <c r="RHB5" s="54"/>
      <c r="RHC5" s="55"/>
      <c r="RHD5" s="53"/>
      <c r="RHE5" s="54"/>
      <c r="RHF5" s="55"/>
      <c r="RHG5" s="53"/>
      <c r="RHH5" s="54"/>
      <c r="RHI5" s="55"/>
      <c r="RHJ5" s="53"/>
      <c r="RHK5" s="54"/>
      <c r="RHL5" s="55"/>
      <c r="RHM5" s="53"/>
      <c r="RHN5" s="54"/>
      <c r="RHO5" s="55"/>
      <c r="RHP5" s="53"/>
      <c r="RHQ5" s="54"/>
      <c r="RHR5" s="55"/>
      <c r="RHS5" s="53"/>
      <c r="RHT5" s="54"/>
      <c r="RHU5" s="55"/>
      <c r="RHV5" s="53"/>
      <c r="RHW5" s="54"/>
      <c r="RHX5" s="55"/>
      <c r="RHY5" s="53"/>
      <c r="RHZ5" s="54"/>
      <c r="RIA5" s="55"/>
      <c r="RIB5" s="53"/>
      <c r="RIC5" s="54"/>
      <c r="RID5" s="55"/>
      <c r="RIE5" s="53"/>
      <c r="RIF5" s="54"/>
      <c r="RIG5" s="55"/>
      <c r="RIH5" s="53"/>
      <c r="RII5" s="54"/>
      <c r="RIJ5" s="55"/>
      <c r="RIK5" s="53"/>
      <c r="RIL5" s="54"/>
      <c r="RIM5" s="55"/>
      <c r="RIN5" s="53"/>
      <c r="RIO5" s="54"/>
      <c r="RIP5" s="55"/>
      <c r="RIQ5" s="53"/>
      <c r="RIR5" s="54"/>
      <c r="RIS5" s="55"/>
      <c r="RIT5" s="53"/>
      <c r="RIU5" s="54"/>
      <c r="RIV5" s="55"/>
      <c r="RIW5" s="53"/>
      <c r="RIX5" s="54"/>
      <c r="RIY5" s="55"/>
      <c r="RIZ5" s="53"/>
      <c r="RJA5" s="54"/>
      <c r="RJB5" s="55"/>
      <c r="RJC5" s="53"/>
      <c r="RJD5" s="54"/>
      <c r="RJE5" s="55"/>
      <c r="RJF5" s="53"/>
      <c r="RJG5" s="54"/>
      <c r="RJH5" s="55"/>
      <c r="RJI5" s="53"/>
      <c r="RJJ5" s="54"/>
      <c r="RJK5" s="55"/>
      <c r="RJL5" s="53"/>
      <c r="RJM5" s="54"/>
      <c r="RJN5" s="55"/>
      <c r="RJO5" s="53"/>
      <c r="RJP5" s="54"/>
      <c r="RJQ5" s="55"/>
      <c r="RJR5" s="53"/>
      <c r="RJS5" s="54"/>
      <c r="RJT5" s="55"/>
      <c r="RJU5" s="53"/>
      <c r="RJV5" s="54"/>
      <c r="RJW5" s="55"/>
      <c r="RJX5" s="53"/>
      <c r="RJY5" s="54"/>
      <c r="RJZ5" s="55"/>
      <c r="RKA5" s="53"/>
      <c r="RKB5" s="54"/>
      <c r="RKC5" s="55"/>
      <c r="RKD5" s="53"/>
      <c r="RKE5" s="54"/>
      <c r="RKF5" s="55"/>
      <c r="RKG5" s="53"/>
      <c r="RKH5" s="54"/>
      <c r="RKI5" s="55"/>
      <c r="RKJ5" s="53"/>
      <c r="RKK5" s="54"/>
      <c r="RKL5" s="55"/>
      <c r="RKM5" s="53"/>
      <c r="RKN5" s="54"/>
      <c r="RKO5" s="55"/>
      <c r="RKP5" s="53"/>
      <c r="RKQ5" s="54"/>
      <c r="RKR5" s="55"/>
      <c r="RKS5" s="53"/>
      <c r="RKT5" s="54"/>
      <c r="RKU5" s="55"/>
      <c r="RKV5" s="53"/>
      <c r="RKW5" s="54"/>
      <c r="RKX5" s="55"/>
      <c r="RKY5" s="53"/>
      <c r="RKZ5" s="54"/>
      <c r="RLA5" s="55"/>
      <c r="RLB5" s="53"/>
      <c r="RLC5" s="54"/>
      <c r="RLD5" s="55"/>
      <c r="RLE5" s="53"/>
      <c r="RLF5" s="54"/>
      <c r="RLG5" s="55"/>
      <c r="RLH5" s="53"/>
      <c r="RLI5" s="54"/>
      <c r="RLJ5" s="55"/>
      <c r="RLK5" s="53"/>
      <c r="RLL5" s="54"/>
      <c r="RLM5" s="55"/>
      <c r="RLN5" s="53"/>
      <c r="RLO5" s="54"/>
      <c r="RLP5" s="55"/>
      <c r="RLQ5" s="53"/>
      <c r="RLR5" s="54"/>
      <c r="RLS5" s="55"/>
      <c r="RLT5" s="53"/>
      <c r="RLU5" s="54"/>
      <c r="RLV5" s="55"/>
      <c r="RLW5" s="53"/>
      <c r="RLX5" s="54"/>
      <c r="RLY5" s="55"/>
      <c r="RLZ5" s="53"/>
      <c r="RMA5" s="54"/>
      <c r="RMB5" s="55"/>
      <c r="RMC5" s="53"/>
      <c r="RMD5" s="54"/>
      <c r="RME5" s="55"/>
      <c r="RMF5" s="53"/>
      <c r="RMG5" s="54"/>
      <c r="RMH5" s="55"/>
      <c r="RMI5" s="53"/>
      <c r="RMJ5" s="54"/>
      <c r="RMK5" s="55"/>
      <c r="RML5" s="53"/>
      <c r="RMM5" s="54"/>
      <c r="RMN5" s="55"/>
      <c r="RMO5" s="53"/>
      <c r="RMP5" s="54"/>
      <c r="RMQ5" s="55"/>
      <c r="RMR5" s="53"/>
      <c r="RMS5" s="54"/>
      <c r="RMT5" s="55"/>
      <c r="RMU5" s="53"/>
      <c r="RMV5" s="54"/>
      <c r="RMW5" s="55"/>
      <c r="RMX5" s="53"/>
      <c r="RMY5" s="54"/>
      <c r="RMZ5" s="55"/>
      <c r="RNA5" s="53"/>
      <c r="RNB5" s="54"/>
      <c r="RNC5" s="55"/>
      <c r="RND5" s="53"/>
      <c r="RNE5" s="54"/>
      <c r="RNF5" s="55"/>
      <c r="RNG5" s="53"/>
      <c r="RNH5" s="54"/>
      <c r="RNI5" s="55"/>
      <c r="RNJ5" s="53"/>
      <c r="RNK5" s="54"/>
      <c r="RNL5" s="55"/>
      <c r="RNM5" s="53"/>
      <c r="RNN5" s="54"/>
      <c r="RNO5" s="55"/>
      <c r="RNP5" s="53"/>
      <c r="RNQ5" s="54"/>
      <c r="RNR5" s="55"/>
      <c r="RNS5" s="53"/>
      <c r="RNT5" s="54"/>
      <c r="RNU5" s="55"/>
      <c r="RNV5" s="53"/>
      <c r="RNW5" s="54"/>
      <c r="RNX5" s="55"/>
      <c r="RNY5" s="53"/>
      <c r="RNZ5" s="54"/>
      <c r="ROA5" s="55"/>
      <c r="ROB5" s="53"/>
      <c r="ROC5" s="54"/>
      <c r="ROD5" s="55"/>
      <c r="ROE5" s="53"/>
      <c r="ROF5" s="54"/>
      <c r="ROG5" s="55"/>
      <c r="ROH5" s="53"/>
      <c r="ROI5" s="54"/>
      <c r="ROJ5" s="55"/>
      <c r="ROK5" s="53"/>
      <c r="ROL5" s="54"/>
      <c r="ROM5" s="55"/>
      <c r="RON5" s="53"/>
      <c r="ROO5" s="54"/>
      <c r="ROP5" s="55"/>
      <c r="ROQ5" s="53"/>
      <c r="ROR5" s="54"/>
      <c r="ROS5" s="55"/>
      <c r="ROT5" s="53"/>
      <c r="ROU5" s="54"/>
      <c r="ROV5" s="55"/>
      <c r="ROW5" s="53"/>
      <c r="ROX5" s="54"/>
      <c r="ROY5" s="55"/>
      <c r="ROZ5" s="53"/>
      <c r="RPA5" s="54"/>
      <c r="RPB5" s="55"/>
      <c r="RPC5" s="53"/>
      <c r="RPD5" s="54"/>
      <c r="RPE5" s="55"/>
      <c r="RPF5" s="53"/>
      <c r="RPG5" s="54"/>
      <c r="RPH5" s="55"/>
      <c r="RPI5" s="53"/>
      <c r="RPJ5" s="54"/>
      <c r="RPK5" s="55"/>
      <c r="RPL5" s="53"/>
      <c r="RPM5" s="54"/>
      <c r="RPN5" s="55"/>
      <c r="RPO5" s="53"/>
      <c r="RPP5" s="54"/>
      <c r="RPQ5" s="55"/>
      <c r="RPR5" s="53"/>
      <c r="RPS5" s="54"/>
      <c r="RPT5" s="55"/>
      <c r="RPU5" s="53"/>
      <c r="RPV5" s="54"/>
      <c r="RPW5" s="55"/>
      <c r="RPX5" s="53"/>
      <c r="RPY5" s="54"/>
      <c r="RPZ5" s="55"/>
      <c r="RQA5" s="53"/>
      <c r="RQB5" s="54"/>
      <c r="RQC5" s="55"/>
      <c r="RQD5" s="53"/>
      <c r="RQE5" s="54"/>
      <c r="RQF5" s="55"/>
      <c r="RQG5" s="53"/>
      <c r="RQH5" s="54"/>
      <c r="RQI5" s="55"/>
      <c r="RQJ5" s="53"/>
      <c r="RQK5" s="54"/>
      <c r="RQL5" s="55"/>
      <c r="RQM5" s="53"/>
      <c r="RQN5" s="54"/>
      <c r="RQO5" s="55"/>
      <c r="RQP5" s="53"/>
      <c r="RQQ5" s="54"/>
      <c r="RQR5" s="55"/>
      <c r="RQS5" s="53"/>
      <c r="RQT5" s="54"/>
      <c r="RQU5" s="55"/>
      <c r="RQV5" s="53"/>
      <c r="RQW5" s="54"/>
      <c r="RQX5" s="55"/>
      <c r="RQY5" s="53"/>
      <c r="RQZ5" s="54"/>
      <c r="RRA5" s="55"/>
      <c r="RRB5" s="53"/>
      <c r="RRC5" s="54"/>
      <c r="RRD5" s="55"/>
      <c r="RRE5" s="53"/>
      <c r="RRF5" s="54"/>
      <c r="RRG5" s="55"/>
      <c r="RRH5" s="53"/>
      <c r="RRI5" s="54"/>
      <c r="RRJ5" s="55"/>
      <c r="RRK5" s="53"/>
      <c r="RRL5" s="54"/>
      <c r="RRM5" s="55"/>
      <c r="RRN5" s="53"/>
      <c r="RRO5" s="54"/>
      <c r="RRP5" s="55"/>
      <c r="RRQ5" s="53"/>
      <c r="RRR5" s="54"/>
      <c r="RRS5" s="55"/>
      <c r="RRT5" s="53"/>
      <c r="RRU5" s="54"/>
      <c r="RRV5" s="55"/>
      <c r="RRW5" s="53"/>
      <c r="RRX5" s="54"/>
      <c r="RRY5" s="55"/>
      <c r="RRZ5" s="53"/>
      <c r="RSA5" s="54"/>
      <c r="RSB5" s="55"/>
      <c r="RSC5" s="53"/>
      <c r="RSD5" s="54"/>
      <c r="RSE5" s="55"/>
      <c r="RSF5" s="53"/>
      <c r="RSG5" s="54"/>
      <c r="RSH5" s="55"/>
      <c r="RSI5" s="53"/>
      <c r="RSJ5" s="54"/>
      <c r="RSK5" s="55"/>
      <c r="RSL5" s="53"/>
      <c r="RSM5" s="54"/>
      <c r="RSN5" s="55"/>
      <c r="RSO5" s="53"/>
      <c r="RSP5" s="54"/>
      <c r="RSQ5" s="55"/>
      <c r="RSR5" s="53"/>
      <c r="RSS5" s="54"/>
      <c r="RST5" s="55"/>
      <c r="RSU5" s="53"/>
      <c r="RSV5" s="54"/>
      <c r="RSW5" s="55"/>
      <c r="RSX5" s="53"/>
      <c r="RSY5" s="54"/>
      <c r="RSZ5" s="55"/>
      <c r="RTA5" s="53"/>
      <c r="RTB5" s="54"/>
      <c r="RTC5" s="55"/>
      <c r="RTD5" s="53"/>
      <c r="RTE5" s="54"/>
      <c r="RTF5" s="55"/>
      <c r="RTG5" s="53"/>
      <c r="RTH5" s="54"/>
      <c r="RTI5" s="55"/>
      <c r="RTJ5" s="53"/>
      <c r="RTK5" s="54"/>
      <c r="RTL5" s="55"/>
      <c r="RTM5" s="53"/>
      <c r="RTN5" s="54"/>
      <c r="RTO5" s="55"/>
      <c r="RTP5" s="53"/>
      <c r="RTQ5" s="54"/>
      <c r="RTR5" s="55"/>
      <c r="RTS5" s="53"/>
      <c r="RTT5" s="54"/>
      <c r="RTU5" s="55"/>
      <c r="RTV5" s="53"/>
      <c r="RTW5" s="54"/>
      <c r="RTX5" s="55"/>
      <c r="RTY5" s="53"/>
      <c r="RTZ5" s="54"/>
      <c r="RUA5" s="55"/>
      <c r="RUB5" s="53"/>
      <c r="RUC5" s="54"/>
      <c r="RUD5" s="55"/>
      <c r="RUE5" s="53"/>
      <c r="RUF5" s="54"/>
      <c r="RUG5" s="55"/>
      <c r="RUH5" s="53"/>
      <c r="RUI5" s="54"/>
      <c r="RUJ5" s="55"/>
      <c r="RUK5" s="53"/>
      <c r="RUL5" s="54"/>
      <c r="RUM5" s="55"/>
      <c r="RUN5" s="53"/>
      <c r="RUO5" s="54"/>
      <c r="RUP5" s="55"/>
      <c r="RUQ5" s="53"/>
      <c r="RUR5" s="54"/>
      <c r="RUS5" s="55"/>
      <c r="RUT5" s="53"/>
      <c r="RUU5" s="54"/>
      <c r="RUV5" s="55"/>
      <c r="RUW5" s="53"/>
      <c r="RUX5" s="54"/>
      <c r="RUY5" s="55"/>
      <c r="RUZ5" s="53"/>
      <c r="RVA5" s="54"/>
      <c r="RVB5" s="55"/>
      <c r="RVC5" s="53"/>
      <c r="RVD5" s="54"/>
      <c r="RVE5" s="55"/>
      <c r="RVF5" s="53"/>
      <c r="RVG5" s="54"/>
      <c r="RVH5" s="55"/>
      <c r="RVI5" s="53"/>
      <c r="RVJ5" s="54"/>
      <c r="RVK5" s="55"/>
      <c r="RVL5" s="53"/>
      <c r="RVM5" s="54"/>
      <c r="RVN5" s="55"/>
      <c r="RVO5" s="53"/>
      <c r="RVP5" s="54"/>
      <c r="RVQ5" s="55"/>
      <c r="RVR5" s="53"/>
      <c r="RVS5" s="54"/>
      <c r="RVT5" s="55"/>
      <c r="RVU5" s="53"/>
      <c r="RVV5" s="54"/>
      <c r="RVW5" s="55"/>
      <c r="RVX5" s="53"/>
      <c r="RVY5" s="54"/>
      <c r="RVZ5" s="55"/>
      <c r="RWA5" s="53"/>
      <c r="RWB5" s="54"/>
      <c r="RWC5" s="55"/>
      <c r="RWD5" s="53"/>
      <c r="RWE5" s="54"/>
      <c r="RWF5" s="55"/>
      <c r="RWG5" s="53"/>
      <c r="RWH5" s="54"/>
      <c r="RWI5" s="55"/>
      <c r="RWJ5" s="53"/>
      <c r="RWK5" s="54"/>
      <c r="RWL5" s="55"/>
      <c r="RWM5" s="53"/>
      <c r="RWN5" s="54"/>
      <c r="RWO5" s="55"/>
      <c r="RWP5" s="53"/>
      <c r="RWQ5" s="54"/>
      <c r="RWR5" s="55"/>
      <c r="RWS5" s="53"/>
      <c r="RWT5" s="54"/>
      <c r="RWU5" s="55"/>
      <c r="RWV5" s="53"/>
      <c r="RWW5" s="54"/>
      <c r="RWX5" s="55"/>
      <c r="RWY5" s="53"/>
      <c r="RWZ5" s="54"/>
      <c r="RXA5" s="55"/>
      <c r="RXB5" s="53"/>
      <c r="RXC5" s="54"/>
      <c r="RXD5" s="55"/>
      <c r="RXE5" s="53"/>
      <c r="RXF5" s="54"/>
      <c r="RXG5" s="55"/>
      <c r="RXH5" s="53"/>
      <c r="RXI5" s="54"/>
      <c r="RXJ5" s="55"/>
      <c r="RXK5" s="53"/>
      <c r="RXL5" s="54"/>
      <c r="RXM5" s="55"/>
      <c r="RXN5" s="53"/>
      <c r="RXO5" s="54"/>
      <c r="RXP5" s="55"/>
      <c r="RXQ5" s="53"/>
      <c r="RXR5" s="54"/>
      <c r="RXS5" s="55"/>
      <c r="RXT5" s="53"/>
      <c r="RXU5" s="54"/>
      <c r="RXV5" s="55"/>
      <c r="RXW5" s="53"/>
      <c r="RXX5" s="54"/>
      <c r="RXY5" s="55"/>
      <c r="RXZ5" s="53"/>
      <c r="RYA5" s="54"/>
      <c r="RYB5" s="55"/>
      <c r="RYC5" s="53"/>
      <c r="RYD5" s="54"/>
      <c r="RYE5" s="55"/>
      <c r="RYF5" s="53"/>
      <c r="RYG5" s="54"/>
      <c r="RYH5" s="55"/>
      <c r="RYI5" s="53"/>
      <c r="RYJ5" s="54"/>
      <c r="RYK5" s="55"/>
      <c r="RYL5" s="53"/>
      <c r="RYM5" s="54"/>
      <c r="RYN5" s="55"/>
      <c r="RYO5" s="53"/>
      <c r="RYP5" s="54"/>
      <c r="RYQ5" s="55"/>
      <c r="RYR5" s="53"/>
      <c r="RYS5" s="54"/>
      <c r="RYT5" s="55"/>
      <c r="RYU5" s="53"/>
      <c r="RYV5" s="54"/>
      <c r="RYW5" s="55"/>
      <c r="RYX5" s="53"/>
      <c r="RYY5" s="54"/>
      <c r="RYZ5" s="55"/>
      <c r="RZA5" s="53"/>
      <c r="RZB5" s="54"/>
      <c r="RZC5" s="55"/>
      <c r="RZD5" s="53"/>
      <c r="RZE5" s="54"/>
      <c r="RZF5" s="55"/>
      <c r="RZG5" s="53"/>
      <c r="RZH5" s="54"/>
      <c r="RZI5" s="55"/>
      <c r="RZJ5" s="53"/>
      <c r="RZK5" s="54"/>
      <c r="RZL5" s="55"/>
      <c r="RZM5" s="53"/>
      <c r="RZN5" s="54"/>
      <c r="RZO5" s="55"/>
      <c r="RZP5" s="53"/>
      <c r="RZQ5" s="54"/>
      <c r="RZR5" s="55"/>
      <c r="RZS5" s="53"/>
      <c r="RZT5" s="54"/>
      <c r="RZU5" s="55"/>
      <c r="RZV5" s="53"/>
      <c r="RZW5" s="54"/>
      <c r="RZX5" s="55"/>
      <c r="RZY5" s="53"/>
      <c r="RZZ5" s="54"/>
      <c r="SAA5" s="55"/>
      <c r="SAB5" s="53"/>
      <c r="SAC5" s="54"/>
      <c r="SAD5" s="55"/>
      <c r="SAE5" s="53"/>
      <c r="SAF5" s="54"/>
      <c r="SAG5" s="55"/>
      <c r="SAH5" s="53"/>
      <c r="SAI5" s="54"/>
      <c r="SAJ5" s="55"/>
      <c r="SAK5" s="53"/>
      <c r="SAL5" s="54"/>
      <c r="SAM5" s="55"/>
      <c r="SAN5" s="53"/>
      <c r="SAO5" s="54"/>
      <c r="SAP5" s="55"/>
      <c r="SAQ5" s="53"/>
      <c r="SAR5" s="54"/>
      <c r="SAS5" s="55"/>
      <c r="SAT5" s="53"/>
      <c r="SAU5" s="54"/>
      <c r="SAV5" s="55"/>
      <c r="SAW5" s="53"/>
      <c r="SAX5" s="54"/>
      <c r="SAY5" s="55"/>
      <c r="SAZ5" s="53"/>
      <c r="SBA5" s="54"/>
      <c r="SBB5" s="55"/>
      <c r="SBC5" s="53"/>
      <c r="SBD5" s="54"/>
      <c r="SBE5" s="55"/>
      <c r="SBF5" s="53"/>
      <c r="SBG5" s="54"/>
      <c r="SBH5" s="55"/>
      <c r="SBI5" s="53"/>
      <c r="SBJ5" s="54"/>
      <c r="SBK5" s="55"/>
      <c r="SBL5" s="53"/>
      <c r="SBM5" s="54"/>
      <c r="SBN5" s="55"/>
      <c r="SBO5" s="53"/>
      <c r="SBP5" s="54"/>
      <c r="SBQ5" s="55"/>
      <c r="SBR5" s="53"/>
      <c r="SBS5" s="54"/>
      <c r="SBT5" s="55"/>
      <c r="SBU5" s="53"/>
      <c r="SBV5" s="54"/>
      <c r="SBW5" s="55"/>
      <c r="SBX5" s="53"/>
      <c r="SBY5" s="54"/>
      <c r="SBZ5" s="55"/>
      <c r="SCA5" s="53"/>
      <c r="SCB5" s="54"/>
      <c r="SCC5" s="55"/>
      <c r="SCD5" s="53"/>
      <c r="SCE5" s="54"/>
      <c r="SCF5" s="55"/>
      <c r="SCG5" s="53"/>
      <c r="SCH5" s="54"/>
      <c r="SCI5" s="55"/>
      <c r="SCJ5" s="53"/>
      <c r="SCK5" s="54"/>
      <c r="SCL5" s="55"/>
      <c r="SCM5" s="53"/>
      <c r="SCN5" s="54"/>
      <c r="SCO5" s="55"/>
      <c r="SCP5" s="53"/>
      <c r="SCQ5" s="54"/>
      <c r="SCR5" s="55"/>
      <c r="SCS5" s="53"/>
      <c r="SCT5" s="54"/>
      <c r="SCU5" s="55"/>
      <c r="SCV5" s="53"/>
      <c r="SCW5" s="54"/>
      <c r="SCX5" s="55"/>
      <c r="SCY5" s="53"/>
      <c r="SCZ5" s="54"/>
      <c r="SDA5" s="55"/>
      <c r="SDB5" s="53"/>
      <c r="SDC5" s="54"/>
      <c r="SDD5" s="55"/>
      <c r="SDE5" s="53"/>
      <c r="SDF5" s="54"/>
      <c r="SDG5" s="55"/>
      <c r="SDH5" s="53"/>
      <c r="SDI5" s="54"/>
      <c r="SDJ5" s="55"/>
      <c r="SDK5" s="53"/>
      <c r="SDL5" s="54"/>
      <c r="SDM5" s="55"/>
      <c r="SDN5" s="53"/>
      <c r="SDO5" s="54"/>
      <c r="SDP5" s="55"/>
      <c r="SDQ5" s="53"/>
      <c r="SDR5" s="54"/>
      <c r="SDS5" s="55"/>
      <c r="SDT5" s="53"/>
      <c r="SDU5" s="54"/>
      <c r="SDV5" s="55"/>
      <c r="SDW5" s="53"/>
      <c r="SDX5" s="54"/>
      <c r="SDY5" s="55"/>
      <c r="SDZ5" s="53"/>
      <c r="SEA5" s="54"/>
      <c r="SEB5" s="55"/>
      <c r="SEC5" s="53"/>
      <c r="SED5" s="54"/>
      <c r="SEE5" s="55"/>
      <c r="SEF5" s="53"/>
      <c r="SEG5" s="54"/>
      <c r="SEH5" s="55"/>
      <c r="SEI5" s="53"/>
      <c r="SEJ5" s="54"/>
      <c r="SEK5" s="55"/>
      <c r="SEL5" s="53"/>
      <c r="SEM5" s="54"/>
      <c r="SEN5" s="55"/>
      <c r="SEO5" s="53"/>
      <c r="SEP5" s="54"/>
      <c r="SEQ5" s="55"/>
      <c r="SER5" s="53"/>
      <c r="SES5" s="54"/>
      <c r="SET5" s="55"/>
      <c r="SEU5" s="53"/>
      <c r="SEV5" s="54"/>
      <c r="SEW5" s="55"/>
      <c r="SEX5" s="53"/>
      <c r="SEY5" s="54"/>
      <c r="SEZ5" s="55"/>
      <c r="SFA5" s="53"/>
      <c r="SFB5" s="54"/>
      <c r="SFC5" s="55"/>
      <c r="SFD5" s="53"/>
      <c r="SFE5" s="54"/>
      <c r="SFF5" s="55"/>
      <c r="SFG5" s="53"/>
      <c r="SFH5" s="54"/>
      <c r="SFI5" s="55"/>
      <c r="SFJ5" s="53"/>
      <c r="SFK5" s="54"/>
      <c r="SFL5" s="55"/>
      <c r="SFM5" s="53"/>
      <c r="SFN5" s="54"/>
      <c r="SFO5" s="55"/>
      <c r="SFP5" s="53"/>
      <c r="SFQ5" s="54"/>
      <c r="SFR5" s="55"/>
      <c r="SFS5" s="53"/>
      <c r="SFT5" s="54"/>
      <c r="SFU5" s="55"/>
      <c r="SFV5" s="53"/>
      <c r="SFW5" s="54"/>
      <c r="SFX5" s="55"/>
      <c r="SFY5" s="53"/>
      <c r="SFZ5" s="54"/>
      <c r="SGA5" s="55"/>
      <c r="SGB5" s="53"/>
      <c r="SGC5" s="54"/>
      <c r="SGD5" s="55"/>
      <c r="SGE5" s="53"/>
      <c r="SGF5" s="54"/>
      <c r="SGG5" s="55"/>
      <c r="SGH5" s="53"/>
      <c r="SGI5" s="54"/>
      <c r="SGJ5" s="55"/>
      <c r="SGK5" s="53"/>
      <c r="SGL5" s="54"/>
      <c r="SGM5" s="55"/>
      <c r="SGN5" s="53"/>
      <c r="SGO5" s="54"/>
      <c r="SGP5" s="55"/>
      <c r="SGQ5" s="53"/>
      <c r="SGR5" s="54"/>
      <c r="SGS5" s="55"/>
      <c r="SGT5" s="53"/>
      <c r="SGU5" s="54"/>
      <c r="SGV5" s="55"/>
      <c r="SGW5" s="53"/>
      <c r="SGX5" s="54"/>
      <c r="SGY5" s="55"/>
      <c r="SGZ5" s="53"/>
      <c r="SHA5" s="54"/>
      <c r="SHB5" s="55"/>
      <c r="SHC5" s="53"/>
      <c r="SHD5" s="54"/>
      <c r="SHE5" s="55"/>
      <c r="SHF5" s="53"/>
      <c r="SHG5" s="54"/>
      <c r="SHH5" s="55"/>
      <c r="SHI5" s="53"/>
      <c r="SHJ5" s="54"/>
      <c r="SHK5" s="55"/>
      <c r="SHL5" s="53"/>
      <c r="SHM5" s="54"/>
      <c r="SHN5" s="55"/>
      <c r="SHO5" s="53"/>
      <c r="SHP5" s="54"/>
      <c r="SHQ5" s="55"/>
      <c r="SHR5" s="53"/>
      <c r="SHS5" s="54"/>
      <c r="SHT5" s="55"/>
      <c r="SHU5" s="53"/>
      <c r="SHV5" s="54"/>
      <c r="SHW5" s="55"/>
      <c r="SHX5" s="53"/>
      <c r="SHY5" s="54"/>
      <c r="SHZ5" s="55"/>
      <c r="SIA5" s="53"/>
      <c r="SIB5" s="54"/>
      <c r="SIC5" s="55"/>
      <c r="SID5" s="53"/>
      <c r="SIE5" s="54"/>
      <c r="SIF5" s="55"/>
      <c r="SIG5" s="53"/>
      <c r="SIH5" s="54"/>
      <c r="SII5" s="55"/>
      <c r="SIJ5" s="53"/>
      <c r="SIK5" s="54"/>
      <c r="SIL5" s="55"/>
      <c r="SIM5" s="53"/>
      <c r="SIN5" s="54"/>
      <c r="SIO5" s="55"/>
      <c r="SIP5" s="53"/>
      <c r="SIQ5" s="54"/>
      <c r="SIR5" s="55"/>
      <c r="SIS5" s="53"/>
      <c r="SIT5" s="54"/>
      <c r="SIU5" s="55"/>
      <c r="SIV5" s="53"/>
      <c r="SIW5" s="54"/>
      <c r="SIX5" s="55"/>
      <c r="SIY5" s="53"/>
      <c r="SIZ5" s="54"/>
      <c r="SJA5" s="55"/>
      <c r="SJB5" s="53"/>
      <c r="SJC5" s="54"/>
      <c r="SJD5" s="55"/>
      <c r="SJE5" s="53"/>
      <c r="SJF5" s="54"/>
      <c r="SJG5" s="55"/>
      <c r="SJH5" s="53"/>
      <c r="SJI5" s="54"/>
      <c r="SJJ5" s="55"/>
      <c r="SJK5" s="53"/>
      <c r="SJL5" s="54"/>
      <c r="SJM5" s="55"/>
      <c r="SJN5" s="53"/>
      <c r="SJO5" s="54"/>
      <c r="SJP5" s="55"/>
      <c r="SJQ5" s="53"/>
      <c r="SJR5" s="54"/>
      <c r="SJS5" s="55"/>
      <c r="SJT5" s="53"/>
      <c r="SJU5" s="54"/>
      <c r="SJV5" s="55"/>
      <c r="SJW5" s="53"/>
      <c r="SJX5" s="54"/>
      <c r="SJY5" s="55"/>
      <c r="SJZ5" s="53"/>
      <c r="SKA5" s="54"/>
      <c r="SKB5" s="55"/>
      <c r="SKC5" s="53"/>
      <c r="SKD5" s="54"/>
      <c r="SKE5" s="55"/>
      <c r="SKF5" s="53"/>
      <c r="SKG5" s="54"/>
      <c r="SKH5" s="55"/>
      <c r="SKI5" s="53"/>
      <c r="SKJ5" s="54"/>
      <c r="SKK5" s="55"/>
      <c r="SKL5" s="53"/>
      <c r="SKM5" s="54"/>
      <c r="SKN5" s="55"/>
      <c r="SKO5" s="53"/>
      <c r="SKP5" s="54"/>
      <c r="SKQ5" s="55"/>
      <c r="SKR5" s="53"/>
      <c r="SKS5" s="54"/>
      <c r="SKT5" s="55"/>
      <c r="SKU5" s="53"/>
      <c r="SKV5" s="54"/>
      <c r="SKW5" s="55"/>
      <c r="SKX5" s="53"/>
      <c r="SKY5" s="54"/>
      <c r="SKZ5" s="55"/>
      <c r="SLA5" s="53"/>
      <c r="SLB5" s="54"/>
      <c r="SLC5" s="55"/>
      <c r="SLD5" s="53"/>
      <c r="SLE5" s="54"/>
      <c r="SLF5" s="55"/>
      <c r="SLG5" s="53"/>
      <c r="SLH5" s="54"/>
      <c r="SLI5" s="55"/>
      <c r="SLJ5" s="53"/>
      <c r="SLK5" s="54"/>
      <c r="SLL5" s="55"/>
      <c r="SLM5" s="53"/>
      <c r="SLN5" s="54"/>
      <c r="SLO5" s="55"/>
      <c r="SLP5" s="53"/>
      <c r="SLQ5" s="54"/>
      <c r="SLR5" s="55"/>
      <c r="SLS5" s="53"/>
      <c r="SLT5" s="54"/>
      <c r="SLU5" s="55"/>
      <c r="SLV5" s="53"/>
      <c r="SLW5" s="54"/>
      <c r="SLX5" s="55"/>
      <c r="SLY5" s="53"/>
      <c r="SLZ5" s="54"/>
      <c r="SMA5" s="55"/>
      <c r="SMB5" s="53"/>
      <c r="SMC5" s="54"/>
      <c r="SMD5" s="55"/>
      <c r="SME5" s="53"/>
      <c r="SMF5" s="54"/>
      <c r="SMG5" s="55"/>
      <c r="SMH5" s="53"/>
      <c r="SMI5" s="54"/>
      <c r="SMJ5" s="55"/>
      <c r="SMK5" s="53"/>
      <c r="SML5" s="54"/>
      <c r="SMM5" s="55"/>
      <c r="SMN5" s="53"/>
      <c r="SMO5" s="54"/>
      <c r="SMP5" s="55"/>
      <c r="SMQ5" s="53"/>
      <c r="SMR5" s="54"/>
      <c r="SMS5" s="55"/>
      <c r="SMT5" s="53"/>
      <c r="SMU5" s="54"/>
      <c r="SMV5" s="55"/>
      <c r="SMW5" s="53"/>
      <c r="SMX5" s="54"/>
      <c r="SMY5" s="55"/>
      <c r="SMZ5" s="53"/>
      <c r="SNA5" s="54"/>
      <c r="SNB5" s="55"/>
      <c r="SNC5" s="53"/>
      <c r="SND5" s="54"/>
      <c r="SNE5" s="55"/>
      <c r="SNF5" s="53"/>
      <c r="SNG5" s="54"/>
      <c r="SNH5" s="55"/>
      <c r="SNI5" s="53"/>
      <c r="SNJ5" s="54"/>
      <c r="SNK5" s="55"/>
      <c r="SNL5" s="53"/>
      <c r="SNM5" s="54"/>
      <c r="SNN5" s="55"/>
      <c r="SNO5" s="53"/>
      <c r="SNP5" s="54"/>
      <c r="SNQ5" s="55"/>
      <c r="SNR5" s="53"/>
      <c r="SNS5" s="54"/>
      <c r="SNT5" s="55"/>
      <c r="SNU5" s="53"/>
      <c r="SNV5" s="54"/>
      <c r="SNW5" s="55"/>
      <c r="SNX5" s="53"/>
      <c r="SNY5" s="54"/>
      <c r="SNZ5" s="55"/>
      <c r="SOA5" s="53"/>
      <c r="SOB5" s="54"/>
      <c r="SOC5" s="55"/>
      <c r="SOD5" s="53"/>
      <c r="SOE5" s="54"/>
      <c r="SOF5" s="55"/>
      <c r="SOG5" s="53"/>
      <c r="SOH5" s="54"/>
      <c r="SOI5" s="55"/>
      <c r="SOJ5" s="53"/>
      <c r="SOK5" s="54"/>
      <c r="SOL5" s="55"/>
      <c r="SOM5" s="53"/>
      <c r="SON5" s="54"/>
      <c r="SOO5" s="55"/>
      <c r="SOP5" s="53"/>
      <c r="SOQ5" s="54"/>
      <c r="SOR5" s="55"/>
      <c r="SOS5" s="53"/>
      <c r="SOT5" s="54"/>
      <c r="SOU5" s="55"/>
      <c r="SOV5" s="53"/>
      <c r="SOW5" s="54"/>
      <c r="SOX5" s="55"/>
      <c r="SOY5" s="53"/>
      <c r="SOZ5" s="54"/>
      <c r="SPA5" s="55"/>
      <c r="SPB5" s="53"/>
      <c r="SPC5" s="54"/>
      <c r="SPD5" s="55"/>
      <c r="SPE5" s="53"/>
      <c r="SPF5" s="54"/>
      <c r="SPG5" s="55"/>
      <c r="SPH5" s="53"/>
      <c r="SPI5" s="54"/>
      <c r="SPJ5" s="55"/>
      <c r="SPK5" s="53"/>
      <c r="SPL5" s="54"/>
      <c r="SPM5" s="55"/>
      <c r="SPN5" s="53"/>
      <c r="SPO5" s="54"/>
      <c r="SPP5" s="55"/>
      <c r="SPQ5" s="53"/>
      <c r="SPR5" s="54"/>
      <c r="SPS5" s="55"/>
      <c r="SPT5" s="53"/>
      <c r="SPU5" s="54"/>
      <c r="SPV5" s="55"/>
      <c r="SPW5" s="53"/>
      <c r="SPX5" s="54"/>
      <c r="SPY5" s="55"/>
      <c r="SPZ5" s="53"/>
      <c r="SQA5" s="54"/>
      <c r="SQB5" s="55"/>
      <c r="SQC5" s="53"/>
      <c r="SQD5" s="54"/>
      <c r="SQE5" s="55"/>
      <c r="SQF5" s="53"/>
      <c r="SQG5" s="54"/>
      <c r="SQH5" s="55"/>
      <c r="SQI5" s="53"/>
      <c r="SQJ5" s="54"/>
      <c r="SQK5" s="55"/>
      <c r="SQL5" s="53"/>
      <c r="SQM5" s="54"/>
      <c r="SQN5" s="55"/>
      <c r="SQO5" s="53"/>
      <c r="SQP5" s="54"/>
      <c r="SQQ5" s="55"/>
      <c r="SQR5" s="53"/>
      <c r="SQS5" s="54"/>
      <c r="SQT5" s="55"/>
      <c r="SQU5" s="53"/>
      <c r="SQV5" s="54"/>
      <c r="SQW5" s="55"/>
      <c r="SQX5" s="53"/>
      <c r="SQY5" s="54"/>
      <c r="SQZ5" s="55"/>
      <c r="SRA5" s="53"/>
      <c r="SRB5" s="54"/>
      <c r="SRC5" s="55"/>
      <c r="SRD5" s="53"/>
      <c r="SRE5" s="54"/>
      <c r="SRF5" s="55"/>
      <c r="SRG5" s="53"/>
      <c r="SRH5" s="54"/>
      <c r="SRI5" s="55"/>
      <c r="SRJ5" s="53"/>
      <c r="SRK5" s="54"/>
      <c r="SRL5" s="55"/>
      <c r="SRM5" s="53"/>
      <c r="SRN5" s="54"/>
      <c r="SRO5" s="55"/>
      <c r="SRP5" s="53"/>
      <c r="SRQ5" s="54"/>
      <c r="SRR5" s="55"/>
      <c r="SRS5" s="53"/>
      <c r="SRT5" s="54"/>
      <c r="SRU5" s="55"/>
      <c r="SRV5" s="53"/>
      <c r="SRW5" s="54"/>
      <c r="SRX5" s="55"/>
      <c r="SRY5" s="53"/>
      <c r="SRZ5" s="54"/>
      <c r="SSA5" s="55"/>
      <c r="SSB5" s="53"/>
      <c r="SSC5" s="54"/>
      <c r="SSD5" s="55"/>
      <c r="SSE5" s="53"/>
      <c r="SSF5" s="54"/>
      <c r="SSG5" s="55"/>
      <c r="SSH5" s="53"/>
      <c r="SSI5" s="54"/>
      <c r="SSJ5" s="55"/>
      <c r="SSK5" s="53"/>
      <c r="SSL5" s="54"/>
      <c r="SSM5" s="55"/>
      <c r="SSN5" s="53"/>
      <c r="SSO5" s="54"/>
      <c r="SSP5" s="55"/>
      <c r="SSQ5" s="53"/>
      <c r="SSR5" s="54"/>
      <c r="SSS5" s="55"/>
      <c r="SST5" s="53"/>
      <c r="SSU5" s="54"/>
      <c r="SSV5" s="55"/>
      <c r="SSW5" s="53"/>
      <c r="SSX5" s="54"/>
      <c r="SSY5" s="55"/>
      <c r="SSZ5" s="53"/>
      <c r="STA5" s="54"/>
      <c r="STB5" s="55"/>
      <c r="STC5" s="53"/>
      <c r="STD5" s="54"/>
      <c r="STE5" s="55"/>
      <c r="STF5" s="53"/>
      <c r="STG5" s="54"/>
      <c r="STH5" s="55"/>
      <c r="STI5" s="53"/>
      <c r="STJ5" s="54"/>
      <c r="STK5" s="55"/>
      <c r="STL5" s="53"/>
      <c r="STM5" s="54"/>
      <c r="STN5" s="55"/>
      <c r="STO5" s="53"/>
      <c r="STP5" s="54"/>
      <c r="STQ5" s="55"/>
      <c r="STR5" s="53"/>
      <c r="STS5" s="54"/>
      <c r="STT5" s="55"/>
      <c r="STU5" s="53"/>
      <c r="STV5" s="54"/>
      <c r="STW5" s="55"/>
      <c r="STX5" s="53"/>
      <c r="STY5" s="54"/>
      <c r="STZ5" s="55"/>
      <c r="SUA5" s="53"/>
      <c r="SUB5" s="54"/>
      <c r="SUC5" s="55"/>
      <c r="SUD5" s="53"/>
      <c r="SUE5" s="54"/>
      <c r="SUF5" s="55"/>
      <c r="SUG5" s="53"/>
      <c r="SUH5" s="54"/>
      <c r="SUI5" s="55"/>
      <c r="SUJ5" s="53"/>
      <c r="SUK5" s="54"/>
      <c r="SUL5" s="55"/>
      <c r="SUM5" s="53"/>
      <c r="SUN5" s="54"/>
      <c r="SUO5" s="55"/>
      <c r="SUP5" s="53"/>
      <c r="SUQ5" s="54"/>
      <c r="SUR5" s="55"/>
      <c r="SUS5" s="53"/>
      <c r="SUT5" s="54"/>
      <c r="SUU5" s="55"/>
      <c r="SUV5" s="53"/>
      <c r="SUW5" s="54"/>
      <c r="SUX5" s="55"/>
      <c r="SUY5" s="53"/>
      <c r="SUZ5" s="54"/>
      <c r="SVA5" s="55"/>
      <c r="SVB5" s="53"/>
      <c r="SVC5" s="54"/>
      <c r="SVD5" s="55"/>
      <c r="SVE5" s="53"/>
      <c r="SVF5" s="54"/>
      <c r="SVG5" s="55"/>
      <c r="SVH5" s="53"/>
      <c r="SVI5" s="54"/>
      <c r="SVJ5" s="55"/>
      <c r="SVK5" s="53"/>
      <c r="SVL5" s="54"/>
      <c r="SVM5" s="55"/>
      <c r="SVN5" s="53"/>
      <c r="SVO5" s="54"/>
      <c r="SVP5" s="55"/>
      <c r="SVQ5" s="53"/>
      <c r="SVR5" s="54"/>
      <c r="SVS5" s="55"/>
      <c r="SVT5" s="53"/>
      <c r="SVU5" s="54"/>
      <c r="SVV5" s="55"/>
      <c r="SVW5" s="53"/>
      <c r="SVX5" s="54"/>
      <c r="SVY5" s="55"/>
      <c r="SVZ5" s="53"/>
      <c r="SWA5" s="54"/>
      <c r="SWB5" s="55"/>
      <c r="SWC5" s="53"/>
      <c r="SWD5" s="54"/>
      <c r="SWE5" s="55"/>
      <c r="SWF5" s="53"/>
      <c r="SWG5" s="54"/>
      <c r="SWH5" s="55"/>
      <c r="SWI5" s="53"/>
      <c r="SWJ5" s="54"/>
      <c r="SWK5" s="55"/>
      <c r="SWL5" s="53"/>
      <c r="SWM5" s="54"/>
      <c r="SWN5" s="55"/>
      <c r="SWO5" s="53"/>
      <c r="SWP5" s="54"/>
      <c r="SWQ5" s="55"/>
      <c r="SWR5" s="53"/>
      <c r="SWS5" s="54"/>
      <c r="SWT5" s="55"/>
      <c r="SWU5" s="53"/>
      <c r="SWV5" s="54"/>
      <c r="SWW5" s="55"/>
      <c r="SWX5" s="53"/>
      <c r="SWY5" s="54"/>
      <c r="SWZ5" s="55"/>
      <c r="SXA5" s="53"/>
      <c r="SXB5" s="54"/>
      <c r="SXC5" s="55"/>
      <c r="SXD5" s="53"/>
      <c r="SXE5" s="54"/>
      <c r="SXF5" s="55"/>
      <c r="SXG5" s="53"/>
      <c r="SXH5" s="54"/>
      <c r="SXI5" s="55"/>
      <c r="SXJ5" s="53"/>
      <c r="SXK5" s="54"/>
      <c r="SXL5" s="55"/>
      <c r="SXM5" s="53"/>
      <c r="SXN5" s="54"/>
      <c r="SXO5" s="55"/>
      <c r="SXP5" s="53"/>
      <c r="SXQ5" s="54"/>
      <c r="SXR5" s="55"/>
      <c r="SXS5" s="53"/>
      <c r="SXT5" s="54"/>
      <c r="SXU5" s="55"/>
      <c r="SXV5" s="53"/>
      <c r="SXW5" s="54"/>
      <c r="SXX5" s="55"/>
      <c r="SXY5" s="53"/>
      <c r="SXZ5" s="54"/>
      <c r="SYA5" s="55"/>
      <c r="SYB5" s="53"/>
      <c r="SYC5" s="54"/>
      <c r="SYD5" s="55"/>
      <c r="SYE5" s="53"/>
      <c r="SYF5" s="54"/>
      <c r="SYG5" s="55"/>
      <c r="SYH5" s="53"/>
      <c r="SYI5" s="54"/>
      <c r="SYJ5" s="55"/>
      <c r="SYK5" s="53"/>
      <c r="SYL5" s="54"/>
      <c r="SYM5" s="55"/>
      <c r="SYN5" s="53"/>
      <c r="SYO5" s="54"/>
      <c r="SYP5" s="55"/>
      <c r="SYQ5" s="53"/>
      <c r="SYR5" s="54"/>
      <c r="SYS5" s="55"/>
      <c r="SYT5" s="53"/>
      <c r="SYU5" s="54"/>
      <c r="SYV5" s="55"/>
      <c r="SYW5" s="53"/>
      <c r="SYX5" s="54"/>
      <c r="SYY5" s="55"/>
      <c r="SYZ5" s="53"/>
      <c r="SZA5" s="54"/>
      <c r="SZB5" s="55"/>
      <c r="SZC5" s="53"/>
      <c r="SZD5" s="54"/>
      <c r="SZE5" s="55"/>
      <c r="SZF5" s="53"/>
      <c r="SZG5" s="54"/>
      <c r="SZH5" s="55"/>
      <c r="SZI5" s="53"/>
      <c r="SZJ5" s="54"/>
      <c r="SZK5" s="55"/>
      <c r="SZL5" s="53"/>
      <c r="SZM5" s="54"/>
      <c r="SZN5" s="55"/>
      <c r="SZO5" s="53"/>
      <c r="SZP5" s="54"/>
      <c r="SZQ5" s="55"/>
      <c r="SZR5" s="53"/>
      <c r="SZS5" s="54"/>
      <c r="SZT5" s="55"/>
      <c r="SZU5" s="53"/>
      <c r="SZV5" s="54"/>
      <c r="SZW5" s="55"/>
      <c r="SZX5" s="53"/>
      <c r="SZY5" s="54"/>
      <c r="SZZ5" s="55"/>
      <c r="TAA5" s="53"/>
      <c r="TAB5" s="54"/>
      <c r="TAC5" s="55"/>
      <c r="TAD5" s="53"/>
      <c r="TAE5" s="54"/>
      <c r="TAF5" s="55"/>
      <c r="TAG5" s="53"/>
      <c r="TAH5" s="54"/>
      <c r="TAI5" s="55"/>
      <c r="TAJ5" s="53"/>
      <c r="TAK5" s="54"/>
      <c r="TAL5" s="55"/>
      <c r="TAM5" s="53"/>
      <c r="TAN5" s="54"/>
      <c r="TAO5" s="55"/>
      <c r="TAP5" s="53"/>
      <c r="TAQ5" s="54"/>
      <c r="TAR5" s="55"/>
      <c r="TAS5" s="53"/>
      <c r="TAT5" s="54"/>
      <c r="TAU5" s="55"/>
      <c r="TAV5" s="53"/>
      <c r="TAW5" s="54"/>
      <c r="TAX5" s="55"/>
      <c r="TAY5" s="53"/>
      <c r="TAZ5" s="54"/>
      <c r="TBA5" s="55"/>
      <c r="TBB5" s="53"/>
      <c r="TBC5" s="54"/>
      <c r="TBD5" s="55"/>
      <c r="TBE5" s="53"/>
      <c r="TBF5" s="54"/>
      <c r="TBG5" s="55"/>
      <c r="TBH5" s="53"/>
      <c r="TBI5" s="54"/>
      <c r="TBJ5" s="55"/>
      <c r="TBK5" s="53"/>
      <c r="TBL5" s="54"/>
      <c r="TBM5" s="55"/>
      <c r="TBN5" s="53"/>
      <c r="TBO5" s="54"/>
      <c r="TBP5" s="55"/>
      <c r="TBQ5" s="53"/>
      <c r="TBR5" s="54"/>
      <c r="TBS5" s="55"/>
      <c r="TBT5" s="53"/>
      <c r="TBU5" s="54"/>
      <c r="TBV5" s="55"/>
      <c r="TBW5" s="53"/>
      <c r="TBX5" s="54"/>
      <c r="TBY5" s="55"/>
      <c r="TBZ5" s="53"/>
      <c r="TCA5" s="54"/>
      <c r="TCB5" s="55"/>
      <c r="TCC5" s="53"/>
      <c r="TCD5" s="54"/>
      <c r="TCE5" s="55"/>
      <c r="TCF5" s="53"/>
      <c r="TCG5" s="54"/>
      <c r="TCH5" s="55"/>
      <c r="TCI5" s="53"/>
      <c r="TCJ5" s="54"/>
      <c r="TCK5" s="55"/>
      <c r="TCL5" s="53"/>
      <c r="TCM5" s="54"/>
      <c r="TCN5" s="55"/>
      <c r="TCO5" s="53"/>
      <c r="TCP5" s="54"/>
      <c r="TCQ5" s="55"/>
      <c r="TCR5" s="53"/>
      <c r="TCS5" s="54"/>
      <c r="TCT5" s="55"/>
      <c r="TCU5" s="53"/>
      <c r="TCV5" s="54"/>
      <c r="TCW5" s="55"/>
      <c r="TCX5" s="53"/>
      <c r="TCY5" s="54"/>
      <c r="TCZ5" s="55"/>
      <c r="TDA5" s="53"/>
      <c r="TDB5" s="54"/>
      <c r="TDC5" s="55"/>
      <c r="TDD5" s="53"/>
      <c r="TDE5" s="54"/>
      <c r="TDF5" s="55"/>
      <c r="TDG5" s="53"/>
      <c r="TDH5" s="54"/>
      <c r="TDI5" s="55"/>
      <c r="TDJ5" s="53"/>
      <c r="TDK5" s="54"/>
      <c r="TDL5" s="55"/>
      <c r="TDM5" s="53"/>
      <c r="TDN5" s="54"/>
      <c r="TDO5" s="55"/>
      <c r="TDP5" s="53"/>
      <c r="TDQ5" s="54"/>
      <c r="TDR5" s="55"/>
      <c r="TDS5" s="53"/>
      <c r="TDT5" s="54"/>
      <c r="TDU5" s="55"/>
      <c r="TDV5" s="53"/>
      <c r="TDW5" s="54"/>
      <c r="TDX5" s="55"/>
      <c r="TDY5" s="53"/>
      <c r="TDZ5" s="54"/>
      <c r="TEA5" s="55"/>
      <c r="TEB5" s="53"/>
      <c r="TEC5" s="54"/>
      <c r="TED5" s="55"/>
      <c r="TEE5" s="53"/>
      <c r="TEF5" s="54"/>
      <c r="TEG5" s="55"/>
      <c r="TEH5" s="53"/>
      <c r="TEI5" s="54"/>
      <c r="TEJ5" s="55"/>
      <c r="TEK5" s="53"/>
      <c r="TEL5" s="54"/>
      <c r="TEM5" s="55"/>
      <c r="TEN5" s="53"/>
      <c r="TEO5" s="54"/>
      <c r="TEP5" s="55"/>
      <c r="TEQ5" s="53"/>
      <c r="TER5" s="54"/>
      <c r="TES5" s="55"/>
      <c r="TET5" s="53"/>
      <c r="TEU5" s="54"/>
      <c r="TEV5" s="55"/>
      <c r="TEW5" s="53"/>
      <c r="TEX5" s="54"/>
      <c r="TEY5" s="55"/>
      <c r="TEZ5" s="53"/>
      <c r="TFA5" s="54"/>
      <c r="TFB5" s="55"/>
      <c r="TFC5" s="53"/>
      <c r="TFD5" s="54"/>
      <c r="TFE5" s="55"/>
      <c r="TFF5" s="53"/>
      <c r="TFG5" s="54"/>
      <c r="TFH5" s="55"/>
      <c r="TFI5" s="53"/>
      <c r="TFJ5" s="54"/>
      <c r="TFK5" s="55"/>
      <c r="TFL5" s="53"/>
      <c r="TFM5" s="54"/>
      <c r="TFN5" s="55"/>
      <c r="TFO5" s="53"/>
      <c r="TFP5" s="54"/>
      <c r="TFQ5" s="55"/>
      <c r="TFR5" s="53"/>
      <c r="TFS5" s="54"/>
      <c r="TFT5" s="55"/>
      <c r="TFU5" s="53"/>
      <c r="TFV5" s="54"/>
      <c r="TFW5" s="55"/>
      <c r="TFX5" s="53"/>
      <c r="TFY5" s="54"/>
      <c r="TFZ5" s="55"/>
      <c r="TGA5" s="53"/>
      <c r="TGB5" s="54"/>
      <c r="TGC5" s="55"/>
      <c r="TGD5" s="53"/>
      <c r="TGE5" s="54"/>
      <c r="TGF5" s="55"/>
      <c r="TGG5" s="53"/>
      <c r="TGH5" s="54"/>
      <c r="TGI5" s="55"/>
      <c r="TGJ5" s="53"/>
      <c r="TGK5" s="54"/>
      <c r="TGL5" s="55"/>
      <c r="TGM5" s="53"/>
      <c r="TGN5" s="54"/>
      <c r="TGO5" s="55"/>
      <c r="TGP5" s="53"/>
      <c r="TGQ5" s="54"/>
      <c r="TGR5" s="55"/>
      <c r="TGS5" s="53"/>
      <c r="TGT5" s="54"/>
      <c r="TGU5" s="55"/>
      <c r="TGV5" s="53"/>
      <c r="TGW5" s="54"/>
      <c r="TGX5" s="55"/>
      <c r="TGY5" s="53"/>
      <c r="TGZ5" s="54"/>
      <c r="THA5" s="55"/>
      <c r="THB5" s="53"/>
      <c r="THC5" s="54"/>
      <c r="THD5" s="55"/>
      <c r="THE5" s="53"/>
      <c r="THF5" s="54"/>
      <c r="THG5" s="55"/>
      <c r="THH5" s="53"/>
      <c r="THI5" s="54"/>
      <c r="THJ5" s="55"/>
      <c r="THK5" s="53"/>
      <c r="THL5" s="54"/>
      <c r="THM5" s="55"/>
      <c r="THN5" s="53"/>
      <c r="THO5" s="54"/>
      <c r="THP5" s="55"/>
      <c r="THQ5" s="53"/>
      <c r="THR5" s="54"/>
      <c r="THS5" s="55"/>
      <c r="THT5" s="53"/>
      <c r="THU5" s="54"/>
      <c r="THV5" s="55"/>
      <c r="THW5" s="53"/>
      <c r="THX5" s="54"/>
      <c r="THY5" s="55"/>
      <c r="THZ5" s="53"/>
      <c r="TIA5" s="54"/>
      <c r="TIB5" s="55"/>
      <c r="TIC5" s="53"/>
      <c r="TID5" s="54"/>
      <c r="TIE5" s="55"/>
      <c r="TIF5" s="53"/>
      <c r="TIG5" s="54"/>
      <c r="TIH5" s="55"/>
      <c r="TII5" s="53"/>
      <c r="TIJ5" s="54"/>
      <c r="TIK5" s="55"/>
      <c r="TIL5" s="53"/>
      <c r="TIM5" s="54"/>
      <c r="TIN5" s="55"/>
      <c r="TIO5" s="53"/>
      <c r="TIP5" s="54"/>
      <c r="TIQ5" s="55"/>
      <c r="TIR5" s="53"/>
      <c r="TIS5" s="54"/>
      <c r="TIT5" s="55"/>
      <c r="TIU5" s="53"/>
      <c r="TIV5" s="54"/>
      <c r="TIW5" s="55"/>
      <c r="TIX5" s="53"/>
      <c r="TIY5" s="54"/>
      <c r="TIZ5" s="55"/>
      <c r="TJA5" s="53"/>
      <c r="TJB5" s="54"/>
      <c r="TJC5" s="55"/>
      <c r="TJD5" s="53"/>
      <c r="TJE5" s="54"/>
      <c r="TJF5" s="55"/>
      <c r="TJG5" s="53"/>
      <c r="TJH5" s="54"/>
      <c r="TJI5" s="55"/>
      <c r="TJJ5" s="53"/>
      <c r="TJK5" s="54"/>
      <c r="TJL5" s="55"/>
      <c r="TJM5" s="53"/>
      <c r="TJN5" s="54"/>
      <c r="TJO5" s="55"/>
      <c r="TJP5" s="53"/>
      <c r="TJQ5" s="54"/>
      <c r="TJR5" s="55"/>
      <c r="TJS5" s="53"/>
      <c r="TJT5" s="54"/>
      <c r="TJU5" s="55"/>
      <c r="TJV5" s="53"/>
      <c r="TJW5" s="54"/>
      <c r="TJX5" s="55"/>
      <c r="TJY5" s="53"/>
      <c r="TJZ5" s="54"/>
      <c r="TKA5" s="55"/>
      <c r="TKB5" s="53"/>
      <c r="TKC5" s="54"/>
      <c r="TKD5" s="55"/>
      <c r="TKE5" s="53"/>
      <c r="TKF5" s="54"/>
      <c r="TKG5" s="55"/>
      <c r="TKH5" s="53"/>
      <c r="TKI5" s="54"/>
      <c r="TKJ5" s="55"/>
      <c r="TKK5" s="53"/>
      <c r="TKL5" s="54"/>
      <c r="TKM5" s="55"/>
      <c r="TKN5" s="53"/>
      <c r="TKO5" s="54"/>
      <c r="TKP5" s="55"/>
      <c r="TKQ5" s="53"/>
      <c r="TKR5" s="54"/>
      <c r="TKS5" s="55"/>
      <c r="TKT5" s="53"/>
      <c r="TKU5" s="54"/>
      <c r="TKV5" s="55"/>
      <c r="TKW5" s="53"/>
      <c r="TKX5" s="54"/>
      <c r="TKY5" s="55"/>
      <c r="TKZ5" s="53"/>
      <c r="TLA5" s="54"/>
      <c r="TLB5" s="55"/>
      <c r="TLC5" s="53"/>
      <c r="TLD5" s="54"/>
      <c r="TLE5" s="55"/>
      <c r="TLF5" s="53"/>
      <c r="TLG5" s="54"/>
      <c r="TLH5" s="55"/>
      <c r="TLI5" s="53"/>
      <c r="TLJ5" s="54"/>
      <c r="TLK5" s="55"/>
      <c r="TLL5" s="53"/>
      <c r="TLM5" s="54"/>
      <c r="TLN5" s="55"/>
      <c r="TLO5" s="53"/>
      <c r="TLP5" s="54"/>
      <c r="TLQ5" s="55"/>
      <c r="TLR5" s="53"/>
      <c r="TLS5" s="54"/>
      <c r="TLT5" s="55"/>
      <c r="TLU5" s="53"/>
      <c r="TLV5" s="54"/>
      <c r="TLW5" s="55"/>
      <c r="TLX5" s="53"/>
      <c r="TLY5" s="54"/>
      <c r="TLZ5" s="55"/>
      <c r="TMA5" s="53"/>
      <c r="TMB5" s="54"/>
      <c r="TMC5" s="55"/>
      <c r="TMD5" s="53"/>
      <c r="TME5" s="54"/>
      <c r="TMF5" s="55"/>
      <c r="TMG5" s="53"/>
      <c r="TMH5" s="54"/>
      <c r="TMI5" s="55"/>
      <c r="TMJ5" s="53"/>
      <c r="TMK5" s="54"/>
      <c r="TML5" s="55"/>
      <c r="TMM5" s="53"/>
      <c r="TMN5" s="54"/>
      <c r="TMO5" s="55"/>
      <c r="TMP5" s="53"/>
      <c r="TMQ5" s="54"/>
      <c r="TMR5" s="55"/>
      <c r="TMS5" s="53"/>
      <c r="TMT5" s="54"/>
      <c r="TMU5" s="55"/>
      <c r="TMV5" s="53"/>
      <c r="TMW5" s="54"/>
      <c r="TMX5" s="55"/>
      <c r="TMY5" s="53"/>
      <c r="TMZ5" s="54"/>
      <c r="TNA5" s="55"/>
      <c r="TNB5" s="53"/>
      <c r="TNC5" s="54"/>
      <c r="TND5" s="55"/>
      <c r="TNE5" s="53"/>
      <c r="TNF5" s="54"/>
      <c r="TNG5" s="55"/>
      <c r="TNH5" s="53"/>
      <c r="TNI5" s="54"/>
      <c r="TNJ5" s="55"/>
      <c r="TNK5" s="53"/>
      <c r="TNL5" s="54"/>
      <c r="TNM5" s="55"/>
      <c r="TNN5" s="53"/>
      <c r="TNO5" s="54"/>
      <c r="TNP5" s="55"/>
      <c r="TNQ5" s="53"/>
      <c r="TNR5" s="54"/>
      <c r="TNS5" s="55"/>
      <c r="TNT5" s="53"/>
      <c r="TNU5" s="54"/>
      <c r="TNV5" s="55"/>
      <c r="TNW5" s="53"/>
      <c r="TNX5" s="54"/>
      <c r="TNY5" s="55"/>
      <c r="TNZ5" s="53"/>
      <c r="TOA5" s="54"/>
      <c r="TOB5" s="55"/>
      <c r="TOC5" s="53"/>
      <c r="TOD5" s="54"/>
      <c r="TOE5" s="55"/>
      <c r="TOF5" s="53"/>
      <c r="TOG5" s="54"/>
      <c r="TOH5" s="55"/>
      <c r="TOI5" s="53"/>
      <c r="TOJ5" s="54"/>
      <c r="TOK5" s="55"/>
      <c r="TOL5" s="53"/>
      <c r="TOM5" s="54"/>
      <c r="TON5" s="55"/>
      <c r="TOO5" s="53"/>
      <c r="TOP5" s="54"/>
      <c r="TOQ5" s="55"/>
      <c r="TOR5" s="53"/>
      <c r="TOS5" s="54"/>
      <c r="TOT5" s="55"/>
      <c r="TOU5" s="53"/>
      <c r="TOV5" s="54"/>
      <c r="TOW5" s="55"/>
      <c r="TOX5" s="53"/>
      <c r="TOY5" s="54"/>
      <c r="TOZ5" s="55"/>
      <c r="TPA5" s="53"/>
      <c r="TPB5" s="54"/>
      <c r="TPC5" s="55"/>
      <c r="TPD5" s="53"/>
      <c r="TPE5" s="54"/>
      <c r="TPF5" s="55"/>
      <c r="TPG5" s="53"/>
      <c r="TPH5" s="54"/>
      <c r="TPI5" s="55"/>
      <c r="TPJ5" s="53"/>
      <c r="TPK5" s="54"/>
      <c r="TPL5" s="55"/>
      <c r="TPM5" s="53"/>
      <c r="TPN5" s="54"/>
      <c r="TPO5" s="55"/>
      <c r="TPP5" s="53"/>
      <c r="TPQ5" s="54"/>
      <c r="TPR5" s="55"/>
      <c r="TPS5" s="53"/>
      <c r="TPT5" s="54"/>
      <c r="TPU5" s="55"/>
      <c r="TPV5" s="53"/>
      <c r="TPW5" s="54"/>
      <c r="TPX5" s="55"/>
      <c r="TPY5" s="53"/>
      <c r="TPZ5" s="54"/>
      <c r="TQA5" s="55"/>
      <c r="TQB5" s="53"/>
      <c r="TQC5" s="54"/>
      <c r="TQD5" s="55"/>
      <c r="TQE5" s="53"/>
      <c r="TQF5" s="54"/>
      <c r="TQG5" s="55"/>
      <c r="TQH5" s="53"/>
      <c r="TQI5" s="54"/>
      <c r="TQJ5" s="55"/>
      <c r="TQK5" s="53"/>
      <c r="TQL5" s="54"/>
      <c r="TQM5" s="55"/>
      <c r="TQN5" s="53"/>
      <c r="TQO5" s="54"/>
      <c r="TQP5" s="55"/>
      <c r="TQQ5" s="53"/>
      <c r="TQR5" s="54"/>
      <c r="TQS5" s="55"/>
      <c r="TQT5" s="53"/>
      <c r="TQU5" s="54"/>
      <c r="TQV5" s="55"/>
      <c r="TQW5" s="53"/>
      <c r="TQX5" s="54"/>
      <c r="TQY5" s="55"/>
      <c r="TQZ5" s="53"/>
      <c r="TRA5" s="54"/>
      <c r="TRB5" s="55"/>
      <c r="TRC5" s="53"/>
      <c r="TRD5" s="54"/>
      <c r="TRE5" s="55"/>
      <c r="TRF5" s="53"/>
      <c r="TRG5" s="54"/>
      <c r="TRH5" s="55"/>
      <c r="TRI5" s="53"/>
      <c r="TRJ5" s="54"/>
      <c r="TRK5" s="55"/>
      <c r="TRL5" s="53"/>
      <c r="TRM5" s="54"/>
      <c r="TRN5" s="55"/>
      <c r="TRO5" s="53"/>
      <c r="TRP5" s="54"/>
      <c r="TRQ5" s="55"/>
      <c r="TRR5" s="53"/>
      <c r="TRS5" s="54"/>
      <c r="TRT5" s="55"/>
      <c r="TRU5" s="53"/>
      <c r="TRV5" s="54"/>
      <c r="TRW5" s="55"/>
      <c r="TRX5" s="53"/>
      <c r="TRY5" s="54"/>
      <c r="TRZ5" s="55"/>
      <c r="TSA5" s="53"/>
      <c r="TSB5" s="54"/>
      <c r="TSC5" s="55"/>
      <c r="TSD5" s="53"/>
      <c r="TSE5" s="54"/>
      <c r="TSF5" s="55"/>
      <c r="TSG5" s="53"/>
      <c r="TSH5" s="54"/>
      <c r="TSI5" s="55"/>
      <c r="TSJ5" s="53"/>
      <c r="TSK5" s="54"/>
      <c r="TSL5" s="55"/>
      <c r="TSM5" s="53"/>
      <c r="TSN5" s="54"/>
      <c r="TSO5" s="55"/>
      <c r="TSP5" s="53"/>
      <c r="TSQ5" s="54"/>
      <c r="TSR5" s="55"/>
      <c r="TSS5" s="53"/>
      <c r="TST5" s="54"/>
      <c r="TSU5" s="55"/>
      <c r="TSV5" s="53"/>
      <c r="TSW5" s="54"/>
      <c r="TSX5" s="55"/>
      <c r="TSY5" s="53"/>
      <c r="TSZ5" s="54"/>
      <c r="TTA5" s="55"/>
      <c r="TTB5" s="53"/>
      <c r="TTC5" s="54"/>
      <c r="TTD5" s="55"/>
      <c r="TTE5" s="53"/>
      <c r="TTF5" s="54"/>
      <c r="TTG5" s="55"/>
      <c r="TTH5" s="53"/>
      <c r="TTI5" s="54"/>
      <c r="TTJ5" s="55"/>
      <c r="TTK5" s="53"/>
      <c r="TTL5" s="54"/>
      <c r="TTM5" s="55"/>
      <c r="TTN5" s="53"/>
      <c r="TTO5" s="54"/>
      <c r="TTP5" s="55"/>
      <c r="TTQ5" s="53"/>
      <c r="TTR5" s="54"/>
      <c r="TTS5" s="55"/>
      <c r="TTT5" s="53"/>
      <c r="TTU5" s="54"/>
      <c r="TTV5" s="55"/>
      <c r="TTW5" s="53"/>
      <c r="TTX5" s="54"/>
      <c r="TTY5" s="55"/>
      <c r="TTZ5" s="53"/>
      <c r="TUA5" s="54"/>
      <c r="TUB5" s="55"/>
      <c r="TUC5" s="53"/>
      <c r="TUD5" s="54"/>
      <c r="TUE5" s="55"/>
      <c r="TUF5" s="53"/>
      <c r="TUG5" s="54"/>
      <c r="TUH5" s="55"/>
      <c r="TUI5" s="53"/>
      <c r="TUJ5" s="54"/>
      <c r="TUK5" s="55"/>
      <c r="TUL5" s="53"/>
      <c r="TUM5" s="54"/>
      <c r="TUN5" s="55"/>
      <c r="TUO5" s="53"/>
      <c r="TUP5" s="54"/>
      <c r="TUQ5" s="55"/>
      <c r="TUR5" s="53"/>
      <c r="TUS5" s="54"/>
      <c r="TUT5" s="55"/>
      <c r="TUU5" s="53"/>
      <c r="TUV5" s="54"/>
      <c r="TUW5" s="55"/>
      <c r="TUX5" s="53"/>
      <c r="TUY5" s="54"/>
      <c r="TUZ5" s="55"/>
      <c r="TVA5" s="53"/>
      <c r="TVB5" s="54"/>
      <c r="TVC5" s="55"/>
      <c r="TVD5" s="53"/>
      <c r="TVE5" s="54"/>
      <c r="TVF5" s="55"/>
      <c r="TVG5" s="53"/>
      <c r="TVH5" s="54"/>
      <c r="TVI5" s="55"/>
      <c r="TVJ5" s="53"/>
      <c r="TVK5" s="54"/>
      <c r="TVL5" s="55"/>
      <c r="TVM5" s="53"/>
      <c r="TVN5" s="54"/>
      <c r="TVO5" s="55"/>
      <c r="TVP5" s="53"/>
      <c r="TVQ5" s="54"/>
      <c r="TVR5" s="55"/>
      <c r="TVS5" s="53"/>
      <c r="TVT5" s="54"/>
      <c r="TVU5" s="55"/>
      <c r="TVV5" s="53"/>
      <c r="TVW5" s="54"/>
      <c r="TVX5" s="55"/>
      <c r="TVY5" s="53"/>
      <c r="TVZ5" s="54"/>
      <c r="TWA5" s="55"/>
      <c r="TWB5" s="53"/>
      <c r="TWC5" s="54"/>
      <c r="TWD5" s="55"/>
      <c r="TWE5" s="53"/>
      <c r="TWF5" s="54"/>
      <c r="TWG5" s="55"/>
      <c r="TWH5" s="53"/>
      <c r="TWI5" s="54"/>
      <c r="TWJ5" s="55"/>
      <c r="TWK5" s="53"/>
      <c r="TWL5" s="54"/>
      <c r="TWM5" s="55"/>
      <c r="TWN5" s="53"/>
      <c r="TWO5" s="54"/>
      <c r="TWP5" s="55"/>
      <c r="TWQ5" s="53"/>
      <c r="TWR5" s="54"/>
      <c r="TWS5" s="55"/>
      <c r="TWT5" s="53"/>
      <c r="TWU5" s="54"/>
      <c r="TWV5" s="55"/>
      <c r="TWW5" s="53"/>
      <c r="TWX5" s="54"/>
      <c r="TWY5" s="55"/>
      <c r="TWZ5" s="53"/>
      <c r="TXA5" s="54"/>
      <c r="TXB5" s="55"/>
      <c r="TXC5" s="53"/>
      <c r="TXD5" s="54"/>
      <c r="TXE5" s="55"/>
      <c r="TXF5" s="53"/>
      <c r="TXG5" s="54"/>
      <c r="TXH5" s="55"/>
      <c r="TXI5" s="53"/>
      <c r="TXJ5" s="54"/>
      <c r="TXK5" s="55"/>
      <c r="TXL5" s="53"/>
      <c r="TXM5" s="54"/>
      <c r="TXN5" s="55"/>
      <c r="TXO5" s="53"/>
      <c r="TXP5" s="54"/>
      <c r="TXQ5" s="55"/>
      <c r="TXR5" s="53"/>
      <c r="TXS5" s="54"/>
      <c r="TXT5" s="55"/>
      <c r="TXU5" s="53"/>
      <c r="TXV5" s="54"/>
      <c r="TXW5" s="55"/>
      <c r="TXX5" s="53"/>
      <c r="TXY5" s="54"/>
      <c r="TXZ5" s="55"/>
      <c r="TYA5" s="53"/>
      <c r="TYB5" s="54"/>
      <c r="TYC5" s="55"/>
      <c r="TYD5" s="53"/>
      <c r="TYE5" s="54"/>
      <c r="TYF5" s="55"/>
      <c r="TYG5" s="53"/>
      <c r="TYH5" s="54"/>
      <c r="TYI5" s="55"/>
      <c r="TYJ5" s="53"/>
      <c r="TYK5" s="54"/>
      <c r="TYL5" s="55"/>
      <c r="TYM5" s="53"/>
      <c r="TYN5" s="54"/>
      <c r="TYO5" s="55"/>
      <c r="TYP5" s="53"/>
      <c r="TYQ5" s="54"/>
      <c r="TYR5" s="55"/>
      <c r="TYS5" s="53"/>
      <c r="TYT5" s="54"/>
      <c r="TYU5" s="55"/>
      <c r="TYV5" s="53"/>
      <c r="TYW5" s="54"/>
      <c r="TYX5" s="55"/>
      <c r="TYY5" s="53"/>
      <c r="TYZ5" s="54"/>
      <c r="TZA5" s="55"/>
      <c r="TZB5" s="53"/>
      <c r="TZC5" s="54"/>
      <c r="TZD5" s="55"/>
      <c r="TZE5" s="53"/>
      <c r="TZF5" s="54"/>
      <c r="TZG5" s="55"/>
      <c r="TZH5" s="53"/>
      <c r="TZI5" s="54"/>
      <c r="TZJ5" s="55"/>
      <c r="TZK5" s="53"/>
      <c r="TZL5" s="54"/>
      <c r="TZM5" s="55"/>
      <c r="TZN5" s="53"/>
      <c r="TZO5" s="54"/>
      <c r="TZP5" s="55"/>
      <c r="TZQ5" s="53"/>
      <c r="TZR5" s="54"/>
      <c r="TZS5" s="55"/>
      <c r="TZT5" s="53"/>
      <c r="TZU5" s="54"/>
      <c r="TZV5" s="55"/>
      <c r="TZW5" s="53"/>
      <c r="TZX5" s="54"/>
      <c r="TZY5" s="55"/>
      <c r="TZZ5" s="53"/>
      <c r="UAA5" s="54"/>
      <c r="UAB5" s="55"/>
      <c r="UAC5" s="53"/>
      <c r="UAD5" s="54"/>
      <c r="UAE5" s="55"/>
      <c r="UAF5" s="53"/>
      <c r="UAG5" s="54"/>
      <c r="UAH5" s="55"/>
      <c r="UAI5" s="53"/>
      <c r="UAJ5" s="54"/>
      <c r="UAK5" s="55"/>
      <c r="UAL5" s="53"/>
      <c r="UAM5" s="54"/>
      <c r="UAN5" s="55"/>
      <c r="UAO5" s="53"/>
      <c r="UAP5" s="54"/>
      <c r="UAQ5" s="55"/>
      <c r="UAR5" s="53"/>
      <c r="UAS5" s="54"/>
      <c r="UAT5" s="55"/>
      <c r="UAU5" s="53"/>
      <c r="UAV5" s="54"/>
      <c r="UAW5" s="55"/>
      <c r="UAX5" s="53"/>
      <c r="UAY5" s="54"/>
      <c r="UAZ5" s="55"/>
      <c r="UBA5" s="53"/>
      <c r="UBB5" s="54"/>
      <c r="UBC5" s="55"/>
      <c r="UBD5" s="53"/>
      <c r="UBE5" s="54"/>
      <c r="UBF5" s="55"/>
      <c r="UBG5" s="53"/>
      <c r="UBH5" s="54"/>
      <c r="UBI5" s="55"/>
      <c r="UBJ5" s="53"/>
      <c r="UBK5" s="54"/>
      <c r="UBL5" s="55"/>
      <c r="UBM5" s="53"/>
      <c r="UBN5" s="54"/>
      <c r="UBO5" s="55"/>
      <c r="UBP5" s="53"/>
      <c r="UBQ5" s="54"/>
      <c r="UBR5" s="55"/>
      <c r="UBS5" s="53"/>
      <c r="UBT5" s="54"/>
      <c r="UBU5" s="55"/>
      <c r="UBV5" s="53"/>
      <c r="UBW5" s="54"/>
      <c r="UBX5" s="55"/>
      <c r="UBY5" s="53"/>
      <c r="UBZ5" s="54"/>
      <c r="UCA5" s="55"/>
      <c r="UCB5" s="53"/>
      <c r="UCC5" s="54"/>
      <c r="UCD5" s="55"/>
      <c r="UCE5" s="53"/>
      <c r="UCF5" s="54"/>
      <c r="UCG5" s="55"/>
      <c r="UCH5" s="53"/>
      <c r="UCI5" s="54"/>
      <c r="UCJ5" s="55"/>
      <c r="UCK5" s="53"/>
      <c r="UCL5" s="54"/>
      <c r="UCM5" s="55"/>
      <c r="UCN5" s="53"/>
      <c r="UCO5" s="54"/>
      <c r="UCP5" s="55"/>
      <c r="UCQ5" s="53"/>
      <c r="UCR5" s="54"/>
      <c r="UCS5" s="55"/>
      <c r="UCT5" s="53"/>
      <c r="UCU5" s="54"/>
      <c r="UCV5" s="55"/>
      <c r="UCW5" s="53"/>
      <c r="UCX5" s="54"/>
      <c r="UCY5" s="55"/>
      <c r="UCZ5" s="53"/>
      <c r="UDA5" s="54"/>
      <c r="UDB5" s="55"/>
      <c r="UDC5" s="53"/>
      <c r="UDD5" s="54"/>
      <c r="UDE5" s="55"/>
      <c r="UDF5" s="53"/>
      <c r="UDG5" s="54"/>
      <c r="UDH5" s="55"/>
      <c r="UDI5" s="53"/>
      <c r="UDJ5" s="54"/>
      <c r="UDK5" s="55"/>
      <c r="UDL5" s="53"/>
      <c r="UDM5" s="54"/>
      <c r="UDN5" s="55"/>
      <c r="UDO5" s="53"/>
      <c r="UDP5" s="54"/>
      <c r="UDQ5" s="55"/>
      <c r="UDR5" s="53"/>
      <c r="UDS5" s="54"/>
      <c r="UDT5" s="55"/>
      <c r="UDU5" s="53"/>
      <c r="UDV5" s="54"/>
      <c r="UDW5" s="55"/>
      <c r="UDX5" s="53"/>
      <c r="UDY5" s="54"/>
      <c r="UDZ5" s="55"/>
      <c r="UEA5" s="53"/>
      <c r="UEB5" s="54"/>
      <c r="UEC5" s="55"/>
      <c r="UED5" s="53"/>
      <c r="UEE5" s="54"/>
      <c r="UEF5" s="55"/>
      <c r="UEG5" s="53"/>
      <c r="UEH5" s="54"/>
      <c r="UEI5" s="55"/>
      <c r="UEJ5" s="53"/>
      <c r="UEK5" s="54"/>
      <c r="UEL5" s="55"/>
      <c r="UEM5" s="53"/>
      <c r="UEN5" s="54"/>
      <c r="UEO5" s="55"/>
      <c r="UEP5" s="53"/>
      <c r="UEQ5" s="54"/>
      <c r="UER5" s="55"/>
      <c r="UES5" s="53"/>
      <c r="UET5" s="54"/>
      <c r="UEU5" s="55"/>
      <c r="UEV5" s="53"/>
      <c r="UEW5" s="54"/>
      <c r="UEX5" s="55"/>
      <c r="UEY5" s="53"/>
      <c r="UEZ5" s="54"/>
      <c r="UFA5" s="55"/>
      <c r="UFB5" s="53"/>
      <c r="UFC5" s="54"/>
      <c r="UFD5" s="55"/>
      <c r="UFE5" s="53"/>
      <c r="UFF5" s="54"/>
      <c r="UFG5" s="55"/>
      <c r="UFH5" s="53"/>
      <c r="UFI5" s="54"/>
      <c r="UFJ5" s="55"/>
      <c r="UFK5" s="53"/>
      <c r="UFL5" s="54"/>
      <c r="UFM5" s="55"/>
      <c r="UFN5" s="53"/>
      <c r="UFO5" s="54"/>
      <c r="UFP5" s="55"/>
      <c r="UFQ5" s="53"/>
      <c r="UFR5" s="54"/>
      <c r="UFS5" s="55"/>
      <c r="UFT5" s="53"/>
      <c r="UFU5" s="54"/>
      <c r="UFV5" s="55"/>
      <c r="UFW5" s="53"/>
      <c r="UFX5" s="54"/>
      <c r="UFY5" s="55"/>
      <c r="UFZ5" s="53"/>
      <c r="UGA5" s="54"/>
      <c r="UGB5" s="55"/>
      <c r="UGC5" s="53"/>
      <c r="UGD5" s="54"/>
      <c r="UGE5" s="55"/>
      <c r="UGF5" s="53"/>
      <c r="UGG5" s="54"/>
      <c r="UGH5" s="55"/>
      <c r="UGI5" s="53"/>
      <c r="UGJ5" s="54"/>
      <c r="UGK5" s="55"/>
      <c r="UGL5" s="53"/>
      <c r="UGM5" s="54"/>
      <c r="UGN5" s="55"/>
      <c r="UGO5" s="53"/>
      <c r="UGP5" s="54"/>
      <c r="UGQ5" s="55"/>
      <c r="UGR5" s="53"/>
      <c r="UGS5" s="54"/>
      <c r="UGT5" s="55"/>
      <c r="UGU5" s="53"/>
      <c r="UGV5" s="54"/>
      <c r="UGW5" s="55"/>
      <c r="UGX5" s="53"/>
      <c r="UGY5" s="54"/>
      <c r="UGZ5" s="55"/>
      <c r="UHA5" s="53"/>
      <c r="UHB5" s="54"/>
      <c r="UHC5" s="55"/>
      <c r="UHD5" s="53"/>
      <c r="UHE5" s="54"/>
      <c r="UHF5" s="55"/>
      <c r="UHG5" s="53"/>
      <c r="UHH5" s="54"/>
      <c r="UHI5" s="55"/>
      <c r="UHJ5" s="53"/>
      <c r="UHK5" s="54"/>
      <c r="UHL5" s="55"/>
      <c r="UHM5" s="53"/>
      <c r="UHN5" s="54"/>
      <c r="UHO5" s="55"/>
      <c r="UHP5" s="53"/>
      <c r="UHQ5" s="54"/>
      <c r="UHR5" s="55"/>
      <c r="UHS5" s="53"/>
      <c r="UHT5" s="54"/>
      <c r="UHU5" s="55"/>
      <c r="UHV5" s="53"/>
      <c r="UHW5" s="54"/>
      <c r="UHX5" s="55"/>
      <c r="UHY5" s="53"/>
      <c r="UHZ5" s="54"/>
      <c r="UIA5" s="55"/>
      <c r="UIB5" s="53"/>
      <c r="UIC5" s="54"/>
      <c r="UID5" s="55"/>
      <c r="UIE5" s="53"/>
      <c r="UIF5" s="54"/>
      <c r="UIG5" s="55"/>
      <c r="UIH5" s="53"/>
      <c r="UII5" s="54"/>
      <c r="UIJ5" s="55"/>
      <c r="UIK5" s="53"/>
      <c r="UIL5" s="54"/>
      <c r="UIM5" s="55"/>
      <c r="UIN5" s="53"/>
      <c r="UIO5" s="54"/>
      <c r="UIP5" s="55"/>
      <c r="UIQ5" s="53"/>
      <c r="UIR5" s="54"/>
      <c r="UIS5" s="55"/>
      <c r="UIT5" s="53"/>
      <c r="UIU5" s="54"/>
      <c r="UIV5" s="55"/>
      <c r="UIW5" s="53"/>
      <c r="UIX5" s="54"/>
      <c r="UIY5" s="55"/>
      <c r="UIZ5" s="53"/>
      <c r="UJA5" s="54"/>
      <c r="UJB5" s="55"/>
      <c r="UJC5" s="53"/>
      <c r="UJD5" s="54"/>
      <c r="UJE5" s="55"/>
      <c r="UJF5" s="53"/>
      <c r="UJG5" s="54"/>
      <c r="UJH5" s="55"/>
      <c r="UJI5" s="53"/>
      <c r="UJJ5" s="54"/>
      <c r="UJK5" s="55"/>
      <c r="UJL5" s="53"/>
      <c r="UJM5" s="54"/>
      <c r="UJN5" s="55"/>
      <c r="UJO5" s="53"/>
      <c r="UJP5" s="54"/>
      <c r="UJQ5" s="55"/>
      <c r="UJR5" s="53"/>
      <c r="UJS5" s="54"/>
      <c r="UJT5" s="55"/>
      <c r="UJU5" s="53"/>
      <c r="UJV5" s="54"/>
      <c r="UJW5" s="55"/>
      <c r="UJX5" s="53"/>
      <c r="UJY5" s="54"/>
      <c r="UJZ5" s="55"/>
      <c r="UKA5" s="53"/>
      <c r="UKB5" s="54"/>
      <c r="UKC5" s="55"/>
      <c r="UKD5" s="53"/>
      <c r="UKE5" s="54"/>
      <c r="UKF5" s="55"/>
      <c r="UKG5" s="53"/>
      <c r="UKH5" s="54"/>
      <c r="UKI5" s="55"/>
      <c r="UKJ5" s="53"/>
      <c r="UKK5" s="54"/>
      <c r="UKL5" s="55"/>
      <c r="UKM5" s="53"/>
      <c r="UKN5" s="54"/>
      <c r="UKO5" s="55"/>
      <c r="UKP5" s="53"/>
      <c r="UKQ5" s="54"/>
      <c r="UKR5" s="55"/>
      <c r="UKS5" s="53"/>
      <c r="UKT5" s="54"/>
      <c r="UKU5" s="55"/>
      <c r="UKV5" s="53"/>
      <c r="UKW5" s="54"/>
      <c r="UKX5" s="55"/>
      <c r="UKY5" s="53"/>
      <c r="UKZ5" s="54"/>
      <c r="ULA5" s="55"/>
      <c r="ULB5" s="53"/>
      <c r="ULC5" s="54"/>
      <c r="ULD5" s="55"/>
      <c r="ULE5" s="53"/>
      <c r="ULF5" s="54"/>
      <c r="ULG5" s="55"/>
      <c r="ULH5" s="53"/>
      <c r="ULI5" s="54"/>
      <c r="ULJ5" s="55"/>
      <c r="ULK5" s="53"/>
      <c r="ULL5" s="54"/>
      <c r="ULM5" s="55"/>
      <c r="ULN5" s="53"/>
      <c r="ULO5" s="54"/>
      <c r="ULP5" s="55"/>
      <c r="ULQ5" s="53"/>
      <c r="ULR5" s="54"/>
      <c r="ULS5" s="55"/>
      <c r="ULT5" s="53"/>
      <c r="ULU5" s="54"/>
      <c r="ULV5" s="55"/>
      <c r="ULW5" s="53"/>
      <c r="ULX5" s="54"/>
      <c r="ULY5" s="55"/>
      <c r="ULZ5" s="53"/>
      <c r="UMA5" s="54"/>
      <c r="UMB5" s="55"/>
      <c r="UMC5" s="53"/>
      <c r="UMD5" s="54"/>
      <c r="UME5" s="55"/>
      <c r="UMF5" s="53"/>
      <c r="UMG5" s="54"/>
      <c r="UMH5" s="55"/>
      <c r="UMI5" s="53"/>
      <c r="UMJ5" s="54"/>
      <c r="UMK5" s="55"/>
      <c r="UML5" s="53"/>
      <c r="UMM5" s="54"/>
      <c r="UMN5" s="55"/>
      <c r="UMO5" s="53"/>
      <c r="UMP5" s="54"/>
      <c r="UMQ5" s="55"/>
      <c r="UMR5" s="53"/>
      <c r="UMS5" s="54"/>
      <c r="UMT5" s="55"/>
      <c r="UMU5" s="53"/>
      <c r="UMV5" s="54"/>
      <c r="UMW5" s="55"/>
      <c r="UMX5" s="53"/>
      <c r="UMY5" s="54"/>
      <c r="UMZ5" s="55"/>
      <c r="UNA5" s="53"/>
      <c r="UNB5" s="54"/>
      <c r="UNC5" s="55"/>
      <c r="UND5" s="53"/>
      <c r="UNE5" s="54"/>
      <c r="UNF5" s="55"/>
      <c r="UNG5" s="53"/>
      <c r="UNH5" s="54"/>
      <c r="UNI5" s="55"/>
      <c r="UNJ5" s="53"/>
      <c r="UNK5" s="54"/>
      <c r="UNL5" s="55"/>
      <c r="UNM5" s="53"/>
      <c r="UNN5" s="54"/>
      <c r="UNO5" s="55"/>
      <c r="UNP5" s="53"/>
      <c r="UNQ5" s="54"/>
      <c r="UNR5" s="55"/>
      <c r="UNS5" s="53"/>
      <c r="UNT5" s="54"/>
      <c r="UNU5" s="55"/>
      <c r="UNV5" s="53"/>
      <c r="UNW5" s="54"/>
      <c r="UNX5" s="55"/>
      <c r="UNY5" s="53"/>
      <c r="UNZ5" s="54"/>
      <c r="UOA5" s="55"/>
      <c r="UOB5" s="53"/>
      <c r="UOC5" s="54"/>
      <c r="UOD5" s="55"/>
      <c r="UOE5" s="53"/>
      <c r="UOF5" s="54"/>
      <c r="UOG5" s="55"/>
      <c r="UOH5" s="53"/>
      <c r="UOI5" s="54"/>
      <c r="UOJ5" s="55"/>
      <c r="UOK5" s="53"/>
      <c r="UOL5" s="54"/>
      <c r="UOM5" s="55"/>
      <c r="UON5" s="53"/>
      <c r="UOO5" s="54"/>
      <c r="UOP5" s="55"/>
      <c r="UOQ5" s="53"/>
      <c r="UOR5" s="54"/>
      <c r="UOS5" s="55"/>
      <c r="UOT5" s="53"/>
      <c r="UOU5" s="54"/>
      <c r="UOV5" s="55"/>
      <c r="UOW5" s="53"/>
      <c r="UOX5" s="54"/>
      <c r="UOY5" s="55"/>
      <c r="UOZ5" s="53"/>
      <c r="UPA5" s="54"/>
      <c r="UPB5" s="55"/>
      <c r="UPC5" s="53"/>
      <c r="UPD5" s="54"/>
      <c r="UPE5" s="55"/>
      <c r="UPF5" s="53"/>
      <c r="UPG5" s="54"/>
      <c r="UPH5" s="55"/>
      <c r="UPI5" s="53"/>
      <c r="UPJ5" s="54"/>
      <c r="UPK5" s="55"/>
      <c r="UPL5" s="53"/>
      <c r="UPM5" s="54"/>
      <c r="UPN5" s="55"/>
      <c r="UPO5" s="53"/>
      <c r="UPP5" s="54"/>
      <c r="UPQ5" s="55"/>
      <c r="UPR5" s="53"/>
      <c r="UPS5" s="54"/>
      <c r="UPT5" s="55"/>
      <c r="UPU5" s="53"/>
      <c r="UPV5" s="54"/>
      <c r="UPW5" s="55"/>
      <c r="UPX5" s="53"/>
      <c r="UPY5" s="54"/>
      <c r="UPZ5" s="55"/>
      <c r="UQA5" s="53"/>
      <c r="UQB5" s="54"/>
      <c r="UQC5" s="55"/>
      <c r="UQD5" s="53"/>
      <c r="UQE5" s="54"/>
      <c r="UQF5" s="55"/>
      <c r="UQG5" s="53"/>
      <c r="UQH5" s="54"/>
      <c r="UQI5" s="55"/>
      <c r="UQJ5" s="53"/>
      <c r="UQK5" s="54"/>
      <c r="UQL5" s="55"/>
      <c r="UQM5" s="53"/>
      <c r="UQN5" s="54"/>
      <c r="UQO5" s="55"/>
      <c r="UQP5" s="53"/>
      <c r="UQQ5" s="54"/>
      <c r="UQR5" s="55"/>
      <c r="UQS5" s="53"/>
      <c r="UQT5" s="54"/>
      <c r="UQU5" s="55"/>
      <c r="UQV5" s="53"/>
      <c r="UQW5" s="54"/>
      <c r="UQX5" s="55"/>
      <c r="UQY5" s="53"/>
      <c r="UQZ5" s="54"/>
      <c r="URA5" s="55"/>
      <c r="URB5" s="53"/>
      <c r="URC5" s="54"/>
      <c r="URD5" s="55"/>
      <c r="URE5" s="53"/>
      <c r="URF5" s="54"/>
      <c r="URG5" s="55"/>
      <c r="URH5" s="53"/>
      <c r="URI5" s="54"/>
      <c r="URJ5" s="55"/>
      <c r="URK5" s="53"/>
      <c r="URL5" s="54"/>
      <c r="URM5" s="55"/>
      <c r="URN5" s="53"/>
      <c r="URO5" s="54"/>
      <c r="URP5" s="55"/>
      <c r="URQ5" s="53"/>
      <c r="URR5" s="54"/>
      <c r="URS5" s="55"/>
      <c r="URT5" s="53"/>
      <c r="URU5" s="54"/>
      <c r="URV5" s="55"/>
      <c r="URW5" s="53"/>
      <c r="URX5" s="54"/>
      <c r="URY5" s="55"/>
      <c r="URZ5" s="53"/>
      <c r="USA5" s="54"/>
      <c r="USB5" s="55"/>
      <c r="USC5" s="53"/>
      <c r="USD5" s="54"/>
      <c r="USE5" s="55"/>
      <c r="USF5" s="53"/>
      <c r="USG5" s="54"/>
      <c r="USH5" s="55"/>
      <c r="USI5" s="53"/>
      <c r="USJ5" s="54"/>
      <c r="USK5" s="55"/>
      <c r="USL5" s="53"/>
      <c r="USM5" s="54"/>
      <c r="USN5" s="55"/>
      <c r="USO5" s="53"/>
      <c r="USP5" s="54"/>
      <c r="USQ5" s="55"/>
      <c r="USR5" s="53"/>
      <c r="USS5" s="54"/>
      <c r="UST5" s="55"/>
      <c r="USU5" s="53"/>
      <c r="USV5" s="54"/>
      <c r="USW5" s="55"/>
      <c r="USX5" s="53"/>
      <c r="USY5" s="54"/>
      <c r="USZ5" s="55"/>
      <c r="UTA5" s="53"/>
      <c r="UTB5" s="54"/>
      <c r="UTC5" s="55"/>
      <c r="UTD5" s="53"/>
      <c r="UTE5" s="54"/>
      <c r="UTF5" s="55"/>
      <c r="UTG5" s="53"/>
      <c r="UTH5" s="54"/>
      <c r="UTI5" s="55"/>
      <c r="UTJ5" s="53"/>
      <c r="UTK5" s="54"/>
      <c r="UTL5" s="55"/>
      <c r="UTM5" s="53"/>
      <c r="UTN5" s="54"/>
      <c r="UTO5" s="55"/>
      <c r="UTP5" s="53"/>
      <c r="UTQ5" s="54"/>
      <c r="UTR5" s="55"/>
      <c r="UTS5" s="53"/>
      <c r="UTT5" s="54"/>
      <c r="UTU5" s="55"/>
      <c r="UTV5" s="53"/>
      <c r="UTW5" s="54"/>
      <c r="UTX5" s="55"/>
      <c r="UTY5" s="53"/>
      <c r="UTZ5" s="54"/>
      <c r="UUA5" s="55"/>
      <c r="UUB5" s="53"/>
      <c r="UUC5" s="54"/>
      <c r="UUD5" s="55"/>
      <c r="UUE5" s="53"/>
      <c r="UUF5" s="54"/>
      <c r="UUG5" s="55"/>
      <c r="UUH5" s="53"/>
      <c r="UUI5" s="54"/>
      <c r="UUJ5" s="55"/>
      <c r="UUK5" s="53"/>
      <c r="UUL5" s="54"/>
      <c r="UUM5" s="55"/>
      <c r="UUN5" s="53"/>
      <c r="UUO5" s="54"/>
      <c r="UUP5" s="55"/>
      <c r="UUQ5" s="53"/>
      <c r="UUR5" s="54"/>
      <c r="UUS5" s="55"/>
      <c r="UUT5" s="53"/>
      <c r="UUU5" s="54"/>
      <c r="UUV5" s="55"/>
      <c r="UUW5" s="53"/>
      <c r="UUX5" s="54"/>
      <c r="UUY5" s="55"/>
      <c r="UUZ5" s="53"/>
      <c r="UVA5" s="54"/>
      <c r="UVB5" s="55"/>
      <c r="UVC5" s="53"/>
      <c r="UVD5" s="54"/>
      <c r="UVE5" s="55"/>
      <c r="UVF5" s="53"/>
      <c r="UVG5" s="54"/>
      <c r="UVH5" s="55"/>
      <c r="UVI5" s="53"/>
      <c r="UVJ5" s="54"/>
      <c r="UVK5" s="55"/>
      <c r="UVL5" s="53"/>
      <c r="UVM5" s="54"/>
      <c r="UVN5" s="55"/>
      <c r="UVO5" s="53"/>
      <c r="UVP5" s="54"/>
      <c r="UVQ5" s="55"/>
      <c r="UVR5" s="53"/>
      <c r="UVS5" s="54"/>
      <c r="UVT5" s="55"/>
      <c r="UVU5" s="53"/>
      <c r="UVV5" s="54"/>
      <c r="UVW5" s="55"/>
      <c r="UVX5" s="53"/>
      <c r="UVY5" s="54"/>
      <c r="UVZ5" s="55"/>
      <c r="UWA5" s="53"/>
      <c r="UWB5" s="54"/>
      <c r="UWC5" s="55"/>
      <c r="UWD5" s="53"/>
      <c r="UWE5" s="54"/>
      <c r="UWF5" s="55"/>
      <c r="UWG5" s="53"/>
      <c r="UWH5" s="54"/>
      <c r="UWI5" s="55"/>
      <c r="UWJ5" s="53"/>
      <c r="UWK5" s="54"/>
      <c r="UWL5" s="55"/>
      <c r="UWM5" s="53"/>
      <c r="UWN5" s="54"/>
      <c r="UWO5" s="55"/>
      <c r="UWP5" s="53"/>
      <c r="UWQ5" s="54"/>
      <c r="UWR5" s="55"/>
      <c r="UWS5" s="53"/>
      <c r="UWT5" s="54"/>
      <c r="UWU5" s="55"/>
      <c r="UWV5" s="53"/>
      <c r="UWW5" s="54"/>
      <c r="UWX5" s="55"/>
      <c r="UWY5" s="53"/>
      <c r="UWZ5" s="54"/>
      <c r="UXA5" s="55"/>
      <c r="UXB5" s="53"/>
      <c r="UXC5" s="54"/>
      <c r="UXD5" s="55"/>
      <c r="UXE5" s="53"/>
      <c r="UXF5" s="54"/>
      <c r="UXG5" s="55"/>
      <c r="UXH5" s="53"/>
      <c r="UXI5" s="54"/>
      <c r="UXJ5" s="55"/>
      <c r="UXK5" s="53"/>
      <c r="UXL5" s="54"/>
      <c r="UXM5" s="55"/>
      <c r="UXN5" s="53"/>
      <c r="UXO5" s="54"/>
      <c r="UXP5" s="55"/>
      <c r="UXQ5" s="53"/>
      <c r="UXR5" s="54"/>
      <c r="UXS5" s="55"/>
      <c r="UXT5" s="53"/>
      <c r="UXU5" s="54"/>
      <c r="UXV5" s="55"/>
      <c r="UXW5" s="53"/>
      <c r="UXX5" s="54"/>
      <c r="UXY5" s="55"/>
      <c r="UXZ5" s="53"/>
      <c r="UYA5" s="54"/>
      <c r="UYB5" s="55"/>
      <c r="UYC5" s="53"/>
      <c r="UYD5" s="54"/>
      <c r="UYE5" s="55"/>
      <c r="UYF5" s="53"/>
      <c r="UYG5" s="54"/>
      <c r="UYH5" s="55"/>
      <c r="UYI5" s="53"/>
      <c r="UYJ5" s="54"/>
      <c r="UYK5" s="55"/>
      <c r="UYL5" s="53"/>
      <c r="UYM5" s="54"/>
      <c r="UYN5" s="55"/>
      <c r="UYO5" s="53"/>
      <c r="UYP5" s="54"/>
      <c r="UYQ5" s="55"/>
      <c r="UYR5" s="53"/>
      <c r="UYS5" s="54"/>
      <c r="UYT5" s="55"/>
      <c r="UYU5" s="53"/>
      <c r="UYV5" s="54"/>
      <c r="UYW5" s="55"/>
      <c r="UYX5" s="53"/>
      <c r="UYY5" s="54"/>
      <c r="UYZ5" s="55"/>
      <c r="UZA5" s="53"/>
      <c r="UZB5" s="54"/>
      <c r="UZC5" s="55"/>
      <c r="UZD5" s="53"/>
      <c r="UZE5" s="54"/>
      <c r="UZF5" s="55"/>
      <c r="UZG5" s="53"/>
      <c r="UZH5" s="54"/>
      <c r="UZI5" s="55"/>
      <c r="UZJ5" s="53"/>
      <c r="UZK5" s="54"/>
      <c r="UZL5" s="55"/>
      <c r="UZM5" s="53"/>
      <c r="UZN5" s="54"/>
      <c r="UZO5" s="55"/>
      <c r="UZP5" s="53"/>
      <c r="UZQ5" s="54"/>
      <c r="UZR5" s="55"/>
      <c r="UZS5" s="53"/>
      <c r="UZT5" s="54"/>
      <c r="UZU5" s="55"/>
      <c r="UZV5" s="53"/>
      <c r="UZW5" s="54"/>
      <c r="UZX5" s="55"/>
      <c r="UZY5" s="53"/>
      <c r="UZZ5" s="54"/>
      <c r="VAA5" s="55"/>
      <c r="VAB5" s="53"/>
      <c r="VAC5" s="54"/>
      <c r="VAD5" s="55"/>
      <c r="VAE5" s="53"/>
      <c r="VAF5" s="54"/>
      <c r="VAG5" s="55"/>
      <c r="VAH5" s="53"/>
      <c r="VAI5" s="54"/>
      <c r="VAJ5" s="55"/>
      <c r="VAK5" s="53"/>
      <c r="VAL5" s="54"/>
      <c r="VAM5" s="55"/>
      <c r="VAN5" s="53"/>
      <c r="VAO5" s="54"/>
      <c r="VAP5" s="55"/>
      <c r="VAQ5" s="53"/>
      <c r="VAR5" s="54"/>
      <c r="VAS5" s="55"/>
      <c r="VAT5" s="53"/>
      <c r="VAU5" s="54"/>
      <c r="VAV5" s="55"/>
      <c r="VAW5" s="53"/>
      <c r="VAX5" s="54"/>
      <c r="VAY5" s="55"/>
      <c r="VAZ5" s="53"/>
      <c r="VBA5" s="54"/>
      <c r="VBB5" s="55"/>
      <c r="VBC5" s="53"/>
      <c r="VBD5" s="54"/>
      <c r="VBE5" s="55"/>
      <c r="VBF5" s="53"/>
      <c r="VBG5" s="54"/>
      <c r="VBH5" s="55"/>
      <c r="VBI5" s="53"/>
      <c r="VBJ5" s="54"/>
      <c r="VBK5" s="55"/>
      <c r="VBL5" s="53"/>
      <c r="VBM5" s="54"/>
      <c r="VBN5" s="55"/>
      <c r="VBO5" s="53"/>
      <c r="VBP5" s="54"/>
      <c r="VBQ5" s="55"/>
      <c r="VBR5" s="53"/>
      <c r="VBS5" s="54"/>
      <c r="VBT5" s="55"/>
      <c r="VBU5" s="53"/>
      <c r="VBV5" s="54"/>
      <c r="VBW5" s="55"/>
      <c r="VBX5" s="53"/>
      <c r="VBY5" s="54"/>
      <c r="VBZ5" s="55"/>
      <c r="VCA5" s="53"/>
      <c r="VCB5" s="54"/>
      <c r="VCC5" s="55"/>
      <c r="VCD5" s="53"/>
      <c r="VCE5" s="54"/>
      <c r="VCF5" s="55"/>
      <c r="VCG5" s="53"/>
      <c r="VCH5" s="54"/>
      <c r="VCI5" s="55"/>
      <c r="VCJ5" s="53"/>
      <c r="VCK5" s="54"/>
      <c r="VCL5" s="55"/>
      <c r="VCM5" s="53"/>
      <c r="VCN5" s="54"/>
      <c r="VCO5" s="55"/>
      <c r="VCP5" s="53"/>
      <c r="VCQ5" s="54"/>
      <c r="VCR5" s="55"/>
      <c r="VCS5" s="53"/>
      <c r="VCT5" s="54"/>
      <c r="VCU5" s="55"/>
      <c r="VCV5" s="53"/>
      <c r="VCW5" s="54"/>
      <c r="VCX5" s="55"/>
      <c r="VCY5" s="53"/>
      <c r="VCZ5" s="54"/>
      <c r="VDA5" s="55"/>
      <c r="VDB5" s="53"/>
      <c r="VDC5" s="54"/>
      <c r="VDD5" s="55"/>
      <c r="VDE5" s="53"/>
      <c r="VDF5" s="54"/>
      <c r="VDG5" s="55"/>
      <c r="VDH5" s="53"/>
      <c r="VDI5" s="54"/>
      <c r="VDJ5" s="55"/>
      <c r="VDK5" s="53"/>
      <c r="VDL5" s="54"/>
      <c r="VDM5" s="55"/>
      <c r="VDN5" s="53"/>
      <c r="VDO5" s="54"/>
      <c r="VDP5" s="55"/>
      <c r="VDQ5" s="53"/>
      <c r="VDR5" s="54"/>
      <c r="VDS5" s="55"/>
      <c r="VDT5" s="53"/>
      <c r="VDU5" s="54"/>
      <c r="VDV5" s="55"/>
      <c r="VDW5" s="53"/>
      <c r="VDX5" s="54"/>
      <c r="VDY5" s="55"/>
      <c r="VDZ5" s="53"/>
      <c r="VEA5" s="54"/>
      <c r="VEB5" s="55"/>
      <c r="VEC5" s="53"/>
      <c r="VED5" s="54"/>
      <c r="VEE5" s="55"/>
      <c r="VEF5" s="53"/>
      <c r="VEG5" s="54"/>
      <c r="VEH5" s="55"/>
      <c r="VEI5" s="53"/>
      <c r="VEJ5" s="54"/>
      <c r="VEK5" s="55"/>
      <c r="VEL5" s="53"/>
      <c r="VEM5" s="54"/>
      <c r="VEN5" s="55"/>
      <c r="VEO5" s="53"/>
      <c r="VEP5" s="54"/>
      <c r="VEQ5" s="55"/>
      <c r="VER5" s="53"/>
      <c r="VES5" s="54"/>
      <c r="VET5" s="55"/>
      <c r="VEU5" s="53"/>
      <c r="VEV5" s="54"/>
      <c r="VEW5" s="55"/>
      <c r="VEX5" s="53"/>
      <c r="VEY5" s="54"/>
      <c r="VEZ5" s="55"/>
      <c r="VFA5" s="53"/>
      <c r="VFB5" s="54"/>
      <c r="VFC5" s="55"/>
      <c r="VFD5" s="53"/>
      <c r="VFE5" s="54"/>
      <c r="VFF5" s="55"/>
      <c r="VFG5" s="53"/>
      <c r="VFH5" s="54"/>
      <c r="VFI5" s="55"/>
      <c r="VFJ5" s="53"/>
      <c r="VFK5" s="54"/>
      <c r="VFL5" s="55"/>
      <c r="VFM5" s="53"/>
      <c r="VFN5" s="54"/>
      <c r="VFO5" s="55"/>
      <c r="VFP5" s="53"/>
      <c r="VFQ5" s="54"/>
      <c r="VFR5" s="55"/>
      <c r="VFS5" s="53"/>
      <c r="VFT5" s="54"/>
      <c r="VFU5" s="55"/>
      <c r="VFV5" s="53"/>
      <c r="VFW5" s="54"/>
      <c r="VFX5" s="55"/>
      <c r="VFY5" s="53"/>
      <c r="VFZ5" s="54"/>
      <c r="VGA5" s="55"/>
      <c r="VGB5" s="53"/>
      <c r="VGC5" s="54"/>
      <c r="VGD5" s="55"/>
      <c r="VGE5" s="53"/>
      <c r="VGF5" s="54"/>
      <c r="VGG5" s="55"/>
      <c r="VGH5" s="53"/>
      <c r="VGI5" s="54"/>
      <c r="VGJ5" s="55"/>
      <c r="VGK5" s="53"/>
      <c r="VGL5" s="54"/>
      <c r="VGM5" s="55"/>
      <c r="VGN5" s="53"/>
      <c r="VGO5" s="54"/>
      <c r="VGP5" s="55"/>
      <c r="VGQ5" s="53"/>
      <c r="VGR5" s="54"/>
      <c r="VGS5" s="55"/>
      <c r="VGT5" s="53"/>
      <c r="VGU5" s="54"/>
      <c r="VGV5" s="55"/>
      <c r="VGW5" s="53"/>
      <c r="VGX5" s="54"/>
      <c r="VGY5" s="55"/>
      <c r="VGZ5" s="53"/>
      <c r="VHA5" s="54"/>
      <c r="VHB5" s="55"/>
      <c r="VHC5" s="53"/>
      <c r="VHD5" s="54"/>
      <c r="VHE5" s="55"/>
      <c r="VHF5" s="53"/>
      <c r="VHG5" s="54"/>
      <c r="VHH5" s="55"/>
      <c r="VHI5" s="53"/>
      <c r="VHJ5" s="54"/>
      <c r="VHK5" s="55"/>
      <c r="VHL5" s="53"/>
      <c r="VHM5" s="54"/>
      <c r="VHN5" s="55"/>
      <c r="VHO5" s="53"/>
      <c r="VHP5" s="54"/>
      <c r="VHQ5" s="55"/>
      <c r="VHR5" s="53"/>
      <c r="VHS5" s="54"/>
      <c r="VHT5" s="55"/>
      <c r="VHU5" s="53"/>
      <c r="VHV5" s="54"/>
      <c r="VHW5" s="55"/>
      <c r="VHX5" s="53"/>
      <c r="VHY5" s="54"/>
      <c r="VHZ5" s="55"/>
      <c r="VIA5" s="53"/>
      <c r="VIB5" s="54"/>
      <c r="VIC5" s="55"/>
      <c r="VID5" s="53"/>
      <c r="VIE5" s="54"/>
      <c r="VIF5" s="55"/>
      <c r="VIG5" s="53"/>
      <c r="VIH5" s="54"/>
      <c r="VII5" s="55"/>
      <c r="VIJ5" s="53"/>
      <c r="VIK5" s="54"/>
      <c r="VIL5" s="55"/>
      <c r="VIM5" s="53"/>
      <c r="VIN5" s="54"/>
      <c r="VIO5" s="55"/>
      <c r="VIP5" s="53"/>
      <c r="VIQ5" s="54"/>
      <c r="VIR5" s="55"/>
      <c r="VIS5" s="53"/>
      <c r="VIT5" s="54"/>
      <c r="VIU5" s="55"/>
      <c r="VIV5" s="53"/>
      <c r="VIW5" s="54"/>
      <c r="VIX5" s="55"/>
      <c r="VIY5" s="53"/>
      <c r="VIZ5" s="54"/>
      <c r="VJA5" s="55"/>
      <c r="VJB5" s="53"/>
      <c r="VJC5" s="54"/>
      <c r="VJD5" s="55"/>
      <c r="VJE5" s="53"/>
      <c r="VJF5" s="54"/>
      <c r="VJG5" s="55"/>
      <c r="VJH5" s="53"/>
      <c r="VJI5" s="54"/>
      <c r="VJJ5" s="55"/>
      <c r="VJK5" s="53"/>
      <c r="VJL5" s="54"/>
      <c r="VJM5" s="55"/>
      <c r="VJN5" s="53"/>
      <c r="VJO5" s="54"/>
      <c r="VJP5" s="55"/>
      <c r="VJQ5" s="53"/>
      <c r="VJR5" s="54"/>
      <c r="VJS5" s="55"/>
      <c r="VJT5" s="53"/>
      <c r="VJU5" s="54"/>
      <c r="VJV5" s="55"/>
      <c r="VJW5" s="53"/>
      <c r="VJX5" s="54"/>
      <c r="VJY5" s="55"/>
      <c r="VJZ5" s="53"/>
      <c r="VKA5" s="54"/>
      <c r="VKB5" s="55"/>
      <c r="VKC5" s="53"/>
      <c r="VKD5" s="54"/>
      <c r="VKE5" s="55"/>
      <c r="VKF5" s="53"/>
      <c r="VKG5" s="54"/>
      <c r="VKH5" s="55"/>
      <c r="VKI5" s="53"/>
      <c r="VKJ5" s="54"/>
      <c r="VKK5" s="55"/>
      <c r="VKL5" s="53"/>
      <c r="VKM5" s="54"/>
      <c r="VKN5" s="55"/>
      <c r="VKO5" s="53"/>
      <c r="VKP5" s="54"/>
      <c r="VKQ5" s="55"/>
      <c r="VKR5" s="53"/>
      <c r="VKS5" s="54"/>
      <c r="VKT5" s="55"/>
      <c r="VKU5" s="53"/>
      <c r="VKV5" s="54"/>
      <c r="VKW5" s="55"/>
      <c r="VKX5" s="53"/>
      <c r="VKY5" s="54"/>
      <c r="VKZ5" s="55"/>
      <c r="VLA5" s="53"/>
      <c r="VLB5" s="54"/>
      <c r="VLC5" s="55"/>
      <c r="VLD5" s="53"/>
      <c r="VLE5" s="54"/>
      <c r="VLF5" s="55"/>
      <c r="VLG5" s="53"/>
      <c r="VLH5" s="54"/>
      <c r="VLI5" s="55"/>
      <c r="VLJ5" s="53"/>
      <c r="VLK5" s="54"/>
      <c r="VLL5" s="55"/>
      <c r="VLM5" s="53"/>
      <c r="VLN5" s="54"/>
      <c r="VLO5" s="55"/>
      <c r="VLP5" s="53"/>
      <c r="VLQ5" s="54"/>
      <c r="VLR5" s="55"/>
      <c r="VLS5" s="53"/>
      <c r="VLT5" s="54"/>
      <c r="VLU5" s="55"/>
      <c r="VLV5" s="53"/>
      <c r="VLW5" s="54"/>
      <c r="VLX5" s="55"/>
      <c r="VLY5" s="53"/>
      <c r="VLZ5" s="54"/>
      <c r="VMA5" s="55"/>
      <c r="VMB5" s="53"/>
      <c r="VMC5" s="54"/>
      <c r="VMD5" s="55"/>
      <c r="VME5" s="53"/>
      <c r="VMF5" s="54"/>
      <c r="VMG5" s="55"/>
      <c r="VMH5" s="53"/>
      <c r="VMI5" s="54"/>
      <c r="VMJ5" s="55"/>
      <c r="VMK5" s="53"/>
      <c r="VML5" s="54"/>
      <c r="VMM5" s="55"/>
      <c r="VMN5" s="53"/>
      <c r="VMO5" s="54"/>
      <c r="VMP5" s="55"/>
      <c r="VMQ5" s="53"/>
      <c r="VMR5" s="54"/>
      <c r="VMS5" s="55"/>
      <c r="VMT5" s="53"/>
      <c r="VMU5" s="54"/>
      <c r="VMV5" s="55"/>
      <c r="VMW5" s="53"/>
      <c r="VMX5" s="54"/>
      <c r="VMY5" s="55"/>
      <c r="VMZ5" s="53"/>
      <c r="VNA5" s="54"/>
      <c r="VNB5" s="55"/>
      <c r="VNC5" s="53"/>
      <c r="VND5" s="54"/>
      <c r="VNE5" s="55"/>
      <c r="VNF5" s="53"/>
      <c r="VNG5" s="54"/>
      <c r="VNH5" s="55"/>
      <c r="VNI5" s="53"/>
      <c r="VNJ5" s="54"/>
      <c r="VNK5" s="55"/>
      <c r="VNL5" s="53"/>
      <c r="VNM5" s="54"/>
      <c r="VNN5" s="55"/>
      <c r="VNO5" s="53"/>
      <c r="VNP5" s="54"/>
      <c r="VNQ5" s="55"/>
      <c r="VNR5" s="53"/>
      <c r="VNS5" s="54"/>
      <c r="VNT5" s="55"/>
      <c r="VNU5" s="53"/>
      <c r="VNV5" s="54"/>
      <c r="VNW5" s="55"/>
      <c r="VNX5" s="53"/>
      <c r="VNY5" s="54"/>
      <c r="VNZ5" s="55"/>
      <c r="VOA5" s="53"/>
      <c r="VOB5" s="54"/>
      <c r="VOC5" s="55"/>
      <c r="VOD5" s="53"/>
      <c r="VOE5" s="54"/>
      <c r="VOF5" s="55"/>
      <c r="VOG5" s="53"/>
      <c r="VOH5" s="54"/>
      <c r="VOI5" s="55"/>
      <c r="VOJ5" s="53"/>
      <c r="VOK5" s="54"/>
      <c r="VOL5" s="55"/>
      <c r="VOM5" s="53"/>
      <c r="VON5" s="54"/>
      <c r="VOO5" s="55"/>
      <c r="VOP5" s="53"/>
      <c r="VOQ5" s="54"/>
      <c r="VOR5" s="55"/>
      <c r="VOS5" s="53"/>
      <c r="VOT5" s="54"/>
      <c r="VOU5" s="55"/>
      <c r="VOV5" s="53"/>
      <c r="VOW5" s="54"/>
      <c r="VOX5" s="55"/>
      <c r="VOY5" s="53"/>
      <c r="VOZ5" s="54"/>
      <c r="VPA5" s="55"/>
      <c r="VPB5" s="53"/>
      <c r="VPC5" s="54"/>
      <c r="VPD5" s="55"/>
      <c r="VPE5" s="53"/>
      <c r="VPF5" s="54"/>
      <c r="VPG5" s="55"/>
      <c r="VPH5" s="53"/>
      <c r="VPI5" s="54"/>
      <c r="VPJ5" s="55"/>
      <c r="VPK5" s="53"/>
      <c r="VPL5" s="54"/>
      <c r="VPM5" s="55"/>
      <c r="VPN5" s="53"/>
      <c r="VPO5" s="54"/>
      <c r="VPP5" s="55"/>
      <c r="VPQ5" s="53"/>
      <c r="VPR5" s="54"/>
      <c r="VPS5" s="55"/>
      <c r="VPT5" s="53"/>
      <c r="VPU5" s="54"/>
      <c r="VPV5" s="55"/>
      <c r="VPW5" s="53"/>
      <c r="VPX5" s="54"/>
      <c r="VPY5" s="55"/>
      <c r="VPZ5" s="53"/>
      <c r="VQA5" s="54"/>
      <c r="VQB5" s="55"/>
      <c r="VQC5" s="53"/>
      <c r="VQD5" s="54"/>
      <c r="VQE5" s="55"/>
      <c r="VQF5" s="53"/>
      <c r="VQG5" s="54"/>
      <c r="VQH5" s="55"/>
      <c r="VQI5" s="53"/>
      <c r="VQJ5" s="54"/>
      <c r="VQK5" s="55"/>
      <c r="VQL5" s="53"/>
      <c r="VQM5" s="54"/>
      <c r="VQN5" s="55"/>
      <c r="VQO5" s="53"/>
      <c r="VQP5" s="54"/>
      <c r="VQQ5" s="55"/>
      <c r="VQR5" s="53"/>
      <c r="VQS5" s="54"/>
      <c r="VQT5" s="55"/>
      <c r="VQU5" s="53"/>
      <c r="VQV5" s="54"/>
      <c r="VQW5" s="55"/>
      <c r="VQX5" s="53"/>
      <c r="VQY5" s="54"/>
      <c r="VQZ5" s="55"/>
      <c r="VRA5" s="53"/>
      <c r="VRB5" s="54"/>
      <c r="VRC5" s="55"/>
      <c r="VRD5" s="53"/>
      <c r="VRE5" s="54"/>
      <c r="VRF5" s="55"/>
      <c r="VRG5" s="53"/>
      <c r="VRH5" s="54"/>
      <c r="VRI5" s="55"/>
      <c r="VRJ5" s="53"/>
      <c r="VRK5" s="54"/>
      <c r="VRL5" s="55"/>
      <c r="VRM5" s="53"/>
      <c r="VRN5" s="54"/>
      <c r="VRO5" s="55"/>
      <c r="VRP5" s="53"/>
      <c r="VRQ5" s="54"/>
      <c r="VRR5" s="55"/>
      <c r="VRS5" s="53"/>
      <c r="VRT5" s="54"/>
      <c r="VRU5" s="55"/>
      <c r="VRV5" s="53"/>
      <c r="VRW5" s="54"/>
      <c r="VRX5" s="55"/>
      <c r="VRY5" s="53"/>
      <c r="VRZ5" s="54"/>
      <c r="VSA5" s="55"/>
      <c r="VSB5" s="53"/>
      <c r="VSC5" s="54"/>
      <c r="VSD5" s="55"/>
      <c r="VSE5" s="53"/>
      <c r="VSF5" s="54"/>
      <c r="VSG5" s="55"/>
      <c r="VSH5" s="53"/>
      <c r="VSI5" s="54"/>
      <c r="VSJ5" s="55"/>
      <c r="VSK5" s="53"/>
      <c r="VSL5" s="54"/>
      <c r="VSM5" s="55"/>
      <c r="VSN5" s="53"/>
      <c r="VSO5" s="54"/>
      <c r="VSP5" s="55"/>
      <c r="VSQ5" s="53"/>
      <c r="VSR5" s="54"/>
      <c r="VSS5" s="55"/>
      <c r="VST5" s="53"/>
      <c r="VSU5" s="54"/>
      <c r="VSV5" s="55"/>
      <c r="VSW5" s="53"/>
      <c r="VSX5" s="54"/>
      <c r="VSY5" s="55"/>
      <c r="VSZ5" s="53"/>
      <c r="VTA5" s="54"/>
      <c r="VTB5" s="55"/>
      <c r="VTC5" s="53"/>
      <c r="VTD5" s="54"/>
      <c r="VTE5" s="55"/>
      <c r="VTF5" s="53"/>
      <c r="VTG5" s="54"/>
      <c r="VTH5" s="55"/>
      <c r="VTI5" s="53"/>
      <c r="VTJ5" s="54"/>
      <c r="VTK5" s="55"/>
      <c r="VTL5" s="53"/>
      <c r="VTM5" s="54"/>
      <c r="VTN5" s="55"/>
      <c r="VTO5" s="53"/>
      <c r="VTP5" s="54"/>
      <c r="VTQ5" s="55"/>
      <c r="VTR5" s="53"/>
      <c r="VTS5" s="54"/>
      <c r="VTT5" s="55"/>
      <c r="VTU5" s="53"/>
      <c r="VTV5" s="54"/>
      <c r="VTW5" s="55"/>
      <c r="VTX5" s="53"/>
      <c r="VTY5" s="54"/>
      <c r="VTZ5" s="55"/>
      <c r="VUA5" s="53"/>
      <c r="VUB5" s="54"/>
      <c r="VUC5" s="55"/>
      <c r="VUD5" s="53"/>
      <c r="VUE5" s="54"/>
      <c r="VUF5" s="55"/>
      <c r="VUG5" s="53"/>
      <c r="VUH5" s="54"/>
      <c r="VUI5" s="55"/>
      <c r="VUJ5" s="53"/>
      <c r="VUK5" s="54"/>
      <c r="VUL5" s="55"/>
      <c r="VUM5" s="53"/>
      <c r="VUN5" s="54"/>
      <c r="VUO5" s="55"/>
      <c r="VUP5" s="53"/>
      <c r="VUQ5" s="54"/>
      <c r="VUR5" s="55"/>
      <c r="VUS5" s="53"/>
      <c r="VUT5" s="54"/>
      <c r="VUU5" s="55"/>
      <c r="VUV5" s="53"/>
      <c r="VUW5" s="54"/>
      <c r="VUX5" s="55"/>
      <c r="VUY5" s="53"/>
      <c r="VUZ5" s="54"/>
      <c r="VVA5" s="55"/>
      <c r="VVB5" s="53"/>
      <c r="VVC5" s="54"/>
      <c r="VVD5" s="55"/>
      <c r="VVE5" s="53"/>
      <c r="VVF5" s="54"/>
      <c r="VVG5" s="55"/>
      <c r="VVH5" s="53"/>
      <c r="VVI5" s="54"/>
      <c r="VVJ5" s="55"/>
      <c r="VVK5" s="53"/>
      <c r="VVL5" s="54"/>
      <c r="VVM5" s="55"/>
      <c r="VVN5" s="53"/>
      <c r="VVO5" s="54"/>
      <c r="VVP5" s="55"/>
      <c r="VVQ5" s="53"/>
      <c r="VVR5" s="54"/>
      <c r="VVS5" s="55"/>
      <c r="VVT5" s="53"/>
      <c r="VVU5" s="54"/>
      <c r="VVV5" s="55"/>
      <c r="VVW5" s="53"/>
      <c r="VVX5" s="54"/>
      <c r="VVY5" s="55"/>
      <c r="VVZ5" s="53"/>
      <c r="VWA5" s="54"/>
      <c r="VWB5" s="55"/>
      <c r="VWC5" s="53"/>
      <c r="VWD5" s="54"/>
      <c r="VWE5" s="55"/>
      <c r="VWF5" s="53"/>
      <c r="VWG5" s="54"/>
      <c r="VWH5" s="55"/>
      <c r="VWI5" s="53"/>
      <c r="VWJ5" s="54"/>
      <c r="VWK5" s="55"/>
      <c r="VWL5" s="53"/>
      <c r="VWM5" s="54"/>
      <c r="VWN5" s="55"/>
      <c r="VWO5" s="53"/>
      <c r="VWP5" s="54"/>
      <c r="VWQ5" s="55"/>
      <c r="VWR5" s="53"/>
      <c r="VWS5" s="54"/>
      <c r="VWT5" s="55"/>
      <c r="VWU5" s="53"/>
      <c r="VWV5" s="54"/>
      <c r="VWW5" s="55"/>
      <c r="VWX5" s="53"/>
      <c r="VWY5" s="54"/>
      <c r="VWZ5" s="55"/>
      <c r="VXA5" s="53"/>
      <c r="VXB5" s="54"/>
      <c r="VXC5" s="55"/>
      <c r="VXD5" s="53"/>
      <c r="VXE5" s="54"/>
      <c r="VXF5" s="55"/>
      <c r="VXG5" s="53"/>
      <c r="VXH5" s="54"/>
      <c r="VXI5" s="55"/>
      <c r="VXJ5" s="53"/>
      <c r="VXK5" s="54"/>
      <c r="VXL5" s="55"/>
      <c r="VXM5" s="53"/>
      <c r="VXN5" s="54"/>
      <c r="VXO5" s="55"/>
      <c r="VXP5" s="53"/>
      <c r="VXQ5" s="54"/>
      <c r="VXR5" s="55"/>
      <c r="VXS5" s="53"/>
      <c r="VXT5" s="54"/>
      <c r="VXU5" s="55"/>
      <c r="VXV5" s="53"/>
      <c r="VXW5" s="54"/>
      <c r="VXX5" s="55"/>
      <c r="VXY5" s="53"/>
      <c r="VXZ5" s="54"/>
      <c r="VYA5" s="55"/>
      <c r="VYB5" s="53"/>
      <c r="VYC5" s="54"/>
      <c r="VYD5" s="55"/>
      <c r="VYE5" s="53"/>
      <c r="VYF5" s="54"/>
      <c r="VYG5" s="55"/>
      <c r="VYH5" s="53"/>
      <c r="VYI5" s="54"/>
      <c r="VYJ5" s="55"/>
      <c r="VYK5" s="53"/>
      <c r="VYL5" s="54"/>
      <c r="VYM5" s="55"/>
      <c r="VYN5" s="53"/>
      <c r="VYO5" s="54"/>
      <c r="VYP5" s="55"/>
      <c r="VYQ5" s="53"/>
      <c r="VYR5" s="54"/>
      <c r="VYS5" s="55"/>
      <c r="VYT5" s="53"/>
      <c r="VYU5" s="54"/>
      <c r="VYV5" s="55"/>
      <c r="VYW5" s="53"/>
      <c r="VYX5" s="54"/>
      <c r="VYY5" s="55"/>
      <c r="VYZ5" s="53"/>
      <c r="VZA5" s="54"/>
      <c r="VZB5" s="55"/>
      <c r="VZC5" s="53"/>
      <c r="VZD5" s="54"/>
      <c r="VZE5" s="55"/>
      <c r="VZF5" s="53"/>
      <c r="VZG5" s="54"/>
      <c r="VZH5" s="55"/>
      <c r="VZI5" s="53"/>
      <c r="VZJ5" s="54"/>
      <c r="VZK5" s="55"/>
      <c r="VZL5" s="53"/>
      <c r="VZM5" s="54"/>
      <c r="VZN5" s="55"/>
      <c r="VZO5" s="53"/>
      <c r="VZP5" s="54"/>
      <c r="VZQ5" s="55"/>
      <c r="VZR5" s="53"/>
      <c r="VZS5" s="54"/>
      <c r="VZT5" s="55"/>
      <c r="VZU5" s="53"/>
      <c r="VZV5" s="54"/>
      <c r="VZW5" s="55"/>
      <c r="VZX5" s="53"/>
      <c r="VZY5" s="54"/>
      <c r="VZZ5" s="55"/>
      <c r="WAA5" s="53"/>
      <c r="WAB5" s="54"/>
      <c r="WAC5" s="55"/>
      <c r="WAD5" s="53"/>
      <c r="WAE5" s="54"/>
      <c r="WAF5" s="55"/>
      <c r="WAG5" s="53"/>
      <c r="WAH5" s="54"/>
      <c r="WAI5" s="55"/>
      <c r="WAJ5" s="53"/>
      <c r="WAK5" s="54"/>
      <c r="WAL5" s="55"/>
      <c r="WAM5" s="53"/>
      <c r="WAN5" s="54"/>
      <c r="WAO5" s="55"/>
      <c r="WAP5" s="53"/>
      <c r="WAQ5" s="54"/>
      <c r="WAR5" s="55"/>
      <c r="WAS5" s="53"/>
      <c r="WAT5" s="54"/>
      <c r="WAU5" s="55"/>
      <c r="WAV5" s="53"/>
      <c r="WAW5" s="54"/>
      <c r="WAX5" s="55"/>
      <c r="WAY5" s="53"/>
      <c r="WAZ5" s="54"/>
      <c r="WBA5" s="55"/>
      <c r="WBB5" s="53"/>
      <c r="WBC5" s="54"/>
      <c r="WBD5" s="55"/>
      <c r="WBE5" s="53"/>
      <c r="WBF5" s="54"/>
      <c r="WBG5" s="55"/>
      <c r="WBH5" s="53"/>
      <c r="WBI5" s="54"/>
      <c r="WBJ5" s="55"/>
      <c r="WBK5" s="53"/>
      <c r="WBL5" s="54"/>
      <c r="WBM5" s="55"/>
      <c r="WBN5" s="53"/>
      <c r="WBO5" s="54"/>
      <c r="WBP5" s="55"/>
      <c r="WBQ5" s="53"/>
      <c r="WBR5" s="54"/>
      <c r="WBS5" s="55"/>
      <c r="WBT5" s="53"/>
      <c r="WBU5" s="54"/>
      <c r="WBV5" s="55"/>
      <c r="WBW5" s="53"/>
      <c r="WBX5" s="54"/>
      <c r="WBY5" s="55"/>
      <c r="WBZ5" s="53"/>
      <c r="WCA5" s="54"/>
      <c r="WCB5" s="55"/>
      <c r="WCC5" s="53"/>
      <c r="WCD5" s="54"/>
      <c r="WCE5" s="55"/>
      <c r="WCF5" s="53"/>
      <c r="WCG5" s="54"/>
      <c r="WCH5" s="55"/>
      <c r="WCI5" s="53"/>
      <c r="WCJ5" s="54"/>
      <c r="WCK5" s="55"/>
      <c r="WCL5" s="53"/>
      <c r="WCM5" s="54"/>
      <c r="WCN5" s="55"/>
      <c r="WCO5" s="53"/>
      <c r="WCP5" s="54"/>
      <c r="WCQ5" s="55"/>
      <c r="WCR5" s="53"/>
      <c r="WCS5" s="54"/>
      <c r="WCT5" s="55"/>
      <c r="WCU5" s="53"/>
      <c r="WCV5" s="54"/>
      <c r="WCW5" s="55"/>
      <c r="WCX5" s="53"/>
      <c r="WCY5" s="54"/>
      <c r="WCZ5" s="55"/>
      <c r="WDA5" s="53"/>
      <c r="WDB5" s="54"/>
      <c r="WDC5" s="55"/>
      <c r="WDD5" s="53"/>
      <c r="WDE5" s="54"/>
      <c r="WDF5" s="55"/>
      <c r="WDG5" s="53"/>
      <c r="WDH5" s="54"/>
      <c r="WDI5" s="55"/>
      <c r="WDJ5" s="53"/>
      <c r="WDK5" s="54"/>
      <c r="WDL5" s="55"/>
      <c r="WDM5" s="53"/>
      <c r="WDN5" s="54"/>
      <c r="WDO5" s="55"/>
      <c r="WDP5" s="53"/>
      <c r="WDQ5" s="54"/>
      <c r="WDR5" s="55"/>
      <c r="WDS5" s="53"/>
      <c r="WDT5" s="54"/>
      <c r="WDU5" s="55"/>
      <c r="WDV5" s="53"/>
      <c r="WDW5" s="54"/>
      <c r="WDX5" s="55"/>
      <c r="WDY5" s="53"/>
      <c r="WDZ5" s="54"/>
      <c r="WEA5" s="55"/>
      <c r="WEB5" s="53"/>
      <c r="WEC5" s="54"/>
      <c r="WED5" s="55"/>
      <c r="WEE5" s="53"/>
      <c r="WEF5" s="54"/>
      <c r="WEG5" s="55"/>
      <c r="WEH5" s="53"/>
      <c r="WEI5" s="54"/>
      <c r="WEJ5" s="55"/>
      <c r="WEK5" s="53"/>
      <c r="WEL5" s="54"/>
      <c r="WEM5" s="55"/>
      <c r="WEN5" s="53"/>
      <c r="WEO5" s="54"/>
      <c r="WEP5" s="55"/>
      <c r="WEQ5" s="53"/>
      <c r="WER5" s="54"/>
      <c r="WES5" s="55"/>
      <c r="WET5" s="53"/>
      <c r="WEU5" s="54"/>
      <c r="WEV5" s="55"/>
      <c r="WEW5" s="53"/>
      <c r="WEX5" s="54"/>
      <c r="WEY5" s="55"/>
      <c r="WEZ5" s="53"/>
      <c r="WFA5" s="54"/>
      <c r="WFB5" s="55"/>
      <c r="WFC5" s="53"/>
      <c r="WFD5" s="54"/>
      <c r="WFE5" s="55"/>
      <c r="WFF5" s="53"/>
      <c r="WFG5" s="54"/>
      <c r="WFH5" s="55"/>
      <c r="WFI5" s="53"/>
      <c r="WFJ5" s="54"/>
      <c r="WFK5" s="55"/>
      <c r="WFL5" s="53"/>
      <c r="WFM5" s="54"/>
      <c r="WFN5" s="55"/>
      <c r="WFO5" s="53"/>
      <c r="WFP5" s="54"/>
      <c r="WFQ5" s="55"/>
      <c r="WFR5" s="53"/>
      <c r="WFS5" s="54"/>
      <c r="WFT5" s="55"/>
      <c r="WFU5" s="53"/>
      <c r="WFV5" s="54"/>
      <c r="WFW5" s="55"/>
      <c r="WFX5" s="53"/>
      <c r="WFY5" s="54"/>
      <c r="WFZ5" s="55"/>
      <c r="WGA5" s="53"/>
      <c r="WGB5" s="54"/>
      <c r="WGC5" s="55"/>
      <c r="WGD5" s="53"/>
      <c r="WGE5" s="54"/>
      <c r="WGF5" s="55"/>
      <c r="WGG5" s="53"/>
      <c r="WGH5" s="54"/>
      <c r="WGI5" s="55"/>
      <c r="WGJ5" s="53"/>
      <c r="WGK5" s="54"/>
      <c r="WGL5" s="55"/>
      <c r="WGM5" s="53"/>
      <c r="WGN5" s="54"/>
      <c r="WGO5" s="55"/>
      <c r="WGP5" s="53"/>
      <c r="WGQ5" s="54"/>
      <c r="WGR5" s="55"/>
      <c r="WGS5" s="53"/>
      <c r="WGT5" s="54"/>
      <c r="WGU5" s="55"/>
      <c r="WGV5" s="53"/>
      <c r="WGW5" s="54"/>
      <c r="WGX5" s="55"/>
      <c r="WGY5" s="53"/>
      <c r="WGZ5" s="54"/>
      <c r="WHA5" s="55"/>
      <c r="WHB5" s="53"/>
      <c r="WHC5" s="54"/>
      <c r="WHD5" s="55"/>
      <c r="WHE5" s="53"/>
      <c r="WHF5" s="54"/>
      <c r="WHG5" s="55"/>
      <c r="WHH5" s="53"/>
      <c r="WHI5" s="54"/>
      <c r="WHJ5" s="55"/>
      <c r="WHK5" s="53"/>
      <c r="WHL5" s="54"/>
      <c r="WHM5" s="55"/>
      <c r="WHN5" s="53"/>
      <c r="WHO5" s="54"/>
      <c r="WHP5" s="55"/>
      <c r="WHQ5" s="53"/>
      <c r="WHR5" s="54"/>
      <c r="WHS5" s="55"/>
      <c r="WHT5" s="53"/>
      <c r="WHU5" s="54"/>
      <c r="WHV5" s="55"/>
      <c r="WHW5" s="53"/>
      <c r="WHX5" s="54"/>
      <c r="WHY5" s="55"/>
      <c r="WHZ5" s="53"/>
      <c r="WIA5" s="54"/>
      <c r="WIB5" s="55"/>
      <c r="WIC5" s="53"/>
      <c r="WID5" s="54"/>
      <c r="WIE5" s="55"/>
      <c r="WIF5" s="53"/>
      <c r="WIG5" s="54"/>
      <c r="WIH5" s="55"/>
      <c r="WII5" s="53"/>
      <c r="WIJ5" s="54"/>
      <c r="WIK5" s="55"/>
      <c r="WIL5" s="53"/>
      <c r="WIM5" s="54"/>
      <c r="WIN5" s="55"/>
      <c r="WIO5" s="53"/>
      <c r="WIP5" s="54"/>
      <c r="WIQ5" s="55"/>
      <c r="WIR5" s="53"/>
      <c r="WIS5" s="54"/>
      <c r="WIT5" s="55"/>
      <c r="WIU5" s="53"/>
      <c r="WIV5" s="54"/>
      <c r="WIW5" s="55"/>
      <c r="WIX5" s="53"/>
      <c r="WIY5" s="54"/>
      <c r="WIZ5" s="55"/>
      <c r="WJA5" s="53"/>
      <c r="WJB5" s="54"/>
      <c r="WJC5" s="55"/>
      <c r="WJD5" s="53"/>
      <c r="WJE5" s="54"/>
      <c r="WJF5" s="55"/>
      <c r="WJG5" s="53"/>
      <c r="WJH5" s="54"/>
      <c r="WJI5" s="55"/>
      <c r="WJJ5" s="53"/>
      <c r="WJK5" s="54"/>
      <c r="WJL5" s="55"/>
      <c r="WJM5" s="53"/>
      <c r="WJN5" s="54"/>
      <c r="WJO5" s="55"/>
      <c r="WJP5" s="53"/>
      <c r="WJQ5" s="54"/>
      <c r="WJR5" s="55"/>
      <c r="WJS5" s="53"/>
      <c r="WJT5" s="54"/>
      <c r="WJU5" s="55"/>
      <c r="WJV5" s="53"/>
      <c r="WJW5" s="54"/>
      <c r="WJX5" s="55"/>
      <c r="WJY5" s="53"/>
      <c r="WJZ5" s="54"/>
      <c r="WKA5" s="55"/>
      <c r="WKB5" s="53"/>
      <c r="WKC5" s="54"/>
      <c r="WKD5" s="55"/>
      <c r="WKE5" s="53"/>
      <c r="WKF5" s="54"/>
      <c r="WKG5" s="55"/>
      <c r="WKH5" s="53"/>
      <c r="WKI5" s="54"/>
      <c r="WKJ5" s="55"/>
      <c r="WKK5" s="53"/>
      <c r="WKL5" s="54"/>
      <c r="WKM5" s="55"/>
      <c r="WKN5" s="53"/>
      <c r="WKO5" s="54"/>
      <c r="WKP5" s="55"/>
      <c r="WKQ5" s="53"/>
      <c r="WKR5" s="54"/>
      <c r="WKS5" s="55"/>
      <c r="WKT5" s="53"/>
      <c r="WKU5" s="54"/>
      <c r="WKV5" s="55"/>
      <c r="WKW5" s="53"/>
      <c r="WKX5" s="54"/>
      <c r="WKY5" s="55"/>
      <c r="WKZ5" s="53"/>
      <c r="WLA5" s="54"/>
      <c r="WLB5" s="55"/>
      <c r="WLC5" s="53"/>
      <c r="WLD5" s="54"/>
      <c r="WLE5" s="55"/>
      <c r="WLF5" s="53"/>
      <c r="WLG5" s="54"/>
      <c r="WLH5" s="55"/>
      <c r="WLI5" s="53"/>
      <c r="WLJ5" s="54"/>
      <c r="WLK5" s="55"/>
      <c r="WLL5" s="53"/>
      <c r="WLM5" s="54"/>
      <c r="WLN5" s="55"/>
      <c r="WLO5" s="53"/>
      <c r="WLP5" s="54"/>
      <c r="WLQ5" s="55"/>
      <c r="WLR5" s="53"/>
      <c r="WLS5" s="54"/>
      <c r="WLT5" s="55"/>
      <c r="WLU5" s="53"/>
      <c r="WLV5" s="54"/>
      <c r="WLW5" s="55"/>
      <c r="WLX5" s="53"/>
      <c r="WLY5" s="54"/>
      <c r="WLZ5" s="55"/>
      <c r="WMA5" s="53"/>
      <c r="WMB5" s="54"/>
      <c r="WMC5" s="55"/>
      <c r="WMD5" s="53"/>
      <c r="WME5" s="54"/>
      <c r="WMF5" s="55"/>
      <c r="WMG5" s="53"/>
      <c r="WMH5" s="54"/>
      <c r="WMI5" s="55"/>
      <c r="WMJ5" s="53"/>
      <c r="WMK5" s="54"/>
      <c r="WML5" s="55"/>
      <c r="WMM5" s="53"/>
      <c r="WMN5" s="54"/>
      <c r="WMO5" s="55"/>
      <c r="WMP5" s="53"/>
      <c r="WMQ5" s="54"/>
      <c r="WMR5" s="55"/>
      <c r="WMS5" s="53"/>
      <c r="WMT5" s="54"/>
      <c r="WMU5" s="55"/>
      <c r="WMV5" s="53"/>
      <c r="WMW5" s="54"/>
      <c r="WMX5" s="55"/>
      <c r="WMY5" s="53"/>
      <c r="WMZ5" s="54"/>
      <c r="WNA5" s="55"/>
      <c r="WNB5" s="53"/>
      <c r="WNC5" s="54"/>
      <c r="WND5" s="55"/>
      <c r="WNE5" s="53"/>
      <c r="WNF5" s="54"/>
      <c r="WNG5" s="55"/>
      <c r="WNH5" s="53"/>
      <c r="WNI5" s="54"/>
      <c r="WNJ5" s="55"/>
      <c r="WNK5" s="53"/>
      <c r="WNL5" s="54"/>
      <c r="WNM5" s="55"/>
      <c r="WNN5" s="53"/>
      <c r="WNO5" s="54"/>
      <c r="WNP5" s="55"/>
      <c r="WNQ5" s="53"/>
      <c r="WNR5" s="54"/>
      <c r="WNS5" s="55"/>
      <c r="WNT5" s="53"/>
      <c r="WNU5" s="54"/>
      <c r="WNV5" s="55"/>
      <c r="WNW5" s="53"/>
      <c r="WNX5" s="54"/>
      <c r="WNY5" s="55"/>
      <c r="WNZ5" s="53"/>
      <c r="WOA5" s="54"/>
      <c r="WOB5" s="55"/>
      <c r="WOC5" s="53"/>
      <c r="WOD5" s="54"/>
      <c r="WOE5" s="55"/>
      <c r="WOF5" s="53"/>
      <c r="WOG5" s="54"/>
      <c r="WOH5" s="55"/>
      <c r="WOI5" s="53"/>
      <c r="WOJ5" s="54"/>
      <c r="WOK5" s="55"/>
      <c r="WOL5" s="53"/>
      <c r="WOM5" s="54"/>
      <c r="WON5" s="55"/>
      <c r="WOO5" s="53"/>
      <c r="WOP5" s="54"/>
      <c r="WOQ5" s="55"/>
      <c r="WOR5" s="53"/>
      <c r="WOS5" s="54"/>
      <c r="WOT5" s="55"/>
      <c r="WOU5" s="53"/>
      <c r="WOV5" s="54"/>
      <c r="WOW5" s="55"/>
      <c r="WOX5" s="53"/>
      <c r="WOY5" s="54"/>
      <c r="WOZ5" s="55"/>
      <c r="WPA5" s="53"/>
      <c r="WPB5" s="54"/>
      <c r="WPC5" s="55"/>
      <c r="WPD5" s="53"/>
      <c r="WPE5" s="54"/>
      <c r="WPF5" s="55"/>
      <c r="WPG5" s="53"/>
      <c r="WPH5" s="54"/>
      <c r="WPI5" s="55"/>
      <c r="WPJ5" s="53"/>
      <c r="WPK5" s="54"/>
      <c r="WPL5" s="55"/>
      <c r="WPM5" s="53"/>
      <c r="WPN5" s="54"/>
      <c r="WPO5" s="55"/>
      <c r="WPP5" s="53"/>
      <c r="WPQ5" s="54"/>
      <c r="WPR5" s="55"/>
      <c r="WPS5" s="53"/>
      <c r="WPT5" s="54"/>
      <c r="WPU5" s="55"/>
      <c r="WPV5" s="53"/>
      <c r="WPW5" s="54"/>
      <c r="WPX5" s="55"/>
      <c r="WPY5" s="53"/>
      <c r="WPZ5" s="54"/>
      <c r="WQA5" s="55"/>
      <c r="WQB5" s="53"/>
      <c r="WQC5" s="54"/>
      <c r="WQD5" s="55"/>
      <c r="WQE5" s="53"/>
      <c r="WQF5" s="54"/>
      <c r="WQG5" s="55"/>
      <c r="WQH5" s="53"/>
      <c r="WQI5" s="54"/>
      <c r="WQJ5" s="55"/>
      <c r="WQK5" s="53"/>
      <c r="WQL5" s="54"/>
      <c r="WQM5" s="55"/>
      <c r="WQN5" s="53"/>
      <c r="WQO5" s="54"/>
      <c r="WQP5" s="55"/>
      <c r="WQQ5" s="53"/>
      <c r="WQR5" s="54"/>
      <c r="WQS5" s="55"/>
      <c r="WQT5" s="53"/>
      <c r="WQU5" s="54"/>
      <c r="WQV5" s="55"/>
      <c r="WQW5" s="53"/>
      <c r="WQX5" s="54"/>
      <c r="WQY5" s="55"/>
      <c r="WQZ5" s="53"/>
      <c r="WRA5" s="54"/>
      <c r="WRB5" s="55"/>
      <c r="WRC5" s="53"/>
      <c r="WRD5" s="54"/>
      <c r="WRE5" s="55"/>
      <c r="WRF5" s="53"/>
      <c r="WRG5" s="54"/>
      <c r="WRH5" s="55"/>
      <c r="WRI5" s="53"/>
      <c r="WRJ5" s="54"/>
      <c r="WRK5" s="55"/>
      <c r="WRL5" s="53"/>
      <c r="WRM5" s="54"/>
      <c r="WRN5" s="55"/>
      <c r="WRO5" s="53"/>
      <c r="WRP5" s="54"/>
      <c r="WRQ5" s="55"/>
      <c r="WRR5" s="53"/>
      <c r="WRS5" s="54"/>
      <c r="WRT5" s="55"/>
      <c r="WRU5" s="53"/>
      <c r="WRV5" s="54"/>
      <c r="WRW5" s="55"/>
      <c r="WRX5" s="53"/>
      <c r="WRY5" s="54"/>
      <c r="WRZ5" s="55"/>
      <c r="WSA5" s="53"/>
      <c r="WSB5" s="54"/>
      <c r="WSC5" s="55"/>
      <c r="WSD5" s="53"/>
      <c r="WSE5" s="54"/>
      <c r="WSF5" s="55"/>
      <c r="WSG5" s="53"/>
      <c r="WSH5" s="54"/>
      <c r="WSI5" s="55"/>
      <c r="WSJ5" s="53"/>
      <c r="WSK5" s="54"/>
      <c r="WSL5" s="55"/>
      <c r="WSM5" s="53"/>
      <c r="WSN5" s="54"/>
      <c r="WSO5" s="55"/>
      <c r="WSP5" s="53"/>
      <c r="WSQ5" s="54"/>
      <c r="WSR5" s="55"/>
      <c r="WSS5" s="53"/>
      <c r="WST5" s="54"/>
      <c r="WSU5" s="55"/>
      <c r="WSV5" s="53"/>
      <c r="WSW5" s="54"/>
      <c r="WSX5" s="55"/>
      <c r="WSY5" s="53"/>
      <c r="WSZ5" s="54"/>
      <c r="WTA5" s="55"/>
      <c r="WTB5" s="53"/>
      <c r="WTC5" s="54"/>
      <c r="WTD5" s="55"/>
      <c r="WTE5" s="53"/>
      <c r="WTF5" s="54"/>
      <c r="WTG5" s="55"/>
      <c r="WTH5" s="53"/>
      <c r="WTI5" s="54"/>
      <c r="WTJ5" s="55"/>
      <c r="WTK5" s="53"/>
      <c r="WTL5" s="54"/>
      <c r="WTM5" s="55"/>
      <c r="WTN5" s="53"/>
      <c r="WTO5" s="54"/>
      <c r="WTP5" s="55"/>
      <c r="WTQ5" s="53"/>
      <c r="WTR5" s="54"/>
      <c r="WTS5" s="55"/>
      <c r="WTT5" s="53"/>
      <c r="WTU5" s="54"/>
      <c r="WTV5" s="55"/>
      <c r="WTW5" s="53"/>
      <c r="WTX5" s="54"/>
      <c r="WTY5" s="55"/>
      <c r="WTZ5" s="53"/>
      <c r="WUA5" s="54"/>
      <c r="WUB5" s="55"/>
      <c r="WUC5" s="53"/>
      <c r="WUD5" s="54"/>
      <c r="WUE5" s="55"/>
      <c r="WUF5" s="53"/>
      <c r="WUG5" s="54"/>
      <c r="WUH5" s="55"/>
      <c r="WUI5" s="53"/>
      <c r="WUJ5" s="54"/>
      <c r="WUK5" s="55"/>
      <c r="WUL5" s="53"/>
      <c r="WUM5" s="54"/>
      <c r="WUN5" s="55"/>
      <c r="WUO5" s="53"/>
      <c r="WUP5" s="54"/>
      <c r="WUQ5" s="55"/>
      <c r="WUR5" s="53"/>
      <c r="WUS5" s="54"/>
      <c r="WUT5" s="55"/>
      <c r="WUU5" s="53"/>
      <c r="WUV5" s="54"/>
      <c r="WUW5" s="55"/>
      <c r="WUX5" s="53"/>
      <c r="WUY5" s="54"/>
      <c r="WUZ5" s="55"/>
      <c r="WVA5" s="53"/>
      <c r="WVB5" s="54"/>
      <c r="WVC5" s="55"/>
      <c r="WVD5" s="53"/>
      <c r="WVE5" s="54"/>
      <c r="WVF5" s="55"/>
      <c r="WVG5" s="53"/>
      <c r="WVH5" s="54"/>
      <c r="WVI5" s="55"/>
      <c r="WVJ5" s="53"/>
      <c r="WVK5" s="54"/>
      <c r="WVL5" s="55"/>
      <c r="WVM5" s="53"/>
      <c r="WVN5" s="54"/>
      <c r="WVO5" s="55"/>
      <c r="WVP5" s="53"/>
      <c r="WVQ5" s="54"/>
      <c r="WVR5" s="55"/>
      <c r="WVS5" s="53"/>
      <c r="WVT5" s="54"/>
      <c r="WVU5" s="55"/>
      <c r="WVV5" s="53"/>
      <c r="WVW5" s="54"/>
      <c r="WVX5" s="55"/>
      <c r="WVY5" s="53"/>
      <c r="WVZ5" s="54"/>
      <c r="WWA5" s="55"/>
      <c r="WWB5" s="53"/>
      <c r="WWC5" s="54"/>
      <c r="WWD5" s="55"/>
      <c r="WWE5" s="53"/>
      <c r="WWF5" s="54"/>
      <c r="WWG5" s="55"/>
      <c r="WWH5" s="53"/>
      <c r="WWI5" s="54"/>
      <c r="WWJ5" s="55"/>
      <c r="WWK5" s="53"/>
      <c r="WWL5" s="54"/>
      <c r="WWM5" s="55"/>
      <c r="WWN5" s="53"/>
      <c r="WWO5" s="54"/>
      <c r="WWP5" s="55"/>
      <c r="WWQ5" s="53"/>
      <c r="WWR5" s="54"/>
      <c r="WWS5" s="55"/>
      <c r="WWT5" s="53"/>
      <c r="WWU5" s="54"/>
      <c r="WWV5" s="55"/>
      <c r="WWW5" s="53"/>
      <c r="WWX5" s="54"/>
      <c r="WWY5" s="55"/>
      <c r="WWZ5" s="53"/>
      <c r="WXA5" s="54"/>
      <c r="WXB5" s="55"/>
      <c r="WXC5" s="53"/>
      <c r="WXD5" s="54"/>
      <c r="WXE5" s="55"/>
      <c r="WXF5" s="53"/>
      <c r="WXG5" s="54"/>
      <c r="WXH5" s="55"/>
      <c r="WXI5" s="53"/>
      <c r="WXJ5" s="54"/>
      <c r="WXK5" s="55"/>
      <c r="WXL5" s="53"/>
      <c r="WXM5" s="54"/>
      <c r="WXN5" s="55"/>
      <c r="WXO5" s="53"/>
      <c r="WXP5" s="54"/>
      <c r="WXQ5" s="55"/>
      <c r="WXR5" s="53"/>
      <c r="WXS5" s="54"/>
      <c r="WXT5" s="55"/>
      <c r="WXU5" s="53"/>
      <c r="WXV5" s="54"/>
      <c r="WXW5" s="55"/>
      <c r="WXX5" s="53"/>
      <c r="WXY5" s="54"/>
      <c r="WXZ5" s="55"/>
      <c r="WYA5" s="53"/>
      <c r="WYB5" s="54"/>
      <c r="WYC5" s="55"/>
      <c r="WYD5" s="53"/>
      <c r="WYE5" s="54"/>
      <c r="WYF5" s="55"/>
      <c r="WYG5" s="53"/>
      <c r="WYH5" s="54"/>
      <c r="WYI5" s="55"/>
      <c r="WYJ5" s="53"/>
      <c r="WYK5" s="54"/>
      <c r="WYL5" s="55"/>
      <c r="WYM5" s="53"/>
      <c r="WYN5" s="54"/>
      <c r="WYO5" s="55"/>
      <c r="WYP5" s="53"/>
      <c r="WYQ5" s="54"/>
      <c r="WYR5" s="55"/>
      <c r="WYS5" s="53"/>
      <c r="WYT5" s="54"/>
      <c r="WYU5" s="55"/>
      <c r="WYV5" s="53"/>
      <c r="WYW5" s="54"/>
      <c r="WYX5" s="55"/>
      <c r="WYY5" s="53"/>
      <c r="WYZ5" s="54"/>
      <c r="WZA5" s="55"/>
      <c r="WZB5" s="53"/>
      <c r="WZC5" s="54"/>
      <c r="WZD5" s="55"/>
      <c r="WZE5" s="53"/>
      <c r="WZF5" s="54"/>
      <c r="WZG5" s="55"/>
      <c r="WZH5" s="53"/>
      <c r="WZI5" s="54"/>
      <c r="WZJ5" s="55"/>
      <c r="WZK5" s="53"/>
      <c r="WZL5" s="54"/>
      <c r="WZM5" s="55"/>
      <c r="WZN5" s="53"/>
      <c r="WZO5" s="54"/>
      <c r="WZP5" s="55"/>
      <c r="WZQ5" s="53"/>
      <c r="WZR5" s="54"/>
      <c r="WZS5" s="55"/>
      <c r="WZT5" s="53"/>
      <c r="WZU5" s="54"/>
      <c r="WZV5" s="55"/>
      <c r="WZW5" s="53"/>
      <c r="WZX5" s="54"/>
      <c r="WZY5" s="55"/>
      <c r="WZZ5" s="53"/>
      <c r="XAA5" s="54"/>
      <c r="XAB5" s="55"/>
      <c r="XAC5" s="53"/>
      <c r="XAD5" s="54"/>
      <c r="XAE5" s="55"/>
      <c r="XAF5" s="53"/>
      <c r="XAG5" s="54"/>
      <c r="XAH5" s="55"/>
      <c r="XAI5" s="53"/>
      <c r="XAJ5" s="54"/>
      <c r="XAK5" s="55"/>
      <c r="XAL5" s="53"/>
      <c r="XAM5" s="54"/>
      <c r="XAN5" s="55"/>
      <c r="XAO5" s="53"/>
      <c r="XAP5" s="54"/>
      <c r="XAQ5" s="55"/>
      <c r="XAR5" s="53"/>
      <c r="XAS5" s="54"/>
      <c r="XAT5" s="55"/>
      <c r="XAU5" s="53"/>
      <c r="XAV5" s="54"/>
      <c r="XAW5" s="55"/>
      <c r="XAX5" s="53"/>
      <c r="XAY5" s="54"/>
      <c r="XAZ5" s="55"/>
      <c r="XBA5" s="53"/>
      <c r="XBB5" s="54"/>
      <c r="XBC5" s="55"/>
      <c r="XBD5" s="53"/>
      <c r="XBE5" s="54"/>
      <c r="XBF5" s="55"/>
      <c r="XBG5" s="53"/>
      <c r="XBH5" s="54"/>
      <c r="XBI5" s="55"/>
      <c r="XBJ5" s="53"/>
      <c r="XBK5" s="54"/>
      <c r="XBL5" s="55"/>
      <c r="XBM5" s="53"/>
      <c r="XBN5" s="54"/>
      <c r="XBO5" s="55"/>
      <c r="XBP5" s="53"/>
      <c r="XBQ5" s="54"/>
      <c r="XBR5" s="55"/>
      <c r="XBS5" s="53"/>
      <c r="XBT5" s="54"/>
      <c r="XBU5" s="55"/>
      <c r="XBV5" s="53"/>
      <c r="XBW5" s="54"/>
      <c r="XBX5" s="55"/>
      <c r="XBY5" s="53"/>
      <c r="XBZ5" s="54"/>
      <c r="XCA5" s="55"/>
      <c r="XCB5" s="53"/>
      <c r="XCC5" s="54"/>
      <c r="XCD5" s="55"/>
      <c r="XCE5" s="53"/>
      <c r="XCF5" s="54"/>
      <c r="XCG5" s="55"/>
      <c r="XCH5" s="53"/>
      <c r="XCI5" s="54"/>
      <c r="XCJ5" s="55"/>
      <c r="XCK5" s="53"/>
      <c r="XCL5" s="54"/>
      <c r="XCM5" s="55"/>
      <c r="XCN5" s="53"/>
      <c r="XCO5" s="54"/>
      <c r="XCP5" s="55"/>
      <c r="XCQ5" s="53"/>
      <c r="XCR5" s="54"/>
      <c r="XCS5" s="55"/>
      <c r="XCT5" s="53"/>
      <c r="XCU5" s="54"/>
      <c r="XCV5" s="55"/>
      <c r="XCW5" s="53"/>
      <c r="XCX5" s="54"/>
      <c r="XCY5" s="55"/>
      <c r="XCZ5" s="53"/>
      <c r="XDA5" s="54"/>
      <c r="XDB5" s="55"/>
      <c r="XDC5" s="53"/>
      <c r="XDD5" s="54"/>
      <c r="XDE5" s="55"/>
      <c r="XDF5" s="53"/>
      <c r="XDG5" s="54"/>
      <c r="XDH5" s="55"/>
      <c r="XDI5" s="53"/>
      <c r="XDJ5" s="54"/>
      <c r="XDK5" s="55"/>
      <c r="XDL5" s="53"/>
      <c r="XDM5" s="54"/>
      <c r="XDN5" s="55"/>
      <c r="XDO5" s="53"/>
      <c r="XDP5" s="54"/>
      <c r="XDQ5" s="55"/>
      <c r="XDR5" s="53"/>
      <c r="XDS5" s="54"/>
      <c r="XDT5" s="55"/>
      <c r="XDU5" s="53"/>
      <c r="XDV5" s="54"/>
      <c r="XDW5" s="55"/>
      <c r="XDX5" s="53"/>
      <c r="XDY5" s="54"/>
      <c r="XDZ5" s="55"/>
      <c r="XEA5" s="53"/>
      <c r="XEB5" s="54"/>
      <c r="XEC5" s="55"/>
      <c r="XED5" s="53"/>
      <c r="XEE5" s="54"/>
      <c r="XEF5" s="55"/>
      <c r="XEG5" s="53"/>
      <c r="XEH5" s="54"/>
      <c r="XEI5" s="55"/>
      <c r="XEJ5" s="53"/>
      <c r="XEK5" s="54"/>
      <c r="XEL5" s="55"/>
      <c r="XEM5" s="53"/>
      <c r="XEN5" s="54"/>
      <c r="XEO5" s="55"/>
      <c r="XEP5" s="53"/>
      <c r="XEQ5" s="54"/>
      <c r="XER5" s="55"/>
      <c r="XES5" s="53"/>
      <c r="XET5" s="54"/>
      <c r="XEU5" s="55"/>
      <c r="XEV5" s="53"/>
      <c r="XEW5" s="54"/>
      <c r="XEX5" s="55"/>
      <c r="XEY5" s="53"/>
      <c r="XEZ5" s="54"/>
      <c r="XFA5" s="55"/>
      <c r="XFB5" s="53"/>
      <c r="XFC5" s="54"/>
      <c r="XFD5" s="55"/>
    </row>
    <row r="6" spans="1:16384" x14ac:dyDescent="0.35">
      <c r="A6" s="5"/>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7"/>
      <c r="AI6" s="58"/>
    </row>
    <row r="7" spans="1:16384" x14ac:dyDescent="0.35">
      <c r="A7" s="5"/>
      <c r="B7" s="6"/>
      <c r="C7" s="6"/>
      <c r="D7" s="6"/>
      <c r="E7" s="6"/>
      <c r="F7" s="6"/>
      <c r="G7" s="6"/>
      <c r="H7" s="6"/>
      <c r="I7" s="6"/>
      <c r="J7" s="6"/>
      <c r="K7" s="6"/>
      <c r="L7" s="6"/>
      <c r="M7" s="6"/>
      <c r="N7" s="6"/>
      <c r="O7" s="6"/>
      <c r="P7" s="6"/>
      <c r="Q7" s="6"/>
      <c r="R7" s="6"/>
      <c r="S7" s="6"/>
      <c r="T7" s="6"/>
      <c r="U7" s="6"/>
      <c r="V7" s="6"/>
      <c r="W7" s="6"/>
      <c r="X7" s="6"/>
      <c r="Y7" s="6"/>
      <c r="Z7" s="6"/>
      <c r="AA7" s="6"/>
      <c r="AB7" s="6"/>
      <c r="AC7" s="6"/>
      <c r="AD7" s="6"/>
      <c r="AE7" s="6"/>
      <c r="AF7" s="6"/>
      <c r="AG7" s="6"/>
      <c r="AH7" s="7"/>
      <c r="AI7" s="58"/>
    </row>
    <row r="8" spans="1:16384" x14ac:dyDescent="0.35">
      <c r="A8" s="5"/>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7"/>
      <c r="AI8" s="58"/>
    </row>
    <row r="9" spans="1:16384" x14ac:dyDescent="0.35">
      <c r="A9" s="5"/>
      <c r="B9" s="6"/>
      <c r="C9" s="6"/>
      <c r="D9" s="6"/>
      <c r="E9" s="6"/>
      <c r="F9" s="6"/>
      <c r="G9" s="6"/>
      <c r="H9" s="6"/>
      <c r="I9" s="6"/>
      <c r="J9" s="6"/>
      <c r="K9" s="6"/>
      <c r="L9" s="6"/>
      <c r="M9" s="6"/>
      <c r="N9" s="6"/>
      <c r="O9" s="6"/>
      <c r="P9" s="6"/>
      <c r="Q9" s="6"/>
      <c r="R9" s="6"/>
      <c r="S9" s="6"/>
      <c r="T9" s="6"/>
      <c r="U9" s="6"/>
      <c r="V9" s="6"/>
      <c r="W9" s="6"/>
      <c r="X9" s="6"/>
      <c r="Y9" s="6"/>
      <c r="Z9" s="6"/>
      <c r="AA9" s="6"/>
      <c r="AB9" s="6"/>
      <c r="AC9" s="6"/>
      <c r="AD9" s="6"/>
      <c r="AE9" s="6"/>
      <c r="AF9" s="6"/>
      <c r="AG9" s="6"/>
      <c r="AH9" s="7"/>
      <c r="AI9" s="58"/>
    </row>
    <row r="10" spans="1:16384" x14ac:dyDescent="0.35">
      <c r="A10" s="5"/>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7"/>
      <c r="AI10" s="58"/>
    </row>
    <row r="11" spans="1:16384" x14ac:dyDescent="0.35">
      <c r="A11" s="5"/>
      <c r="B11" s="6"/>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c r="AE11" s="6"/>
      <c r="AF11" s="6"/>
      <c r="AG11" s="6"/>
      <c r="AH11" s="7"/>
      <c r="AI11" s="58"/>
    </row>
    <row r="12" spans="1:16384" x14ac:dyDescent="0.35">
      <c r="A12" s="5"/>
      <c r="B12" s="6"/>
      <c r="C12" s="6"/>
      <c r="D12" s="6"/>
      <c r="E12" s="6"/>
      <c r="F12" s="6"/>
      <c r="G12" s="6"/>
      <c r="H12" s="6"/>
      <c r="I12" s="6"/>
      <c r="J12" s="6"/>
      <c r="K12" s="6"/>
      <c r="L12" s="6"/>
      <c r="M12" s="6"/>
      <c r="N12" s="6"/>
      <c r="O12" s="6"/>
      <c r="P12" s="6"/>
      <c r="Q12" s="6"/>
      <c r="R12" s="6"/>
      <c r="S12" s="6"/>
      <c r="T12" s="6"/>
      <c r="U12" s="6"/>
      <c r="V12" s="6"/>
      <c r="W12" s="6"/>
      <c r="X12" s="6"/>
      <c r="Y12" s="6"/>
      <c r="Z12" s="6"/>
      <c r="AA12" s="6"/>
      <c r="AB12" s="6"/>
      <c r="AC12" s="6"/>
      <c r="AD12" s="6"/>
      <c r="AE12" s="6"/>
      <c r="AF12" s="6"/>
      <c r="AG12" s="6"/>
      <c r="AH12" s="7"/>
      <c r="AI12" s="58"/>
    </row>
    <row r="13" spans="1:16384" x14ac:dyDescent="0.35">
      <c r="A13" s="5"/>
      <c r="B13" s="6"/>
      <c r="C13" s="6"/>
      <c r="D13" s="6"/>
      <c r="E13" s="6"/>
      <c r="F13" s="6"/>
      <c r="G13" s="6"/>
      <c r="H13" s="6"/>
      <c r="I13" s="6"/>
      <c r="J13" s="6"/>
      <c r="K13" s="6"/>
      <c r="L13" s="6"/>
      <c r="M13" s="6"/>
      <c r="N13" s="6"/>
      <c r="O13" s="6"/>
      <c r="P13" s="6"/>
      <c r="Q13" s="6"/>
      <c r="R13" s="6"/>
      <c r="S13" s="6"/>
      <c r="T13" s="6"/>
      <c r="U13" s="6"/>
      <c r="V13" s="6"/>
      <c r="W13" s="6"/>
      <c r="X13" s="6"/>
      <c r="Y13" s="6"/>
      <c r="Z13" s="6"/>
      <c r="AA13" s="6"/>
      <c r="AB13" s="6"/>
      <c r="AC13" s="6"/>
      <c r="AD13" s="6"/>
      <c r="AE13" s="6"/>
      <c r="AF13" s="6"/>
      <c r="AG13" s="6"/>
      <c r="AH13" s="7"/>
      <c r="AI13" s="58"/>
    </row>
    <row r="14" spans="1:16384" x14ac:dyDescent="0.35">
      <c r="A14" s="5"/>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7"/>
      <c r="AI14" s="58"/>
    </row>
    <row r="15" spans="1:16384" x14ac:dyDescent="0.35">
      <c r="A15" s="5"/>
      <c r="B15" s="6"/>
      <c r="C15" s="6"/>
      <c r="D15" s="6"/>
      <c r="E15" s="6"/>
      <c r="F15" s="6"/>
      <c r="G15" s="6"/>
      <c r="H15" s="6"/>
      <c r="I15" s="6"/>
      <c r="J15" s="6"/>
      <c r="K15" s="6"/>
      <c r="L15" s="6"/>
      <c r="M15" s="6"/>
      <c r="N15" s="6"/>
      <c r="O15" s="6"/>
      <c r="P15" s="6"/>
      <c r="Q15"/>
      <c r="R15" s="6"/>
      <c r="S15" s="6"/>
      <c r="T15" s="6"/>
      <c r="U15" s="6"/>
      <c r="V15" s="6"/>
      <c r="W15" s="6"/>
      <c r="X15" s="6"/>
      <c r="Y15" s="6"/>
      <c r="Z15" s="6"/>
      <c r="AA15" s="6"/>
      <c r="AB15"/>
      <c r="AC15" s="6"/>
      <c r="AD15" s="6"/>
      <c r="AE15" s="6"/>
      <c r="AF15" s="6"/>
      <c r="AG15" s="6"/>
      <c r="AH15" s="7"/>
      <c r="AI15" s="58"/>
    </row>
    <row r="16" spans="1:16384" x14ac:dyDescent="0.35">
      <c r="A16" s="5"/>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7"/>
      <c r="AI16" s="58"/>
    </row>
    <row r="17" spans="1:35" x14ac:dyDescent="0.35">
      <c r="A17" s="5"/>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7"/>
      <c r="AI17" s="58"/>
    </row>
    <row r="18" spans="1:35" x14ac:dyDescent="0.35">
      <c r="A18" s="5"/>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7"/>
      <c r="AI18" s="58"/>
    </row>
    <row r="19" spans="1:35" x14ac:dyDescent="0.35">
      <c r="A19" s="5"/>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c r="AE19" s="6"/>
      <c r="AF19" s="6"/>
      <c r="AG19" s="6"/>
      <c r="AH19" s="7"/>
      <c r="AI19" s="58"/>
    </row>
    <row r="20" spans="1:35" x14ac:dyDescent="0.35">
      <c r="A20" s="5"/>
      <c r="B20" s="6"/>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c r="AE20" s="6"/>
      <c r="AF20" s="6"/>
      <c r="AG20" s="6"/>
      <c r="AH20" s="7"/>
      <c r="AI20" s="58"/>
    </row>
    <row r="21" spans="1:35" x14ac:dyDescent="0.35">
      <c r="A21" s="5"/>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7"/>
      <c r="AI21" s="58"/>
    </row>
    <row r="22" spans="1:35" x14ac:dyDescent="0.35">
      <c r="A22" s="5"/>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7"/>
      <c r="AI22" s="58"/>
    </row>
    <row r="23" spans="1:35" x14ac:dyDescent="0.35">
      <c r="A23" s="5"/>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7"/>
      <c r="AI23" s="58"/>
    </row>
    <row r="24" spans="1:35" ht="15" customHeight="1" x14ac:dyDescent="0.35">
      <c r="A24" s="5"/>
      <c r="B24" s="6"/>
      <c r="C24" s="6"/>
      <c r="D24" s="72" t="s">
        <v>1247</v>
      </c>
      <c r="E24" s="73"/>
      <c r="F24" s="73"/>
      <c r="G24" s="73"/>
      <c r="H24" s="73"/>
      <c r="I24" s="73"/>
      <c r="J24" s="73"/>
      <c r="K24" s="73"/>
      <c r="L24" s="73"/>
      <c r="M24" s="74"/>
      <c r="N24" s="50"/>
      <c r="O24" s="72" t="s">
        <v>1248</v>
      </c>
      <c r="P24" s="73"/>
      <c r="Q24" s="73"/>
      <c r="R24" s="73"/>
      <c r="S24" s="73"/>
      <c r="T24" s="73"/>
      <c r="U24" s="73"/>
      <c r="V24" s="73"/>
      <c r="W24" s="73"/>
      <c r="X24" s="74"/>
      <c r="Y24" s="50"/>
      <c r="Z24" s="72" t="s">
        <v>1276</v>
      </c>
      <c r="AA24" s="73"/>
      <c r="AB24" s="73"/>
      <c r="AC24" s="73"/>
      <c r="AD24" s="73"/>
      <c r="AE24" s="73"/>
      <c r="AF24" s="73"/>
      <c r="AG24" s="73"/>
      <c r="AH24" s="74"/>
      <c r="AI24" s="58"/>
    </row>
    <row r="25" spans="1:35" ht="15" customHeight="1" x14ac:dyDescent="0.35">
      <c r="A25" s="5"/>
      <c r="B25" s="6"/>
      <c r="C25" s="6"/>
      <c r="D25" s="75"/>
      <c r="E25" s="76"/>
      <c r="F25" s="76"/>
      <c r="G25" s="76"/>
      <c r="H25" s="76"/>
      <c r="I25" s="76"/>
      <c r="J25" s="76"/>
      <c r="K25" s="76"/>
      <c r="L25" s="76"/>
      <c r="M25" s="77"/>
      <c r="N25" s="50"/>
      <c r="O25" s="75"/>
      <c r="P25" s="76"/>
      <c r="Q25" s="76"/>
      <c r="R25" s="76"/>
      <c r="S25" s="76"/>
      <c r="T25" s="76"/>
      <c r="U25" s="76"/>
      <c r="V25" s="76"/>
      <c r="W25" s="76"/>
      <c r="X25" s="77"/>
      <c r="Y25" s="50"/>
      <c r="Z25" s="75"/>
      <c r="AA25" s="76"/>
      <c r="AB25" s="76"/>
      <c r="AC25" s="76"/>
      <c r="AD25" s="76"/>
      <c r="AE25" s="76"/>
      <c r="AF25" s="76"/>
      <c r="AG25" s="76"/>
      <c r="AH25" s="77"/>
      <c r="AI25" s="58"/>
    </row>
    <row r="26" spans="1:35" ht="15" customHeight="1" x14ac:dyDescent="0.35">
      <c r="A26" s="5"/>
      <c r="B26" s="6"/>
      <c r="C26" s="6"/>
      <c r="D26" s="88" t="str">
        <f ca="1">strt_Backend!A56</f>
        <v>STALKER is a first person shooter survival horror franchise developed by</v>
      </c>
      <c r="E26" s="89"/>
      <c r="F26" s="89"/>
      <c r="G26" s="89"/>
      <c r="H26" s="89"/>
      <c r="I26" s="89"/>
      <c r="J26" s="89"/>
      <c r="K26" s="89"/>
      <c r="L26" s="89"/>
      <c r="M26" s="90"/>
      <c r="N26" s="6"/>
      <c r="O26" s="69" t="str">
        <f ca="1">strt_Backend!O56</f>
        <v>Stalker GAMMA (Gigantic Automated Modular Modpack for Anomaly) is a</v>
      </c>
      <c r="P26" s="70"/>
      <c r="Q26" s="70"/>
      <c r="R26" s="70"/>
      <c r="S26" s="70"/>
      <c r="T26" s="70"/>
      <c r="U26" s="70"/>
      <c r="V26" s="70"/>
      <c r="W26" s="70"/>
      <c r="X26" s="71"/>
      <c r="Y26" s="6"/>
      <c r="Z26" s="69" t="str">
        <f ca="1">strt_Backend!Z56</f>
        <v xml:space="preserve">The main objective of this project is to ATTEMPT to create the data </v>
      </c>
      <c r="AA26" s="70"/>
      <c r="AB26" s="70"/>
      <c r="AC26" s="70"/>
      <c r="AD26" s="70"/>
      <c r="AE26" s="70"/>
      <c r="AF26" s="70"/>
      <c r="AG26" s="70"/>
      <c r="AH26" s="70"/>
      <c r="AI26" s="58"/>
    </row>
    <row r="27" spans="1:35" ht="15" customHeight="1" x14ac:dyDescent="0.35">
      <c r="A27" s="5"/>
      <c r="B27" s="6"/>
      <c r="C27" s="6"/>
      <c r="D27" s="82"/>
      <c r="E27" s="83"/>
      <c r="F27" s="83"/>
      <c r="G27" s="83"/>
      <c r="H27" s="83"/>
      <c r="I27" s="83"/>
      <c r="J27" s="83"/>
      <c r="K27" s="83"/>
      <c r="L27" s="83"/>
      <c r="M27" s="84"/>
      <c r="N27" s="6"/>
      <c r="O27" s="63"/>
      <c r="P27" s="64"/>
      <c r="Q27" s="64"/>
      <c r="R27" s="64"/>
      <c r="S27" s="64"/>
      <c r="T27" s="64"/>
      <c r="U27" s="64"/>
      <c r="V27" s="64"/>
      <c r="W27" s="64"/>
      <c r="X27" s="65"/>
      <c r="Y27" s="6"/>
      <c r="Z27" s="63"/>
      <c r="AA27" s="64"/>
      <c r="AB27" s="64"/>
      <c r="AC27" s="64"/>
      <c r="AD27" s="64"/>
      <c r="AE27" s="64"/>
      <c r="AF27" s="64"/>
      <c r="AG27" s="64"/>
      <c r="AH27" s="64"/>
      <c r="AI27" s="58"/>
    </row>
    <row r="28" spans="1:35" ht="15" customHeight="1" x14ac:dyDescent="0.35">
      <c r="A28" s="5"/>
      <c r="B28" s="6"/>
      <c r="C28" s="6"/>
      <c r="D28" s="82" t="str">
        <f ca="1">strt_Backend!A57</f>
        <v>Ukrainian game developer GSC Game World. The series is set in alternate version</v>
      </c>
      <c r="E28" s="83"/>
      <c r="F28" s="83"/>
      <c r="G28" s="83"/>
      <c r="H28" s="83"/>
      <c r="I28" s="83"/>
      <c r="J28" s="83"/>
      <c r="K28" s="83"/>
      <c r="L28" s="83"/>
      <c r="M28" s="84"/>
      <c r="N28" s="6"/>
      <c r="O28" s="63" t="str">
        <f ca="1">strt_Backend!O57</f>
        <v>very popular large modding stalker project developed by Grok and community</v>
      </c>
      <c r="P28" s="64"/>
      <c r="Q28" s="64"/>
      <c r="R28" s="64"/>
      <c r="S28" s="64"/>
      <c r="T28" s="64"/>
      <c r="U28" s="64"/>
      <c r="V28" s="64"/>
      <c r="W28" s="64"/>
      <c r="X28" s="65"/>
      <c r="Y28" s="6"/>
      <c r="Z28" s="63" t="str">
        <f ca="1">strt_Backend!Z57</f>
        <v>analyssis of weapons, armors and loot table present in GAMMA modpack.</v>
      </c>
      <c r="AA28" s="64"/>
      <c r="AB28" s="64"/>
      <c r="AC28" s="64"/>
      <c r="AD28" s="64"/>
      <c r="AE28" s="64"/>
      <c r="AF28" s="64"/>
      <c r="AG28" s="64"/>
      <c r="AH28" s="64"/>
      <c r="AI28" s="58"/>
    </row>
    <row r="29" spans="1:35" ht="15" customHeight="1" x14ac:dyDescent="0.35">
      <c r="A29" s="5"/>
      <c r="B29" s="6"/>
      <c r="C29" s="6"/>
      <c r="D29" s="82"/>
      <c r="E29" s="83"/>
      <c r="F29" s="83"/>
      <c r="G29" s="83"/>
      <c r="H29" s="83"/>
      <c r="I29" s="83"/>
      <c r="J29" s="83"/>
      <c r="K29" s="83"/>
      <c r="L29" s="83"/>
      <c r="M29" s="84"/>
      <c r="N29" s="6"/>
      <c r="O29" s="63"/>
      <c r="P29" s="64"/>
      <c r="Q29" s="64"/>
      <c r="R29" s="64"/>
      <c r="S29" s="64"/>
      <c r="T29" s="64"/>
      <c r="U29" s="64"/>
      <c r="V29" s="64"/>
      <c r="W29" s="64"/>
      <c r="X29" s="65"/>
      <c r="Y29" s="6"/>
      <c r="Z29" s="63"/>
      <c r="AA29" s="64"/>
      <c r="AB29" s="64"/>
      <c r="AC29" s="64"/>
      <c r="AD29" s="64"/>
      <c r="AE29" s="64"/>
      <c r="AF29" s="64"/>
      <c r="AG29" s="64"/>
      <c r="AH29" s="64"/>
      <c r="AI29" s="58"/>
    </row>
    <row r="30" spans="1:35" ht="15" customHeight="1" x14ac:dyDescent="0.35">
      <c r="A30" s="5"/>
      <c r="B30" s="6"/>
      <c r="C30" s="6"/>
      <c r="D30" s="82" t="str">
        <f ca="1">strt_Backend!A58</f>
        <v>of present day Chernobyl Exclusion Zone in Ukraine, where mysterious second</v>
      </c>
      <c r="E30" s="83"/>
      <c r="F30" s="83"/>
      <c r="G30" s="83"/>
      <c r="H30" s="83"/>
      <c r="I30" s="83"/>
      <c r="J30" s="83"/>
      <c r="K30" s="83"/>
      <c r="L30" s="83"/>
      <c r="M30" s="84"/>
      <c r="N30" s="6"/>
      <c r="O30" s="63" t="str">
        <f ca="1">strt_Backend!O58</f>
        <v xml:space="preserve"> that aims at providing a balanced survival, scavenging, cooking and repairing</v>
      </c>
      <c r="P30" s="64"/>
      <c r="Q30" s="64"/>
      <c r="R30" s="64"/>
      <c r="S30" s="64"/>
      <c r="T30" s="64"/>
      <c r="U30" s="64"/>
      <c r="V30" s="64"/>
      <c r="W30" s="64"/>
      <c r="X30" s="65"/>
      <c r="Y30" s="6"/>
      <c r="Z30" s="63" t="str">
        <f ca="1">strt_Backend!Z58</f>
        <v>There are 2 main data sources for this project:</v>
      </c>
      <c r="AA30" s="64"/>
      <c r="AB30" s="64"/>
      <c r="AC30" s="64"/>
      <c r="AD30" s="64"/>
      <c r="AE30" s="64"/>
      <c r="AF30" s="64"/>
      <c r="AG30" s="64"/>
      <c r="AH30" s="64"/>
      <c r="AI30" s="58"/>
    </row>
    <row r="31" spans="1:35" ht="15" customHeight="1" x14ac:dyDescent="0.35">
      <c r="A31" s="5"/>
      <c r="B31" s="6"/>
      <c r="C31" s="6"/>
      <c r="D31" s="82"/>
      <c r="E31" s="83"/>
      <c r="F31" s="83"/>
      <c r="G31" s="83"/>
      <c r="H31" s="83"/>
      <c r="I31" s="83"/>
      <c r="J31" s="83"/>
      <c r="K31" s="83"/>
      <c r="L31" s="83"/>
      <c r="M31" s="84"/>
      <c r="N31" s="6"/>
      <c r="O31" s="63"/>
      <c r="P31" s="64"/>
      <c r="Q31" s="64"/>
      <c r="R31" s="64"/>
      <c r="S31" s="64"/>
      <c r="T31" s="64"/>
      <c r="U31" s="64"/>
      <c r="V31" s="64"/>
      <c r="W31" s="64"/>
      <c r="X31" s="65"/>
      <c r="Y31" s="6"/>
      <c r="Z31" s="63"/>
      <c r="AA31" s="64"/>
      <c r="AB31" s="64"/>
      <c r="AC31" s="64"/>
      <c r="AD31" s="64"/>
      <c r="AE31" s="64"/>
      <c r="AF31" s="64"/>
      <c r="AG31" s="64"/>
      <c r="AH31" s="64"/>
      <c r="AI31" s="58"/>
    </row>
    <row r="32" spans="1:35" ht="15" customHeight="1" x14ac:dyDescent="0.35">
      <c r="A32" s="5"/>
      <c r="B32" s="6"/>
      <c r="C32" s="6"/>
      <c r="D32" s="82" t="str">
        <f ca="1">strt_Backend!A59</f>
        <v>Chernobyl distaster took place. As a result, the psychical, chemical and bio-</v>
      </c>
      <c r="E32" s="83"/>
      <c r="F32" s="83"/>
      <c r="G32" s="83"/>
      <c r="H32" s="83"/>
      <c r="I32" s="83"/>
      <c r="J32" s="83"/>
      <c r="K32" s="83"/>
      <c r="L32" s="83"/>
      <c r="M32" s="84"/>
      <c r="N32" s="6"/>
      <c r="O32" s="63" t="str">
        <f ca="1">strt_Backend!O59</f>
        <v>focused experience with a long progression and smooth gameplay. You can</v>
      </c>
      <c r="P32" s="64"/>
      <c r="Q32" s="64"/>
      <c r="R32" s="64"/>
      <c r="S32" s="64"/>
      <c r="T32" s="64"/>
      <c r="U32" s="64"/>
      <c r="V32" s="64"/>
      <c r="W32" s="64"/>
      <c r="X32" s="65"/>
      <c r="Y32" s="6"/>
      <c r="Z32" s="63" t="str">
        <f ca="1">strt_Backend!Z59</f>
        <v>1) GAMMA's discord all items table - you can find a copy of it in path</v>
      </c>
      <c r="AA32" s="64"/>
      <c r="AB32" s="64"/>
      <c r="AC32" s="64"/>
      <c r="AD32" s="64"/>
      <c r="AE32" s="64"/>
      <c r="AF32" s="64"/>
      <c r="AG32" s="64"/>
      <c r="AH32" s="64"/>
      <c r="AI32" s="58"/>
    </row>
    <row r="33" spans="1:35" ht="15" customHeight="1" x14ac:dyDescent="0.35">
      <c r="A33" s="5"/>
      <c r="B33" s="6"/>
      <c r="C33" s="6"/>
      <c r="D33" s="82"/>
      <c r="E33" s="83"/>
      <c r="F33" s="83"/>
      <c r="G33" s="83"/>
      <c r="H33" s="83"/>
      <c r="I33" s="83"/>
      <c r="J33" s="83"/>
      <c r="K33" s="83"/>
      <c r="L33" s="83"/>
      <c r="M33" s="84"/>
      <c r="N33" s="6"/>
      <c r="O33" s="63"/>
      <c r="P33" s="64"/>
      <c r="Q33" s="64"/>
      <c r="R33" s="64"/>
      <c r="S33" s="64"/>
      <c r="T33" s="64"/>
      <c r="U33" s="64"/>
      <c r="V33" s="64"/>
      <c r="W33" s="64"/>
      <c r="X33" s="65"/>
      <c r="Y33" s="6"/>
      <c r="Z33" s="63"/>
      <c r="AA33" s="64"/>
      <c r="AB33" s="64"/>
      <c r="AC33" s="64"/>
      <c r="AD33" s="64"/>
      <c r="AE33" s="64"/>
      <c r="AF33" s="64"/>
      <c r="AG33" s="64"/>
      <c r="AH33" s="64"/>
      <c r="AI33" s="58"/>
    </row>
    <row r="34" spans="1:35" ht="15" customHeight="1" x14ac:dyDescent="0.35">
      <c r="A34" s="5"/>
      <c r="B34" s="6"/>
      <c r="C34" s="6"/>
      <c r="D34" s="82" t="str">
        <f ca="1">strt_Backend!A60</f>
        <v>logical processes in the area were altered, spawning numerus nature-defying ano -</v>
      </c>
      <c r="E34" s="83"/>
      <c r="F34" s="83"/>
      <c r="G34" s="83"/>
      <c r="H34" s="83"/>
      <c r="I34" s="83"/>
      <c r="J34" s="83"/>
      <c r="K34" s="83"/>
      <c r="L34" s="83"/>
      <c r="M34" s="84"/>
      <c r="N34" s="6"/>
      <c r="O34" s="63" t="str">
        <f ca="1">strt_Backend!O60</f>
        <v xml:space="preserve">find a direct url to his github repo in left at the bottom. GAMMA consitsts </v>
      </c>
      <c r="P34" s="64"/>
      <c r="Q34" s="64"/>
      <c r="R34" s="64"/>
      <c r="S34" s="64"/>
      <c r="T34" s="64"/>
      <c r="U34" s="64"/>
      <c r="V34" s="64"/>
      <c r="W34" s="64"/>
      <c r="X34" s="65"/>
      <c r="Y34" s="6"/>
      <c r="Z34" s="63" t="str">
        <f ca="1">strt_Backend!Z60</f>
        <v>"~/Gamma Items/Discord_file.xlsx",</v>
      </c>
      <c r="AA34" s="64"/>
      <c r="AB34" s="64"/>
      <c r="AC34" s="64"/>
      <c r="AD34" s="64"/>
      <c r="AE34" s="64"/>
      <c r="AF34" s="64"/>
      <c r="AG34" s="64"/>
      <c r="AH34" s="64"/>
      <c r="AI34" s="58"/>
    </row>
    <row r="35" spans="1:35" ht="15" customHeight="1" x14ac:dyDescent="0.35">
      <c r="A35" s="5"/>
      <c r="B35" s="6"/>
      <c r="C35" s="6"/>
      <c r="D35" s="82"/>
      <c r="E35" s="83"/>
      <c r="F35" s="83"/>
      <c r="G35" s="83"/>
      <c r="H35" s="83"/>
      <c r="I35" s="83"/>
      <c r="J35" s="83"/>
      <c r="K35" s="83"/>
      <c r="L35" s="83"/>
      <c r="M35" s="84"/>
      <c r="N35" s="6"/>
      <c r="O35" s="63"/>
      <c r="P35" s="64"/>
      <c r="Q35" s="64"/>
      <c r="R35" s="64"/>
      <c r="S35" s="64"/>
      <c r="T35" s="64"/>
      <c r="U35" s="64"/>
      <c r="V35" s="64"/>
      <c r="W35" s="64"/>
      <c r="X35" s="65"/>
      <c r="Y35" s="6"/>
      <c r="Z35" s="63"/>
      <c r="AA35" s="64"/>
      <c r="AB35" s="64"/>
      <c r="AC35" s="64"/>
      <c r="AD35" s="64"/>
      <c r="AE35" s="64"/>
      <c r="AF35" s="64"/>
      <c r="AG35" s="64"/>
      <c r="AH35" s="64"/>
      <c r="AI35" s="58"/>
    </row>
    <row r="36" spans="1:35" ht="15" customHeight="1" x14ac:dyDescent="0.35">
      <c r="A36" s="5"/>
      <c r="B36" s="6"/>
      <c r="C36" s="6"/>
      <c r="D36" s="82" t="str">
        <f ca="1">strt_Backend!A61</f>
        <v>malies, artifacts and mutans. The player takes a role of the "STALKER" -</v>
      </c>
      <c r="E36" s="83"/>
      <c r="F36" s="83"/>
      <c r="G36" s="83"/>
      <c r="H36" s="83"/>
      <c r="I36" s="83"/>
      <c r="J36" s="83"/>
      <c r="K36" s="83"/>
      <c r="L36" s="83"/>
      <c r="M36" s="84"/>
      <c r="N36" s="6"/>
      <c r="O36" s="63" t="str">
        <f ca="1">strt_Backend!O61</f>
        <v>of years-long hard work and dedication of STALKER community towards</v>
      </c>
      <c r="P36" s="64"/>
      <c r="Q36" s="64"/>
      <c r="R36" s="64"/>
      <c r="S36" s="64"/>
      <c r="T36" s="64"/>
      <c r="U36" s="64"/>
      <c r="V36" s="64"/>
      <c r="W36" s="64"/>
      <c r="X36" s="65"/>
      <c r="Y36" s="6"/>
      <c r="Z36" s="63" t="str">
        <f ca="1">strt_Backend!Z61</f>
        <v xml:space="preserve">2) GAMMA loadouts files - they are extracted from gamefiles - you can </v>
      </c>
      <c r="AA36" s="64"/>
      <c r="AB36" s="64"/>
      <c r="AC36" s="64"/>
      <c r="AD36" s="64"/>
      <c r="AE36" s="64"/>
      <c r="AF36" s="64"/>
      <c r="AG36" s="64"/>
      <c r="AH36" s="64"/>
      <c r="AI36" s="58"/>
    </row>
    <row r="37" spans="1:35" ht="15" customHeight="1" x14ac:dyDescent="0.35">
      <c r="A37" s="5"/>
      <c r="B37" s="6"/>
      <c r="C37" s="6"/>
      <c r="D37" s="82"/>
      <c r="E37" s="83"/>
      <c r="F37" s="83"/>
      <c r="G37" s="83"/>
      <c r="H37" s="83"/>
      <c r="I37" s="83"/>
      <c r="J37" s="83"/>
      <c r="K37" s="83"/>
      <c r="L37" s="83"/>
      <c r="M37" s="84"/>
      <c r="N37" s="6"/>
      <c r="O37" s="63"/>
      <c r="P37" s="64"/>
      <c r="Q37" s="64"/>
      <c r="R37" s="64"/>
      <c r="S37" s="64"/>
      <c r="T37" s="64"/>
      <c r="U37" s="64"/>
      <c r="V37" s="64"/>
      <c r="W37" s="64"/>
      <c r="X37" s="65"/>
      <c r="Y37" s="6"/>
      <c r="Z37" s="63"/>
      <c r="AA37" s="64"/>
      <c r="AB37" s="64"/>
      <c r="AC37" s="64"/>
      <c r="AD37" s="64"/>
      <c r="AE37" s="64"/>
      <c r="AF37" s="64"/>
      <c r="AG37" s="64"/>
      <c r="AH37" s="64"/>
      <c r="AI37" s="58"/>
    </row>
    <row r="38" spans="1:35" ht="15" customHeight="1" x14ac:dyDescent="0.35">
      <c r="A38" s="5"/>
      <c r="B38" s="6"/>
      <c r="C38" s="6"/>
      <c r="D38" s="82" t="str">
        <f ca="1">strt_Backend!A62</f>
        <v>tresspassers and adventourers who have come to explore the exclusion Zone.</v>
      </c>
      <c r="E38" s="83"/>
      <c r="F38" s="83"/>
      <c r="G38" s="83"/>
      <c r="H38" s="83"/>
      <c r="I38" s="83"/>
      <c r="J38" s="83"/>
      <c r="K38" s="83"/>
      <c r="L38" s="83"/>
      <c r="M38" s="84"/>
      <c r="N38" s="6"/>
      <c r="O38" s="63" t="str">
        <f ca="1">strt_Backend!O62</f>
        <v>preserving the longevity of the series. GAMMA is based on the another</v>
      </c>
      <c r="P38" s="64"/>
      <c r="Q38" s="64"/>
      <c r="R38" s="64"/>
      <c r="S38" s="64"/>
      <c r="T38" s="64"/>
      <c r="U38" s="64"/>
      <c r="V38" s="64"/>
      <c r="W38" s="64"/>
      <c r="X38" s="65"/>
      <c r="Y38" s="6"/>
      <c r="Z38" s="63" t="str">
        <f ca="1">strt_Backend!Z62</f>
        <v>find them in "~/Loadouts".</v>
      </c>
      <c r="AA38" s="64"/>
      <c r="AB38" s="64"/>
      <c r="AC38" s="64"/>
      <c r="AD38" s="64"/>
      <c r="AE38" s="64"/>
      <c r="AF38" s="64"/>
      <c r="AG38" s="64"/>
      <c r="AH38" s="64"/>
      <c r="AI38" s="58"/>
    </row>
    <row r="39" spans="1:35" ht="15" customHeight="1" x14ac:dyDescent="0.35">
      <c r="A39" s="5"/>
      <c r="B39" s="6"/>
      <c r="C39" s="6"/>
      <c r="D39" s="85"/>
      <c r="E39" s="86"/>
      <c r="F39" s="86"/>
      <c r="G39" s="86"/>
      <c r="H39" s="86"/>
      <c r="I39" s="86"/>
      <c r="J39" s="86"/>
      <c r="K39" s="86"/>
      <c r="L39" s="86"/>
      <c r="M39" s="87"/>
      <c r="N39" s="6"/>
      <c r="O39" s="66"/>
      <c r="P39" s="67"/>
      <c r="Q39" s="67"/>
      <c r="R39" s="67"/>
      <c r="S39" s="67"/>
      <c r="T39" s="67"/>
      <c r="U39" s="67"/>
      <c r="V39" s="67"/>
      <c r="W39" s="67"/>
      <c r="X39" s="68"/>
      <c r="Y39" s="6"/>
      <c r="Z39" s="66"/>
      <c r="AA39" s="67"/>
      <c r="AB39" s="67"/>
      <c r="AC39" s="67"/>
      <c r="AD39" s="67"/>
      <c r="AE39" s="67"/>
      <c r="AF39" s="67"/>
      <c r="AG39" s="67"/>
      <c r="AH39" s="67"/>
      <c r="AI39" s="58"/>
    </row>
    <row r="40" spans="1:35" customFormat="1" ht="4.5" customHeight="1" thickBot="1" x14ac:dyDescent="0.4">
      <c r="A40" s="8"/>
      <c r="B40" s="9"/>
      <c r="C40" s="9"/>
      <c r="D40" s="81"/>
      <c r="E40" s="81"/>
      <c r="F40" s="81"/>
      <c r="G40" s="81"/>
      <c r="H40" s="81"/>
      <c r="I40" s="81"/>
      <c r="J40" s="81"/>
      <c r="K40" s="81"/>
      <c r="L40" s="81"/>
      <c r="M40" s="81"/>
      <c r="N40" s="9"/>
      <c r="O40" s="51"/>
      <c r="P40" s="9"/>
      <c r="Q40" s="9"/>
      <c r="R40" s="9"/>
      <c r="S40" s="9"/>
      <c r="T40" s="9"/>
      <c r="U40" s="9"/>
      <c r="V40" s="9"/>
      <c r="W40" s="9"/>
      <c r="X40" s="9"/>
      <c r="Y40" s="9"/>
      <c r="Z40" s="9"/>
      <c r="AA40" s="9"/>
      <c r="AB40" s="9"/>
      <c r="AC40" s="9"/>
      <c r="AD40" s="9"/>
      <c r="AE40" s="9"/>
      <c r="AF40" s="9"/>
      <c r="AG40" s="9"/>
      <c r="AH40" s="10"/>
    </row>
    <row r="41" spans="1:35" ht="15" hidden="1" thickTop="1" x14ac:dyDescent="0.35"/>
  </sheetData>
  <mergeCells count="39">
    <mergeCell ref="AB5:AD5"/>
    <mergeCell ref="AF5:AH5"/>
    <mergeCell ref="AB1:AD4"/>
    <mergeCell ref="D40:M40"/>
    <mergeCell ref="D36:M37"/>
    <mergeCell ref="D38:M39"/>
    <mergeCell ref="D30:M31"/>
    <mergeCell ref="D32:M33"/>
    <mergeCell ref="D34:M35"/>
    <mergeCell ref="D26:M27"/>
    <mergeCell ref="D28:M29"/>
    <mergeCell ref="D24:M25"/>
    <mergeCell ref="Z24:AH25"/>
    <mergeCell ref="H5:J5"/>
    <mergeCell ref="L5:N5"/>
    <mergeCell ref="P5:R5"/>
    <mergeCell ref="T5:V5"/>
    <mergeCell ref="X5:Z5"/>
    <mergeCell ref="H1:J4"/>
    <mergeCell ref="L1:N4"/>
    <mergeCell ref="P1:R4"/>
    <mergeCell ref="T1:V4"/>
    <mergeCell ref="X1:Z4"/>
    <mergeCell ref="AF1:AH4"/>
    <mergeCell ref="O34:X35"/>
    <mergeCell ref="O36:X37"/>
    <mergeCell ref="O38:X39"/>
    <mergeCell ref="Z26:AH27"/>
    <mergeCell ref="Z28:AH29"/>
    <mergeCell ref="Z30:AH31"/>
    <mergeCell ref="Z32:AH33"/>
    <mergeCell ref="Z34:AH35"/>
    <mergeCell ref="Z36:AH37"/>
    <mergeCell ref="Z38:AH39"/>
    <mergeCell ref="O26:X27"/>
    <mergeCell ref="O24:X25"/>
    <mergeCell ref="O28:X29"/>
    <mergeCell ref="O30:X31"/>
    <mergeCell ref="O32:X33"/>
  </mergeCells>
  <pageMargins left="0.70866141732283472" right="0.70866141732283472" top="0.74803149606299213" bottom="0.74803149606299213" header="0.31496062992125984" footer="0.31496062992125984"/>
  <pageSetup paperSize="9" scale="49" orientation="landscape" horizontalDpi="300" verticalDpi="0" r:id="rId1"/>
  <colBreaks count="1" manualBreakCount="1">
    <brk id="1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7" r:id="rId4" name="strt_sc1">
              <controlPr defaultSize="0" autoPict="0" macro="[0]!PreventScrollBarFromAutoScrolling">
                <anchor moveWithCells="1">
                  <from>
                    <xdr:col>13</xdr:col>
                    <xdr:colOff>31750</xdr:colOff>
                    <xdr:row>25</xdr:row>
                    <xdr:rowOff>31750</xdr:rowOff>
                  </from>
                  <to>
                    <xdr:col>13</xdr:col>
                    <xdr:colOff>266700</xdr:colOff>
                    <xdr:row>38</xdr:row>
                    <xdr:rowOff>184150</xdr:rowOff>
                  </to>
                </anchor>
              </controlPr>
            </control>
          </mc:Choice>
        </mc:AlternateContent>
        <mc:AlternateContent xmlns:mc="http://schemas.openxmlformats.org/markup-compatibility/2006">
          <mc:Choice Requires="x14">
            <control shapeId="1028" r:id="rId5" name="strt_sc2">
              <controlPr defaultSize="0" autoPict="0" macro="[0]!PreventScrollBarFromAutoScrolling">
                <anchor moveWithCells="1">
                  <from>
                    <xdr:col>24</xdr:col>
                    <xdr:colOff>31750</xdr:colOff>
                    <xdr:row>25</xdr:row>
                    <xdr:rowOff>31750</xdr:rowOff>
                  </from>
                  <to>
                    <xdr:col>24</xdr:col>
                    <xdr:colOff>266700</xdr:colOff>
                    <xdr:row>38</xdr:row>
                    <xdr:rowOff>184150</xdr:rowOff>
                  </to>
                </anchor>
              </controlPr>
            </control>
          </mc:Choice>
        </mc:AlternateContent>
        <mc:AlternateContent xmlns:mc="http://schemas.openxmlformats.org/markup-compatibility/2006">
          <mc:Choice Requires="x14">
            <control shapeId="1030" r:id="rId6" name="strt_sc3">
              <controlPr defaultSize="0" autoPict="0" macro="[0]!PreventScrollBarFromAutoScrolling">
                <anchor moveWithCells="1">
                  <from>
                    <xdr:col>34</xdr:col>
                    <xdr:colOff>31750</xdr:colOff>
                    <xdr:row>25</xdr:row>
                    <xdr:rowOff>38100</xdr:rowOff>
                  </from>
                  <to>
                    <xdr:col>34</xdr:col>
                    <xdr:colOff>266700</xdr:colOff>
                    <xdr:row>39</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6AD00-7472-4556-8B1D-349C84E7424C}">
  <sheetPr codeName="Sheet3">
    <tabColor rgb="FF00B050"/>
  </sheetPr>
  <dimension ref="A1:AH387"/>
  <sheetViews>
    <sheetView zoomScale="90" zoomScaleNormal="90" workbookViewId="0">
      <selection activeCell="B37" sqref="B37"/>
    </sheetView>
  </sheetViews>
  <sheetFormatPr defaultColWidth="9.1796875" defaultRowHeight="15.5" x14ac:dyDescent="0.35"/>
  <cols>
    <col min="1" max="1" width="14.6328125" style="12" bestFit="1" customWidth="1"/>
    <col min="2" max="2" width="16.26953125" style="12" bestFit="1" customWidth="1"/>
    <col min="3" max="3" width="18.90625" style="12" bestFit="1" customWidth="1"/>
    <col min="4" max="4" width="4.26953125" style="12" bestFit="1" customWidth="1"/>
    <col min="5" max="5" width="3.08984375" style="12" bestFit="1" customWidth="1"/>
    <col min="6" max="6" width="12.7265625" style="12" bestFit="1" customWidth="1"/>
    <col min="7" max="7" width="6.453125" style="12" bestFit="1" customWidth="1"/>
    <col min="8" max="8" width="14.7265625" style="12" customWidth="1"/>
    <col min="9" max="9" width="22.7265625" style="12" customWidth="1"/>
    <col min="10" max="10" width="26.08984375" style="12" bestFit="1" customWidth="1"/>
    <col min="11" max="11" width="18.08984375" style="12" bestFit="1" customWidth="1"/>
    <col min="12" max="14" width="3.08984375" style="12" bestFit="1" customWidth="1"/>
    <col min="15" max="15" width="6.453125" style="12" bestFit="1" customWidth="1"/>
    <col min="16" max="16" width="12.7265625" style="12" bestFit="1" customWidth="1"/>
    <col min="17" max="17" width="9.1796875" style="12" bestFit="1" customWidth="1"/>
    <col min="18" max="18" width="7.81640625" style="12" bestFit="1" customWidth="1"/>
    <col min="19" max="19" width="26.26953125" style="12" bestFit="1" customWidth="1"/>
    <col min="20" max="20" width="11.6328125" style="12" bestFit="1" customWidth="1"/>
    <col min="21" max="21" width="24.90625" style="12" bestFit="1" customWidth="1"/>
    <col min="22" max="22" width="25.90625" style="12" bestFit="1" customWidth="1"/>
    <col min="23" max="23" width="26.08984375" style="12" bestFit="1" customWidth="1"/>
    <col min="24" max="24" width="17.90625" style="12" bestFit="1" customWidth="1"/>
    <col min="25" max="25" width="14.6328125" style="12" bestFit="1" customWidth="1"/>
    <col min="26" max="26" width="23.36328125" style="12" bestFit="1" customWidth="1"/>
    <col min="27" max="27" width="17.08984375" style="12" bestFit="1" customWidth="1"/>
    <col min="28" max="28" width="10.1796875" style="12" bestFit="1" customWidth="1"/>
    <col min="29" max="29" width="8.54296875" style="12" bestFit="1" customWidth="1"/>
    <col min="30" max="31" width="3.26953125" style="12" bestFit="1" customWidth="1"/>
    <col min="32" max="32" width="26.6328125" style="12" bestFit="1" customWidth="1"/>
    <col min="33" max="33" width="14.26953125" style="12" bestFit="1" customWidth="1"/>
    <col min="34" max="34" width="11.26953125" style="12" bestFit="1" customWidth="1"/>
    <col min="35" max="35" width="20.1796875" style="12" bestFit="1" customWidth="1"/>
    <col min="36" max="36" width="15.453125" style="12" bestFit="1" customWidth="1"/>
    <col min="37" max="37" width="23.54296875" style="12" bestFit="1" customWidth="1"/>
    <col min="38" max="38" width="17.7265625" style="12" bestFit="1" customWidth="1"/>
    <col min="39" max="39" width="11.81640625" style="12" bestFit="1" customWidth="1"/>
    <col min="40" max="40" width="7" style="12" bestFit="1" customWidth="1"/>
    <col min="41" max="41" width="15.54296875" style="12" bestFit="1" customWidth="1"/>
    <col min="42" max="42" width="16.54296875" style="12" bestFit="1" customWidth="1"/>
    <col min="43" max="43" width="15" style="12" bestFit="1" customWidth="1"/>
    <col min="44" max="44" width="15.453125" style="12" bestFit="1" customWidth="1"/>
    <col min="45" max="45" width="9.54296875" style="12" bestFit="1" customWidth="1"/>
    <col min="46" max="46" width="6.1796875" style="12" bestFit="1" customWidth="1"/>
    <col min="47" max="47" width="10.453125" style="12" bestFit="1" customWidth="1"/>
    <col min="48" max="48" width="7" style="12" bestFit="1" customWidth="1"/>
    <col min="49" max="49" width="16.54296875" style="12" bestFit="1" customWidth="1"/>
    <col min="50" max="50" width="6.54296875" style="12" bestFit="1" customWidth="1"/>
    <col min="51" max="51" width="7.81640625" style="12" bestFit="1" customWidth="1"/>
    <col min="52" max="52" width="13.26953125" style="12" bestFit="1" customWidth="1"/>
    <col min="53" max="53" width="7.81640625" style="12" bestFit="1" customWidth="1"/>
    <col min="54" max="54" width="12.54296875" style="12" bestFit="1" customWidth="1"/>
    <col min="55" max="55" width="19.54296875" style="12" bestFit="1" customWidth="1"/>
    <col min="56" max="56" width="9.54296875" style="12" bestFit="1" customWidth="1"/>
    <col min="57" max="57" width="21.81640625" style="12" bestFit="1" customWidth="1"/>
    <col min="58" max="58" width="17.26953125" style="12" bestFit="1" customWidth="1"/>
    <col min="59" max="59" width="21.81640625" style="12" bestFit="1" customWidth="1"/>
    <col min="60" max="60" width="5.81640625" style="12" bestFit="1" customWidth="1"/>
    <col min="61" max="61" width="18.54296875" style="12" bestFit="1" customWidth="1"/>
    <col min="62" max="62" width="17.54296875" style="12" bestFit="1" customWidth="1"/>
    <col min="63" max="63" width="4.81640625" style="12" bestFit="1" customWidth="1"/>
    <col min="64" max="64" width="8.7265625" style="12" bestFit="1" customWidth="1"/>
    <col min="65" max="65" width="17.54296875" style="12" bestFit="1" customWidth="1"/>
    <col min="66" max="66" width="15.54296875" style="12" bestFit="1" customWidth="1"/>
    <col min="67" max="67" width="14.453125" style="12" bestFit="1" customWidth="1"/>
    <col min="68" max="68" width="27.1796875" style="12" bestFit="1" customWidth="1"/>
    <col min="69" max="69" width="22.453125" style="12" bestFit="1" customWidth="1"/>
    <col min="70" max="70" width="25.81640625" style="12" bestFit="1" customWidth="1"/>
    <col min="71" max="71" width="22.81640625" style="12" bestFit="1" customWidth="1"/>
    <col min="72" max="72" width="6" style="12" bestFit="1" customWidth="1"/>
    <col min="73" max="73" width="14.453125" style="12" bestFit="1" customWidth="1"/>
    <col min="74" max="74" width="16.1796875" style="12" bestFit="1" customWidth="1"/>
    <col min="75" max="75" width="8.1796875" style="12" bestFit="1" customWidth="1"/>
    <col min="76" max="76" width="11" style="12" bestFit="1" customWidth="1"/>
    <col min="77" max="77" width="19.453125" style="12" bestFit="1" customWidth="1"/>
    <col min="78" max="78" width="10.453125" style="12" bestFit="1" customWidth="1"/>
    <col min="79" max="79" width="20.1796875" style="12" bestFit="1" customWidth="1"/>
    <col min="80" max="80" width="10.26953125" style="12" bestFit="1" customWidth="1"/>
    <col min="81" max="81" width="16.1796875" style="12" bestFit="1" customWidth="1"/>
    <col min="82" max="82" width="24.1796875" style="12" bestFit="1" customWidth="1"/>
    <col min="83" max="83" width="13" style="12" bestFit="1" customWidth="1"/>
    <col min="84" max="84" width="15.7265625" style="12" bestFit="1" customWidth="1"/>
    <col min="85" max="85" width="14.81640625" style="12" bestFit="1" customWidth="1"/>
    <col min="86" max="86" width="21.81640625" style="12" bestFit="1" customWidth="1"/>
    <col min="87" max="87" width="10.453125" style="12" bestFit="1" customWidth="1"/>
    <col min="88" max="88" width="18.26953125" style="12" bestFit="1" customWidth="1"/>
    <col min="89" max="89" width="12.54296875" style="12" bestFit="1" customWidth="1"/>
    <col min="90" max="90" width="8.453125" style="12" bestFit="1" customWidth="1"/>
    <col min="91" max="91" width="10.54296875" style="12" bestFit="1" customWidth="1"/>
    <col min="92" max="92" width="27.453125" style="12" bestFit="1" customWidth="1"/>
    <col min="93" max="93" width="5.453125" style="12" bestFit="1" customWidth="1"/>
    <col min="94" max="94" width="5.54296875" style="12" bestFit="1" customWidth="1"/>
    <col min="95" max="95" width="14.81640625" style="12" bestFit="1" customWidth="1"/>
    <col min="96" max="96" width="11.1796875" style="12" bestFit="1" customWidth="1"/>
    <col min="97" max="97" width="21.453125" style="12" bestFit="1" customWidth="1"/>
    <col min="98" max="98" width="17.453125" style="12" bestFit="1" customWidth="1"/>
    <col min="99" max="99" width="17" style="12" bestFit="1" customWidth="1"/>
    <col min="100" max="100" width="22.453125" style="12" bestFit="1" customWidth="1"/>
    <col min="101" max="101" width="23.1796875" style="12" bestFit="1" customWidth="1"/>
    <col min="102" max="103" width="19.7265625" style="12" bestFit="1" customWidth="1"/>
    <col min="104" max="104" width="18.26953125" style="12" bestFit="1" customWidth="1"/>
    <col min="105" max="105" width="9.1796875" style="12" bestFit="1" customWidth="1"/>
    <col min="106" max="106" width="8.453125" style="12" bestFit="1" customWidth="1"/>
    <col min="107" max="107" width="21.1796875" style="12" bestFit="1" customWidth="1"/>
    <col min="108" max="108" width="19.81640625" style="12" bestFit="1" customWidth="1"/>
    <col min="109" max="109" width="15.1796875" style="12" bestFit="1" customWidth="1"/>
    <col min="110" max="110" width="6.453125" style="12" bestFit="1" customWidth="1"/>
    <col min="111" max="111" width="17.26953125" style="12" bestFit="1" customWidth="1"/>
    <col min="112" max="112" width="6.7265625" style="12" bestFit="1" customWidth="1"/>
    <col min="113" max="113" width="6.54296875" style="12" bestFit="1" customWidth="1"/>
    <col min="114" max="114" width="9.54296875" style="12" bestFit="1" customWidth="1"/>
    <col min="115" max="115" width="14.453125" style="12" bestFit="1" customWidth="1"/>
    <col min="116" max="116" width="20.54296875" style="12" bestFit="1" customWidth="1"/>
    <col min="117" max="117" width="22.453125" style="12" bestFit="1" customWidth="1"/>
    <col min="118" max="118" width="15" style="12" bestFit="1" customWidth="1"/>
    <col min="119" max="119" width="28.81640625" style="12" bestFit="1" customWidth="1"/>
    <col min="120" max="120" width="31.1796875" style="12" bestFit="1" customWidth="1"/>
    <col min="121" max="121" width="21.453125" style="12" bestFit="1" customWidth="1"/>
    <col min="122" max="122" width="26.26953125" style="12" bestFit="1" customWidth="1"/>
    <col min="123" max="123" width="6.7265625" style="12" bestFit="1" customWidth="1"/>
    <col min="124" max="124" width="14.7265625" style="12" bestFit="1" customWidth="1"/>
    <col min="125" max="125" width="13.54296875" style="12" bestFit="1" customWidth="1"/>
    <col min="126" max="126" width="23.1796875" style="12" bestFit="1" customWidth="1"/>
    <col min="127" max="127" width="21.54296875" style="12" bestFit="1" customWidth="1"/>
    <col min="128" max="129" width="6.81640625" style="12" bestFit="1" customWidth="1"/>
    <col min="130" max="130" width="7.81640625" style="12" bestFit="1" customWidth="1"/>
    <col min="131" max="131" width="4.81640625" style="12" bestFit="1" customWidth="1"/>
    <col min="132" max="133" width="5.1796875" style="12" bestFit="1" customWidth="1"/>
    <col min="134" max="134" width="11.1796875" style="12" bestFit="1" customWidth="1"/>
    <col min="135" max="135" width="5.26953125" style="12" bestFit="1" customWidth="1"/>
    <col min="136" max="136" width="6.26953125" style="12" bestFit="1" customWidth="1"/>
    <col min="137" max="137" width="10.81640625" style="12" bestFit="1" customWidth="1"/>
    <col min="138" max="138" width="7.1796875" style="12" bestFit="1" customWidth="1"/>
    <col min="139" max="139" width="15.1796875" style="12" bestFit="1" customWidth="1"/>
    <col min="140" max="140" width="15.54296875" style="12" bestFit="1" customWidth="1"/>
    <col min="141" max="141" width="14.453125" style="12" bestFit="1" customWidth="1"/>
    <col min="142" max="142" width="7.81640625" style="12" bestFit="1" customWidth="1"/>
    <col min="143" max="143" width="19.54296875" style="12" bestFit="1" customWidth="1"/>
    <col min="144" max="144" width="7.81640625" style="12" bestFit="1" customWidth="1"/>
    <col min="145" max="145" width="6.54296875" style="12" bestFit="1" customWidth="1"/>
    <col min="146" max="146" width="14.54296875" style="12" bestFit="1" customWidth="1"/>
    <col min="147" max="147" width="8.81640625" style="12" bestFit="1" customWidth="1"/>
    <col min="148" max="148" width="24.453125" style="12" bestFit="1" customWidth="1"/>
    <col min="149" max="149" width="6.1796875" style="12" bestFit="1" customWidth="1"/>
    <col min="150" max="150" width="17.453125" style="12" bestFit="1" customWidth="1"/>
    <col min="151" max="151" width="19.453125" style="12" bestFit="1" customWidth="1"/>
    <col min="152" max="152" width="15.81640625" style="12" bestFit="1" customWidth="1"/>
    <col min="153" max="154" width="20.1796875" style="12" bestFit="1" customWidth="1"/>
    <col min="155" max="155" width="21.54296875" style="12" bestFit="1" customWidth="1"/>
    <col min="156" max="156" width="11.453125" style="12" bestFit="1" customWidth="1"/>
    <col min="157" max="157" width="15.7265625" style="12" bestFit="1" customWidth="1"/>
    <col min="158" max="159" width="18.26953125" style="12" bestFit="1" customWidth="1"/>
    <col min="160" max="160" width="11.453125" style="12" bestFit="1" customWidth="1"/>
    <col min="161" max="161" width="10.1796875" style="12" bestFit="1" customWidth="1"/>
    <col min="162" max="162" width="14.54296875" style="12" bestFit="1" customWidth="1"/>
    <col min="163" max="163" width="20.81640625" style="12" bestFit="1" customWidth="1"/>
    <col min="164" max="164" width="17.54296875" style="12" bestFit="1" customWidth="1"/>
    <col min="165" max="165" width="5.81640625" style="12" bestFit="1" customWidth="1"/>
    <col min="166" max="166" width="15.453125" style="12" bestFit="1" customWidth="1"/>
    <col min="167" max="167" width="13.81640625" style="12" bestFit="1" customWidth="1"/>
    <col min="168" max="168" width="14.26953125" style="12" bestFit="1" customWidth="1"/>
    <col min="169" max="169" width="5.81640625" style="12" bestFit="1" customWidth="1"/>
    <col min="170" max="170" width="15.453125" style="12" bestFit="1" customWidth="1"/>
    <col min="171" max="171" width="10.54296875" style="12" bestFit="1" customWidth="1"/>
    <col min="172" max="172" width="13.81640625" style="12" bestFit="1" customWidth="1"/>
    <col min="173" max="173" width="14.26953125" style="12" bestFit="1" customWidth="1"/>
    <col min="174" max="174" width="21.453125" style="12" bestFit="1" customWidth="1"/>
    <col min="175" max="175" width="17.453125" style="12" bestFit="1" customWidth="1"/>
    <col min="176" max="176" width="9.7265625" style="12" bestFit="1" customWidth="1"/>
    <col min="177" max="177" width="5.81640625" style="12" bestFit="1" customWidth="1"/>
    <col min="178" max="178" width="22.81640625" style="12" bestFit="1" customWidth="1"/>
    <col min="179" max="179" width="24.453125" style="12" bestFit="1" customWidth="1"/>
    <col min="180" max="180" width="8.81640625" style="12" bestFit="1" customWidth="1"/>
    <col min="181" max="181" width="21.54296875" style="12" bestFit="1" customWidth="1"/>
    <col min="182" max="182" width="17" style="12" bestFit="1" customWidth="1"/>
    <col min="183" max="184" width="6.7265625" style="12" bestFit="1" customWidth="1"/>
    <col min="185" max="185" width="22.81640625" style="12" bestFit="1" customWidth="1"/>
    <col min="186" max="186" width="9.81640625" style="12" bestFit="1" customWidth="1"/>
    <col min="187" max="187" width="15.453125" style="12" bestFit="1" customWidth="1"/>
    <col min="188" max="188" width="15.1796875" style="12" bestFit="1" customWidth="1"/>
    <col min="189" max="189" width="5.7265625" style="12" bestFit="1" customWidth="1"/>
    <col min="190" max="190" width="18.453125" style="12" bestFit="1" customWidth="1"/>
    <col min="191" max="191" width="13.7265625" style="12" bestFit="1" customWidth="1"/>
    <col min="192" max="192" width="25.453125" style="12" bestFit="1" customWidth="1"/>
    <col min="193" max="193" width="9.453125" style="12" bestFit="1" customWidth="1"/>
    <col min="194" max="194" width="14.1796875" style="12" bestFit="1" customWidth="1"/>
    <col min="195" max="196" width="23.1796875" style="12" bestFit="1" customWidth="1"/>
    <col min="197" max="197" width="44.81640625" style="12" bestFit="1" customWidth="1"/>
    <col min="198" max="198" width="9.54296875" style="12" bestFit="1" customWidth="1"/>
    <col min="199" max="199" width="12.54296875" style="12" bestFit="1" customWidth="1"/>
    <col min="200" max="200" width="14.7265625" style="12" bestFit="1" customWidth="1"/>
    <col min="201" max="202" width="12" style="12" bestFit="1" customWidth="1"/>
    <col min="203" max="203" width="10.7265625" style="12" bestFit="1" customWidth="1"/>
    <col min="204" max="204" width="12.54296875" style="12" bestFit="1" customWidth="1"/>
    <col min="205" max="205" width="6.81640625" style="12" bestFit="1" customWidth="1"/>
    <col min="206" max="206" width="14.81640625" style="12" bestFit="1" customWidth="1"/>
    <col min="207" max="207" width="16.453125" style="12" bestFit="1" customWidth="1"/>
    <col min="208" max="208" width="14.81640625" style="12" bestFit="1" customWidth="1"/>
    <col min="209" max="209" width="7.81640625" style="12" bestFit="1" customWidth="1"/>
    <col min="210" max="210" width="15.81640625" style="12" bestFit="1" customWidth="1"/>
    <col min="211" max="211" width="13.1796875" style="12" bestFit="1" customWidth="1"/>
    <col min="212" max="212" width="4.81640625" style="12" bestFit="1" customWidth="1"/>
    <col min="213" max="213" width="9.1796875" style="12"/>
    <col min="214" max="214" width="14.81640625" style="12" bestFit="1" customWidth="1"/>
    <col min="215" max="215" width="12.7265625" style="12" bestFit="1" customWidth="1"/>
    <col min="216" max="216" width="10.453125" style="12" bestFit="1" customWidth="1"/>
    <col min="217" max="217" width="20.1796875" style="12" bestFit="1" customWidth="1"/>
    <col min="218" max="218" width="13.54296875" style="12" bestFit="1" customWidth="1"/>
    <col min="219" max="219" width="14" style="12" bestFit="1" customWidth="1"/>
    <col min="220" max="220" width="3.81640625" style="12" bestFit="1" customWidth="1"/>
    <col min="221" max="221" width="7.7265625" style="12" bestFit="1" customWidth="1"/>
    <col min="222" max="222" width="11.453125" style="12" bestFit="1" customWidth="1"/>
    <col min="223" max="223" width="16.1796875" style="12" bestFit="1" customWidth="1"/>
    <col min="224" max="224" width="4.81640625" style="12" bestFit="1" customWidth="1"/>
    <col min="225" max="225" width="12.54296875" style="12" bestFit="1" customWidth="1"/>
    <col min="226" max="226" width="4.81640625" style="12" bestFit="1" customWidth="1"/>
    <col min="227" max="227" width="15.453125" style="12" bestFit="1" customWidth="1"/>
    <col min="228" max="228" width="5.453125" style="12" bestFit="1" customWidth="1"/>
    <col min="229" max="229" width="10.1796875" style="12" bestFit="1" customWidth="1"/>
    <col min="230" max="230" width="10.54296875" style="12" bestFit="1" customWidth="1"/>
    <col min="231" max="231" width="14.1796875" style="12" bestFit="1" customWidth="1"/>
    <col min="232" max="233" width="7.54296875" style="12" bestFit="1" customWidth="1"/>
    <col min="234" max="234" width="14" style="12" bestFit="1" customWidth="1"/>
    <col min="235" max="235" width="16.1796875" style="12" bestFit="1" customWidth="1"/>
    <col min="236" max="236" width="13.7265625" style="12" bestFit="1" customWidth="1"/>
    <col min="237" max="237" width="18.26953125" style="12" bestFit="1" customWidth="1"/>
    <col min="238" max="238" width="27.1796875" style="12" bestFit="1" customWidth="1"/>
    <col min="239" max="239" width="29.26953125" style="12" bestFit="1" customWidth="1"/>
    <col min="240" max="240" width="36.81640625" style="12" bestFit="1" customWidth="1"/>
    <col min="241" max="241" width="13.453125" style="12" bestFit="1" customWidth="1"/>
    <col min="242" max="242" width="26.54296875" style="12" bestFit="1" customWidth="1"/>
    <col min="243" max="243" width="28.453125" style="12" bestFit="1" customWidth="1"/>
    <col min="244" max="244" width="27.81640625" style="12" bestFit="1" customWidth="1"/>
    <col min="245" max="245" width="34.81640625" style="12" bestFit="1" customWidth="1"/>
    <col min="246" max="246" width="28.54296875" style="12" bestFit="1" customWidth="1"/>
    <col min="247" max="248" width="4.81640625" style="12" bestFit="1" customWidth="1"/>
    <col min="249" max="249" width="27.81640625" style="12" bestFit="1" customWidth="1"/>
    <col min="250" max="250" width="8" style="12" bestFit="1" customWidth="1"/>
    <col min="251" max="251" width="16.54296875" style="12" bestFit="1" customWidth="1"/>
    <col min="252" max="252" width="25.26953125" style="12" bestFit="1" customWidth="1"/>
    <col min="253" max="253" width="19" style="12" bestFit="1" customWidth="1"/>
    <col min="254" max="254" width="10.81640625" style="12" bestFit="1" customWidth="1"/>
    <col min="255" max="255" width="8.54296875" style="12" bestFit="1" customWidth="1"/>
    <col min="256" max="256" width="11.26953125" style="12" bestFit="1" customWidth="1"/>
    <col min="257" max="257" width="8.1796875" style="12" bestFit="1" customWidth="1"/>
    <col min="258" max="258" width="14.81640625" style="12" bestFit="1" customWidth="1"/>
    <col min="259" max="259" width="17.7265625" style="12" bestFit="1" customWidth="1"/>
    <col min="260" max="260" width="24.7265625" style="12" bestFit="1" customWidth="1"/>
    <col min="261" max="261" width="29.1796875" style="12" bestFit="1" customWidth="1"/>
    <col min="262" max="262" width="18.81640625" style="12" bestFit="1" customWidth="1"/>
    <col min="263" max="263" width="25.81640625" style="12" bestFit="1" customWidth="1"/>
    <col min="264" max="264" width="17.1796875" style="12" bestFit="1" customWidth="1"/>
    <col min="265" max="265" width="21.26953125" style="12" bestFit="1" customWidth="1"/>
    <col min="266" max="266" width="13.1796875" style="12" bestFit="1" customWidth="1"/>
    <col min="267" max="267" width="22.54296875" style="12" bestFit="1" customWidth="1"/>
    <col min="268" max="268" width="18.81640625" style="12" bestFit="1" customWidth="1"/>
    <col min="269" max="269" width="16.54296875" style="12" bestFit="1" customWidth="1"/>
    <col min="270" max="270" width="19.54296875" style="12" bestFit="1" customWidth="1"/>
    <col min="271" max="271" width="13.1796875" style="12" bestFit="1" customWidth="1"/>
    <col min="272" max="272" width="22.7265625" style="12" bestFit="1" customWidth="1"/>
    <col min="273" max="273" width="25.81640625" style="12" bestFit="1" customWidth="1"/>
    <col min="274" max="274" width="32.7265625" style="12" bestFit="1" customWidth="1"/>
    <col min="275" max="275" width="4.81640625" style="12" bestFit="1" customWidth="1"/>
    <col min="276" max="276" width="8.453125" style="12" bestFit="1" customWidth="1"/>
    <col min="277" max="277" width="12.1796875" style="12" bestFit="1" customWidth="1"/>
    <col min="278" max="278" width="14.1796875" style="12" bestFit="1" customWidth="1"/>
    <col min="279" max="279" width="15.26953125" style="12" bestFit="1" customWidth="1"/>
    <col min="280" max="280" width="18.26953125" style="12" bestFit="1" customWidth="1"/>
    <col min="281" max="281" width="7.54296875" style="12" bestFit="1" customWidth="1"/>
    <col min="282" max="282" width="15.54296875" style="12" bestFit="1" customWidth="1"/>
    <col min="283" max="283" width="16" style="12" bestFit="1" customWidth="1"/>
    <col min="284" max="284" width="20.453125" style="12" bestFit="1" customWidth="1"/>
    <col min="285" max="285" width="5.453125" style="12" bestFit="1" customWidth="1"/>
    <col min="286" max="286" width="19.1796875" style="12" bestFit="1" customWidth="1"/>
    <col min="287" max="287" width="28" style="12" bestFit="1" customWidth="1"/>
    <col min="288" max="288" width="26.1796875" style="12" bestFit="1" customWidth="1"/>
    <col min="289" max="289" width="11.1796875" style="12" bestFit="1" customWidth="1"/>
    <col min="290" max="290" width="13.26953125" style="12" bestFit="1" customWidth="1"/>
    <col min="291" max="291" width="11.81640625" style="12" bestFit="1" customWidth="1"/>
    <col min="292" max="292" width="16.7265625" style="12" bestFit="1" customWidth="1"/>
    <col min="293" max="293" width="20.81640625" style="12" bestFit="1" customWidth="1"/>
    <col min="294" max="295" width="11.81640625" style="12" bestFit="1" customWidth="1"/>
    <col min="296" max="296" width="16.7265625" style="12" bestFit="1" customWidth="1"/>
    <col min="297" max="297" width="19.26953125" style="12" bestFit="1" customWidth="1"/>
    <col min="298" max="298" width="27.1796875" style="12" bestFit="1" customWidth="1"/>
    <col min="299" max="299" width="18.1796875" style="12" bestFit="1" customWidth="1"/>
    <col min="300" max="300" width="4.81640625" style="12" bestFit="1" customWidth="1"/>
    <col min="301" max="301" width="12.81640625" style="12" bestFit="1" customWidth="1"/>
    <col min="302" max="302" width="4.81640625" style="12" bestFit="1" customWidth="1"/>
    <col min="303" max="303" width="10.1796875" style="12" bestFit="1" customWidth="1"/>
    <col min="304" max="304" width="8.81640625" style="12" bestFit="1" customWidth="1"/>
    <col min="305" max="305" width="15.54296875" style="12" bestFit="1" customWidth="1"/>
    <col min="306" max="306" width="9.81640625" style="12" bestFit="1" customWidth="1"/>
    <col min="307" max="307" width="14.26953125" style="12" bestFit="1" customWidth="1"/>
    <col min="308" max="308" width="6.54296875" style="12" bestFit="1" customWidth="1"/>
    <col min="309" max="309" width="15" style="12" bestFit="1" customWidth="1"/>
    <col min="310" max="310" width="9.54296875" style="12" bestFit="1" customWidth="1"/>
    <col min="311" max="311" width="15.1796875" style="12" bestFit="1" customWidth="1"/>
    <col min="312" max="312" width="20.1796875" style="12" bestFit="1" customWidth="1"/>
    <col min="313" max="313" width="12.54296875" style="12" bestFit="1" customWidth="1"/>
    <col min="314" max="314" width="25.54296875" style="12" bestFit="1" customWidth="1"/>
    <col min="315" max="315" width="7.81640625" style="12" bestFit="1" customWidth="1"/>
    <col min="316" max="316" width="6.81640625" style="12" bestFit="1" customWidth="1"/>
    <col min="317" max="317" width="13.7265625" style="12" bestFit="1" customWidth="1"/>
    <col min="318" max="318" width="26.7265625" style="12" bestFit="1" customWidth="1"/>
    <col min="319" max="319" width="22.81640625" style="12" bestFit="1" customWidth="1"/>
    <col min="320" max="320" width="14.81640625" style="12" bestFit="1" customWidth="1"/>
    <col min="321" max="321" width="25.26953125" style="12" bestFit="1" customWidth="1"/>
    <col min="322" max="322" width="17.26953125" style="12" bestFit="1" customWidth="1"/>
    <col min="323" max="323" width="16" style="12" bestFit="1" customWidth="1"/>
    <col min="324" max="324" width="6.81640625" style="12" bestFit="1" customWidth="1"/>
    <col min="325" max="325" width="24.453125" style="12" bestFit="1" customWidth="1"/>
    <col min="326" max="326" width="16.453125" style="12" bestFit="1" customWidth="1"/>
    <col min="327" max="327" width="16" style="12" bestFit="1" customWidth="1"/>
    <col min="328" max="328" width="5.453125" style="12" bestFit="1" customWidth="1"/>
    <col min="329" max="329" width="13.81640625" style="12" bestFit="1" customWidth="1"/>
    <col min="330" max="330" width="7.26953125" style="12" bestFit="1" customWidth="1"/>
    <col min="331" max="331" width="6.81640625" style="12" bestFit="1" customWidth="1"/>
    <col min="332" max="332" width="14.81640625" style="12" bestFit="1" customWidth="1"/>
    <col min="333" max="333" width="21.81640625" style="12" bestFit="1" customWidth="1"/>
    <col min="334" max="334" width="7.7265625" style="12" bestFit="1" customWidth="1"/>
    <col min="335" max="335" width="6.1796875" style="12" bestFit="1" customWidth="1"/>
    <col min="336" max="336" width="14.1796875" style="12" bestFit="1" customWidth="1"/>
    <col min="337" max="337" width="12.81640625" style="12" bestFit="1" customWidth="1"/>
    <col min="338" max="338" width="17.1796875" style="12" bestFit="1" customWidth="1"/>
    <col min="339" max="339" width="6.54296875" style="12" bestFit="1" customWidth="1"/>
    <col min="340" max="340" width="15.1796875" style="12" bestFit="1" customWidth="1"/>
    <col min="341" max="341" width="16.54296875" style="12" bestFit="1" customWidth="1"/>
    <col min="342" max="342" width="11.453125" style="12" bestFit="1" customWidth="1"/>
    <col min="343" max="343" width="17.453125" style="12" bestFit="1" customWidth="1"/>
    <col min="344" max="344" width="21.1796875" style="12" bestFit="1" customWidth="1"/>
    <col min="345" max="345" width="16.1796875" style="12" bestFit="1" customWidth="1"/>
    <col min="346" max="346" width="27.54296875" style="12" bestFit="1" customWidth="1"/>
    <col min="347" max="347" width="12.1796875" style="12" bestFit="1" customWidth="1"/>
    <col min="348" max="348" width="11.1796875" style="12" bestFit="1" customWidth="1"/>
    <col min="349" max="349" width="16" style="12" bestFit="1" customWidth="1"/>
    <col min="350" max="350" width="19.26953125" style="12" bestFit="1" customWidth="1"/>
    <col min="351" max="351" width="23.1796875" style="12" bestFit="1" customWidth="1"/>
    <col min="352" max="352" width="11.453125" style="12" bestFit="1" customWidth="1"/>
    <col min="353" max="353" width="15.54296875" style="12" bestFit="1" customWidth="1"/>
    <col min="354" max="354" width="4.54296875" style="12" bestFit="1" customWidth="1"/>
    <col min="355" max="355" width="10.1796875" style="12" bestFit="1" customWidth="1"/>
    <col min="356" max="356" width="17.7265625" style="12" bestFit="1" customWidth="1"/>
    <col min="357" max="357" width="5.54296875" style="12" bestFit="1" customWidth="1"/>
    <col min="358" max="358" width="31.54296875" style="12" bestFit="1" customWidth="1"/>
    <col min="359" max="359" width="7.7265625" style="12" bestFit="1" customWidth="1"/>
    <col min="360" max="360" width="10.453125" style="12" bestFit="1" customWidth="1"/>
    <col min="361" max="361" width="13.54296875" style="12" bestFit="1" customWidth="1"/>
    <col min="362" max="362" width="19.81640625" style="12" bestFit="1" customWidth="1"/>
    <col min="363" max="363" width="6.7265625" style="12" bestFit="1" customWidth="1"/>
    <col min="364" max="364" width="19.453125" style="12" bestFit="1" customWidth="1"/>
    <col min="365" max="366" width="6.7265625" style="12" bestFit="1" customWidth="1"/>
    <col min="367" max="367" width="19.453125" style="12" bestFit="1" customWidth="1"/>
    <col min="368" max="368" width="6.7265625" style="12" bestFit="1" customWidth="1"/>
    <col min="369" max="369" width="16.81640625" style="12" bestFit="1" customWidth="1"/>
    <col min="370" max="370" width="11.453125" style="12" bestFit="1" customWidth="1"/>
    <col min="371" max="371" width="17.54296875" style="12" bestFit="1" customWidth="1"/>
    <col min="372" max="372" width="19.81640625" style="12" bestFit="1" customWidth="1"/>
    <col min="373" max="373" width="23.26953125" style="12" bestFit="1" customWidth="1"/>
    <col min="374" max="375" width="15" style="12" bestFit="1" customWidth="1"/>
    <col min="376" max="376" width="18.81640625" style="12" bestFit="1" customWidth="1"/>
    <col min="377" max="377" width="27" style="12" bestFit="1" customWidth="1"/>
    <col min="378" max="379" width="5.7265625" style="12" bestFit="1" customWidth="1"/>
    <col min="380" max="380" width="10.453125" style="12" bestFit="1" customWidth="1"/>
    <col min="381" max="381" width="14.81640625" style="12" bestFit="1" customWidth="1"/>
    <col min="382" max="382" width="7.453125" style="12" bestFit="1" customWidth="1"/>
    <col min="383" max="383" width="17.1796875" style="12" bestFit="1" customWidth="1"/>
    <col min="384" max="384" width="12.1796875" style="12" bestFit="1" customWidth="1"/>
    <col min="385" max="385" width="20.1796875" style="12" bestFit="1" customWidth="1"/>
    <col min="386" max="386" width="15.453125" style="12" bestFit="1" customWidth="1"/>
    <col min="387" max="387" width="23.54296875" style="12" bestFit="1" customWidth="1"/>
    <col min="388" max="388" width="17.7265625" style="12" bestFit="1" customWidth="1"/>
    <col min="389" max="389" width="11.81640625" style="12" bestFit="1" customWidth="1"/>
    <col min="390" max="390" width="7" style="12" bestFit="1" customWidth="1"/>
    <col min="391" max="391" width="15.54296875" style="12" bestFit="1" customWidth="1"/>
    <col min="392" max="392" width="16.54296875" style="12" bestFit="1" customWidth="1"/>
    <col min="393" max="393" width="15" style="12" bestFit="1" customWidth="1"/>
    <col min="394" max="394" width="15.453125" style="12" bestFit="1" customWidth="1"/>
    <col min="395" max="395" width="9.54296875" style="12" bestFit="1" customWidth="1"/>
    <col min="396" max="396" width="6.1796875" style="12" bestFit="1" customWidth="1"/>
    <col min="397" max="397" width="10.453125" style="12" bestFit="1" customWidth="1"/>
    <col min="398" max="398" width="7" style="12" bestFit="1" customWidth="1"/>
    <col min="399" max="399" width="16.54296875" style="12" bestFit="1" customWidth="1"/>
    <col min="400" max="400" width="6.54296875" style="12" bestFit="1" customWidth="1"/>
    <col min="401" max="401" width="7.81640625" style="12" bestFit="1" customWidth="1"/>
    <col min="402" max="402" width="13.26953125" style="12" bestFit="1" customWidth="1"/>
    <col min="403" max="403" width="7.81640625" style="12" bestFit="1" customWidth="1"/>
    <col min="404" max="404" width="12.54296875" style="12" bestFit="1" customWidth="1"/>
    <col min="405" max="405" width="19.54296875" style="12" bestFit="1" customWidth="1"/>
    <col min="406" max="406" width="9.54296875" style="12" bestFit="1" customWidth="1"/>
    <col min="407" max="407" width="21.81640625" style="12" bestFit="1" customWidth="1"/>
    <col min="408" max="408" width="17.26953125" style="12" bestFit="1" customWidth="1"/>
    <col min="409" max="409" width="21.81640625" style="12" bestFit="1" customWidth="1"/>
    <col min="410" max="410" width="5.81640625" style="12" bestFit="1" customWidth="1"/>
    <col min="411" max="411" width="18.54296875" style="12" bestFit="1" customWidth="1"/>
    <col min="412" max="412" width="17.54296875" style="12" bestFit="1" customWidth="1"/>
    <col min="413" max="413" width="4.81640625" style="12" bestFit="1" customWidth="1"/>
    <col min="414" max="414" width="9.1796875" style="12"/>
    <col min="415" max="415" width="17.54296875" style="12" bestFit="1" customWidth="1"/>
    <col min="416" max="416" width="15.54296875" style="12" bestFit="1" customWidth="1"/>
    <col min="417" max="417" width="14.453125" style="12" bestFit="1" customWidth="1"/>
    <col min="418" max="418" width="27.1796875" style="12" bestFit="1" customWidth="1"/>
    <col min="419" max="419" width="22.453125" style="12" bestFit="1" customWidth="1"/>
    <col min="420" max="420" width="25.81640625" style="12" bestFit="1" customWidth="1"/>
    <col min="421" max="421" width="22.81640625" style="12" bestFit="1" customWidth="1"/>
    <col min="422" max="422" width="6" style="12" bestFit="1" customWidth="1"/>
    <col min="423" max="423" width="14.453125" style="12" bestFit="1" customWidth="1"/>
    <col min="424" max="424" width="16.1796875" style="12" bestFit="1" customWidth="1"/>
    <col min="425" max="425" width="8.1796875" style="12" bestFit="1" customWidth="1"/>
    <col min="426" max="426" width="11" style="12" bestFit="1" customWidth="1"/>
    <col min="427" max="427" width="19.453125" style="12" bestFit="1" customWidth="1"/>
    <col min="428" max="428" width="10.453125" style="12" bestFit="1" customWidth="1"/>
    <col min="429" max="429" width="20.1796875" style="12" bestFit="1" customWidth="1"/>
    <col min="430" max="430" width="10.26953125" style="12" bestFit="1" customWidth="1"/>
    <col min="431" max="431" width="16.1796875" style="12" bestFit="1" customWidth="1"/>
    <col min="432" max="432" width="24.1796875" style="12" bestFit="1" customWidth="1"/>
    <col min="433" max="433" width="13" style="12" bestFit="1" customWidth="1"/>
    <col min="434" max="434" width="15.7265625" style="12" bestFit="1" customWidth="1"/>
    <col min="435" max="435" width="14.81640625" style="12" bestFit="1" customWidth="1"/>
    <col min="436" max="436" width="21.81640625" style="12" bestFit="1" customWidth="1"/>
    <col min="437" max="437" width="10.453125" style="12" bestFit="1" customWidth="1"/>
    <col min="438" max="438" width="18.26953125" style="12" bestFit="1" customWidth="1"/>
    <col min="439" max="439" width="12.54296875" style="12" bestFit="1" customWidth="1"/>
    <col min="440" max="440" width="8.453125" style="12" bestFit="1" customWidth="1"/>
    <col min="441" max="441" width="10.54296875" style="12" bestFit="1" customWidth="1"/>
    <col min="442" max="442" width="27.453125" style="12" bestFit="1" customWidth="1"/>
    <col min="443" max="443" width="5.453125" style="12" bestFit="1" customWidth="1"/>
    <col min="444" max="444" width="5.54296875" style="12" bestFit="1" customWidth="1"/>
    <col min="445" max="445" width="14.81640625" style="12" bestFit="1" customWidth="1"/>
    <col min="446" max="446" width="11.1796875" style="12" bestFit="1" customWidth="1"/>
    <col min="447" max="447" width="21.453125" style="12" bestFit="1" customWidth="1"/>
    <col min="448" max="448" width="17.453125" style="12" bestFit="1" customWidth="1"/>
    <col min="449" max="449" width="17" style="12" bestFit="1" customWidth="1"/>
    <col min="450" max="450" width="22.453125" style="12" bestFit="1" customWidth="1"/>
    <col min="451" max="451" width="23.1796875" style="12" bestFit="1" customWidth="1"/>
    <col min="452" max="453" width="19.7265625" style="12" bestFit="1" customWidth="1"/>
    <col min="454" max="454" width="18.26953125" style="12" bestFit="1" customWidth="1"/>
    <col min="455" max="455" width="9.1796875" style="12" bestFit="1" customWidth="1"/>
    <col min="456" max="456" width="8.453125" style="12" bestFit="1" customWidth="1"/>
    <col min="457" max="457" width="21.1796875" style="12" bestFit="1" customWidth="1"/>
    <col min="458" max="458" width="19.81640625" style="12" bestFit="1" customWidth="1"/>
    <col min="459" max="459" width="15.1796875" style="12" bestFit="1" customWidth="1"/>
    <col min="460" max="460" width="6.453125" style="12" bestFit="1" customWidth="1"/>
    <col min="461" max="461" width="17.26953125" style="12" bestFit="1" customWidth="1"/>
    <col min="462" max="462" width="6.7265625" style="12" bestFit="1" customWidth="1"/>
    <col min="463" max="463" width="6.54296875" style="12" bestFit="1" customWidth="1"/>
    <col min="464" max="464" width="9.54296875" style="12" bestFit="1" customWidth="1"/>
    <col min="465" max="465" width="14.453125" style="12" bestFit="1" customWidth="1"/>
    <col min="466" max="466" width="20.54296875" style="12" bestFit="1" customWidth="1"/>
    <col min="467" max="467" width="22.453125" style="12" bestFit="1" customWidth="1"/>
    <col min="468" max="468" width="15" style="12" bestFit="1" customWidth="1"/>
    <col min="469" max="469" width="28.81640625" style="12" bestFit="1" customWidth="1"/>
    <col min="470" max="470" width="31.1796875" style="12" bestFit="1" customWidth="1"/>
    <col min="471" max="471" width="21.453125" style="12" bestFit="1" customWidth="1"/>
    <col min="472" max="472" width="26.26953125" style="12" bestFit="1" customWidth="1"/>
    <col min="473" max="473" width="6.7265625" style="12" bestFit="1" customWidth="1"/>
    <col min="474" max="474" width="14.7265625" style="12" bestFit="1" customWidth="1"/>
    <col min="475" max="475" width="13.54296875" style="12" bestFit="1" customWidth="1"/>
    <col min="476" max="476" width="23.1796875" style="12" bestFit="1" customWidth="1"/>
    <col min="477" max="477" width="21.54296875" style="12" bestFit="1" customWidth="1"/>
    <col min="478" max="479" width="6.81640625" style="12" bestFit="1" customWidth="1"/>
    <col min="480" max="480" width="7.81640625" style="12" bestFit="1" customWidth="1"/>
    <col min="481" max="481" width="4.81640625" style="12" bestFit="1" customWidth="1"/>
    <col min="482" max="483" width="5.1796875" style="12" bestFit="1" customWidth="1"/>
    <col min="484" max="484" width="11.1796875" style="12" bestFit="1" customWidth="1"/>
    <col min="485" max="485" width="5.26953125" style="12" bestFit="1" customWidth="1"/>
    <col min="486" max="486" width="6.26953125" style="12" bestFit="1" customWidth="1"/>
    <col min="487" max="487" width="10.81640625" style="12" bestFit="1" customWidth="1"/>
    <col min="488" max="488" width="7.1796875" style="12" bestFit="1" customWidth="1"/>
    <col min="489" max="489" width="15.1796875" style="12" bestFit="1" customWidth="1"/>
    <col min="490" max="490" width="15.54296875" style="12" bestFit="1" customWidth="1"/>
    <col min="491" max="491" width="14.453125" style="12" bestFit="1" customWidth="1"/>
    <col min="492" max="492" width="7.81640625" style="12" bestFit="1" customWidth="1"/>
    <col min="493" max="493" width="19.54296875" style="12" bestFit="1" customWidth="1"/>
    <col min="494" max="494" width="7.81640625" style="12" bestFit="1" customWidth="1"/>
    <col min="495" max="495" width="6.54296875" style="12" bestFit="1" customWidth="1"/>
    <col min="496" max="496" width="14.54296875" style="12" bestFit="1" customWidth="1"/>
    <col min="497" max="497" width="8.81640625" style="12" bestFit="1" customWidth="1"/>
    <col min="498" max="498" width="24.453125" style="12" bestFit="1" customWidth="1"/>
    <col min="499" max="499" width="6.1796875" style="12" bestFit="1" customWidth="1"/>
    <col min="500" max="500" width="17.453125" style="12" bestFit="1" customWidth="1"/>
    <col min="501" max="501" width="19.453125" style="12" bestFit="1" customWidth="1"/>
    <col min="502" max="502" width="15.81640625" style="12" bestFit="1" customWidth="1"/>
    <col min="503" max="504" width="20.1796875" style="12" bestFit="1" customWidth="1"/>
    <col min="505" max="505" width="21.54296875" style="12" bestFit="1" customWidth="1"/>
    <col min="506" max="506" width="11.453125" style="12" bestFit="1" customWidth="1"/>
    <col min="507" max="507" width="15.7265625" style="12" bestFit="1" customWidth="1"/>
    <col min="508" max="509" width="18.26953125" style="12" bestFit="1" customWidth="1"/>
    <col min="510" max="510" width="11.453125" style="12" bestFit="1" customWidth="1"/>
    <col min="511" max="511" width="10.1796875" style="12" bestFit="1" customWidth="1"/>
    <col min="512" max="512" width="14.54296875" style="12" bestFit="1" customWidth="1"/>
    <col min="513" max="513" width="20.81640625" style="12" bestFit="1" customWidth="1"/>
    <col min="514" max="514" width="17.54296875" style="12" bestFit="1" customWidth="1"/>
    <col min="515" max="515" width="5.81640625" style="12" bestFit="1" customWidth="1"/>
    <col min="516" max="516" width="15.453125" style="12" bestFit="1" customWidth="1"/>
    <col min="517" max="517" width="13.81640625" style="12" bestFit="1" customWidth="1"/>
    <col min="518" max="518" width="14.26953125" style="12" bestFit="1" customWidth="1"/>
    <col min="519" max="519" width="5.81640625" style="12" bestFit="1" customWidth="1"/>
    <col min="520" max="520" width="15.453125" style="12" bestFit="1" customWidth="1"/>
    <col min="521" max="521" width="10.54296875" style="12" bestFit="1" customWidth="1"/>
    <col min="522" max="522" width="13.81640625" style="12" bestFit="1" customWidth="1"/>
    <col min="523" max="523" width="14.26953125" style="12" bestFit="1" customWidth="1"/>
    <col min="524" max="524" width="21.453125" style="12" bestFit="1" customWidth="1"/>
    <col min="525" max="525" width="17.453125" style="12" bestFit="1" customWidth="1"/>
    <col min="526" max="526" width="9.7265625" style="12" bestFit="1" customWidth="1"/>
    <col min="527" max="527" width="5.81640625" style="12" bestFit="1" customWidth="1"/>
    <col min="528" max="528" width="22.81640625" style="12" bestFit="1" customWidth="1"/>
    <col min="529" max="529" width="24.453125" style="12" bestFit="1" customWidth="1"/>
    <col min="530" max="530" width="8.81640625" style="12" bestFit="1" customWidth="1"/>
    <col min="531" max="531" width="21.54296875" style="12" bestFit="1" customWidth="1"/>
    <col min="532" max="532" width="17" style="12" bestFit="1" customWidth="1"/>
    <col min="533" max="534" width="6.7265625" style="12" bestFit="1" customWidth="1"/>
    <col min="535" max="535" width="22.81640625" style="12" bestFit="1" customWidth="1"/>
    <col min="536" max="536" width="9.81640625" style="12" bestFit="1" customWidth="1"/>
    <col min="537" max="537" width="15.453125" style="12" bestFit="1" customWidth="1"/>
    <col min="538" max="538" width="15.1796875" style="12" bestFit="1" customWidth="1"/>
    <col min="539" max="539" width="5.7265625" style="12" bestFit="1" customWidth="1"/>
    <col min="540" max="540" width="18.453125" style="12" bestFit="1" customWidth="1"/>
    <col min="541" max="541" width="13.7265625" style="12" bestFit="1" customWidth="1"/>
    <col min="542" max="542" width="25.453125" style="12" bestFit="1" customWidth="1"/>
    <col min="543" max="543" width="9.453125" style="12" bestFit="1" customWidth="1"/>
    <col min="544" max="544" width="14.1796875" style="12" bestFit="1" customWidth="1"/>
    <col min="545" max="546" width="23.1796875" style="12" bestFit="1" customWidth="1"/>
    <col min="547" max="547" width="44.81640625" style="12" bestFit="1" customWidth="1"/>
    <col min="548" max="548" width="9.54296875" style="12" bestFit="1" customWidth="1"/>
    <col min="549" max="549" width="12.54296875" style="12" bestFit="1" customWidth="1"/>
    <col min="550" max="550" width="14.7265625" style="12" bestFit="1" customWidth="1"/>
    <col min="551" max="552" width="12" style="12" bestFit="1" customWidth="1"/>
    <col min="553" max="553" width="10.7265625" style="12" bestFit="1" customWidth="1"/>
    <col min="554" max="554" width="12.54296875" style="12" bestFit="1" customWidth="1"/>
    <col min="555" max="555" width="6.81640625" style="12" bestFit="1" customWidth="1"/>
    <col min="556" max="556" width="14.81640625" style="12" bestFit="1" customWidth="1"/>
    <col min="557" max="557" width="16.453125" style="12" bestFit="1" customWidth="1"/>
    <col min="558" max="558" width="14.81640625" style="12" bestFit="1" customWidth="1"/>
    <col min="559" max="559" width="7.81640625" style="12" bestFit="1" customWidth="1"/>
    <col min="560" max="560" width="15.81640625" style="12" bestFit="1" customWidth="1"/>
    <col min="561" max="561" width="13.1796875" style="12" bestFit="1" customWidth="1"/>
    <col min="562" max="562" width="4.81640625" style="12" bestFit="1" customWidth="1"/>
    <col min="563" max="563" width="9.1796875" style="12"/>
    <col min="564" max="564" width="14.81640625" style="12" bestFit="1" customWidth="1"/>
    <col min="565" max="565" width="12.7265625" style="12" bestFit="1" customWidth="1"/>
    <col min="566" max="566" width="10.453125" style="12" bestFit="1" customWidth="1"/>
    <col min="567" max="567" width="20.1796875" style="12" bestFit="1" customWidth="1"/>
    <col min="568" max="568" width="13.54296875" style="12" bestFit="1" customWidth="1"/>
    <col min="569" max="569" width="14" style="12" bestFit="1" customWidth="1"/>
    <col min="570" max="570" width="4.81640625" style="12" bestFit="1" customWidth="1"/>
    <col min="571" max="571" width="7.7265625" style="12" bestFit="1" customWidth="1"/>
    <col min="572" max="572" width="11.453125" style="12" bestFit="1" customWidth="1"/>
    <col min="573" max="573" width="16.1796875" style="12" bestFit="1" customWidth="1"/>
    <col min="574" max="574" width="4.7265625" style="12" bestFit="1" customWidth="1"/>
    <col min="575" max="575" width="12.54296875" style="12" bestFit="1" customWidth="1"/>
    <col min="576" max="576" width="4.81640625" style="12" bestFit="1" customWidth="1"/>
    <col min="577" max="577" width="15.453125" style="12" bestFit="1" customWidth="1"/>
    <col min="578" max="578" width="5.453125" style="12" bestFit="1" customWidth="1"/>
    <col min="579" max="579" width="10.1796875" style="12" bestFit="1" customWidth="1"/>
    <col min="580" max="580" width="10.54296875" style="12" bestFit="1" customWidth="1"/>
    <col min="581" max="581" width="14.1796875" style="12" bestFit="1" customWidth="1"/>
    <col min="582" max="583" width="7.54296875" style="12" bestFit="1" customWidth="1"/>
    <col min="584" max="584" width="14" style="12" bestFit="1" customWidth="1"/>
    <col min="585" max="585" width="16.1796875" style="12" bestFit="1" customWidth="1"/>
    <col min="586" max="586" width="13.7265625" style="12" bestFit="1" customWidth="1"/>
    <col min="587" max="587" width="18.26953125" style="12" bestFit="1" customWidth="1"/>
    <col min="588" max="588" width="27.1796875" style="12" bestFit="1" customWidth="1"/>
    <col min="589" max="589" width="29.26953125" style="12" bestFit="1" customWidth="1"/>
    <col min="590" max="590" width="36.81640625" style="12" bestFit="1" customWidth="1"/>
    <col min="591" max="591" width="13.453125" style="12" bestFit="1" customWidth="1"/>
    <col min="592" max="592" width="26.54296875" style="12" bestFit="1" customWidth="1"/>
    <col min="593" max="593" width="28.453125" style="12" bestFit="1" customWidth="1"/>
    <col min="594" max="594" width="27.81640625" style="12" bestFit="1" customWidth="1"/>
    <col min="595" max="595" width="34.81640625" style="12" bestFit="1" customWidth="1"/>
    <col min="596" max="596" width="28.54296875" style="12" bestFit="1" customWidth="1"/>
    <col min="597" max="598" width="4.81640625" style="12" bestFit="1" customWidth="1"/>
    <col min="599" max="599" width="27.81640625" style="12" bestFit="1" customWidth="1"/>
    <col min="600" max="600" width="8" style="12" bestFit="1" customWidth="1"/>
    <col min="601" max="601" width="16.54296875" style="12" bestFit="1" customWidth="1"/>
    <col min="602" max="602" width="25.26953125" style="12" bestFit="1" customWidth="1"/>
    <col min="603" max="603" width="19" style="12" bestFit="1" customWidth="1"/>
    <col min="604" max="604" width="10.81640625" style="12" bestFit="1" customWidth="1"/>
    <col min="605" max="605" width="8.54296875" style="12" bestFit="1" customWidth="1"/>
    <col min="606" max="606" width="11.26953125" style="12" bestFit="1" customWidth="1"/>
    <col min="607" max="607" width="8.1796875" style="12" bestFit="1" customWidth="1"/>
    <col min="608" max="608" width="14.81640625" style="12" bestFit="1" customWidth="1"/>
    <col min="609" max="609" width="17.7265625" style="12" bestFit="1" customWidth="1"/>
    <col min="610" max="610" width="24.7265625" style="12" bestFit="1" customWidth="1"/>
    <col min="611" max="611" width="29.1796875" style="12" bestFit="1" customWidth="1"/>
    <col min="612" max="612" width="18.81640625" style="12" bestFit="1" customWidth="1"/>
    <col min="613" max="613" width="25.81640625" style="12" bestFit="1" customWidth="1"/>
    <col min="614" max="614" width="17.1796875" style="12" bestFit="1" customWidth="1"/>
    <col min="615" max="615" width="21.26953125" style="12" bestFit="1" customWidth="1"/>
    <col min="616" max="616" width="13.1796875" style="12" bestFit="1" customWidth="1"/>
    <col min="617" max="617" width="22.54296875" style="12" bestFit="1" customWidth="1"/>
    <col min="618" max="618" width="18.81640625" style="12" bestFit="1" customWidth="1"/>
    <col min="619" max="619" width="16.54296875" style="12" bestFit="1" customWidth="1"/>
    <col min="620" max="620" width="19.54296875" style="12" bestFit="1" customWidth="1"/>
    <col min="621" max="621" width="13.1796875" style="12" bestFit="1" customWidth="1"/>
    <col min="622" max="622" width="22.7265625" style="12" bestFit="1" customWidth="1"/>
    <col min="623" max="623" width="25.81640625" style="12" bestFit="1" customWidth="1"/>
    <col min="624" max="624" width="32.7265625" style="12" bestFit="1" customWidth="1"/>
    <col min="625" max="625" width="4.81640625" style="12" bestFit="1" customWidth="1"/>
    <col min="626" max="626" width="8.453125" style="12" bestFit="1" customWidth="1"/>
    <col min="627" max="627" width="12.1796875" style="12" bestFit="1" customWidth="1"/>
    <col min="628" max="628" width="14.1796875" style="12" bestFit="1" customWidth="1"/>
    <col min="629" max="629" width="15.26953125" style="12" bestFit="1" customWidth="1"/>
    <col min="630" max="630" width="18.26953125" style="12" bestFit="1" customWidth="1"/>
    <col min="631" max="631" width="7.54296875" style="12" bestFit="1" customWidth="1"/>
    <col min="632" max="632" width="15.54296875" style="12" bestFit="1" customWidth="1"/>
    <col min="633" max="633" width="16" style="12" bestFit="1" customWidth="1"/>
    <col min="634" max="634" width="20.453125" style="12" bestFit="1" customWidth="1"/>
    <col min="635" max="635" width="5.453125" style="12" bestFit="1" customWidth="1"/>
    <col min="636" max="636" width="19.1796875" style="12" bestFit="1" customWidth="1"/>
    <col min="637" max="637" width="28" style="12" bestFit="1" customWidth="1"/>
    <col min="638" max="638" width="26.1796875" style="12" bestFit="1" customWidth="1"/>
    <col min="639" max="639" width="11.1796875" style="12" bestFit="1" customWidth="1"/>
    <col min="640" max="640" width="13.26953125" style="12" bestFit="1" customWidth="1"/>
    <col min="641" max="641" width="11.81640625" style="12" bestFit="1" customWidth="1"/>
    <col min="642" max="642" width="16.7265625" style="12" bestFit="1" customWidth="1"/>
    <col min="643" max="643" width="20.81640625" style="12" bestFit="1" customWidth="1"/>
    <col min="644" max="645" width="11.81640625" style="12" bestFit="1" customWidth="1"/>
    <col min="646" max="646" width="16.7265625" style="12" bestFit="1" customWidth="1"/>
    <col min="647" max="647" width="19.26953125" style="12" bestFit="1" customWidth="1"/>
    <col min="648" max="648" width="27.1796875" style="12" bestFit="1" customWidth="1"/>
    <col min="649" max="649" width="18.1796875" style="12" bestFit="1" customWidth="1"/>
    <col min="650" max="650" width="4.81640625" style="12" bestFit="1" customWidth="1"/>
    <col min="651" max="651" width="12.81640625" style="12" bestFit="1" customWidth="1"/>
    <col min="652" max="652" width="4.81640625" style="12" bestFit="1" customWidth="1"/>
    <col min="653" max="653" width="10.1796875" style="12" bestFit="1" customWidth="1"/>
    <col min="654" max="654" width="8.81640625" style="12" bestFit="1" customWidth="1"/>
    <col min="655" max="655" width="15.54296875" style="12" bestFit="1" customWidth="1"/>
    <col min="656" max="656" width="9.81640625" style="12" bestFit="1" customWidth="1"/>
    <col min="657" max="657" width="14.26953125" style="12" bestFit="1" customWidth="1"/>
    <col min="658" max="658" width="6.54296875" style="12" bestFit="1" customWidth="1"/>
    <col min="659" max="659" width="15" style="12" bestFit="1" customWidth="1"/>
    <col min="660" max="660" width="9.54296875" style="12" bestFit="1" customWidth="1"/>
    <col min="661" max="661" width="15.1796875" style="12" bestFit="1" customWidth="1"/>
    <col min="662" max="662" width="20.1796875" style="12" bestFit="1" customWidth="1"/>
    <col min="663" max="663" width="12.54296875" style="12" bestFit="1" customWidth="1"/>
    <col min="664" max="664" width="25.54296875" style="12" bestFit="1" customWidth="1"/>
    <col min="665" max="665" width="7.81640625" style="12" bestFit="1" customWidth="1"/>
    <col min="666" max="666" width="6.81640625" style="12" bestFit="1" customWidth="1"/>
    <col min="667" max="667" width="13.7265625" style="12" bestFit="1" customWidth="1"/>
    <col min="668" max="668" width="26.7265625" style="12" bestFit="1" customWidth="1"/>
    <col min="669" max="669" width="22.81640625" style="12" bestFit="1" customWidth="1"/>
    <col min="670" max="670" width="14.81640625" style="12" bestFit="1" customWidth="1"/>
    <col min="671" max="671" width="25.26953125" style="12" bestFit="1" customWidth="1"/>
    <col min="672" max="672" width="17.26953125" style="12" bestFit="1" customWidth="1"/>
    <col min="673" max="673" width="16" style="12" bestFit="1" customWidth="1"/>
    <col min="674" max="674" width="6.81640625" style="12" bestFit="1" customWidth="1"/>
    <col min="675" max="675" width="24.453125" style="12" bestFit="1" customWidth="1"/>
    <col min="676" max="676" width="16.453125" style="12" bestFit="1" customWidth="1"/>
    <col min="677" max="677" width="16" style="12" bestFit="1" customWidth="1"/>
    <col min="678" max="678" width="5.453125" style="12" bestFit="1" customWidth="1"/>
    <col min="679" max="679" width="13.81640625" style="12" bestFit="1" customWidth="1"/>
    <col min="680" max="680" width="7.26953125" style="12" bestFit="1" customWidth="1"/>
    <col min="681" max="681" width="6.81640625" style="12" bestFit="1" customWidth="1"/>
    <col min="682" max="682" width="14.81640625" style="12" bestFit="1" customWidth="1"/>
    <col min="683" max="683" width="21.81640625" style="12" bestFit="1" customWidth="1"/>
    <col min="684" max="684" width="7.7265625" style="12" bestFit="1" customWidth="1"/>
    <col min="685" max="685" width="6.1796875" style="12" bestFit="1" customWidth="1"/>
    <col min="686" max="686" width="14.1796875" style="12" bestFit="1" customWidth="1"/>
    <col min="687" max="687" width="12.81640625" style="12" bestFit="1" customWidth="1"/>
    <col min="688" max="688" width="17.1796875" style="12" bestFit="1" customWidth="1"/>
    <col min="689" max="689" width="6.54296875" style="12" bestFit="1" customWidth="1"/>
    <col min="690" max="690" width="15.1796875" style="12" bestFit="1" customWidth="1"/>
    <col min="691" max="691" width="16.54296875" style="12" bestFit="1" customWidth="1"/>
    <col min="692" max="692" width="11.453125" style="12" bestFit="1" customWidth="1"/>
    <col min="693" max="693" width="17.453125" style="12" bestFit="1" customWidth="1"/>
    <col min="694" max="694" width="21.1796875" style="12" bestFit="1" customWidth="1"/>
    <col min="695" max="695" width="16.1796875" style="12" bestFit="1" customWidth="1"/>
    <col min="696" max="696" width="27.54296875" style="12" bestFit="1" customWidth="1"/>
    <col min="697" max="697" width="12.1796875" style="12" bestFit="1" customWidth="1"/>
    <col min="698" max="698" width="11.1796875" style="12" bestFit="1" customWidth="1"/>
    <col min="699" max="699" width="16" style="12" bestFit="1" customWidth="1"/>
    <col min="700" max="700" width="19.26953125" style="12" bestFit="1" customWidth="1"/>
    <col min="701" max="701" width="23.1796875" style="12" bestFit="1" customWidth="1"/>
    <col min="702" max="702" width="11.453125" style="12" bestFit="1" customWidth="1"/>
    <col min="703" max="703" width="15.54296875" style="12" bestFit="1" customWidth="1"/>
    <col min="704" max="704" width="4.81640625" style="12" bestFit="1" customWidth="1"/>
    <col min="705" max="705" width="10.1796875" style="12" bestFit="1" customWidth="1"/>
    <col min="706" max="707" width="22.54296875" style="12" bestFit="1" customWidth="1"/>
    <col min="708" max="16384" width="9.1796875" style="12"/>
  </cols>
  <sheetData>
    <row r="1" spans="1:10" x14ac:dyDescent="0.35">
      <c r="A1" s="11" t="s">
        <v>31</v>
      </c>
      <c r="B1" s="12" t="str">
        <f>$B$17</f>
        <v>(All)</v>
      </c>
      <c r="F1" s="12" t="s">
        <v>72</v>
      </c>
      <c r="G1" s="12" t="s">
        <v>73</v>
      </c>
    </row>
    <row r="2" spans="1:10" x14ac:dyDescent="0.35">
      <c r="A2" s="11" t="s">
        <v>32</v>
      </c>
      <c r="B2" s="12" t="str">
        <f>$B$18</f>
        <v>(All)</v>
      </c>
    </row>
    <row r="3" spans="1:10" x14ac:dyDescent="0.35">
      <c r="A3" s="11" t="s">
        <v>236</v>
      </c>
      <c r="B3" s="12" t="str">
        <f>"Manufactured by: " &amp; B1</f>
        <v>Manufactured by: (All)</v>
      </c>
    </row>
    <row r="6" spans="1:10" x14ac:dyDescent="0.35">
      <c r="A6" s="11" t="s">
        <v>34</v>
      </c>
      <c r="H6" s="13" t="s">
        <v>48</v>
      </c>
      <c r="I6" s="13"/>
      <c r="J6" s="13"/>
    </row>
    <row r="7" spans="1:10" ht="30" x14ac:dyDescent="0.35">
      <c r="A7" s="27" t="s">
        <v>35</v>
      </c>
      <c r="B7" s="27" t="s">
        <v>36</v>
      </c>
      <c r="C7" s="27" t="s">
        <v>37</v>
      </c>
      <c r="H7" s="36" t="s">
        <v>49</v>
      </c>
      <c r="I7" s="36" t="s">
        <v>50</v>
      </c>
      <c r="J7" s="36" t="s">
        <v>55</v>
      </c>
    </row>
    <row r="8" spans="1:10" ht="31" x14ac:dyDescent="0.35">
      <c r="A8" s="27" t="s">
        <v>38</v>
      </c>
      <c r="B8" s="24" t="s">
        <v>39</v>
      </c>
      <c r="C8" s="24">
        <f>GETPIVOTDATA("Weapons Names",$A$20)</f>
        <v>353</v>
      </c>
      <c r="H8" s="24" t="s">
        <v>51</v>
      </c>
      <c r="I8" s="24" t="s">
        <v>66</v>
      </c>
      <c r="J8" s="24" t="s">
        <v>57</v>
      </c>
    </row>
    <row r="9" spans="1:10" ht="46.5" x14ac:dyDescent="0.35">
      <c r="A9" s="27" t="s">
        <v>40</v>
      </c>
      <c r="B9" s="24" t="s">
        <v>41</v>
      </c>
      <c r="C9" s="24">
        <f>IFERROR(GETPIVOTDATA("Count of Is it BaS weapon",$S$36), 0)</f>
        <v>107</v>
      </c>
      <c r="H9" s="24" t="s">
        <v>56</v>
      </c>
      <c r="I9" s="24" t="s">
        <v>63</v>
      </c>
      <c r="J9" s="24" t="s">
        <v>58</v>
      </c>
    </row>
    <row r="10" spans="1:10" ht="45" x14ac:dyDescent="0.35">
      <c r="A10" s="27" t="s">
        <v>45</v>
      </c>
      <c r="B10" s="24" t="s">
        <v>47</v>
      </c>
      <c r="C10" s="24">
        <f>IFERROR(GETPIVOTDATA("Weapons Names",$W$36),0)</f>
        <v>95</v>
      </c>
      <c r="H10" s="24" t="s">
        <v>52</v>
      </c>
      <c r="I10" s="24" t="s">
        <v>64</v>
      </c>
      <c r="J10" s="24" t="s">
        <v>59</v>
      </c>
    </row>
    <row r="11" spans="1:10" ht="31" x14ac:dyDescent="0.35">
      <c r="A11" s="27" t="s">
        <v>67</v>
      </c>
      <c r="B11" s="24" t="s">
        <v>68</v>
      </c>
      <c r="C11" s="24">
        <f>IFERROR(GETPIVOTDATA("Weapons Names",$Z$36), 0)</f>
        <v>78</v>
      </c>
      <c r="H11" s="24" t="s">
        <v>53</v>
      </c>
      <c r="I11" s="24" t="s">
        <v>65</v>
      </c>
      <c r="J11" s="24" t="s">
        <v>60</v>
      </c>
    </row>
    <row r="12" spans="1:10" ht="45" x14ac:dyDescent="0.35">
      <c r="A12" s="27" t="s">
        <v>69</v>
      </c>
      <c r="B12" s="24" t="s">
        <v>70</v>
      </c>
      <c r="C12" s="24" t="str">
        <f>IFERROR($AF$37, 0)</f>
        <v>TOZ-34 "Chimera Hunter" (GS)</v>
      </c>
      <c r="H12" s="24" t="s">
        <v>54</v>
      </c>
      <c r="I12" s="24" t="s">
        <v>62</v>
      </c>
      <c r="J12" s="24" t="s">
        <v>61</v>
      </c>
    </row>
    <row r="13" spans="1:10" ht="46.5" x14ac:dyDescent="0.35">
      <c r="A13" s="27" t="s">
        <v>75</v>
      </c>
      <c r="B13" s="24" t="s">
        <v>74</v>
      </c>
      <c r="C13" s="28">
        <f>$C$8/GETPIVOTDATA("Weapons Names",$A$54)</f>
        <v>1</v>
      </c>
    </row>
    <row r="14" spans="1:10" ht="31" x14ac:dyDescent="0.35">
      <c r="A14" s="27" t="s">
        <v>76</v>
      </c>
      <c r="B14" s="24" t="s">
        <v>77</v>
      </c>
      <c r="C14" s="28">
        <f>C9/C8</f>
        <v>0.30311614730878189</v>
      </c>
    </row>
    <row r="17" spans="1:26" x14ac:dyDescent="0.35">
      <c r="A17" s="15" t="s">
        <v>1</v>
      </c>
      <c r="B17" s="13" t="s">
        <v>30</v>
      </c>
    </row>
    <row r="18" spans="1:26" x14ac:dyDescent="0.35">
      <c r="A18" s="15" t="s">
        <v>0</v>
      </c>
      <c r="B18" s="13" t="s">
        <v>30</v>
      </c>
    </row>
    <row r="19" spans="1:26" x14ac:dyDescent="0.35">
      <c r="M19" s="12" t="s">
        <v>46</v>
      </c>
    </row>
    <row r="20" spans="1:26" x14ac:dyDescent="0.35">
      <c r="A20" s="15" t="s">
        <v>21</v>
      </c>
      <c r="B20" s="15" t="s">
        <v>20</v>
      </c>
      <c r="C20" s="13"/>
      <c r="D20" s="13"/>
      <c r="E20" s="13"/>
      <c r="F20" s="13"/>
      <c r="M20" s="15" t="s">
        <v>18</v>
      </c>
      <c r="N20" s="13" t="s">
        <v>21</v>
      </c>
      <c r="O20" s="13" t="s">
        <v>24</v>
      </c>
      <c r="S20" s="15" t="s">
        <v>18</v>
      </c>
      <c r="T20" s="13" t="s">
        <v>25</v>
      </c>
      <c r="U20" s="13" t="s">
        <v>26</v>
      </c>
      <c r="V20" s="13" t="s">
        <v>27</v>
      </c>
      <c r="Y20" s="16" t="s">
        <v>18</v>
      </c>
      <c r="Z20" s="12" t="s">
        <v>21</v>
      </c>
    </row>
    <row r="21" spans="1:26" x14ac:dyDescent="0.35">
      <c r="A21" s="15" t="s">
        <v>18</v>
      </c>
      <c r="B21" s="13" t="s">
        <v>12</v>
      </c>
      <c r="C21" s="13" t="s">
        <v>9</v>
      </c>
      <c r="D21" s="13" t="s">
        <v>11</v>
      </c>
      <c r="E21" s="13" t="s">
        <v>6</v>
      </c>
      <c r="F21" s="13" t="s">
        <v>19</v>
      </c>
      <c r="M21" s="13">
        <v>5</v>
      </c>
      <c r="N21" s="13">
        <v>104</v>
      </c>
      <c r="O21" s="17">
        <v>33.509615384615387</v>
      </c>
      <c r="S21" s="13" t="s">
        <v>7</v>
      </c>
      <c r="T21" s="17">
        <v>87.95348837209302</v>
      </c>
      <c r="U21" s="17">
        <v>133.32558139534885</v>
      </c>
      <c r="V21" s="17">
        <v>41.209302325581397</v>
      </c>
      <c r="Y21" s="18" t="s">
        <v>8</v>
      </c>
      <c r="Z21" s="12">
        <v>147</v>
      </c>
    </row>
    <row r="22" spans="1:26" x14ac:dyDescent="0.35">
      <c r="A22" s="13" t="s">
        <v>16</v>
      </c>
      <c r="B22" s="13"/>
      <c r="C22" s="13"/>
      <c r="D22" s="13">
        <v>2</v>
      </c>
      <c r="E22" s="13">
        <v>6</v>
      </c>
      <c r="F22" s="13">
        <v>8</v>
      </c>
      <c r="M22" s="13">
        <v>9</v>
      </c>
      <c r="N22" s="13">
        <v>88</v>
      </c>
      <c r="O22" s="17">
        <v>17.90909090909091</v>
      </c>
      <c r="S22" s="13" t="s">
        <v>10</v>
      </c>
      <c r="T22" s="17">
        <v>27</v>
      </c>
      <c r="U22" s="17">
        <v>328.32098765432102</v>
      </c>
      <c r="V22" s="17">
        <v>35.76543209876543</v>
      </c>
      <c r="Y22" s="18" t="s">
        <v>16</v>
      </c>
      <c r="Z22" s="12">
        <v>8</v>
      </c>
    </row>
    <row r="23" spans="1:26" x14ac:dyDescent="0.35">
      <c r="A23" s="13" t="s">
        <v>15</v>
      </c>
      <c r="B23" s="13"/>
      <c r="C23" s="13">
        <v>21</v>
      </c>
      <c r="D23" s="13">
        <v>7</v>
      </c>
      <c r="E23" s="13">
        <v>1</v>
      </c>
      <c r="F23" s="13">
        <v>29</v>
      </c>
      <c r="M23" s="13">
        <v>7</v>
      </c>
      <c r="N23" s="13">
        <v>75</v>
      </c>
      <c r="O23" s="17">
        <v>24.226666666666667</v>
      </c>
      <c r="S23" s="13" t="s">
        <v>14</v>
      </c>
      <c r="T23" s="17">
        <v>197.6</v>
      </c>
      <c r="U23" s="17">
        <v>362.53333333333336</v>
      </c>
      <c r="V23" s="17">
        <v>26.274999999999999</v>
      </c>
      <c r="Y23" s="18" t="s">
        <v>10</v>
      </c>
      <c r="Z23" s="12">
        <v>81</v>
      </c>
    </row>
    <row r="24" spans="1:26" x14ac:dyDescent="0.35">
      <c r="A24" s="13" t="s">
        <v>7</v>
      </c>
      <c r="B24" s="13">
        <v>8</v>
      </c>
      <c r="C24" s="13"/>
      <c r="D24" s="13">
        <v>8</v>
      </c>
      <c r="E24" s="13">
        <v>27</v>
      </c>
      <c r="F24" s="13">
        <v>43</v>
      </c>
      <c r="M24" s="13" t="s">
        <v>13</v>
      </c>
      <c r="N24" s="13">
        <v>45</v>
      </c>
      <c r="O24" s="17">
        <v>13.311111111111112</v>
      </c>
      <c r="S24" s="13" t="s">
        <v>16</v>
      </c>
      <c r="T24" s="17">
        <v>52.5</v>
      </c>
      <c r="U24" s="17">
        <v>681.25</v>
      </c>
      <c r="V24" s="17">
        <v>55.875</v>
      </c>
      <c r="Y24" s="18" t="s">
        <v>14</v>
      </c>
      <c r="Z24" s="12">
        <v>45</v>
      </c>
    </row>
    <row r="25" spans="1:26" x14ac:dyDescent="0.35">
      <c r="A25" s="13" t="s">
        <v>14</v>
      </c>
      <c r="B25" s="13">
        <v>37</v>
      </c>
      <c r="C25" s="13"/>
      <c r="D25" s="13">
        <v>5</v>
      </c>
      <c r="E25" s="13">
        <v>3</v>
      </c>
      <c r="F25" s="13">
        <v>45</v>
      </c>
      <c r="M25" s="13">
        <v>12</v>
      </c>
      <c r="N25" s="13">
        <v>41</v>
      </c>
      <c r="O25" s="17">
        <v>7.2195121951219514</v>
      </c>
      <c r="S25" s="13" t="s">
        <v>8</v>
      </c>
      <c r="T25" s="17">
        <v>39.244897959183675</v>
      </c>
      <c r="U25" s="17">
        <v>714.89115646258506</v>
      </c>
      <c r="V25" s="17">
        <v>62.911564625850339</v>
      </c>
      <c r="Y25" s="18" t="s">
        <v>15</v>
      </c>
      <c r="Z25" s="12">
        <v>29</v>
      </c>
    </row>
    <row r="26" spans="1:26" x14ac:dyDescent="0.35">
      <c r="A26" s="13" t="s">
        <v>10</v>
      </c>
      <c r="B26" s="13"/>
      <c r="C26" s="13">
        <v>79</v>
      </c>
      <c r="D26" s="13"/>
      <c r="E26" s="13">
        <v>2</v>
      </c>
      <c r="F26" s="13">
        <v>81</v>
      </c>
      <c r="M26" s="13" t="s">
        <v>19</v>
      </c>
      <c r="N26" s="13">
        <v>353</v>
      </c>
      <c r="O26" s="17">
        <v>22.019830028328613</v>
      </c>
      <c r="S26" s="13" t="s">
        <v>15</v>
      </c>
      <c r="T26" s="17">
        <v>21.793103448275861</v>
      </c>
      <c r="U26" s="17">
        <v>827.44827586206895</v>
      </c>
      <c r="V26" s="17">
        <v>86.310344827586206</v>
      </c>
      <c r="Y26" s="18" t="s">
        <v>7</v>
      </c>
      <c r="Z26" s="12">
        <v>43</v>
      </c>
    </row>
    <row r="27" spans="1:26" x14ac:dyDescent="0.35">
      <c r="A27" s="13" t="s">
        <v>8</v>
      </c>
      <c r="B27" s="13"/>
      <c r="C27" s="13"/>
      <c r="D27" s="13">
        <v>99</v>
      </c>
      <c r="E27" s="13">
        <v>48</v>
      </c>
      <c r="F27" s="13">
        <v>147</v>
      </c>
      <c r="S27" s="13" t="s">
        <v>19</v>
      </c>
      <c r="T27" s="17">
        <v>61.422096317280456</v>
      </c>
      <c r="U27" s="17">
        <v>518.9121813031162</v>
      </c>
      <c r="V27" s="17">
        <v>51.488505747126439</v>
      </c>
      <c r="Y27" s="18" t="s">
        <v>19</v>
      </c>
      <c r="Z27" s="12">
        <v>353</v>
      </c>
    </row>
    <row r="28" spans="1:26" x14ac:dyDescent="0.35">
      <c r="A28" s="13" t="s">
        <v>19</v>
      </c>
      <c r="B28" s="13">
        <v>45</v>
      </c>
      <c r="C28" s="13">
        <v>100</v>
      </c>
      <c r="D28" s="13">
        <v>121</v>
      </c>
      <c r="E28" s="13">
        <v>87</v>
      </c>
      <c r="F28" s="13">
        <v>353</v>
      </c>
    </row>
    <row r="31" spans="1:26" ht="18" customHeight="1" x14ac:dyDescent="0.35">
      <c r="A31" s="14"/>
    </row>
    <row r="32" spans="1:26" x14ac:dyDescent="0.35">
      <c r="J32" s="14"/>
    </row>
    <row r="34" spans="1:34" x14ac:dyDescent="0.35">
      <c r="S34" s="19" t="s">
        <v>42</v>
      </c>
      <c r="T34" s="20" t="s">
        <v>44</v>
      </c>
      <c r="W34" s="16" t="s">
        <v>4</v>
      </c>
      <c r="X34" s="12" t="s">
        <v>33</v>
      </c>
      <c r="Z34" s="25" t="s">
        <v>5</v>
      </c>
      <c r="AA34" t="s">
        <v>33</v>
      </c>
      <c r="AF34"/>
      <c r="AG34"/>
    </row>
    <row r="36" spans="1:34" x14ac:dyDescent="0.35">
      <c r="A36" s="16" t="s">
        <v>18</v>
      </c>
      <c r="B36" s="12" t="s">
        <v>22</v>
      </c>
      <c r="C36" s="12" t="s">
        <v>23</v>
      </c>
      <c r="J36" s="16" t="s">
        <v>21</v>
      </c>
      <c r="K36" s="16" t="s">
        <v>20</v>
      </c>
      <c r="S36" s="20" t="s">
        <v>43</v>
      </c>
      <c r="W36" s="12" t="s">
        <v>21</v>
      </c>
      <c r="Z36" t="s">
        <v>21</v>
      </c>
      <c r="AA36"/>
      <c r="AB36"/>
      <c r="AF36" s="25" t="s">
        <v>18</v>
      </c>
      <c r="AG36" t="s">
        <v>71</v>
      </c>
      <c r="AH36"/>
    </row>
    <row r="37" spans="1:34" x14ac:dyDescent="0.35">
      <c r="A37" s="18" t="s">
        <v>10</v>
      </c>
      <c r="B37" s="21">
        <v>14371.740740740741</v>
      </c>
      <c r="C37" s="22">
        <v>0.98802469135802418</v>
      </c>
      <c r="J37" s="16" t="s">
        <v>18</v>
      </c>
      <c r="K37" s="12">
        <v>5</v>
      </c>
      <c r="L37" s="12">
        <v>7</v>
      </c>
      <c r="M37" s="12">
        <v>9</v>
      </c>
      <c r="N37" s="12">
        <v>12</v>
      </c>
      <c r="O37" s="12" t="s">
        <v>13</v>
      </c>
      <c r="P37" s="12" t="s">
        <v>19</v>
      </c>
      <c r="S37" s="20">
        <v>107</v>
      </c>
      <c r="W37" s="12">
        <v>95</v>
      </c>
      <c r="Z37">
        <v>78</v>
      </c>
      <c r="AA37"/>
      <c r="AB37"/>
      <c r="AF37" s="26" t="s">
        <v>17</v>
      </c>
      <c r="AG37">
        <v>312</v>
      </c>
      <c r="AH37"/>
    </row>
    <row r="38" spans="1:34" x14ac:dyDescent="0.35">
      <c r="A38" s="18" t="s">
        <v>14</v>
      </c>
      <c r="B38" s="21">
        <v>30060.666666666668</v>
      </c>
      <c r="C38" s="22">
        <v>3.4602222222222219</v>
      </c>
      <c r="J38" s="18" t="s">
        <v>8</v>
      </c>
      <c r="K38" s="12">
        <v>100</v>
      </c>
      <c r="L38" s="12">
        <v>32</v>
      </c>
      <c r="M38" s="12">
        <v>15</v>
      </c>
      <c r="P38" s="12">
        <v>147</v>
      </c>
      <c r="Z38"/>
      <c r="AA38"/>
      <c r="AB38"/>
      <c r="AF38" s="26" t="s">
        <v>19</v>
      </c>
      <c r="AG38">
        <v>312</v>
      </c>
      <c r="AH38"/>
    </row>
    <row r="39" spans="1:34" x14ac:dyDescent="0.35">
      <c r="A39" s="18" t="s">
        <v>15</v>
      </c>
      <c r="B39" s="21">
        <v>31198.620689655174</v>
      </c>
      <c r="C39" s="22">
        <v>2.7141379310344824</v>
      </c>
      <c r="J39" s="18" t="s">
        <v>16</v>
      </c>
      <c r="K39" s="12">
        <v>3</v>
      </c>
      <c r="L39" s="12">
        <v>5</v>
      </c>
      <c r="P39" s="12">
        <v>8</v>
      </c>
      <c r="Z39"/>
      <c r="AA39"/>
      <c r="AB39"/>
      <c r="AF39"/>
      <c r="AG39"/>
      <c r="AH39"/>
    </row>
    <row r="40" spans="1:34" x14ac:dyDescent="0.35">
      <c r="A40" s="18" t="s">
        <v>8</v>
      </c>
      <c r="B40" s="21">
        <v>47132.659863945577</v>
      </c>
      <c r="C40" s="22">
        <v>3.4106802721088427</v>
      </c>
      <c r="J40" s="18" t="s">
        <v>10</v>
      </c>
      <c r="L40" s="12">
        <v>3</v>
      </c>
      <c r="M40" s="12">
        <v>55</v>
      </c>
      <c r="O40" s="12">
        <v>23</v>
      </c>
      <c r="P40" s="12">
        <v>81</v>
      </c>
      <c r="Z40"/>
      <c r="AA40"/>
      <c r="AB40"/>
      <c r="AF40"/>
      <c r="AG40"/>
      <c r="AH40"/>
    </row>
    <row r="41" spans="1:34" x14ac:dyDescent="0.35">
      <c r="A41" s="18" t="s">
        <v>16</v>
      </c>
      <c r="B41" s="21">
        <v>49568.75</v>
      </c>
      <c r="C41" s="22">
        <v>6.4812499999999993</v>
      </c>
      <c r="J41" s="18" t="s">
        <v>14</v>
      </c>
      <c r="N41" s="12">
        <v>38</v>
      </c>
      <c r="O41" s="12">
        <v>7</v>
      </c>
      <c r="P41" s="12">
        <v>45</v>
      </c>
      <c r="Z41"/>
      <c r="AA41"/>
      <c r="AB41"/>
      <c r="AF41"/>
      <c r="AG41"/>
      <c r="AH41"/>
    </row>
    <row r="42" spans="1:34" x14ac:dyDescent="0.35">
      <c r="A42" s="18" t="s">
        <v>7</v>
      </c>
      <c r="B42" s="21">
        <v>56732.186046511626</v>
      </c>
      <c r="C42" s="22">
        <v>5.0665116279069764</v>
      </c>
      <c r="J42" s="18" t="s">
        <v>15</v>
      </c>
      <c r="L42" s="12">
        <v>3</v>
      </c>
      <c r="M42" s="12">
        <v>18</v>
      </c>
      <c r="O42" s="12">
        <v>8</v>
      </c>
      <c r="P42" s="12">
        <v>29</v>
      </c>
      <c r="Z42"/>
      <c r="AA42"/>
      <c r="AB42"/>
      <c r="AF42"/>
      <c r="AG42"/>
      <c r="AH42"/>
    </row>
    <row r="43" spans="1:34" x14ac:dyDescent="0.35">
      <c r="A43" s="18" t="s">
        <v>19</v>
      </c>
      <c r="B43" s="23">
        <v>37354.492917847027</v>
      </c>
      <c r="C43" s="12">
        <v>3.0751558073654435</v>
      </c>
      <c r="J43" s="18" t="s">
        <v>7</v>
      </c>
      <c r="K43" s="12">
        <v>1</v>
      </c>
      <c r="L43" s="12">
        <v>32</v>
      </c>
      <c r="N43" s="12">
        <v>3</v>
      </c>
      <c r="O43" s="12">
        <v>7</v>
      </c>
      <c r="P43" s="12">
        <v>43</v>
      </c>
      <c r="Z43"/>
      <c r="AA43"/>
      <c r="AB43"/>
      <c r="AF43"/>
      <c r="AG43"/>
      <c r="AH43"/>
    </row>
    <row r="44" spans="1:34" x14ac:dyDescent="0.35">
      <c r="J44" s="18" t="s">
        <v>19</v>
      </c>
      <c r="K44" s="12">
        <v>104</v>
      </c>
      <c r="L44" s="12">
        <v>75</v>
      </c>
      <c r="M44" s="12">
        <v>88</v>
      </c>
      <c r="N44" s="12">
        <v>41</v>
      </c>
      <c r="O44" s="12">
        <v>45</v>
      </c>
      <c r="P44" s="12">
        <v>353</v>
      </c>
      <c r="Z44"/>
      <c r="AA44"/>
      <c r="AB44"/>
      <c r="AF44"/>
      <c r="AG44"/>
      <c r="AH44"/>
    </row>
    <row r="45" spans="1:34" x14ac:dyDescent="0.35">
      <c r="Z45"/>
      <c r="AA45"/>
      <c r="AB45"/>
      <c r="AF45"/>
      <c r="AG45"/>
      <c r="AH45"/>
    </row>
    <row r="46" spans="1:34" x14ac:dyDescent="0.35">
      <c r="Z46"/>
      <c r="AA46"/>
      <c r="AB46"/>
      <c r="AF46"/>
      <c r="AG46"/>
      <c r="AH46"/>
    </row>
    <row r="47" spans="1:34" x14ac:dyDescent="0.35">
      <c r="Z47"/>
      <c r="AA47"/>
      <c r="AB47"/>
      <c r="AF47"/>
      <c r="AG47"/>
      <c r="AH47"/>
    </row>
    <row r="48" spans="1:34" x14ac:dyDescent="0.35">
      <c r="Z48"/>
      <c r="AA48"/>
      <c r="AB48"/>
      <c r="AF48"/>
      <c r="AG48"/>
      <c r="AH48"/>
    </row>
    <row r="49" spans="1:34" x14ac:dyDescent="0.35">
      <c r="Z49"/>
      <c r="AA49"/>
      <c r="AB49"/>
      <c r="AF49"/>
      <c r="AG49"/>
      <c r="AH49"/>
    </row>
    <row r="50" spans="1:34" x14ac:dyDescent="0.35">
      <c r="Z50"/>
      <c r="AA50"/>
      <c r="AB50"/>
      <c r="AF50"/>
      <c r="AG50"/>
      <c r="AH50"/>
    </row>
    <row r="51" spans="1:34" x14ac:dyDescent="0.35">
      <c r="J51" s="44"/>
      <c r="Z51"/>
      <c r="AA51"/>
      <c r="AB51"/>
      <c r="AF51"/>
      <c r="AG51"/>
      <c r="AH51"/>
    </row>
    <row r="52" spans="1:34" x14ac:dyDescent="0.35">
      <c r="J52" s="45"/>
      <c r="Z52"/>
      <c r="AA52"/>
      <c r="AB52"/>
      <c r="AF52"/>
      <c r="AG52"/>
      <c r="AH52"/>
    </row>
    <row r="53" spans="1:34" x14ac:dyDescent="0.35">
      <c r="A53" s="12" t="s">
        <v>240</v>
      </c>
      <c r="Z53"/>
      <c r="AA53"/>
      <c r="AB53"/>
      <c r="AF53"/>
      <c r="AG53"/>
      <c r="AH53"/>
    </row>
    <row r="54" spans="1:34" x14ac:dyDescent="0.35">
      <c r="A54" t="s">
        <v>21</v>
      </c>
      <c r="B54"/>
      <c r="C54"/>
      <c r="Z54"/>
      <c r="AA54"/>
      <c r="AF54"/>
      <c r="AG54"/>
    </row>
    <row r="55" spans="1:34" x14ac:dyDescent="0.35">
      <c r="A55">
        <v>353</v>
      </c>
      <c r="B55"/>
      <c r="C55"/>
      <c r="Z55"/>
      <c r="AA55"/>
      <c r="AF55"/>
      <c r="AG55"/>
    </row>
    <row r="56" spans="1:34" x14ac:dyDescent="0.35">
      <c r="A56"/>
      <c r="B56"/>
      <c r="C56"/>
      <c r="Z56"/>
      <c r="AA56"/>
      <c r="AF56"/>
      <c r="AG56"/>
    </row>
    <row r="57" spans="1:34" x14ac:dyDescent="0.35">
      <c r="A57"/>
      <c r="B57"/>
      <c r="C57"/>
      <c r="Z57"/>
      <c r="AA57"/>
      <c r="AF57"/>
      <c r="AG57"/>
    </row>
    <row r="58" spans="1:34" x14ac:dyDescent="0.35">
      <c r="A58"/>
      <c r="B58"/>
      <c r="C58"/>
      <c r="Z58"/>
      <c r="AA58"/>
      <c r="AF58"/>
      <c r="AG58"/>
    </row>
    <row r="59" spans="1:34" x14ac:dyDescent="0.35">
      <c r="A59"/>
      <c r="B59"/>
      <c r="C59"/>
      <c r="Z59"/>
      <c r="AA59"/>
      <c r="AF59"/>
      <c r="AG59"/>
    </row>
    <row r="60" spans="1:34" x14ac:dyDescent="0.35">
      <c r="A60"/>
      <c r="B60"/>
      <c r="C60"/>
      <c r="Z60"/>
      <c r="AA60"/>
      <c r="AF60"/>
      <c r="AG60"/>
    </row>
    <row r="61" spans="1:34" x14ac:dyDescent="0.35">
      <c r="A61"/>
      <c r="B61"/>
      <c r="C61"/>
      <c r="Z61"/>
      <c r="AA61"/>
      <c r="AF61"/>
      <c r="AG61"/>
    </row>
    <row r="62" spans="1:34" x14ac:dyDescent="0.35">
      <c r="A62"/>
      <c r="B62"/>
      <c r="C62"/>
      <c r="Z62"/>
      <c r="AA62"/>
      <c r="AF62"/>
      <c r="AG62"/>
    </row>
    <row r="63" spans="1:34" x14ac:dyDescent="0.35">
      <c r="A63"/>
      <c r="B63"/>
      <c r="C63"/>
      <c r="Z63"/>
      <c r="AA63"/>
      <c r="AF63"/>
      <c r="AG63"/>
    </row>
    <row r="64" spans="1:34" x14ac:dyDescent="0.35">
      <c r="A64"/>
      <c r="B64"/>
      <c r="C64"/>
      <c r="Z64"/>
      <c r="AA64"/>
      <c r="AF64"/>
      <c r="AG64"/>
    </row>
    <row r="65" spans="1:33" x14ac:dyDescent="0.35">
      <c r="A65"/>
      <c r="B65"/>
      <c r="C65"/>
      <c r="Z65"/>
      <c r="AA65"/>
      <c r="AF65"/>
      <c r="AG65"/>
    </row>
    <row r="66" spans="1:33" x14ac:dyDescent="0.35">
      <c r="A66"/>
      <c r="B66"/>
      <c r="C66"/>
      <c r="Z66"/>
      <c r="AA66"/>
      <c r="AF66"/>
      <c r="AG66"/>
    </row>
    <row r="67" spans="1:33" x14ac:dyDescent="0.35">
      <c r="A67"/>
      <c r="B67"/>
      <c r="C67"/>
      <c r="Z67"/>
      <c r="AA67"/>
      <c r="AF67"/>
      <c r="AG67"/>
    </row>
    <row r="68" spans="1:33" x14ac:dyDescent="0.35">
      <c r="A68"/>
      <c r="B68"/>
      <c r="C68"/>
      <c r="Z68"/>
      <c r="AA68"/>
      <c r="AF68"/>
      <c r="AG68"/>
    </row>
    <row r="69" spans="1:33" x14ac:dyDescent="0.35">
      <c r="A69"/>
      <c r="B69"/>
      <c r="C69"/>
      <c r="Z69"/>
      <c r="AA69"/>
      <c r="AF69"/>
      <c r="AG69"/>
    </row>
    <row r="70" spans="1:33" x14ac:dyDescent="0.35">
      <c r="A70"/>
      <c r="B70"/>
      <c r="C70"/>
      <c r="Z70"/>
      <c r="AA70"/>
      <c r="AF70"/>
      <c r="AG70"/>
    </row>
    <row r="71" spans="1:33" x14ac:dyDescent="0.35">
      <c r="A71"/>
      <c r="B71"/>
      <c r="C71"/>
      <c r="Z71"/>
      <c r="AA71"/>
      <c r="AF71"/>
      <c r="AG71"/>
    </row>
    <row r="72" spans="1:33" x14ac:dyDescent="0.35">
      <c r="Z72"/>
      <c r="AA72"/>
      <c r="AF72"/>
      <c r="AG72"/>
    </row>
    <row r="73" spans="1:33" x14ac:dyDescent="0.35">
      <c r="Z73"/>
      <c r="AA73"/>
      <c r="AF73"/>
      <c r="AG73"/>
    </row>
    <row r="74" spans="1:33" x14ac:dyDescent="0.35">
      <c r="Z74"/>
      <c r="AA74"/>
      <c r="AF74"/>
      <c r="AG74"/>
    </row>
    <row r="75" spans="1:33" x14ac:dyDescent="0.35">
      <c r="Z75"/>
      <c r="AA75"/>
      <c r="AF75"/>
      <c r="AG75"/>
    </row>
    <row r="76" spans="1:33" x14ac:dyDescent="0.35">
      <c r="Z76"/>
      <c r="AA76"/>
      <c r="AF76"/>
      <c r="AG76"/>
    </row>
    <row r="77" spans="1:33" x14ac:dyDescent="0.35">
      <c r="Z77"/>
      <c r="AA77"/>
      <c r="AF77"/>
      <c r="AG77"/>
    </row>
    <row r="78" spans="1:33" x14ac:dyDescent="0.35">
      <c r="Z78"/>
      <c r="AA78"/>
      <c r="AF78"/>
      <c r="AG78"/>
    </row>
    <row r="79" spans="1:33" x14ac:dyDescent="0.35">
      <c r="Z79"/>
      <c r="AA79"/>
      <c r="AF79"/>
      <c r="AG79"/>
    </row>
    <row r="80" spans="1:33" x14ac:dyDescent="0.35">
      <c r="Z80"/>
      <c r="AA80"/>
      <c r="AF80"/>
      <c r="AG80"/>
    </row>
    <row r="81" spans="26:33" x14ac:dyDescent="0.35">
      <c r="Z81"/>
      <c r="AA81"/>
      <c r="AF81"/>
      <c r="AG81"/>
    </row>
    <row r="82" spans="26:33" x14ac:dyDescent="0.35">
      <c r="Z82"/>
      <c r="AA82"/>
      <c r="AF82"/>
      <c r="AG82"/>
    </row>
    <row r="83" spans="26:33" x14ac:dyDescent="0.35">
      <c r="Z83"/>
      <c r="AA83"/>
      <c r="AF83"/>
      <c r="AG83"/>
    </row>
    <row r="84" spans="26:33" x14ac:dyDescent="0.35">
      <c r="Z84"/>
      <c r="AA84"/>
      <c r="AF84"/>
      <c r="AG84"/>
    </row>
    <row r="85" spans="26:33" x14ac:dyDescent="0.35">
      <c r="Z85"/>
      <c r="AA85"/>
      <c r="AF85"/>
      <c r="AG85"/>
    </row>
    <row r="86" spans="26:33" x14ac:dyDescent="0.35">
      <c r="Z86"/>
      <c r="AA86"/>
      <c r="AF86"/>
      <c r="AG86"/>
    </row>
    <row r="87" spans="26:33" x14ac:dyDescent="0.35">
      <c r="Z87"/>
      <c r="AA87"/>
      <c r="AF87"/>
      <c r="AG87"/>
    </row>
    <row r="88" spans="26:33" x14ac:dyDescent="0.35">
      <c r="Z88"/>
      <c r="AA88"/>
      <c r="AF88"/>
      <c r="AG88"/>
    </row>
    <row r="89" spans="26:33" x14ac:dyDescent="0.35">
      <c r="Z89"/>
      <c r="AA89"/>
      <c r="AF89"/>
      <c r="AG89"/>
    </row>
    <row r="90" spans="26:33" x14ac:dyDescent="0.35">
      <c r="Z90"/>
      <c r="AA90"/>
      <c r="AF90"/>
      <c r="AG90"/>
    </row>
    <row r="91" spans="26:33" x14ac:dyDescent="0.35">
      <c r="Z91"/>
      <c r="AA91"/>
      <c r="AF91"/>
      <c r="AG91"/>
    </row>
    <row r="92" spans="26:33" x14ac:dyDescent="0.35">
      <c r="Z92"/>
      <c r="AA92"/>
      <c r="AF92"/>
      <c r="AG92"/>
    </row>
    <row r="93" spans="26:33" x14ac:dyDescent="0.35">
      <c r="Z93"/>
      <c r="AA93"/>
      <c r="AF93"/>
      <c r="AG93"/>
    </row>
    <row r="94" spans="26:33" x14ac:dyDescent="0.35">
      <c r="Z94"/>
      <c r="AA94"/>
      <c r="AF94"/>
      <c r="AG94"/>
    </row>
    <row r="95" spans="26:33" x14ac:dyDescent="0.35">
      <c r="Z95"/>
      <c r="AA95"/>
      <c r="AF95"/>
      <c r="AG95"/>
    </row>
    <row r="96" spans="26:33" x14ac:dyDescent="0.35">
      <c r="Z96"/>
      <c r="AA96"/>
      <c r="AF96"/>
      <c r="AG96"/>
    </row>
    <row r="97" spans="1:33" x14ac:dyDescent="0.35">
      <c r="Z97"/>
      <c r="AA97"/>
      <c r="AF97"/>
      <c r="AG97"/>
    </row>
    <row r="98" spans="1:33" x14ac:dyDescent="0.35">
      <c r="Z98"/>
      <c r="AA98"/>
      <c r="AF98"/>
      <c r="AG98"/>
    </row>
    <row r="99" spans="1:33" x14ac:dyDescent="0.35">
      <c r="Z99"/>
      <c r="AA99"/>
      <c r="AF99"/>
      <c r="AG99"/>
    </row>
    <row r="100" spans="1:33" x14ac:dyDescent="0.35">
      <c r="A100"/>
      <c r="B100"/>
      <c r="C100"/>
      <c r="Z100"/>
      <c r="AA100"/>
      <c r="AF100"/>
      <c r="AG100"/>
    </row>
    <row r="101" spans="1:33" x14ac:dyDescent="0.35">
      <c r="A101"/>
      <c r="B101"/>
      <c r="C101"/>
      <c r="Z101"/>
      <c r="AA101"/>
      <c r="AF101"/>
      <c r="AG101"/>
    </row>
    <row r="102" spans="1:33" x14ac:dyDescent="0.35">
      <c r="A102"/>
      <c r="B102"/>
      <c r="C102"/>
      <c r="Z102"/>
      <c r="AA102"/>
      <c r="AF102"/>
      <c r="AG102"/>
    </row>
    <row r="103" spans="1:33" x14ac:dyDescent="0.35">
      <c r="A103"/>
      <c r="B103"/>
      <c r="C103"/>
      <c r="Z103"/>
      <c r="AA103"/>
      <c r="AF103"/>
      <c r="AG103"/>
    </row>
    <row r="104" spans="1:33" x14ac:dyDescent="0.35">
      <c r="A104"/>
      <c r="B104"/>
      <c r="C104"/>
      <c r="Z104"/>
      <c r="AA104"/>
      <c r="AF104"/>
      <c r="AG104"/>
    </row>
    <row r="105" spans="1:33" x14ac:dyDescent="0.35">
      <c r="A105"/>
      <c r="B105"/>
      <c r="C105"/>
      <c r="Z105"/>
      <c r="AA105"/>
      <c r="AF105"/>
      <c r="AG105"/>
    </row>
    <row r="106" spans="1:33" x14ac:dyDescent="0.35">
      <c r="A106"/>
      <c r="B106"/>
      <c r="C106"/>
      <c r="Z106"/>
      <c r="AA106"/>
      <c r="AF106"/>
      <c r="AG106"/>
    </row>
    <row r="107" spans="1:33" x14ac:dyDescent="0.35">
      <c r="A107"/>
      <c r="B107"/>
      <c r="C107"/>
      <c r="Z107"/>
      <c r="AA107"/>
      <c r="AF107"/>
      <c r="AG107"/>
    </row>
    <row r="108" spans="1:33" x14ac:dyDescent="0.35">
      <c r="A108"/>
      <c r="B108"/>
      <c r="C108"/>
      <c r="Z108"/>
      <c r="AA108"/>
      <c r="AF108"/>
      <c r="AG108"/>
    </row>
    <row r="109" spans="1:33" x14ac:dyDescent="0.35">
      <c r="A109"/>
      <c r="B109"/>
      <c r="C109"/>
      <c r="Z109"/>
      <c r="AA109"/>
      <c r="AF109"/>
      <c r="AG109"/>
    </row>
    <row r="110" spans="1:33" x14ac:dyDescent="0.35">
      <c r="A110"/>
      <c r="B110"/>
      <c r="C110"/>
      <c r="Z110"/>
      <c r="AA110"/>
      <c r="AF110"/>
      <c r="AG110"/>
    </row>
    <row r="111" spans="1:33" x14ac:dyDescent="0.35">
      <c r="A111"/>
      <c r="B111"/>
      <c r="C111"/>
      <c r="Z111"/>
      <c r="AA111"/>
      <c r="AF111"/>
      <c r="AG111"/>
    </row>
    <row r="112" spans="1:33" x14ac:dyDescent="0.35">
      <c r="A112"/>
      <c r="B112"/>
      <c r="C112"/>
      <c r="Z112"/>
      <c r="AA112"/>
      <c r="AF112"/>
      <c r="AG112"/>
    </row>
    <row r="113" spans="1:33" x14ac:dyDescent="0.35">
      <c r="A113"/>
      <c r="B113"/>
      <c r="C113"/>
      <c r="Z113"/>
      <c r="AA113"/>
      <c r="AF113"/>
      <c r="AG113"/>
    </row>
    <row r="114" spans="1:33" x14ac:dyDescent="0.35">
      <c r="A114"/>
      <c r="B114"/>
      <c r="C114"/>
      <c r="Z114"/>
      <c r="AA114"/>
      <c r="AF114"/>
      <c r="AG114"/>
    </row>
    <row r="115" spans="1:33" x14ac:dyDescent="0.35">
      <c r="A115"/>
      <c r="B115"/>
      <c r="C115"/>
      <c r="Z115"/>
      <c r="AA115"/>
      <c r="AF115"/>
      <c r="AG115"/>
    </row>
    <row r="116" spans="1:33" x14ac:dyDescent="0.35">
      <c r="A116"/>
      <c r="B116"/>
      <c r="C116"/>
      <c r="Z116"/>
      <c r="AA116"/>
      <c r="AF116"/>
      <c r="AG116"/>
    </row>
    <row r="117" spans="1:33" x14ac:dyDescent="0.35">
      <c r="A117"/>
      <c r="B117"/>
      <c r="C117"/>
      <c r="Z117"/>
      <c r="AA117"/>
      <c r="AF117"/>
      <c r="AG117"/>
    </row>
    <row r="118" spans="1:33" x14ac:dyDescent="0.35">
      <c r="Z118"/>
      <c r="AA118"/>
      <c r="AF118"/>
      <c r="AG118"/>
    </row>
    <row r="119" spans="1:33" x14ac:dyDescent="0.35">
      <c r="Z119"/>
      <c r="AA119"/>
      <c r="AF119"/>
      <c r="AG119"/>
    </row>
    <row r="120" spans="1:33" x14ac:dyDescent="0.35">
      <c r="Z120"/>
      <c r="AA120"/>
      <c r="AF120"/>
      <c r="AG120"/>
    </row>
    <row r="121" spans="1:33" x14ac:dyDescent="0.35">
      <c r="Z121"/>
      <c r="AA121"/>
      <c r="AF121"/>
      <c r="AG121"/>
    </row>
    <row r="122" spans="1:33" x14ac:dyDescent="0.35">
      <c r="Z122"/>
      <c r="AA122"/>
      <c r="AF122"/>
      <c r="AG122"/>
    </row>
    <row r="123" spans="1:33" x14ac:dyDescent="0.35">
      <c r="Z123"/>
      <c r="AA123"/>
      <c r="AF123"/>
      <c r="AG123"/>
    </row>
    <row r="124" spans="1:33" x14ac:dyDescent="0.35">
      <c r="Z124"/>
      <c r="AA124"/>
      <c r="AF124"/>
      <c r="AG124"/>
    </row>
    <row r="125" spans="1:33" x14ac:dyDescent="0.35">
      <c r="Z125"/>
      <c r="AA125"/>
      <c r="AF125"/>
      <c r="AG125"/>
    </row>
    <row r="126" spans="1:33" x14ac:dyDescent="0.35">
      <c r="Z126"/>
      <c r="AA126"/>
      <c r="AF126"/>
      <c r="AG126"/>
    </row>
    <row r="127" spans="1:33" x14ac:dyDescent="0.35">
      <c r="Z127"/>
      <c r="AA127"/>
      <c r="AF127"/>
      <c r="AG127"/>
    </row>
    <row r="128" spans="1:33" x14ac:dyDescent="0.35">
      <c r="Z128"/>
      <c r="AA128"/>
      <c r="AF128"/>
      <c r="AG128"/>
    </row>
    <row r="129" spans="26:33" x14ac:dyDescent="0.35">
      <c r="Z129"/>
      <c r="AA129"/>
      <c r="AF129"/>
      <c r="AG129"/>
    </row>
    <row r="130" spans="26:33" x14ac:dyDescent="0.35">
      <c r="Z130"/>
      <c r="AA130"/>
      <c r="AF130"/>
      <c r="AG130"/>
    </row>
    <row r="131" spans="26:33" x14ac:dyDescent="0.35">
      <c r="Z131"/>
      <c r="AA131"/>
      <c r="AF131"/>
      <c r="AG131"/>
    </row>
    <row r="132" spans="26:33" x14ac:dyDescent="0.35">
      <c r="Z132"/>
      <c r="AA132"/>
      <c r="AF132"/>
      <c r="AG132"/>
    </row>
    <row r="133" spans="26:33" x14ac:dyDescent="0.35">
      <c r="Z133"/>
      <c r="AA133"/>
      <c r="AF133"/>
      <c r="AG133"/>
    </row>
    <row r="134" spans="26:33" x14ac:dyDescent="0.35">
      <c r="Z134"/>
      <c r="AA134"/>
      <c r="AF134"/>
      <c r="AG134"/>
    </row>
    <row r="135" spans="26:33" x14ac:dyDescent="0.35">
      <c r="Z135"/>
      <c r="AA135"/>
      <c r="AF135"/>
      <c r="AG135"/>
    </row>
    <row r="136" spans="26:33" x14ac:dyDescent="0.35">
      <c r="Z136"/>
      <c r="AA136"/>
      <c r="AF136"/>
      <c r="AG136"/>
    </row>
    <row r="137" spans="26:33" x14ac:dyDescent="0.35">
      <c r="Z137"/>
      <c r="AA137"/>
      <c r="AF137"/>
      <c r="AG137"/>
    </row>
    <row r="138" spans="26:33" x14ac:dyDescent="0.35">
      <c r="Z138"/>
      <c r="AA138"/>
      <c r="AF138"/>
      <c r="AG138"/>
    </row>
    <row r="139" spans="26:33" x14ac:dyDescent="0.35">
      <c r="Z139"/>
      <c r="AA139"/>
      <c r="AF139"/>
      <c r="AG139"/>
    </row>
    <row r="140" spans="26:33" x14ac:dyDescent="0.35">
      <c r="Z140"/>
      <c r="AA140"/>
      <c r="AF140"/>
      <c r="AG140"/>
    </row>
    <row r="141" spans="26:33" x14ac:dyDescent="0.35">
      <c r="Z141"/>
      <c r="AA141"/>
      <c r="AF141"/>
      <c r="AG141"/>
    </row>
    <row r="142" spans="26:33" x14ac:dyDescent="0.35">
      <c r="Z142"/>
      <c r="AA142"/>
      <c r="AF142"/>
      <c r="AG142"/>
    </row>
    <row r="143" spans="26:33" x14ac:dyDescent="0.35">
      <c r="Z143"/>
      <c r="AA143"/>
      <c r="AF143"/>
      <c r="AG143"/>
    </row>
    <row r="144" spans="26:33" x14ac:dyDescent="0.35">
      <c r="Z144"/>
      <c r="AA144"/>
      <c r="AF144"/>
      <c r="AG144"/>
    </row>
    <row r="145" spans="26:33" x14ac:dyDescent="0.35">
      <c r="Z145"/>
      <c r="AA145"/>
      <c r="AF145"/>
      <c r="AG145"/>
    </row>
    <row r="146" spans="26:33" x14ac:dyDescent="0.35">
      <c r="Z146"/>
      <c r="AA146"/>
      <c r="AF146"/>
      <c r="AG146"/>
    </row>
    <row r="147" spans="26:33" x14ac:dyDescent="0.35">
      <c r="Z147"/>
      <c r="AA147"/>
      <c r="AF147"/>
      <c r="AG147"/>
    </row>
    <row r="148" spans="26:33" x14ac:dyDescent="0.35">
      <c r="Z148"/>
      <c r="AA148"/>
      <c r="AF148"/>
      <c r="AG148"/>
    </row>
    <row r="149" spans="26:33" x14ac:dyDescent="0.35">
      <c r="Z149"/>
      <c r="AA149"/>
      <c r="AF149"/>
      <c r="AG149"/>
    </row>
    <row r="150" spans="26:33" x14ac:dyDescent="0.35">
      <c r="Z150"/>
      <c r="AA150"/>
      <c r="AF150"/>
      <c r="AG150"/>
    </row>
    <row r="151" spans="26:33" x14ac:dyDescent="0.35">
      <c r="Z151"/>
      <c r="AA151"/>
      <c r="AF151"/>
      <c r="AG151"/>
    </row>
    <row r="152" spans="26:33" x14ac:dyDescent="0.35">
      <c r="Z152"/>
      <c r="AA152"/>
      <c r="AF152"/>
      <c r="AG152"/>
    </row>
    <row r="153" spans="26:33" x14ac:dyDescent="0.35">
      <c r="Z153"/>
      <c r="AA153"/>
      <c r="AF153"/>
      <c r="AG153"/>
    </row>
    <row r="154" spans="26:33" x14ac:dyDescent="0.35">
      <c r="Z154"/>
      <c r="AA154"/>
      <c r="AF154"/>
      <c r="AG154"/>
    </row>
    <row r="155" spans="26:33" x14ac:dyDescent="0.35">
      <c r="Z155"/>
      <c r="AA155"/>
      <c r="AF155"/>
      <c r="AG155"/>
    </row>
    <row r="156" spans="26:33" x14ac:dyDescent="0.35">
      <c r="Z156"/>
      <c r="AA156"/>
      <c r="AF156"/>
      <c r="AG156"/>
    </row>
    <row r="157" spans="26:33" x14ac:dyDescent="0.35">
      <c r="Z157"/>
      <c r="AA157"/>
      <c r="AF157"/>
      <c r="AG157"/>
    </row>
    <row r="158" spans="26:33" x14ac:dyDescent="0.35">
      <c r="Z158"/>
      <c r="AA158"/>
      <c r="AF158"/>
      <c r="AG158"/>
    </row>
    <row r="159" spans="26:33" x14ac:dyDescent="0.35">
      <c r="Z159"/>
      <c r="AA159"/>
      <c r="AF159"/>
      <c r="AG159"/>
    </row>
    <row r="160" spans="26:33" x14ac:dyDescent="0.35">
      <c r="Z160"/>
      <c r="AA160"/>
      <c r="AF160"/>
      <c r="AG160"/>
    </row>
    <row r="161" spans="26:33" x14ac:dyDescent="0.35">
      <c r="Z161"/>
      <c r="AA161"/>
      <c r="AF161"/>
      <c r="AG161"/>
    </row>
    <row r="162" spans="26:33" x14ac:dyDescent="0.35">
      <c r="Z162"/>
      <c r="AA162"/>
      <c r="AF162"/>
      <c r="AG162"/>
    </row>
    <row r="163" spans="26:33" x14ac:dyDescent="0.35">
      <c r="Z163"/>
      <c r="AA163"/>
      <c r="AF163"/>
      <c r="AG163"/>
    </row>
    <row r="164" spans="26:33" x14ac:dyDescent="0.35">
      <c r="Z164"/>
      <c r="AA164"/>
      <c r="AF164"/>
      <c r="AG164"/>
    </row>
    <row r="165" spans="26:33" x14ac:dyDescent="0.35">
      <c r="Z165"/>
      <c r="AA165"/>
      <c r="AF165"/>
      <c r="AG165"/>
    </row>
    <row r="166" spans="26:33" x14ac:dyDescent="0.35">
      <c r="Z166"/>
      <c r="AA166"/>
      <c r="AF166"/>
      <c r="AG166"/>
    </row>
    <row r="167" spans="26:33" x14ac:dyDescent="0.35">
      <c r="Z167"/>
      <c r="AA167"/>
      <c r="AF167"/>
      <c r="AG167"/>
    </row>
    <row r="168" spans="26:33" x14ac:dyDescent="0.35">
      <c r="Z168"/>
      <c r="AA168"/>
      <c r="AF168"/>
      <c r="AG168"/>
    </row>
    <row r="169" spans="26:33" x14ac:dyDescent="0.35">
      <c r="Z169"/>
      <c r="AA169"/>
      <c r="AF169"/>
      <c r="AG169"/>
    </row>
    <row r="170" spans="26:33" x14ac:dyDescent="0.35">
      <c r="Z170"/>
      <c r="AA170"/>
      <c r="AF170"/>
      <c r="AG170"/>
    </row>
    <row r="171" spans="26:33" x14ac:dyDescent="0.35">
      <c r="Z171"/>
      <c r="AA171"/>
      <c r="AF171"/>
      <c r="AG171"/>
    </row>
    <row r="172" spans="26:33" x14ac:dyDescent="0.35">
      <c r="Z172"/>
      <c r="AA172"/>
      <c r="AF172"/>
      <c r="AG172"/>
    </row>
    <row r="173" spans="26:33" x14ac:dyDescent="0.35">
      <c r="Z173"/>
      <c r="AA173"/>
      <c r="AF173"/>
      <c r="AG173"/>
    </row>
    <row r="174" spans="26:33" x14ac:dyDescent="0.35">
      <c r="Z174"/>
      <c r="AA174"/>
      <c r="AF174"/>
      <c r="AG174"/>
    </row>
    <row r="175" spans="26:33" x14ac:dyDescent="0.35">
      <c r="Z175"/>
      <c r="AA175"/>
      <c r="AF175"/>
      <c r="AG175"/>
    </row>
    <row r="176" spans="26:33" x14ac:dyDescent="0.35">
      <c r="Z176"/>
      <c r="AA176"/>
      <c r="AF176"/>
      <c r="AG176"/>
    </row>
    <row r="177" spans="26:33" x14ac:dyDescent="0.35">
      <c r="Z177"/>
      <c r="AA177"/>
      <c r="AF177"/>
      <c r="AG177"/>
    </row>
    <row r="178" spans="26:33" x14ac:dyDescent="0.35">
      <c r="Z178"/>
      <c r="AA178"/>
      <c r="AF178"/>
      <c r="AG178"/>
    </row>
    <row r="179" spans="26:33" x14ac:dyDescent="0.35">
      <c r="Z179"/>
      <c r="AA179"/>
      <c r="AF179"/>
      <c r="AG179"/>
    </row>
    <row r="180" spans="26:33" x14ac:dyDescent="0.35">
      <c r="Z180"/>
      <c r="AA180"/>
      <c r="AF180"/>
      <c r="AG180"/>
    </row>
    <row r="181" spans="26:33" x14ac:dyDescent="0.35">
      <c r="Z181"/>
      <c r="AA181"/>
      <c r="AF181"/>
      <c r="AG181"/>
    </row>
    <row r="182" spans="26:33" x14ac:dyDescent="0.35">
      <c r="Z182"/>
      <c r="AA182"/>
      <c r="AF182"/>
      <c r="AG182"/>
    </row>
    <row r="183" spans="26:33" x14ac:dyDescent="0.35">
      <c r="Z183"/>
      <c r="AA183"/>
      <c r="AF183"/>
      <c r="AG183"/>
    </row>
    <row r="184" spans="26:33" x14ac:dyDescent="0.35">
      <c r="Z184"/>
      <c r="AA184"/>
      <c r="AF184"/>
      <c r="AG184"/>
    </row>
    <row r="185" spans="26:33" x14ac:dyDescent="0.35">
      <c r="Z185"/>
      <c r="AA185"/>
      <c r="AF185"/>
      <c r="AG185"/>
    </row>
    <row r="186" spans="26:33" x14ac:dyDescent="0.35">
      <c r="Z186"/>
      <c r="AA186"/>
      <c r="AF186"/>
      <c r="AG186"/>
    </row>
    <row r="187" spans="26:33" x14ac:dyDescent="0.35">
      <c r="Z187"/>
      <c r="AA187"/>
      <c r="AF187"/>
      <c r="AG187"/>
    </row>
    <row r="188" spans="26:33" x14ac:dyDescent="0.35">
      <c r="Z188"/>
      <c r="AA188"/>
      <c r="AF188"/>
      <c r="AG188"/>
    </row>
    <row r="189" spans="26:33" x14ac:dyDescent="0.35">
      <c r="Z189"/>
      <c r="AA189"/>
      <c r="AF189"/>
      <c r="AG189"/>
    </row>
    <row r="190" spans="26:33" x14ac:dyDescent="0.35">
      <c r="Z190"/>
      <c r="AA190"/>
      <c r="AF190"/>
      <c r="AG190"/>
    </row>
    <row r="191" spans="26:33" x14ac:dyDescent="0.35">
      <c r="Z191"/>
      <c r="AA191"/>
      <c r="AF191"/>
      <c r="AG191"/>
    </row>
    <row r="192" spans="26:33" x14ac:dyDescent="0.35">
      <c r="Z192"/>
      <c r="AA192"/>
      <c r="AF192"/>
      <c r="AG192"/>
    </row>
    <row r="193" spans="26:33" x14ac:dyDescent="0.35">
      <c r="Z193"/>
      <c r="AA193"/>
      <c r="AF193"/>
      <c r="AG193"/>
    </row>
    <row r="194" spans="26:33" x14ac:dyDescent="0.35">
      <c r="Z194"/>
      <c r="AA194"/>
      <c r="AF194"/>
      <c r="AG194"/>
    </row>
    <row r="195" spans="26:33" x14ac:dyDescent="0.35">
      <c r="Z195"/>
      <c r="AA195"/>
      <c r="AF195"/>
      <c r="AG195"/>
    </row>
    <row r="196" spans="26:33" x14ac:dyDescent="0.35">
      <c r="Z196"/>
      <c r="AA196"/>
      <c r="AF196"/>
      <c r="AG196"/>
    </row>
    <row r="197" spans="26:33" x14ac:dyDescent="0.35">
      <c r="Z197"/>
      <c r="AA197"/>
      <c r="AF197"/>
      <c r="AG197"/>
    </row>
    <row r="198" spans="26:33" x14ac:dyDescent="0.35">
      <c r="Z198"/>
      <c r="AA198"/>
      <c r="AF198"/>
      <c r="AG198"/>
    </row>
    <row r="199" spans="26:33" x14ac:dyDescent="0.35">
      <c r="Z199"/>
      <c r="AA199"/>
      <c r="AF199"/>
      <c r="AG199"/>
    </row>
    <row r="200" spans="26:33" x14ac:dyDescent="0.35">
      <c r="Z200"/>
      <c r="AA200"/>
      <c r="AF200"/>
      <c r="AG200"/>
    </row>
    <row r="201" spans="26:33" x14ac:dyDescent="0.35">
      <c r="Z201"/>
      <c r="AA201"/>
      <c r="AF201"/>
      <c r="AG201"/>
    </row>
    <row r="202" spans="26:33" x14ac:dyDescent="0.35">
      <c r="Z202"/>
      <c r="AA202"/>
      <c r="AF202"/>
      <c r="AG202"/>
    </row>
    <row r="203" spans="26:33" x14ac:dyDescent="0.35">
      <c r="Z203"/>
      <c r="AA203"/>
      <c r="AF203"/>
      <c r="AG203"/>
    </row>
    <row r="204" spans="26:33" x14ac:dyDescent="0.35">
      <c r="Z204"/>
      <c r="AA204"/>
      <c r="AF204"/>
      <c r="AG204"/>
    </row>
    <row r="205" spans="26:33" x14ac:dyDescent="0.35">
      <c r="Z205"/>
      <c r="AA205"/>
      <c r="AF205"/>
      <c r="AG205"/>
    </row>
    <row r="206" spans="26:33" x14ac:dyDescent="0.35">
      <c r="Z206"/>
      <c r="AA206"/>
      <c r="AF206"/>
      <c r="AG206"/>
    </row>
    <row r="207" spans="26:33" x14ac:dyDescent="0.35">
      <c r="Z207"/>
      <c r="AA207"/>
      <c r="AF207"/>
      <c r="AG207"/>
    </row>
    <row r="208" spans="26:33" x14ac:dyDescent="0.35">
      <c r="Z208"/>
      <c r="AA208"/>
      <c r="AF208"/>
      <c r="AG208"/>
    </row>
    <row r="209" spans="26:33" x14ac:dyDescent="0.35">
      <c r="Z209"/>
      <c r="AA209"/>
      <c r="AF209"/>
      <c r="AG209"/>
    </row>
    <row r="210" spans="26:33" x14ac:dyDescent="0.35">
      <c r="Z210"/>
      <c r="AA210"/>
      <c r="AF210"/>
      <c r="AG210"/>
    </row>
    <row r="211" spans="26:33" x14ac:dyDescent="0.35">
      <c r="Z211"/>
      <c r="AA211"/>
      <c r="AF211"/>
      <c r="AG211"/>
    </row>
    <row r="212" spans="26:33" x14ac:dyDescent="0.35">
      <c r="Z212"/>
      <c r="AA212"/>
      <c r="AF212"/>
      <c r="AG212"/>
    </row>
    <row r="213" spans="26:33" x14ac:dyDescent="0.35">
      <c r="Z213"/>
      <c r="AA213"/>
      <c r="AF213"/>
      <c r="AG213"/>
    </row>
    <row r="214" spans="26:33" x14ac:dyDescent="0.35">
      <c r="Z214"/>
      <c r="AA214"/>
      <c r="AF214"/>
      <c r="AG214"/>
    </row>
    <row r="215" spans="26:33" x14ac:dyDescent="0.35">
      <c r="Z215"/>
      <c r="AA215"/>
      <c r="AF215"/>
      <c r="AG215"/>
    </row>
    <row r="216" spans="26:33" x14ac:dyDescent="0.35">
      <c r="Z216"/>
      <c r="AA216"/>
      <c r="AF216"/>
      <c r="AG216"/>
    </row>
    <row r="217" spans="26:33" x14ac:dyDescent="0.35">
      <c r="Z217"/>
      <c r="AA217"/>
      <c r="AF217"/>
      <c r="AG217"/>
    </row>
    <row r="218" spans="26:33" x14ac:dyDescent="0.35">
      <c r="Z218"/>
      <c r="AA218"/>
      <c r="AF218"/>
      <c r="AG218"/>
    </row>
    <row r="219" spans="26:33" x14ac:dyDescent="0.35">
      <c r="Z219"/>
      <c r="AA219"/>
      <c r="AF219"/>
      <c r="AG219"/>
    </row>
    <row r="220" spans="26:33" x14ac:dyDescent="0.35">
      <c r="Z220"/>
      <c r="AA220"/>
      <c r="AF220"/>
      <c r="AG220"/>
    </row>
    <row r="221" spans="26:33" x14ac:dyDescent="0.35">
      <c r="Z221"/>
      <c r="AA221"/>
      <c r="AF221"/>
      <c r="AG221"/>
    </row>
    <row r="222" spans="26:33" x14ac:dyDescent="0.35">
      <c r="Z222"/>
      <c r="AA222"/>
      <c r="AF222"/>
      <c r="AG222"/>
    </row>
    <row r="223" spans="26:33" x14ac:dyDescent="0.35">
      <c r="Z223"/>
      <c r="AA223"/>
      <c r="AF223"/>
      <c r="AG223"/>
    </row>
    <row r="224" spans="26:33" x14ac:dyDescent="0.35">
      <c r="Z224"/>
      <c r="AA224"/>
      <c r="AF224"/>
      <c r="AG224"/>
    </row>
    <row r="225" spans="26:33" x14ac:dyDescent="0.35">
      <c r="Z225"/>
      <c r="AA225"/>
      <c r="AF225"/>
      <c r="AG225"/>
    </row>
    <row r="226" spans="26:33" x14ac:dyDescent="0.35">
      <c r="Z226"/>
      <c r="AA226"/>
      <c r="AF226"/>
      <c r="AG226"/>
    </row>
    <row r="227" spans="26:33" x14ac:dyDescent="0.35">
      <c r="Z227"/>
      <c r="AA227"/>
      <c r="AF227"/>
      <c r="AG227"/>
    </row>
    <row r="228" spans="26:33" x14ac:dyDescent="0.35">
      <c r="Z228"/>
      <c r="AA228"/>
      <c r="AF228"/>
      <c r="AG228"/>
    </row>
    <row r="229" spans="26:33" x14ac:dyDescent="0.35">
      <c r="Z229"/>
      <c r="AA229"/>
      <c r="AF229"/>
      <c r="AG229"/>
    </row>
    <row r="230" spans="26:33" x14ac:dyDescent="0.35">
      <c r="Z230"/>
      <c r="AA230"/>
      <c r="AF230"/>
      <c r="AG230"/>
    </row>
    <row r="231" spans="26:33" x14ac:dyDescent="0.35">
      <c r="Z231"/>
      <c r="AA231"/>
      <c r="AF231"/>
      <c r="AG231"/>
    </row>
    <row r="232" spans="26:33" x14ac:dyDescent="0.35">
      <c r="Z232"/>
      <c r="AA232"/>
      <c r="AF232"/>
      <c r="AG232"/>
    </row>
    <row r="233" spans="26:33" x14ac:dyDescent="0.35">
      <c r="Z233"/>
      <c r="AA233"/>
      <c r="AF233"/>
      <c r="AG233"/>
    </row>
    <row r="234" spans="26:33" x14ac:dyDescent="0.35">
      <c r="Z234"/>
      <c r="AA234"/>
      <c r="AF234"/>
      <c r="AG234"/>
    </row>
    <row r="235" spans="26:33" x14ac:dyDescent="0.35">
      <c r="Z235"/>
      <c r="AA235"/>
      <c r="AF235"/>
      <c r="AG235"/>
    </row>
    <row r="236" spans="26:33" x14ac:dyDescent="0.35">
      <c r="Z236"/>
      <c r="AA236"/>
      <c r="AF236"/>
      <c r="AG236"/>
    </row>
    <row r="237" spans="26:33" x14ac:dyDescent="0.35">
      <c r="Z237"/>
      <c r="AA237"/>
      <c r="AF237"/>
      <c r="AG237"/>
    </row>
    <row r="238" spans="26:33" x14ac:dyDescent="0.35">
      <c r="Z238"/>
      <c r="AA238"/>
      <c r="AF238"/>
      <c r="AG238"/>
    </row>
    <row r="239" spans="26:33" x14ac:dyDescent="0.35">
      <c r="Z239"/>
      <c r="AA239"/>
      <c r="AF239"/>
      <c r="AG239"/>
    </row>
    <row r="240" spans="26:33" x14ac:dyDescent="0.35">
      <c r="Z240"/>
      <c r="AA240"/>
      <c r="AF240"/>
      <c r="AG240"/>
    </row>
    <row r="241" spans="26:33" x14ac:dyDescent="0.35">
      <c r="Z241"/>
      <c r="AA241"/>
      <c r="AF241"/>
      <c r="AG241"/>
    </row>
    <row r="242" spans="26:33" x14ac:dyDescent="0.35">
      <c r="Z242"/>
      <c r="AA242"/>
      <c r="AF242"/>
      <c r="AG242"/>
    </row>
    <row r="243" spans="26:33" x14ac:dyDescent="0.35">
      <c r="Z243"/>
      <c r="AA243"/>
      <c r="AF243"/>
      <c r="AG243"/>
    </row>
    <row r="244" spans="26:33" x14ac:dyDescent="0.35">
      <c r="Z244"/>
      <c r="AA244"/>
      <c r="AF244"/>
      <c r="AG244"/>
    </row>
    <row r="245" spans="26:33" x14ac:dyDescent="0.35">
      <c r="Z245"/>
      <c r="AA245"/>
      <c r="AF245"/>
      <c r="AG245"/>
    </row>
    <row r="246" spans="26:33" x14ac:dyDescent="0.35">
      <c r="Z246"/>
      <c r="AA246"/>
      <c r="AF246"/>
      <c r="AG246"/>
    </row>
    <row r="247" spans="26:33" x14ac:dyDescent="0.35">
      <c r="Z247"/>
      <c r="AA247"/>
      <c r="AF247"/>
      <c r="AG247"/>
    </row>
    <row r="248" spans="26:33" x14ac:dyDescent="0.35">
      <c r="Z248"/>
      <c r="AA248"/>
      <c r="AF248"/>
      <c r="AG248"/>
    </row>
    <row r="249" spans="26:33" x14ac:dyDescent="0.35">
      <c r="Z249"/>
      <c r="AA249"/>
      <c r="AF249"/>
      <c r="AG249"/>
    </row>
    <row r="250" spans="26:33" x14ac:dyDescent="0.35">
      <c r="Z250"/>
      <c r="AA250"/>
      <c r="AF250"/>
      <c r="AG250"/>
    </row>
    <row r="251" spans="26:33" x14ac:dyDescent="0.35">
      <c r="Z251"/>
      <c r="AA251"/>
      <c r="AF251"/>
      <c r="AG251"/>
    </row>
    <row r="252" spans="26:33" x14ac:dyDescent="0.35">
      <c r="Z252"/>
      <c r="AA252"/>
      <c r="AF252"/>
      <c r="AG252"/>
    </row>
    <row r="253" spans="26:33" x14ac:dyDescent="0.35">
      <c r="Z253"/>
      <c r="AA253"/>
      <c r="AF253"/>
      <c r="AG253"/>
    </row>
    <row r="254" spans="26:33" x14ac:dyDescent="0.35">
      <c r="Z254"/>
      <c r="AA254"/>
      <c r="AF254"/>
      <c r="AG254"/>
    </row>
    <row r="255" spans="26:33" x14ac:dyDescent="0.35">
      <c r="Z255"/>
      <c r="AA255"/>
      <c r="AF255"/>
      <c r="AG255"/>
    </row>
    <row r="256" spans="26:33" x14ac:dyDescent="0.35">
      <c r="Z256"/>
      <c r="AA256"/>
      <c r="AF256"/>
      <c r="AG256"/>
    </row>
    <row r="257" spans="26:33" x14ac:dyDescent="0.35">
      <c r="Z257"/>
      <c r="AA257"/>
      <c r="AF257"/>
      <c r="AG257"/>
    </row>
    <row r="258" spans="26:33" x14ac:dyDescent="0.35">
      <c r="Z258"/>
      <c r="AA258"/>
      <c r="AF258"/>
      <c r="AG258"/>
    </row>
    <row r="259" spans="26:33" x14ac:dyDescent="0.35">
      <c r="Z259"/>
      <c r="AA259"/>
      <c r="AF259"/>
      <c r="AG259"/>
    </row>
    <row r="260" spans="26:33" x14ac:dyDescent="0.35">
      <c r="Z260"/>
      <c r="AA260"/>
      <c r="AF260"/>
      <c r="AG260"/>
    </row>
    <row r="261" spans="26:33" x14ac:dyDescent="0.35">
      <c r="Z261"/>
      <c r="AA261"/>
      <c r="AF261"/>
      <c r="AG261"/>
    </row>
    <row r="262" spans="26:33" x14ac:dyDescent="0.35">
      <c r="Z262"/>
      <c r="AA262"/>
      <c r="AF262"/>
      <c r="AG262"/>
    </row>
    <row r="263" spans="26:33" x14ac:dyDescent="0.35">
      <c r="Z263"/>
      <c r="AA263"/>
      <c r="AF263"/>
      <c r="AG263"/>
    </row>
    <row r="264" spans="26:33" x14ac:dyDescent="0.35">
      <c r="Z264"/>
      <c r="AA264"/>
      <c r="AF264"/>
      <c r="AG264"/>
    </row>
    <row r="265" spans="26:33" x14ac:dyDescent="0.35">
      <c r="Z265"/>
      <c r="AA265"/>
      <c r="AF265"/>
      <c r="AG265"/>
    </row>
    <row r="266" spans="26:33" x14ac:dyDescent="0.35">
      <c r="Z266"/>
      <c r="AA266"/>
      <c r="AF266"/>
      <c r="AG266"/>
    </row>
    <row r="267" spans="26:33" x14ac:dyDescent="0.35">
      <c r="Z267"/>
      <c r="AA267"/>
      <c r="AF267"/>
      <c r="AG267"/>
    </row>
    <row r="268" spans="26:33" x14ac:dyDescent="0.35">
      <c r="Z268"/>
      <c r="AA268"/>
      <c r="AF268"/>
      <c r="AG268"/>
    </row>
    <row r="269" spans="26:33" x14ac:dyDescent="0.35">
      <c r="Z269"/>
      <c r="AA269"/>
      <c r="AF269"/>
      <c r="AG269"/>
    </row>
    <row r="270" spans="26:33" x14ac:dyDescent="0.35">
      <c r="Z270"/>
      <c r="AA270"/>
      <c r="AF270"/>
      <c r="AG270"/>
    </row>
    <row r="271" spans="26:33" x14ac:dyDescent="0.35">
      <c r="Z271"/>
      <c r="AA271"/>
      <c r="AF271"/>
      <c r="AG271"/>
    </row>
    <row r="272" spans="26:33" x14ac:dyDescent="0.35">
      <c r="Z272"/>
      <c r="AA272"/>
      <c r="AF272"/>
      <c r="AG272"/>
    </row>
    <row r="273" spans="26:33" x14ac:dyDescent="0.35">
      <c r="Z273"/>
      <c r="AA273"/>
      <c r="AF273"/>
      <c r="AG273"/>
    </row>
    <row r="274" spans="26:33" x14ac:dyDescent="0.35">
      <c r="Z274"/>
      <c r="AA274"/>
      <c r="AF274"/>
      <c r="AG274"/>
    </row>
    <row r="275" spans="26:33" x14ac:dyDescent="0.35">
      <c r="Z275"/>
      <c r="AA275"/>
      <c r="AF275"/>
      <c r="AG275"/>
    </row>
    <row r="276" spans="26:33" x14ac:dyDescent="0.35">
      <c r="Z276"/>
      <c r="AA276"/>
      <c r="AF276"/>
      <c r="AG276"/>
    </row>
    <row r="277" spans="26:33" x14ac:dyDescent="0.35">
      <c r="Z277"/>
      <c r="AA277"/>
      <c r="AF277"/>
      <c r="AG277"/>
    </row>
    <row r="278" spans="26:33" x14ac:dyDescent="0.35">
      <c r="Z278"/>
      <c r="AA278"/>
      <c r="AF278"/>
      <c r="AG278"/>
    </row>
    <row r="279" spans="26:33" x14ac:dyDescent="0.35">
      <c r="Z279"/>
      <c r="AA279"/>
      <c r="AF279"/>
      <c r="AG279"/>
    </row>
    <row r="280" spans="26:33" x14ac:dyDescent="0.35">
      <c r="Z280"/>
      <c r="AA280"/>
      <c r="AF280"/>
      <c r="AG280"/>
    </row>
    <row r="281" spans="26:33" x14ac:dyDescent="0.35">
      <c r="Z281"/>
      <c r="AA281"/>
      <c r="AF281"/>
      <c r="AG281"/>
    </row>
    <row r="282" spans="26:33" x14ac:dyDescent="0.35">
      <c r="Z282"/>
      <c r="AA282"/>
      <c r="AF282"/>
      <c r="AG282"/>
    </row>
    <row r="283" spans="26:33" x14ac:dyDescent="0.35">
      <c r="Z283"/>
      <c r="AA283"/>
      <c r="AF283"/>
      <c r="AG283"/>
    </row>
    <row r="284" spans="26:33" x14ac:dyDescent="0.35">
      <c r="Z284"/>
      <c r="AA284"/>
      <c r="AF284"/>
      <c r="AG284"/>
    </row>
    <row r="285" spans="26:33" x14ac:dyDescent="0.35">
      <c r="Z285"/>
      <c r="AA285"/>
      <c r="AF285"/>
      <c r="AG285"/>
    </row>
    <row r="286" spans="26:33" x14ac:dyDescent="0.35">
      <c r="Z286"/>
      <c r="AA286"/>
      <c r="AF286"/>
      <c r="AG286"/>
    </row>
    <row r="287" spans="26:33" x14ac:dyDescent="0.35">
      <c r="Z287"/>
      <c r="AA287"/>
      <c r="AF287"/>
      <c r="AG287"/>
    </row>
    <row r="288" spans="26:33" x14ac:dyDescent="0.35">
      <c r="Z288"/>
      <c r="AA288"/>
      <c r="AF288"/>
      <c r="AG288"/>
    </row>
    <row r="289" spans="26:33" x14ac:dyDescent="0.35">
      <c r="Z289"/>
      <c r="AA289"/>
      <c r="AF289"/>
      <c r="AG289"/>
    </row>
    <row r="290" spans="26:33" x14ac:dyDescent="0.35">
      <c r="Z290"/>
      <c r="AA290"/>
      <c r="AF290"/>
      <c r="AG290"/>
    </row>
    <row r="291" spans="26:33" x14ac:dyDescent="0.35">
      <c r="Z291"/>
      <c r="AA291"/>
      <c r="AF291"/>
      <c r="AG291"/>
    </row>
    <row r="292" spans="26:33" x14ac:dyDescent="0.35">
      <c r="Z292"/>
      <c r="AA292"/>
      <c r="AF292"/>
      <c r="AG292"/>
    </row>
    <row r="293" spans="26:33" x14ac:dyDescent="0.35">
      <c r="Z293"/>
      <c r="AA293"/>
      <c r="AF293"/>
      <c r="AG293"/>
    </row>
    <row r="294" spans="26:33" x14ac:dyDescent="0.35">
      <c r="Z294"/>
      <c r="AA294"/>
      <c r="AF294"/>
      <c r="AG294"/>
    </row>
    <row r="295" spans="26:33" x14ac:dyDescent="0.35">
      <c r="Z295"/>
      <c r="AA295"/>
      <c r="AF295"/>
      <c r="AG295"/>
    </row>
    <row r="296" spans="26:33" x14ac:dyDescent="0.35">
      <c r="Z296"/>
      <c r="AA296"/>
      <c r="AF296"/>
      <c r="AG296"/>
    </row>
    <row r="297" spans="26:33" x14ac:dyDescent="0.35">
      <c r="Z297"/>
      <c r="AA297"/>
      <c r="AF297"/>
      <c r="AG297"/>
    </row>
    <row r="298" spans="26:33" x14ac:dyDescent="0.35">
      <c r="Z298"/>
      <c r="AA298"/>
      <c r="AF298"/>
      <c r="AG298"/>
    </row>
    <row r="299" spans="26:33" x14ac:dyDescent="0.35">
      <c r="Z299"/>
      <c r="AA299"/>
      <c r="AF299"/>
      <c r="AG299"/>
    </row>
    <row r="300" spans="26:33" x14ac:dyDescent="0.35">
      <c r="Z300"/>
      <c r="AA300"/>
      <c r="AF300"/>
      <c r="AG300"/>
    </row>
    <row r="301" spans="26:33" x14ac:dyDescent="0.35">
      <c r="Z301"/>
      <c r="AA301"/>
      <c r="AF301"/>
      <c r="AG301"/>
    </row>
    <row r="302" spans="26:33" x14ac:dyDescent="0.35">
      <c r="Z302"/>
      <c r="AA302"/>
      <c r="AF302"/>
      <c r="AG302"/>
    </row>
    <row r="303" spans="26:33" x14ac:dyDescent="0.35">
      <c r="Z303"/>
      <c r="AA303"/>
      <c r="AF303"/>
      <c r="AG303"/>
    </row>
    <row r="304" spans="26:33" x14ac:dyDescent="0.35">
      <c r="Z304"/>
      <c r="AA304"/>
      <c r="AF304"/>
      <c r="AG304"/>
    </row>
    <row r="305" spans="26:33" x14ac:dyDescent="0.35">
      <c r="Z305"/>
      <c r="AA305"/>
      <c r="AF305"/>
      <c r="AG305"/>
    </row>
    <row r="306" spans="26:33" x14ac:dyDescent="0.35">
      <c r="Z306"/>
      <c r="AA306"/>
      <c r="AF306"/>
      <c r="AG306"/>
    </row>
    <row r="307" spans="26:33" x14ac:dyDescent="0.35">
      <c r="Z307"/>
      <c r="AA307"/>
      <c r="AF307"/>
      <c r="AG307"/>
    </row>
    <row r="308" spans="26:33" x14ac:dyDescent="0.35">
      <c r="Z308"/>
      <c r="AA308"/>
      <c r="AF308"/>
      <c r="AG308"/>
    </row>
    <row r="309" spans="26:33" x14ac:dyDescent="0.35">
      <c r="Z309"/>
      <c r="AA309"/>
      <c r="AF309"/>
      <c r="AG309"/>
    </row>
    <row r="310" spans="26:33" x14ac:dyDescent="0.35">
      <c r="Z310"/>
      <c r="AA310"/>
      <c r="AF310"/>
      <c r="AG310"/>
    </row>
    <row r="311" spans="26:33" x14ac:dyDescent="0.35">
      <c r="Z311"/>
      <c r="AA311"/>
      <c r="AF311"/>
      <c r="AG311"/>
    </row>
    <row r="312" spans="26:33" x14ac:dyDescent="0.35">
      <c r="Z312"/>
      <c r="AA312"/>
      <c r="AF312"/>
      <c r="AG312"/>
    </row>
    <row r="313" spans="26:33" x14ac:dyDescent="0.35">
      <c r="Z313"/>
      <c r="AA313"/>
      <c r="AF313"/>
      <c r="AG313"/>
    </row>
    <row r="314" spans="26:33" x14ac:dyDescent="0.35">
      <c r="Z314"/>
      <c r="AA314"/>
      <c r="AF314"/>
      <c r="AG314"/>
    </row>
    <row r="315" spans="26:33" x14ac:dyDescent="0.35">
      <c r="Z315"/>
      <c r="AA315"/>
      <c r="AF315"/>
      <c r="AG315"/>
    </row>
    <row r="316" spans="26:33" x14ac:dyDescent="0.35">
      <c r="Z316"/>
      <c r="AA316"/>
      <c r="AF316"/>
      <c r="AG316"/>
    </row>
    <row r="317" spans="26:33" x14ac:dyDescent="0.35">
      <c r="Z317"/>
      <c r="AA317"/>
      <c r="AF317"/>
      <c r="AG317"/>
    </row>
    <row r="318" spans="26:33" x14ac:dyDescent="0.35">
      <c r="Z318"/>
      <c r="AA318"/>
      <c r="AF318"/>
      <c r="AG318"/>
    </row>
    <row r="319" spans="26:33" x14ac:dyDescent="0.35">
      <c r="Z319"/>
      <c r="AA319"/>
      <c r="AF319"/>
      <c r="AG319"/>
    </row>
    <row r="320" spans="26:33" x14ac:dyDescent="0.35">
      <c r="Z320"/>
      <c r="AA320"/>
      <c r="AF320"/>
      <c r="AG320"/>
    </row>
    <row r="321" spans="26:33" x14ac:dyDescent="0.35">
      <c r="Z321"/>
      <c r="AA321"/>
      <c r="AF321"/>
      <c r="AG321"/>
    </row>
    <row r="322" spans="26:33" x14ac:dyDescent="0.35">
      <c r="Z322"/>
      <c r="AA322"/>
      <c r="AF322"/>
      <c r="AG322"/>
    </row>
    <row r="323" spans="26:33" x14ac:dyDescent="0.35">
      <c r="Z323"/>
      <c r="AA323"/>
      <c r="AF323"/>
      <c r="AG323"/>
    </row>
    <row r="324" spans="26:33" x14ac:dyDescent="0.35">
      <c r="Z324"/>
      <c r="AA324"/>
      <c r="AF324"/>
      <c r="AG324"/>
    </row>
    <row r="325" spans="26:33" x14ac:dyDescent="0.35">
      <c r="Z325"/>
      <c r="AA325"/>
      <c r="AF325"/>
      <c r="AG325"/>
    </row>
    <row r="326" spans="26:33" x14ac:dyDescent="0.35">
      <c r="Z326"/>
      <c r="AA326"/>
      <c r="AF326"/>
      <c r="AG326"/>
    </row>
    <row r="327" spans="26:33" x14ac:dyDescent="0.35">
      <c r="Z327"/>
      <c r="AA327"/>
      <c r="AF327"/>
      <c r="AG327"/>
    </row>
    <row r="328" spans="26:33" x14ac:dyDescent="0.35">
      <c r="Z328"/>
      <c r="AA328"/>
      <c r="AF328"/>
      <c r="AG328"/>
    </row>
    <row r="329" spans="26:33" x14ac:dyDescent="0.35">
      <c r="Z329"/>
      <c r="AA329"/>
      <c r="AF329"/>
      <c r="AG329"/>
    </row>
    <row r="330" spans="26:33" x14ac:dyDescent="0.35">
      <c r="Z330"/>
      <c r="AA330"/>
      <c r="AF330"/>
      <c r="AG330"/>
    </row>
    <row r="331" spans="26:33" x14ac:dyDescent="0.35">
      <c r="Z331"/>
      <c r="AA331"/>
      <c r="AF331"/>
      <c r="AG331"/>
    </row>
    <row r="332" spans="26:33" x14ac:dyDescent="0.35">
      <c r="Z332"/>
      <c r="AA332"/>
      <c r="AF332"/>
      <c r="AG332"/>
    </row>
    <row r="333" spans="26:33" x14ac:dyDescent="0.35">
      <c r="Z333"/>
      <c r="AA333"/>
      <c r="AF333"/>
      <c r="AG333"/>
    </row>
    <row r="334" spans="26:33" x14ac:dyDescent="0.35">
      <c r="Z334"/>
      <c r="AA334"/>
      <c r="AF334"/>
      <c r="AG334"/>
    </row>
    <row r="335" spans="26:33" x14ac:dyDescent="0.35">
      <c r="Z335"/>
      <c r="AA335"/>
      <c r="AF335"/>
      <c r="AG335"/>
    </row>
    <row r="336" spans="26:33" x14ac:dyDescent="0.35">
      <c r="Z336"/>
      <c r="AA336"/>
      <c r="AF336"/>
      <c r="AG336"/>
    </row>
    <row r="337" spans="26:33" x14ac:dyDescent="0.35">
      <c r="Z337"/>
      <c r="AA337"/>
      <c r="AF337"/>
      <c r="AG337"/>
    </row>
    <row r="338" spans="26:33" x14ac:dyDescent="0.35">
      <c r="Z338"/>
      <c r="AA338"/>
      <c r="AF338"/>
      <c r="AG338"/>
    </row>
    <row r="339" spans="26:33" x14ac:dyDescent="0.35">
      <c r="Z339"/>
      <c r="AA339"/>
      <c r="AF339"/>
      <c r="AG339"/>
    </row>
    <row r="340" spans="26:33" x14ac:dyDescent="0.35">
      <c r="Z340"/>
      <c r="AA340"/>
      <c r="AF340"/>
      <c r="AG340"/>
    </row>
    <row r="341" spans="26:33" x14ac:dyDescent="0.35">
      <c r="Z341"/>
      <c r="AA341"/>
      <c r="AF341"/>
      <c r="AG341"/>
    </row>
    <row r="342" spans="26:33" x14ac:dyDescent="0.35">
      <c r="Z342"/>
      <c r="AA342"/>
      <c r="AF342"/>
      <c r="AG342"/>
    </row>
    <row r="343" spans="26:33" x14ac:dyDescent="0.35">
      <c r="Z343"/>
      <c r="AA343"/>
      <c r="AF343"/>
      <c r="AG343"/>
    </row>
    <row r="344" spans="26:33" x14ac:dyDescent="0.35">
      <c r="Z344"/>
      <c r="AA344"/>
      <c r="AF344"/>
      <c r="AG344"/>
    </row>
    <row r="345" spans="26:33" x14ac:dyDescent="0.35">
      <c r="Z345"/>
      <c r="AA345"/>
      <c r="AF345"/>
      <c r="AG345"/>
    </row>
    <row r="346" spans="26:33" x14ac:dyDescent="0.35">
      <c r="Z346"/>
      <c r="AA346"/>
      <c r="AF346"/>
      <c r="AG346"/>
    </row>
    <row r="347" spans="26:33" x14ac:dyDescent="0.35">
      <c r="Z347"/>
      <c r="AA347"/>
      <c r="AF347"/>
      <c r="AG347"/>
    </row>
    <row r="348" spans="26:33" x14ac:dyDescent="0.35">
      <c r="Z348"/>
      <c r="AA348"/>
      <c r="AF348"/>
      <c r="AG348"/>
    </row>
    <row r="349" spans="26:33" x14ac:dyDescent="0.35">
      <c r="Z349"/>
      <c r="AA349"/>
      <c r="AF349"/>
      <c r="AG349"/>
    </row>
    <row r="350" spans="26:33" x14ac:dyDescent="0.35">
      <c r="Z350"/>
      <c r="AA350"/>
      <c r="AF350"/>
      <c r="AG350"/>
    </row>
    <row r="351" spans="26:33" x14ac:dyDescent="0.35">
      <c r="Z351"/>
      <c r="AA351"/>
      <c r="AF351"/>
      <c r="AG351"/>
    </row>
    <row r="352" spans="26:33" x14ac:dyDescent="0.35">
      <c r="Z352"/>
      <c r="AA352"/>
      <c r="AF352"/>
      <c r="AG352"/>
    </row>
    <row r="353" spans="26:33" x14ac:dyDescent="0.35">
      <c r="Z353"/>
      <c r="AA353"/>
      <c r="AF353"/>
      <c r="AG353"/>
    </row>
    <row r="354" spans="26:33" x14ac:dyDescent="0.35">
      <c r="Z354"/>
      <c r="AA354"/>
      <c r="AF354"/>
      <c r="AG354"/>
    </row>
    <row r="355" spans="26:33" x14ac:dyDescent="0.35">
      <c r="Z355"/>
      <c r="AA355"/>
      <c r="AF355"/>
      <c r="AG355"/>
    </row>
    <row r="356" spans="26:33" x14ac:dyDescent="0.35">
      <c r="Z356"/>
      <c r="AA356"/>
      <c r="AF356"/>
      <c r="AG356"/>
    </row>
    <row r="357" spans="26:33" x14ac:dyDescent="0.35">
      <c r="Z357"/>
      <c r="AA357"/>
      <c r="AF357"/>
      <c r="AG357"/>
    </row>
    <row r="358" spans="26:33" x14ac:dyDescent="0.35">
      <c r="Z358"/>
      <c r="AA358"/>
      <c r="AF358"/>
      <c r="AG358"/>
    </row>
    <row r="359" spans="26:33" x14ac:dyDescent="0.35">
      <c r="Z359"/>
      <c r="AA359"/>
      <c r="AF359"/>
      <c r="AG359"/>
    </row>
    <row r="360" spans="26:33" x14ac:dyDescent="0.35">
      <c r="Z360"/>
      <c r="AA360"/>
      <c r="AF360"/>
      <c r="AG360"/>
    </row>
    <row r="361" spans="26:33" x14ac:dyDescent="0.35">
      <c r="Z361"/>
      <c r="AA361"/>
      <c r="AF361"/>
      <c r="AG361"/>
    </row>
    <row r="362" spans="26:33" x14ac:dyDescent="0.35">
      <c r="Z362"/>
      <c r="AA362"/>
      <c r="AF362"/>
      <c r="AG362"/>
    </row>
    <row r="363" spans="26:33" x14ac:dyDescent="0.35">
      <c r="Z363"/>
      <c r="AA363"/>
      <c r="AF363"/>
      <c r="AG363"/>
    </row>
    <row r="364" spans="26:33" x14ac:dyDescent="0.35">
      <c r="Z364"/>
      <c r="AA364"/>
      <c r="AF364"/>
      <c r="AG364"/>
    </row>
    <row r="365" spans="26:33" x14ac:dyDescent="0.35">
      <c r="Z365"/>
      <c r="AA365"/>
      <c r="AF365"/>
      <c r="AG365"/>
    </row>
    <row r="366" spans="26:33" x14ac:dyDescent="0.35">
      <c r="Z366"/>
      <c r="AA366"/>
      <c r="AF366"/>
      <c r="AG366"/>
    </row>
    <row r="367" spans="26:33" x14ac:dyDescent="0.35">
      <c r="Z367"/>
      <c r="AA367"/>
      <c r="AF367"/>
      <c r="AG367"/>
    </row>
    <row r="368" spans="26:33" x14ac:dyDescent="0.35">
      <c r="Z368"/>
      <c r="AA368"/>
      <c r="AF368"/>
      <c r="AG368"/>
    </row>
    <row r="369" spans="26:33" x14ac:dyDescent="0.35">
      <c r="Z369"/>
      <c r="AA369"/>
      <c r="AF369"/>
      <c r="AG369"/>
    </row>
    <row r="370" spans="26:33" x14ac:dyDescent="0.35">
      <c r="Z370"/>
      <c r="AA370"/>
      <c r="AF370"/>
      <c r="AG370"/>
    </row>
    <row r="371" spans="26:33" x14ac:dyDescent="0.35">
      <c r="Z371"/>
      <c r="AA371"/>
      <c r="AF371"/>
      <c r="AG371"/>
    </row>
    <row r="372" spans="26:33" x14ac:dyDescent="0.35">
      <c r="Z372"/>
      <c r="AA372"/>
      <c r="AF372"/>
      <c r="AG372"/>
    </row>
    <row r="373" spans="26:33" x14ac:dyDescent="0.35">
      <c r="Z373"/>
      <c r="AA373"/>
      <c r="AF373"/>
      <c r="AG373"/>
    </row>
    <row r="374" spans="26:33" x14ac:dyDescent="0.35">
      <c r="Z374"/>
      <c r="AA374"/>
      <c r="AF374"/>
      <c r="AG374"/>
    </row>
    <row r="375" spans="26:33" x14ac:dyDescent="0.35">
      <c r="Z375"/>
      <c r="AA375"/>
      <c r="AF375"/>
      <c r="AG375"/>
    </row>
    <row r="376" spans="26:33" x14ac:dyDescent="0.35">
      <c r="Z376"/>
      <c r="AA376"/>
      <c r="AF376"/>
      <c r="AG376"/>
    </row>
    <row r="377" spans="26:33" x14ac:dyDescent="0.35">
      <c r="Z377"/>
      <c r="AA377"/>
      <c r="AF377"/>
      <c r="AG377"/>
    </row>
    <row r="378" spans="26:33" x14ac:dyDescent="0.35">
      <c r="Z378"/>
      <c r="AA378"/>
      <c r="AF378"/>
      <c r="AG378"/>
    </row>
    <row r="379" spans="26:33" x14ac:dyDescent="0.35">
      <c r="Z379"/>
      <c r="AA379"/>
      <c r="AF379"/>
      <c r="AG379"/>
    </row>
    <row r="380" spans="26:33" x14ac:dyDescent="0.35">
      <c r="Z380"/>
      <c r="AA380"/>
      <c r="AF380"/>
      <c r="AG380"/>
    </row>
    <row r="381" spans="26:33" x14ac:dyDescent="0.35">
      <c r="Z381"/>
      <c r="AA381"/>
      <c r="AF381"/>
      <c r="AG381"/>
    </row>
    <row r="382" spans="26:33" x14ac:dyDescent="0.35">
      <c r="Z382"/>
      <c r="AA382"/>
      <c r="AF382"/>
      <c r="AG382"/>
    </row>
    <row r="383" spans="26:33" x14ac:dyDescent="0.35">
      <c r="Z383"/>
      <c r="AA383"/>
      <c r="AF383"/>
      <c r="AG383"/>
    </row>
    <row r="384" spans="26:33" x14ac:dyDescent="0.35">
      <c r="Z384"/>
      <c r="AA384"/>
      <c r="AF384"/>
      <c r="AG384"/>
    </row>
    <row r="385" spans="26:33" x14ac:dyDescent="0.35">
      <c r="Z385"/>
      <c r="AA385"/>
      <c r="AF385"/>
      <c r="AG385"/>
    </row>
    <row r="386" spans="26:33" x14ac:dyDescent="0.35">
      <c r="Z386"/>
      <c r="AA386"/>
      <c r="AF386"/>
      <c r="AG386"/>
    </row>
    <row r="387" spans="26:33" x14ac:dyDescent="0.35">
      <c r="Z387"/>
      <c r="AA387"/>
      <c r="AF387"/>
      <c r="AG387"/>
    </row>
  </sheetData>
  <pageMargins left="0.7" right="0.7" top="0.75" bottom="0.75" header="0.3" footer="0.3"/>
  <drawing r:id="rId12"/>
  <extLst>
    <ext xmlns:x14="http://schemas.microsoft.com/office/spreadsheetml/2009/9/main" uri="{A8765BA9-456A-4dab-B4F3-ACF838C121DE}">
      <x14:slicerList>
        <x14:slicer r:id="rId1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8BFE1-349A-4E55-A9F5-DF22DA65CCFD}">
  <sheetPr codeName="Sheet4">
    <tabColor rgb="FF00B0F0"/>
  </sheetPr>
  <dimension ref="A1:AH42"/>
  <sheetViews>
    <sheetView showGridLines="0" zoomScale="123" zoomScaleNormal="123" workbookViewId="0"/>
  </sheetViews>
  <sheetFormatPr defaultColWidth="0" defaultRowHeight="14" zeroHeight="1" x14ac:dyDescent="0.3"/>
  <cols>
    <col min="1" max="6" width="9.1796875" style="4" customWidth="1"/>
    <col min="7" max="7" width="3.1796875" style="4" customWidth="1"/>
    <col min="8" max="10" width="9.1796875" style="4" customWidth="1"/>
    <col min="11" max="11" width="3.54296875" style="4" customWidth="1"/>
    <col min="12" max="13" width="9.1796875" style="4" customWidth="1"/>
    <col min="14" max="14" width="9.7265625" style="4" customWidth="1"/>
    <col min="15" max="15" width="3.453125" style="4" customWidth="1"/>
    <col min="16" max="17" width="9.1796875" style="4" customWidth="1"/>
    <col min="18" max="18" width="11" style="4" customWidth="1"/>
    <col min="19" max="19" width="2.54296875" style="4" customWidth="1"/>
    <col min="20" max="22" width="9.1796875" style="4" customWidth="1"/>
    <col min="23" max="23" width="3.453125" style="4" customWidth="1"/>
    <col min="24" max="26" width="9.1796875" style="4" customWidth="1"/>
    <col min="27" max="27" width="3.81640625" style="4" customWidth="1"/>
    <col min="28" max="30" width="9.1796875" style="4" customWidth="1"/>
    <col min="31" max="31" width="3" style="4" customWidth="1"/>
    <col min="32" max="33" width="9.1796875" style="4" customWidth="1"/>
    <col min="34" max="34" width="12.54296875" style="4" customWidth="1"/>
    <col min="35" max="16384" width="9.1796875" style="4" hidden="1"/>
  </cols>
  <sheetData>
    <row r="1" spans="1:34" ht="15.75" customHeight="1" thickTop="1" x14ac:dyDescent="0.3">
      <c r="A1" s="2"/>
      <c r="B1" s="3"/>
      <c r="C1" s="3"/>
      <c r="D1" s="3"/>
      <c r="E1" s="3"/>
      <c r="F1" s="3"/>
      <c r="G1" s="3"/>
      <c r="H1" s="60">
        <f>cwpn_All_Uniq_Weapons_Value</f>
        <v>353</v>
      </c>
      <c r="I1" s="61"/>
      <c r="J1" s="62"/>
      <c r="K1" s="3" t="str">
        <f>cwpn_Chart6_Title</f>
        <v>Count of weapons by types and caliber group</v>
      </c>
      <c r="L1" s="94" t="str">
        <f>cwpn_Highest_Damage_Weapon_Value</f>
        <v>TOZ-34 "Chimera Hunter" (GS)</v>
      </c>
      <c r="M1" s="95"/>
      <c r="N1" s="96"/>
      <c r="O1" s="3" t="str">
        <f>cwpn_Chart1_Title</f>
        <v>Structure of all weapons by their type</v>
      </c>
      <c r="P1" s="91">
        <f>cpwn_Current_Weapons_To_All_Value</f>
        <v>1</v>
      </c>
      <c r="Q1" s="92"/>
      <c r="R1" s="93"/>
      <c r="S1" s="3" t="str">
        <f>cwpn_Chart5_Title</f>
        <v>Category of weapons by average cost and weight</v>
      </c>
      <c r="T1" s="60">
        <f>cwpn_All_Uniq_Weapons_BAS_Value</f>
        <v>107</v>
      </c>
      <c r="U1" s="61"/>
      <c r="V1" s="62"/>
      <c r="W1" s="3" t="str">
        <f>cwpn_Chart2_Title</f>
        <v>Average damage, recoil and RPM for each weapon category</v>
      </c>
      <c r="X1" s="91">
        <f>cwpn_Bas_Weapons_To_All_Value</f>
        <v>0.30311614730878189</v>
      </c>
      <c r="Y1" s="92"/>
      <c r="Z1" s="93"/>
      <c r="AA1" s="3" t="str">
        <f>cwpn_Chart4_Title</f>
        <v>Count of weapons by demanded repair kit</v>
      </c>
      <c r="AB1" s="60">
        <f>cwpn_All_Alternate_Caliber_Value</f>
        <v>95</v>
      </c>
      <c r="AC1" s="61"/>
      <c r="AD1" s="62"/>
      <c r="AE1" s="3"/>
      <c r="AF1" s="60">
        <f>cwpn_Count_BR6_Pen_Value</f>
        <v>78</v>
      </c>
      <c r="AG1" s="61"/>
      <c r="AH1" s="62"/>
    </row>
    <row r="2" spans="1:34" ht="15" customHeight="1" x14ac:dyDescent="0.3">
      <c r="A2" s="5"/>
      <c r="B2" s="6"/>
      <c r="C2" s="6"/>
      <c r="D2" s="6"/>
      <c r="E2" s="6"/>
      <c r="F2" s="6"/>
      <c r="G2" s="6"/>
      <c r="H2" s="60"/>
      <c r="I2" s="61"/>
      <c r="J2" s="62"/>
      <c r="K2" s="6"/>
      <c r="L2" s="94"/>
      <c r="M2" s="95"/>
      <c r="N2" s="96"/>
      <c r="O2" s="6"/>
      <c r="P2" s="91"/>
      <c r="Q2" s="92"/>
      <c r="R2" s="93"/>
      <c r="S2" s="6"/>
      <c r="T2" s="60"/>
      <c r="U2" s="61"/>
      <c r="V2" s="62"/>
      <c r="W2" s="6"/>
      <c r="X2" s="91"/>
      <c r="Y2" s="92"/>
      <c r="Z2" s="93"/>
      <c r="AA2" s="6"/>
      <c r="AB2" s="60"/>
      <c r="AC2" s="61"/>
      <c r="AD2" s="62"/>
      <c r="AE2" s="6"/>
      <c r="AF2" s="60"/>
      <c r="AG2" s="61"/>
      <c r="AH2" s="62"/>
    </row>
    <row r="3" spans="1:34" ht="15" customHeight="1" x14ac:dyDescent="0.3">
      <c r="A3" s="5"/>
      <c r="B3" s="6"/>
      <c r="C3" s="6"/>
      <c r="D3" s="6"/>
      <c r="E3" s="6"/>
      <c r="F3" s="6"/>
      <c r="G3" s="6"/>
      <c r="H3" s="60"/>
      <c r="I3" s="61"/>
      <c r="J3" s="62"/>
      <c r="K3" s="6"/>
      <c r="L3" s="94"/>
      <c r="M3" s="95"/>
      <c r="N3" s="96"/>
      <c r="O3" s="6"/>
      <c r="P3" s="91"/>
      <c r="Q3" s="92"/>
      <c r="R3" s="93"/>
      <c r="S3" s="6"/>
      <c r="T3" s="60"/>
      <c r="U3" s="61"/>
      <c r="V3" s="62"/>
      <c r="W3" s="6"/>
      <c r="X3" s="91"/>
      <c r="Y3" s="92"/>
      <c r="Z3" s="93"/>
      <c r="AA3" s="6"/>
      <c r="AB3" s="60"/>
      <c r="AC3" s="61"/>
      <c r="AD3" s="62"/>
      <c r="AE3" s="6"/>
      <c r="AF3" s="60"/>
      <c r="AG3" s="61"/>
      <c r="AH3" s="62"/>
    </row>
    <row r="4" spans="1:34" ht="15" customHeight="1" x14ac:dyDescent="0.3">
      <c r="A4" s="5"/>
      <c r="B4" s="6"/>
      <c r="C4" s="6"/>
      <c r="D4" s="6"/>
      <c r="E4" s="6"/>
      <c r="F4" s="6"/>
      <c r="G4" s="6"/>
      <c r="H4" s="60"/>
      <c r="I4" s="61"/>
      <c r="J4" s="62"/>
      <c r="K4" s="6"/>
      <c r="L4" s="94"/>
      <c r="M4" s="95"/>
      <c r="N4" s="96"/>
      <c r="O4" s="6"/>
      <c r="P4" s="91"/>
      <c r="Q4" s="92"/>
      <c r="R4" s="93"/>
      <c r="S4" s="6"/>
      <c r="T4" s="60"/>
      <c r="U4" s="61"/>
      <c r="V4" s="62"/>
      <c r="W4" s="6"/>
      <c r="X4" s="91"/>
      <c r="Y4" s="92"/>
      <c r="Z4" s="93"/>
      <c r="AA4" s="6"/>
      <c r="AB4" s="60"/>
      <c r="AC4" s="61"/>
      <c r="AD4" s="62"/>
      <c r="AE4" s="6"/>
      <c r="AF4" s="60"/>
      <c r="AG4" s="61"/>
      <c r="AH4" s="62"/>
    </row>
    <row r="5" spans="1:34" ht="15" x14ac:dyDescent="0.3">
      <c r="A5" s="5"/>
      <c r="B5" s="6"/>
      <c r="C5" s="6"/>
      <c r="D5" s="6"/>
      <c r="E5" s="6"/>
      <c r="F5" s="6"/>
      <c r="G5" s="6"/>
      <c r="H5" s="78" t="str">
        <f>cwpn_All_Uniq_Weapons_Title</f>
        <v>Count unique weapons</v>
      </c>
      <c r="I5" s="79"/>
      <c r="J5" s="80"/>
      <c r="K5" s="6"/>
      <c r="L5" s="78" t="str">
        <f>cwpn_Highest_Damage_Weapon_Title</f>
        <v>Highest damage per bullet</v>
      </c>
      <c r="M5" s="79"/>
      <c r="N5" s="80"/>
      <c r="O5" s="6"/>
      <c r="P5" s="78" t="str">
        <f>cpwn_Current_Weapons_To_All_Title</f>
        <v>Selected weapons to all (%)</v>
      </c>
      <c r="Q5" s="79"/>
      <c r="R5" s="80"/>
      <c r="S5" s="6"/>
      <c r="T5" s="78" t="str">
        <f>cwpn_All_Uniq_Weapons_BAS_Title</f>
        <v>Count unique BAS weapons</v>
      </c>
      <c r="U5" s="79"/>
      <c r="V5" s="80"/>
      <c r="W5" s="6"/>
      <c r="X5" s="78" t="str">
        <f>cwpn_Bas_Weapons_To_All_Title</f>
        <v>Bas weapons to all (%)</v>
      </c>
      <c r="Y5" s="79"/>
      <c r="Z5" s="80"/>
      <c r="AA5" s="6"/>
      <c r="AB5" s="78" t="str">
        <f>cwpn_All_Alternate_Caliber_Title</f>
        <v>Count alt caliber weapon</v>
      </c>
      <c r="AC5" s="79"/>
      <c r="AD5" s="80"/>
      <c r="AE5" s="6"/>
      <c r="AF5" s="78" t="str">
        <f>cwpn_Count_BR6_Pen_TItle</f>
        <v>Count weapons can hurt BR6</v>
      </c>
      <c r="AG5" s="79"/>
      <c r="AH5" s="80"/>
    </row>
    <row r="6" spans="1:34" x14ac:dyDescent="0.3">
      <c r="A6" s="5"/>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7"/>
    </row>
    <row r="7" spans="1:34" x14ac:dyDescent="0.3">
      <c r="A7" s="5"/>
      <c r="B7" s="6"/>
      <c r="C7" s="6"/>
      <c r="D7" s="6"/>
      <c r="E7" s="6"/>
      <c r="F7" s="6"/>
      <c r="G7" s="6"/>
      <c r="H7" s="6"/>
      <c r="I7" s="6"/>
      <c r="J7" s="6"/>
      <c r="K7" s="6"/>
      <c r="L7" s="6"/>
      <c r="M7" s="6"/>
      <c r="N7" s="6"/>
      <c r="O7" s="6"/>
      <c r="P7" s="6"/>
      <c r="Q7" s="6"/>
      <c r="R7" s="6"/>
      <c r="S7" s="6"/>
      <c r="T7" s="6"/>
      <c r="U7" s="6"/>
      <c r="V7" s="6"/>
      <c r="W7" s="6"/>
      <c r="X7" s="6"/>
      <c r="Y7" s="6"/>
      <c r="Z7" s="6"/>
      <c r="AA7" s="6"/>
      <c r="AB7" s="6"/>
      <c r="AC7" s="6"/>
      <c r="AD7" s="6"/>
      <c r="AE7" s="6"/>
      <c r="AF7" s="6"/>
      <c r="AG7" s="6"/>
      <c r="AH7" s="7"/>
    </row>
    <row r="8" spans="1:34" x14ac:dyDescent="0.3">
      <c r="A8" s="5"/>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7"/>
    </row>
    <row r="9" spans="1:34" x14ac:dyDescent="0.3">
      <c r="A9" s="5"/>
      <c r="B9" s="6"/>
      <c r="C9" s="6"/>
      <c r="D9" s="6"/>
      <c r="E9" s="6"/>
      <c r="F9" s="6"/>
      <c r="G9" s="6"/>
      <c r="H9" s="6"/>
      <c r="I9" s="6"/>
      <c r="J9" s="6"/>
      <c r="K9" s="6"/>
      <c r="L9" s="6"/>
      <c r="M9" s="6"/>
      <c r="N9" s="6"/>
      <c r="O9" s="6"/>
      <c r="P9" s="6"/>
      <c r="Q9" s="6"/>
      <c r="R9" s="6"/>
      <c r="S9" s="6"/>
      <c r="T9" s="6"/>
      <c r="U9" s="6"/>
      <c r="V9" s="6"/>
      <c r="W9" s="6"/>
      <c r="X9" s="6"/>
      <c r="Y9" s="6"/>
      <c r="Z9" s="6"/>
      <c r="AA9" s="6"/>
      <c r="AB9" s="6"/>
      <c r="AC9" s="6"/>
      <c r="AD9" s="6"/>
      <c r="AE9" s="6"/>
      <c r="AF9" s="6"/>
      <c r="AG9" s="6"/>
      <c r="AH9" s="7"/>
    </row>
    <row r="10" spans="1:34" x14ac:dyDescent="0.3">
      <c r="A10" s="5"/>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7"/>
    </row>
    <row r="11" spans="1:34" x14ac:dyDescent="0.3">
      <c r="A11" s="5"/>
      <c r="B11" s="6"/>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c r="AE11" s="6"/>
      <c r="AF11" s="6"/>
      <c r="AG11" s="6"/>
      <c r="AH11" s="7"/>
    </row>
    <row r="12" spans="1:34" x14ac:dyDescent="0.3">
      <c r="A12" s="5"/>
      <c r="B12" s="6"/>
      <c r="C12" s="6"/>
      <c r="D12" s="6"/>
      <c r="E12" s="6"/>
      <c r="F12" s="6"/>
      <c r="G12" s="6"/>
      <c r="H12" s="6"/>
      <c r="I12" s="6"/>
      <c r="J12" s="6"/>
      <c r="K12" s="6"/>
      <c r="L12" s="6"/>
      <c r="M12" s="6"/>
      <c r="N12" s="6"/>
      <c r="O12" s="6"/>
      <c r="P12" s="6"/>
      <c r="Q12" s="6"/>
      <c r="R12" s="6"/>
      <c r="S12" s="6"/>
      <c r="T12" s="6"/>
      <c r="U12" s="6"/>
      <c r="V12" s="6"/>
      <c r="W12" s="6"/>
      <c r="X12" s="6"/>
      <c r="Y12" s="6"/>
      <c r="Z12" s="6"/>
      <c r="AA12" s="6"/>
      <c r="AB12" s="6"/>
      <c r="AC12" s="6"/>
      <c r="AD12" s="6"/>
      <c r="AE12" s="6"/>
      <c r="AF12" s="6"/>
      <c r="AG12" s="6"/>
      <c r="AH12" s="7"/>
    </row>
    <row r="13" spans="1:34" x14ac:dyDescent="0.3">
      <c r="A13" s="5"/>
      <c r="B13" s="6"/>
      <c r="C13" s="6"/>
      <c r="D13" s="6"/>
      <c r="E13" s="6"/>
      <c r="F13" s="6"/>
      <c r="G13" s="6"/>
      <c r="H13" s="6"/>
      <c r="I13" s="6"/>
      <c r="J13" s="6"/>
      <c r="K13" s="6"/>
      <c r="L13" s="6"/>
      <c r="M13" s="6"/>
      <c r="N13" s="6"/>
      <c r="O13" s="6"/>
      <c r="P13" s="6"/>
      <c r="Q13" s="6"/>
      <c r="R13" s="6"/>
      <c r="S13" s="6"/>
      <c r="T13" s="6"/>
      <c r="U13" s="6"/>
      <c r="V13" s="6"/>
      <c r="W13" s="6"/>
      <c r="X13" s="6"/>
      <c r="Y13" s="6"/>
      <c r="Z13" s="6"/>
      <c r="AA13" s="6"/>
      <c r="AB13" s="6"/>
      <c r="AC13" s="6"/>
      <c r="AD13" s="6"/>
      <c r="AE13" s="6"/>
      <c r="AF13" s="6"/>
      <c r="AG13" s="6"/>
      <c r="AH13" s="7"/>
    </row>
    <row r="14" spans="1:34" x14ac:dyDescent="0.3">
      <c r="A14" s="5"/>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7"/>
    </row>
    <row r="15" spans="1:34" x14ac:dyDescent="0.3">
      <c r="A15" s="5"/>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7"/>
    </row>
    <row r="16" spans="1:34" x14ac:dyDescent="0.3">
      <c r="A16" s="5"/>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7"/>
    </row>
    <row r="17" spans="1:34" x14ac:dyDescent="0.3">
      <c r="A17" s="5"/>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7"/>
    </row>
    <row r="18" spans="1:34" x14ac:dyDescent="0.3">
      <c r="A18" s="5"/>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7"/>
    </row>
    <row r="19" spans="1:34" x14ac:dyDescent="0.3">
      <c r="A19" s="5"/>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c r="AE19" s="6"/>
      <c r="AF19" s="6"/>
      <c r="AG19" s="6"/>
      <c r="AH19" s="7"/>
    </row>
    <row r="20" spans="1:34" x14ac:dyDescent="0.3">
      <c r="A20" s="5"/>
      <c r="B20" s="6"/>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c r="AE20" s="6"/>
      <c r="AF20" s="6"/>
      <c r="AG20" s="6"/>
      <c r="AH20" s="7"/>
    </row>
    <row r="21" spans="1:34" x14ac:dyDescent="0.3">
      <c r="A21" s="5"/>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7"/>
    </row>
    <row r="22" spans="1:34" x14ac:dyDescent="0.3">
      <c r="A22" s="5"/>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7"/>
    </row>
    <row r="23" spans="1:34" x14ac:dyDescent="0.3">
      <c r="A23" s="5"/>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7"/>
    </row>
    <row r="24" spans="1:34" x14ac:dyDescent="0.3">
      <c r="A24" s="5"/>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c r="AH24" s="7"/>
    </row>
    <row r="25" spans="1:34" x14ac:dyDescent="0.3">
      <c r="A25" s="5"/>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7"/>
    </row>
    <row r="26" spans="1:34" x14ac:dyDescent="0.3">
      <c r="A26" s="5"/>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7"/>
    </row>
    <row r="27" spans="1:34" x14ac:dyDescent="0.3">
      <c r="A27" s="5"/>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7"/>
    </row>
    <row r="28" spans="1:34" x14ac:dyDescent="0.3">
      <c r="A28" s="5"/>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7"/>
    </row>
    <row r="29" spans="1:34" x14ac:dyDescent="0.3">
      <c r="A29" s="5"/>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7"/>
    </row>
    <row r="30" spans="1:34" x14ac:dyDescent="0.3">
      <c r="A30" s="5"/>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7"/>
    </row>
    <row r="31" spans="1:34" x14ac:dyDescent="0.3">
      <c r="A31" s="5"/>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7"/>
    </row>
    <row r="32" spans="1:34" x14ac:dyDescent="0.3">
      <c r="A32" s="5"/>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7"/>
    </row>
    <row r="33" spans="1:34" x14ac:dyDescent="0.3">
      <c r="A33" s="5"/>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7"/>
    </row>
    <row r="34" spans="1:34" x14ac:dyDescent="0.3">
      <c r="A34" s="5"/>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7"/>
    </row>
    <row r="35" spans="1:34" x14ac:dyDescent="0.3">
      <c r="A35" s="5"/>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7"/>
    </row>
    <row r="36" spans="1:34" x14ac:dyDescent="0.3">
      <c r="A36" s="5"/>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7"/>
    </row>
    <row r="37" spans="1:34" x14ac:dyDescent="0.3">
      <c r="A37" s="5"/>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c r="AE37" s="6"/>
      <c r="AF37" s="6"/>
      <c r="AG37" s="6"/>
      <c r="AH37" s="7"/>
    </row>
    <row r="38" spans="1:34" x14ac:dyDescent="0.3">
      <c r="A38" s="5"/>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c r="AE38" s="6"/>
      <c r="AF38" s="6"/>
      <c r="AG38" s="6"/>
      <c r="AH38" s="7"/>
    </row>
    <row r="39" spans="1:34" x14ac:dyDescent="0.3">
      <c r="A39" s="5"/>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c r="AE39" s="6"/>
      <c r="AF39" s="6"/>
      <c r="AG39" s="6"/>
      <c r="AH39" s="7"/>
    </row>
    <row r="40" spans="1:34" ht="18.75" customHeight="1" thickBot="1" x14ac:dyDescent="0.35">
      <c r="A40" s="8"/>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10"/>
    </row>
    <row r="41" spans="1:34" ht="14.5" hidden="1" thickTop="1" x14ac:dyDescent="0.3"/>
    <row r="42" spans="1:34" ht="14.5" hidden="1" thickTop="1" x14ac:dyDescent="0.3"/>
  </sheetData>
  <mergeCells count="14">
    <mergeCell ref="H1:J4"/>
    <mergeCell ref="H5:J5"/>
    <mergeCell ref="L1:N4"/>
    <mergeCell ref="L5:N5"/>
    <mergeCell ref="P1:R4"/>
    <mergeCell ref="P5:R5"/>
    <mergeCell ref="AF1:AH4"/>
    <mergeCell ref="AF5:AH5"/>
    <mergeCell ref="T1:V4"/>
    <mergeCell ref="T5:V5"/>
    <mergeCell ref="X1:Z4"/>
    <mergeCell ref="X5:Z5"/>
    <mergeCell ref="AB1:AD4"/>
    <mergeCell ref="AB5:AD5"/>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F26F-DCA7-4E7F-AFAC-A34AF139704C}">
  <sheetPr codeName="Sheet9">
    <tabColor rgb="FF00B050"/>
  </sheetPr>
  <dimension ref="A1:AF47"/>
  <sheetViews>
    <sheetView workbookViewId="0">
      <selection activeCell="C12" sqref="C12"/>
    </sheetView>
  </sheetViews>
  <sheetFormatPr defaultRowHeight="14.5" x14ac:dyDescent="0.35"/>
  <cols>
    <col min="1" max="1" width="26.36328125" bestFit="1" customWidth="1"/>
    <col min="2" max="2" width="14" bestFit="1" customWidth="1"/>
    <col min="3" max="3" width="18.26953125" customWidth="1"/>
    <col min="4" max="4" width="15.26953125" customWidth="1"/>
    <col min="5" max="5" width="29.26953125" bestFit="1" customWidth="1"/>
    <col min="6" max="6" width="22.90625" bestFit="1" customWidth="1"/>
    <col min="7" max="7" width="7.453125" bestFit="1" customWidth="1"/>
    <col min="8" max="9" width="3.81640625" bestFit="1" customWidth="1"/>
    <col min="10" max="10" width="2.81640625" bestFit="1" customWidth="1"/>
    <col min="11" max="11" width="10.7265625" bestFit="1" customWidth="1"/>
    <col min="12" max="12" width="13.54296875" bestFit="1" customWidth="1"/>
    <col min="13" max="13" width="6.54296875" bestFit="1" customWidth="1"/>
    <col min="14" max="15" width="11.7265625" bestFit="1" customWidth="1"/>
    <col min="16" max="16" width="22.90625" bestFit="1" customWidth="1"/>
    <col min="17" max="17" width="16.453125" bestFit="1" customWidth="1"/>
    <col min="18" max="18" width="21.36328125" bestFit="1" customWidth="1"/>
    <col min="19" max="19" width="22.08984375" bestFit="1" customWidth="1"/>
    <col min="20" max="20" width="16.7265625" bestFit="1" customWidth="1"/>
    <col min="21" max="21" width="13.1796875" bestFit="1" customWidth="1"/>
    <col min="22" max="22" width="22.90625" bestFit="1" customWidth="1"/>
    <col min="23" max="23" width="16.453125" bestFit="1" customWidth="1"/>
    <col min="24" max="24" width="14" bestFit="1" customWidth="1"/>
    <col min="29" max="29" width="12.36328125" bestFit="1" customWidth="1"/>
    <col min="30" max="31" width="17.7265625" bestFit="1" customWidth="1"/>
    <col min="32" max="32" width="18.453125" bestFit="1" customWidth="1"/>
    <col min="33" max="33" width="20.26953125" bestFit="1" customWidth="1"/>
    <col min="34" max="34" width="6.1796875" bestFit="1" customWidth="1"/>
    <col min="35" max="35" width="11.26953125" bestFit="1" customWidth="1"/>
  </cols>
  <sheetData>
    <row r="1" spans="1:7" ht="30.5" x14ac:dyDescent="0.35">
      <c r="A1" s="34" t="s">
        <v>82</v>
      </c>
      <c r="B1" t="str">
        <f>B17</f>
        <v>(All)</v>
      </c>
      <c r="E1" s="35" t="s">
        <v>92</v>
      </c>
      <c r="F1" s="35" t="s">
        <v>93</v>
      </c>
    </row>
    <row r="2" spans="1:7" ht="30.5" x14ac:dyDescent="0.35">
      <c r="A2" s="34" t="s">
        <v>83</v>
      </c>
      <c r="B2" t="str">
        <f>B18</f>
        <v>(All)</v>
      </c>
    </row>
    <row r="3" spans="1:7" ht="15.5" x14ac:dyDescent="0.35">
      <c r="A3" s="14" t="s">
        <v>235</v>
      </c>
      <c r="B3" t="str">
        <f>"Current type: " &amp; B1</f>
        <v>Current type: (All)</v>
      </c>
    </row>
    <row r="5" spans="1:7" ht="15.5" x14ac:dyDescent="0.35">
      <c r="A5" s="34" t="s">
        <v>84</v>
      </c>
      <c r="E5" s="13" t="s">
        <v>48</v>
      </c>
      <c r="F5" s="13"/>
      <c r="G5" s="13"/>
    </row>
    <row r="6" spans="1:7" ht="45" x14ac:dyDescent="0.35">
      <c r="A6" s="27" t="s">
        <v>85</v>
      </c>
      <c r="B6" s="24" t="s">
        <v>39</v>
      </c>
      <c r="C6" s="24">
        <f>GETPIVOTDATA("Weapons Names",$A$35)</f>
        <v>353</v>
      </c>
      <c r="E6" s="36" t="s">
        <v>49</v>
      </c>
      <c r="F6" s="36" t="s">
        <v>50</v>
      </c>
      <c r="G6" s="27" t="s">
        <v>55</v>
      </c>
    </row>
    <row r="7" spans="1:7" ht="31" x14ac:dyDescent="0.35">
      <c r="A7" s="27" t="s">
        <v>86</v>
      </c>
      <c r="B7" s="24" t="s">
        <v>41</v>
      </c>
      <c r="C7" s="24">
        <f>GETPIVOTDATA("Weapons Names",$F$35)</f>
        <v>107</v>
      </c>
      <c r="E7" s="24" t="s">
        <v>95</v>
      </c>
      <c r="F7" s="24" t="s">
        <v>66</v>
      </c>
      <c r="G7" s="24" t="s">
        <v>94</v>
      </c>
    </row>
    <row r="8" spans="1:7" ht="46.5" x14ac:dyDescent="0.35">
      <c r="A8" s="27" t="s">
        <v>87</v>
      </c>
      <c r="B8" s="24" t="s">
        <v>47</v>
      </c>
      <c r="C8" s="24">
        <f>GETPIVOTDATA("Weapons Names",$P$35)</f>
        <v>95</v>
      </c>
      <c r="E8" s="24" t="s">
        <v>96</v>
      </c>
      <c r="F8" s="24" t="s">
        <v>104</v>
      </c>
      <c r="G8" s="24" t="s">
        <v>99</v>
      </c>
    </row>
    <row r="9" spans="1:7" ht="46.5" x14ac:dyDescent="0.35">
      <c r="A9" s="27" t="s">
        <v>88</v>
      </c>
      <c r="B9" s="24" t="s">
        <v>68</v>
      </c>
      <c r="C9" s="24">
        <f>GETPIVOTDATA("Weapons Names",$V$35)</f>
        <v>78</v>
      </c>
      <c r="E9" s="24" t="s">
        <v>103</v>
      </c>
      <c r="F9" s="24" t="s">
        <v>106</v>
      </c>
      <c r="G9" s="24" t="s">
        <v>102</v>
      </c>
    </row>
    <row r="10" spans="1:7" ht="46.5" x14ac:dyDescent="0.35">
      <c r="A10" s="27" t="s">
        <v>89</v>
      </c>
      <c r="B10" s="24" t="s">
        <v>70</v>
      </c>
      <c r="C10" s="24" t="str">
        <f>A46</f>
        <v>TOZ-34 "Chimera Hunter" (GS)</v>
      </c>
      <c r="E10" s="24" t="s">
        <v>97</v>
      </c>
      <c r="F10" s="24" t="s">
        <v>105</v>
      </c>
      <c r="G10" s="24" t="s">
        <v>100</v>
      </c>
    </row>
    <row r="11" spans="1:7" ht="46.5" x14ac:dyDescent="0.35">
      <c r="A11" s="27" t="s">
        <v>91</v>
      </c>
      <c r="B11" s="24" t="s">
        <v>74</v>
      </c>
      <c r="C11" s="24">
        <f>C6/GETPIVOTDATA("Weapons Names",$F$44)</f>
        <v>1</v>
      </c>
      <c r="E11" s="24" t="s">
        <v>98</v>
      </c>
      <c r="F11" s="24" t="s">
        <v>234</v>
      </c>
      <c r="G11" s="24" t="s">
        <v>101</v>
      </c>
    </row>
    <row r="12" spans="1:7" ht="31" x14ac:dyDescent="0.35">
      <c r="A12" s="27" t="s">
        <v>90</v>
      </c>
      <c r="B12" s="24" t="s">
        <v>77</v>
      </c>
      <c r="C12" s="24">
        <f>$C$7/$C$6</f>
        <v>0.30311614730878189</v>
      </c>
    </row>
    <row r="17" spans="1:32" x14ac:dyDescent="0.35">
      <c r="A17" s="25" t="s">
        <v>2</v>
      </c>
      <c r="B17" t="s">
        <v>30</v>
      </c>
    </row>
    <row r="18" spans="1:32" x14ac:dyDescent="0.35">
      <c r="A18" s="25" t="s">
        <v>3</v>
      </c>
      <c r="B18" t="s">
        <v>30</v>
      </c>
    </row>
    <row r="20" spans="1:32" x14ac:dyDescent="0.35">
      <c r="A20" s="25" t="s">
        <v>18</v>
      </c>
      <c r="B20" t="s">
        <v>21</v>
      </c>
      <c r="F20" s="25" t="s">
        <v>21</v>
      </c>
      <c r="G20" s="25" t="s">
        <v>20</v>
      </c>
      <c r="P20" s="25" t="s">
        <v>18</v>
      </c>
      <c r="Q20" t="s">
        <v>25</v>
      </c>
      <c r="R20" t="s">
        <v>26</v>
      </c>
      <c r="S20" t="s">
        <v>27</v>
      </c>
      <c r="V20" s="29" t="s">
        <v>18</v>
      </c>
      <c r="W20" s="30" t="s">
        <v>23</v>
      </c>
      <c r="X20" s="30" t="s">
        <v>22</v>
      </c>
      <c r="AC20" s="25" t="s">
        <v>18</v>
      </c>
      <c r="AD20" t="s">
        <v>231</v>
      </c>
      <c r="AE20" t="s">
        <v>232</v>
      </c>
      <c r="AF20" t="s">
        <v>233</v>
      </c>
    </row>
    <row r="21" spans="1:32" x14ac:dyDescent="0.35">
      <c r="A21" s="26" t="s">
        <v>29</v>
      </c>
      <c r="B21" s="157">
        <v>76</v>
      </c>
      <c r="F21" s="25" t="s">
        <v>18</v>
      </c>
      <c r="G21" t="s">
        <v>12</v>
      </c>
      <c r="H21" t="s">
        <v>9</v>
      </c>
      <c r="I21" t="s">
        <v>11</v>
      </c>
      <c r="J21" t="s">
        <v>6</v>
      </c>
      <c r="K21" t="s">
        <v>19</v>
      </c>
      <c r="P21" s="26" t="s">
        <v>13</v>
      </c>
      <c r="Q21" s="31">
        <v>119</v>
      </c>
      <c r="R21" s="31">
        <v>430.72727272727275</v>
      </c>
      <c r="S21" s="31">
        <v>38.636363636363633</v>
      </c>
      <c r="V21" s="30" t="s">
        <v>1327</v>
      </c>
      <c r="W21" s="32">
        <v>2.5773267326732672</v>
      </c>
      <c r="X21" s="33">
        <v>33677.633663366338</v>
      </c>
      <c r="AC21" s="1" t="s">
        <v>29</v>
      </c>
      <c r="AD21" s="42">
        <v>0.78552631578947341</v>
      </c>
      <c r="AE21" s="42">
        <v>0.75342105263157877</v>
      </c>
      <c r="AF21" s="42">
        <v>0.84342105263157963</v>
      </c>
    </row>
    <row r="22" spans="1:32" x14ac:dyDescent="0.35">
      <c r="A22" s="26" t="s">
        <v>13</v>
      </c>
      <c r="B22" s="157">
        <v>11</v>
      </c>
      <c r="F22" s="26" t="s">
        <v>29</v>
      </c>
      <c r="G22" s="157">
        <v>7</v>
      </c>
      <c r="H22" s="157">
        <v>16</v>
      </c>
      <c r="I22" s="157">
        <v>37</v>
      </c>
      <c r="J22" s="157">
        <v>16</v>
      </c>
      <c r="K22" s="157">
        <v>76</v>
      </c>
      <c r="P22" s="26" t="s">
        <v>29</v>
      </c>
      <c r="Q22" s="31">
        <v>66.263157894736835</v>
      </c>
      <c r="R22" s="31">
        <v>497.35526315789474</v>
      </c>
      <c r="S22" s="31">
        <v>53.563380281690144</v>
      </c>
      <c r="V22" s="30" t="s">
        <v>28</v>
      </c>
      <c r="W22" s="32">
        <v>3.1304242424242421</v>
      </c>
      <c r="X22" s="33">
        <v>34860.509090909094</v>
      </c>
      <c r="AC22" s="1" t="s">
        <v>13</v>
      </c>
      <c r="AD22" s="42">
        <v>0.71636363636363631</v>
      </c>
      <c r="AE22" s="42">
        <v>0.66727272727272724</v>
      </c>
      <c r="AF22" s="42">
        <v>0.85272727272727278</v>
      </c>
    </row>
    <row r="23" spans="1:32" x14ac:dyDescent="0.35">
      <c r="A23" s="26" t="s">
        <v>28</v>
      </c>
      <c r="B23" s="157">
        <v>165</v>
      </c>
      <c r="F23" s="26" t="s">
        <v>13</v>
      </c>
      <c r="G23" s="157">
        <v>5</v>
      </c>
      <c r="H23" s="157"/>
      <c r="I23" s="157">
        <v>1</v>
      </c>
      <c r="J23" s="157">
        <v>5</v>
      </c>
      <c r="K23" s="157">
        <v>11</v>
      </c>
      <c r="P23" s="26" t="s">
        <v>1327</v>
      </c>
      <c r="Q23" s="31">
        <v>38.881188118811885</v>
      </c>
      <c r="R23" s="31">
        <v>526.09900990099015</v>
      </c>
      <c r="S23" s="31">
        <v>50.435643564356432</v>
      </c>
      <c r="V23" s="30" t="s">
        <v>13</v>
      </c>
      <c r="W23" s="32">
        <v>4.2363636363636363</v>
      </c>
      <c r="X23" s="33">
        <v>44470</v>
      </c>
      <c r="AC23" s="1" t="s">
        <v>28</v>
      </c>
      <c r="AD23" s="42">
        <v>0.74872727272727324</v>
      </c>
      <c r="AE23" s="42">
        <v>0.73751515151515168</v>
      </c>
      <c r="AF23" s="42">
        <v>0.83630303030303021</v>
      </c>
    </row>
    <row r="24" spans="1:32" x14ac:dyDescent="0.35">
      <c r="A24" s="26" t="s">
        <v>1327</v>
      </c>
      <c r="B24" s="157">
        <v>101</v>
      </c>
      <c r="F24" s="26" t="s">
        <v>28</v>
      </c>
      <c r="G24" s="157">
        <v>28</v>
      </c>
      <c r="H24" s="157">
        <v>34</v>
      </c>
      <c r="I24" s="157">
        <v>55</v>
      </c>
      <c r="J24" s="157">
        <v>48</v>
      </c>
      <c r="K24" s="157">
        <v>165</v>
      </c>
      <c r="P24" s="26" t="s">
        <v>28</v>
      </c>
      <c r="Q24" s="31">
        <v>69.151515151515156</v>
      </c>
      <c r="R24" s="31">
        <v>530.32121212121217</v>
      </c>
      <c r="S24" s="31">
        <v>52.096969696969694</v>
      </c>
      <c r="V24" s="30" t="s">
        <v>29</v>
      </c>
      <c r="W24" s="32">
        <v>3.4486842105263151</v>
      </c>
      <c r="X24" s="33">
        <v>46625.539473684214</v>
      </c>
      <c r="AC24" s="1" t="s">
        <v>1327</v>
      </c>
      <c r="AD24" s="42">
        <v>0.75831683168316832</v>
      </c>
      <c r="AE24" s="42">
        <v>0.79386138613861434</v>
      </c>
      <c r="AF24" s="42">
        <v>0.86554455445544587</v>
      </c>
    </row>
    <row r="25" spans="1:32" x14ac:dyDescent="0.35">
      <c r="A25" s="26" t="s">
        <v>19</v>
      </c>
      <c r="B25" s="157">
        <v>353</v>
      </c>
      <c r="F25" s="26" t="s">
        <v>1327</v>
      </c>
      <c r="G25" s="157">
        <v>5</v>
      </c>
      <c r="H25" s="157">
        <v>50</v>
      </c>
      <c r="I25" s="157">
        <v>28</v>
      </c>
      <c r="J25" s="157">
        <v>18</v>
      </c>
      <c r="K25" s="157">
        <v>101</v>
      </c>
      <c r="P25" s="26" t="s">
        <v>19</v>
      </c>
      <c r="Q25" s="31">
        <v>61.422096317280456</v>
      </c>
      <c r="R25" s="31">
        <v>518.9121813031162</v>
      </c>
      <c r="S25" s="31">
        <v>51.488505747126439</v>
      </c>
      <c r="V25" s="30" t="s">
        <v>19</v>
      </c>
      <c r="W25" s="32">
        <v>3.0751558073654395</v>
      </c>
      <c r="X25" s="33">
        <v>37354.492917847027</v>
      </c>
      <c r="AC25" s="1" t="s">
        <v>19</v>
      </c>
      <c r="AD25" s="42">
        <v>0.75838526912181348</v>
      </c>
      <c r="AE25" s="42">
        <v>0.75487252124645887</v>
      </c>
      <c r="AF25" s="42">
        <v>0.84671388101983158</v>
      </c>
    </row>
    <row r="26" spans="1:32" x14ac:dyDescent="0.35">
      <c r="F26" s="26" t="s">
        <v>19</v>
      </c>
      <c r="G26" s="157">
        <v>45</v>
      </c>
      <c r="H26" s="157">
        <v>100</v>
      </c>
      <c r="I26" s="157">
        <v>121</v>
      </c>
      <c r="J26" s="157">
        <v>87</v>
      </c>
      <c r="K26" s="157">
        <v>353</v>
      </c>
    </row>
    <row r="33" spans="1:23" x14ac:dyDescent="0.35">
      <c r="F33" s="25" t="s">
        <v>42</v>
      </c>
      <c r="G33" t="s">
        <v>44</v>
      </c>
      <c r="P33" s="25" t="s">
        <v>4</v>
      </c>
      <c r="Q33" t="s">
        <v>33</v>
      </c>
      <c r="V33" s="25" t="s">
        <v>5</v>
      </c>
      <c r="W33" t="s">
        <v>33</v>
      </c>
    </row>
    <row r="35" spans="1:23" x14ac:dyDescent="0.35">
      <c r="A35" t="s">
        <v>21</v>
      </c>
      <c r="F35" t="s">
        <v>21</v>
      </c>
      <c r="P35" t="s">
        <v>21</v>
      </c>
      <c r="V35" t="s">
        <v>21</v>
      </c>
    </row>
    <row r="36" spans="1:23" x14ac:dyDescent="0.35">
      <c r="A36" s="157">
        <v>353</v>
      </c>
      <c r="F36" s="157">
        <v>107</v>
      </c>
      <c r="P36" s="157">
        <v>95</v>
      </c>
      <c r="V36" s="157">
        <v>78</v>
      </c>
    </row>
    <row r="43" spans="1:23" x14ac:dyDescent="0.35">
      <c r="F43" t="s">
        <v>239</v>
      </c>
    </row>
    <row r="44" spans="1:23" x14ac:dyDescent="0.35">
      <c r="F44" t="s">
        <v>21</v>
      </c>
    </row>
    <row r="45" spans="1:23" x14ac:dyDescent="0.35">
      <c r="A45" s="25" t="s">
        <v>18</v>
      </c>
      <c r="B45" t="s">
        <v>71</v>
      </c>
      <c r="F45">
        <v>353</v>
      </c>
    </row>
    <row r="46" spans="1:23" x14ac:dyDescent="0.35">
      <c r="A46" s="26" t="s">
        <v>17</v>
      </c>
      <c r="B46" s="157">
        <v>312</v>
      </c>
    </row>
    <row r="47" spans="1:23" x14ac:dyDescent="0.35">
      <c r="A47" s="26" t="s">
        <v>19</v>
      </c>
      <c r="B47" s="157">
        <v>312</v>
      </c>
    </row>
  </sheetData>
  <pageMargins left="0.7" right="0.7" top="0.75" bottom="0.75" header="0.3" footer="0.3"/>
  <drawing r:id="rId12"/>
  <extLst>
    <ext xmlns:x14="http://schemas.microsoft.com/office/spreadsheetml/2009/9/main" uri="{A8765BA9-456A-4dab-B4F3-ACF838C121DE}">
      <x14:slicerList>
        <x14:slicer r:id="rId1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22A6F-B6C3-4A74-91AD-8FD6E5873B29}">
  <sheetPr codeName="Sheet8">
    <tabColor rgb="FF00B0F0"/>
  </sheetPr>
  <dimension ref="A1:AH42"/>
  <sheetViews>
    <sheetView showGridLines="0" zoomScale="123" zoomScaleNormal="123" workbookViewId="0"/>
  </sheetViews>
  <sheetFormatPr defaultColWidth="0" defaultRowHeight="15" customHeight="1" zeroHeight="1" x14ac:dyDescent="0.3"/>
  <cols>
    <col min="1" max="6" width="9.1796875" style="4" customWidth="1"/>
    <col min="7" max="7" width="3.1796875" style="4" customWidth="1"/>
    <col min="8" max="10" width="9.1796875" style="4" customWidth="1"/>
    <col min="11" max="11" width="3.54296875" style="4" customWidth="1"/>
    <col min="12" max="13" width="9.1796875" style="4" customWidth="1"/>
    <col min="14" max="14" width="9.7265625" style="4" customWidth="1"/>
    <col min="15" max="15" width="3.453125" style="4" customWidth="1"/>
    <col min="16" max="17" width="9.1796875" style="4" customWidth="1"/>
    <col min="18" max="18" width="11.26953125" style="4" customWidth="1"/>
    <col min="19" max="19" width="2.54296875" style="4" customWidth="1"/>
    <col min="20" max="22" width="9.1796875" style="4" customWidth="1"/>
    <col min="23" max="23" width="3.453125" style="4" customWidth="1"/>
    <col min="24" max="24" width="9.1796875" style="4" customWidth="1"/>
    <col min="25" max="25" width="9.7265625" style="4" customWidth="1"/>
    <col min="26" max="26" width="9.1796875" style="4" customWidth="1"/>
    <col min="27" max="27" width="3.81640625" style="4" customWidth="1"/>
    <col min="28" max="30" width="9.1796875" style="4" customWidth="1"/>
    <col min="31" max="31" width="3" style="4" customWidth="1"/>
    <col min="32" max="33" width="9.1796875" style="4" customWidth="1"/>
    <col min="34" max="34" width="12.54296875" style="4" customWidth="1"/>
    <col min="35" max="16384" width="9.1796875" style="4" hidden="1"/>
  </cols>
  <sheetData>
    <row r="1" spans="1:34" ht="15.75" customHeight="1" thickTop="1" x14ac:dyDescent="0.3">
      <c r="A1" s="2"/>
      <c r="B1" s="3"/>
      <c r="C1" s="3"/>
      <c r="D1" s="3"/>
      <c r="E1" s="3"/>
      <c r="F1" s="3"/>
      <c r="G1" s="3"/>
      <c r="H1" s="60">
        <f>twpn_All_Uniq_Weapons_Value</f>
        <v>353</v>
      </c>
      <c r="I1" s="61"/>
      <c r="J1" s="62"/>
      <c r="K1" s="3" t="str">
        <f>twpn_Chart1_Title</f>
        <v>Structure of all weapons by their type</v>
      </c>
      <c r="L1" s="94" t="str">
        <f>twpn_Highest_Damage_Weapon_Value</f>
        <v>TOZ-34 "Chimera Hunter" (GS)</v>
      </c>
      <c r="M1" s="95"/>
      <c r="N1" s="96"/>
      <c r="O1" s="3" t="str">
        <f>twpn_Chart2_Title</f>
        <v>Count of weapons by region and demanded repair kit</v>
      </c>
      <c r="P1" s="91">
        <f>tpwn_Current_Weapons_To_All_Value</f>
        <v>1</v>
      </c>
      <c r="Q1" s="92"/>
      <c r="R1" s="93"/>
      <c r="S1" s="3" t="str">
        <f>twpn_Chart3_Title</f>
        <v>Average damage, fire rate and recoil for weapons by region name</v>
      </c>
      <c r="T1" s="60">
        <f>twpn_All_Uniq_Weapons_BAS_Value</f>
        <v>107</v>
      </c>
      <c r="U1" s="61"/>
      <c r="V1" s="62"/>
      <c r="W1" s="3" t="str">
        <f>twpn_Chart4_Title</f>
        <v>Average weight and cost of weapons by region name</v>
      </c>
      <c r="X1" s="91">
        <f>twpn_Bas_Weapons_To_All_Value</f>
        <v>0.30311614730878189</v>
      </c>
      <c r="Y1" s="92"/>
      <c r="Z1" s="93"/>
      <c r="AA1" s="3" t="str">
        <f>twpn_Chart5_Title</f>
        <v>Average handling, reliability and accuracy of wepons by region</v>
      </c>
      <c r="AB1" s="60">
        <f>twpn_All_Alternate_Caliber</f>
        <v>95</v>
      </c>
      <c r="AC1" s="61"/>
      <c r="AD1" s="62"/>
      <c r="AE1" s="3"/>
      <c r="AF1" s="60">
        <f>twpn_Count_BR6_Pen_Value</f>
        <v>78</v>
      </c>
      <c r="AG1" s="61"/>
      <c r="AH1" s="62"/>
    </row>
    <row r="2" spans="1:34" ht="15" customHeight="1" x14ac:dyDescent="0.3">
      <c r="A2" s="5"/>
      <c r="B2" s="6"/>
      <c r="C2" s="6"/>
      <c r="D2" s="6"/>
      <c r="E2" s="6"/>
      <c r="F2" s="6"/>
      <c r="G2" s="6"/>
      <c r="H2" s="60"/>
      <c r="I2" s="61"/>
      <c r="J2" s="62"/>
      <c r="K2" s="6"/>
      <c r="L2" s="94"/>
      <c r="M2" s="95"/>
      <c r="N2" s="96"/>
      <c r="O2" s="6"/>
      <c r="P2" s="91"/>
      <c r="Q2" s="92"/>
      <c r="R2" s="93"/>
      <c r="S2" s="6"/>
      <c r="T2" s="60"/>
      <c r="U2" s="61"/>
      <c r="V2" s="62"/>
      <c r="W2" s="6"/>
      <c r="X2" s="91"/>
      <c r="Y2" s="92"/>
      <c r="Z2" s="93"/>
      <c r="AA2" s="6"/>
      <c r="AB2" s="60"/>
      <c r="AC2" s="61"/>
      <c r="AD2" s="62"/>
      <c r="AE2" s="6"/>
      <c r="AF2" s="60"/>
      <c r="AG2" s="61"/>
      <c r="AH2" s="62"/>
    </row>
    <row r="3" spans="1:34" ht="15" customHeight="1" x14ac:dyDescent="0.3">
      <c r="A3" s="5"/>
      <c r="B3" s="6"/>
      <c r="C3" s="6"/>
      <c r="D3" s="6"/>
      <c r="E3" s="6"/>
      <c r="F3" s="6"/>
      <c r="G3" s="6"/>
      <c r="H3" s="60"/>
      <c r="I3" s="61"/>
      <c r="J3" s="62"/>
      <c r="K3" s="6"/>
      <c r="L3" s="94"/>
      <c r="M3" s="95"/>
      <c r="N3" s="96"/>
      <c r="O3" s="6"/>
      <c r="P3" s="91"/>
      <c r="Q3" s="92"/>
      <c r="R3" s="93"/>
      <c r="S3" s="6"/>
      <c r="T3" s="60"/>
      <c r="U3" s="61"/>
      <c r="V3" s="62"/>
      <c r="W3" s="6"/>
      <c r="X3" s="91"/>
      <c r="Y3" s="92"/>
      <c r="Z3" s="93"/>
      <c r="AA3" s="6"/>
      <c r="AB3" s="60"/>
      <c r="AC3" s="61"/>
      <c r="AD3" s="62"/>
      <c r="AE3" s="6"/>
      <c r="AF3" s="60"/>
      <c r="AG3" s="61"/>
      <c r="AH3" s="62"/>
    </row>
    <row r="4" spans="1:34" ht="15" customHeight="1" x14ac:dyDescent="0.3">
      <c r="A4" s="5"/>
      <c r="B4" s="6"/>
      <c r="C4" s="6"/>
      <c r="D4" s="6"/>
      <c r="E4" s="6"/>
      <c r="F4" s="6"/>
      <c r="G4" s="6"/>
      <c r="H4" s="60"/>
      <c r="I4" s="61"/>
      <c r="J4" s="62"/>
      <c r="K4" s="6"/>
      <c r="L4" s="94"/>
      <c r="M4" s="95"/>
      <c r="N4" s="96"/>
      <c r="O4" s="6"/>
      <c r="P4" s="91"/>
      <c r="Q4" s="92"/>
      <c r="R4" s="93"/>
      <c r="S4" s="6"/>
      <c r="T4" s="60"/>
      <c r="U4" s="61"/>
      <c r="V4" s="62"/>
      <c r="W4" s="6"/>
      <c r="X4" s="91"/>
      <c r="Y4" s="92"/>
      <c r="Z4" s="93"/>
      <c r="AA4" s="6"/>
      <c r="AB4" s="60"/>
      <c r="AC4" s="61"/>
      <c r="AD4" s="62"/>
      <c r="AE4" s="6"/>
      <c r="AF4" s="60"/>
      <c r="AG4" s="61"/>
      <c r="AH4" s="62"/>
    </row>
    <row r="5" spans="1:34" x14ac:dyDescent="0.3">
      <c r="A5" s="5"/>
      <c r="B5" s="6"/>
      <c r="C5" s="6"/>
      <c r="D5" s="6"/>
      <c r="E5" s="6"/>
      <c r="F5" s="6"/>
      <c r="G5" s="6"/>
      <c r="H5" s="78" t="str">
        <f>twpn_All_Uniq_Weapons_Title</f>
        <v>Count unique weapons</v>
      </c>
      <c r="I5" s="79"/>
      <c r="J5" s="80"/>
      <c r="K5" s="6"/>
      <c r="L5" s="78" t="str">
        <f>twpn_Highest_Damage_Weapon_Title</f>
        <v>Highest damage per bullet</v>
      </c>
      <c r="M5" s="79"/>
      <c r="N5" s="80"/>
      <c r="O5" s="6"/>
      <c r="P5" s="78" t="str">
        <f>tpwn_Current_Weapons_To_All_Title</f>
        <v>Selected weapons to all (%)</v>
      </c>
      <c r="Q5" s="79"/>
      <c r="R5" s="80"/>
      <c r="S5" s="6"/>
      <c r="T5" s="78" t="str">
        <f>twpn_All_Uniq_Weapons_BAS_Title</f>
        <v>Count unique BAS weapons</v>
      </c>
      <c r="U5" s="79"/>
      <c r="V5" s="80"/>
      <c r="W5" s="6"/>
      <c r="X5" s="78" t="str">
        <f>twpn_Bas_Weapons_To_All_Title</f>
        <v>Bas weapons to all (%)</v>
      </c>
      <c r="Y5" s="79"/>
      <c r="Z5" s="80"/>
      <c r="AA5" s="6"/>
      <c r="AB5" s="78" t="str">
        <f>twpn_All_Alternate_Caliber_Title</f>
        <v>Count alt caliber weapon</v>
      </c>
      <c r="AC5" s="79"/>
      <c r="AD5" s="80"/>
      <c r="AE5" s="6"/>
      <c r="AF5" s="78" t="str">
        <f>twpn_Count_BR6_Pen_Title</f>
        <v>Count weapons can hurt BR6</v>
      </c>
      <c r="AG5" s="79"/>
      <c r="AH5" s="80"/>
    </row>
    <row r="6" spans="1:34" ht="14" x14ac:dyDescent="0.3">
      <c r="A6" s="5"/>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7"/>
    </row>
    <row r="7" spans="1:34" ht="14" x14ac:dyDescent="0.3">
      <c r="A7" s="5"/>
      <c r="B7" s="6"/>
      <c r="C7" s="6"/>
      <c r="D7" s="6"/>
      <c r="E7" s="6"/>
      <c r="F7" s="6"/>
      <c r="G7" s="6"/>
      <c r="H7" s="6"/>
      <c r="I7" s="6"/>
      <c r="J7" s="6"/>
      <c r="K7" s="6"/>
      <c r="L7" s="6"/>
      <c r="M7" s="6"/>
      <c r="N7" s="6"/>
      <c r="O7" s="6"/>
      <c r="P7" s="6"/>
      <c r="Q7" s="6"/>
      <c r="R7" s="6"/>
      <c r="S7" s="6"/>
      <c r="T7" s="6"/>
      <c r="U7" s="6"/>
      <c r="V7" s="6"/>
      <c r="W7" s="6"/>
      <c r="X7" s="6"/>
      <c r="Y7" s="6"/>
      <c r="Z7" s="6"/>
      <c r="AA7" s="6"/>
      <c r="AB7" s="6"/>
      <c r="AC7" s="6"/>
      <c r="AD7" s="6"/>
      <c r="AE7" s="6"/>
      <c r="AF7" s="6"/>
      <c r="AG7" s="6"/>
      <c r="AH7" s="7"/>
    </row>
    <row r="8" spans="1:34" ht="14" x14ac:dyDescent="0.3">
      <c r="A8" s="5"/>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7"/>
    </row>
    <row r="9" spans="1:34" ht="14" x14ac:dyDescent="0.3">
      <c r="A9" s="5"/>
      <c r="B9" s="6"/>
      <c r="C9" s="6"/>
      <c r="D9" s="6"/>
      <c r="E9" s="6"/>
      <c r="F9" s="6"/>
      <c r="G9" s="6"/>
      <c r="H9" s="6"/>
      <c r="I9" s="6"/>
      <c r="J9" s="6"/>
      <c r="K9" s="6"/>
      <c r="L9" s="6"/>
      <c r="M9" s="6"/>
      <c r="N9" s="6"/>
      <c r="O9" s="6"/>
      <c r="P9" s="6"/>
      <c r="Q9" s="6"/>
      <c r="R9" s="6"/>
      <c r="S9" s="6"/>
      <c r="T9" s="6"/>
      <c r="U9" s="6"/>
      <c r="V9" s="6"/>
      <c r="W9" s="6"/>
      <c r="X9" s="6"/>
      <c r="Y9" s="6"/>
      <c r="Z9" s="6"/>
      <c r="AA9" s="6"/>
      <c r="AB9" s="6"/>
      <c r="AC9" s="6"/>
      <c r="AD9" s="6"/>
      <c r="AE9" s="6"/>
      <c r="AF9" s="6"/>
      <c r="AG9" s="6"/>
      <c r="AH9" s="7"/>
    </row>
    <row r="10" spans="1:34" ht="14" x14ac:dyDescent="0.3">
      <c r="A10" s="5"/>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7"/>
    </row>
    <row r="11" spans="1:34" ht="14" x14ac:dyDescent="0.3">
      <c r="A11" s="5"/>
      <c r="B11" s="6"/>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c r="AE11" s="6"/>
      <c r="AF11" s="6"/>
      <c r="AG11" s="6"/>
      <c r="AH11" s="7"/>
    </row>
    <row r="12" spans="1:34" ht="14" x14ac:dyDescent="0.3">
      <c r="A12" s="5"/>
      <c r="B12" s="6"/>
      <c r="C12" s="6"/>
      <c r="D12" s="6"/>
      <c r="E12" s="6"/>
      <c r="F12" s="6"/>
      <c r="G12" s="6"/>
      <c r="H12" s="6"/>
      <c r="I12" s="6"/>
      <c r="J12" s="6"/>
      <c r="K12" s="6"/>
      <c r="L12" s="6"/>
      <c r="M12" s="6"/>
      <c r="N12" s="6"/>
      <c r="O12" s="6"/>
      <c r="P12" s="6"/>
      <c r="Q12" s="6"/>
      <c r="R12" s="6"/>
      <c r="S12" s="6"/>
      <c r="T12" s="6"/>
      <c r="U12" s="6"/>
      <c r="V12" s="6"/>
      <c r="W12" s="6"/>
      <c r="X12" s="6"/>
      <c r="Y12" s="6"/>
      <c r="Z12" s="6"/>
      <c r="AA12" s="6"/>
      <c r="AB12" s="6"/>
      <c r="AC12" s="6"/>
      <c r="AD12" s="6"/>
      <c r="AE12" s="6"/>
      <c r="AF12" s="6"/>
      <c r="AG12" s="6"/>
      <c r="AH12" s="7"/>
    </row>
    <row r="13" spans="1:34" ht="14" x14ac:dyDescent="0.3">
      <c r="A13" s="5"/>
      <c r="B13" s="6"/>
      <c r="C13" s="6"/>
      <c r="D13" s="6"/>
      <c r="E13" s="6"/>
      <c r="F13" s="6"/>
      <c r="G13" s="6"/>
      <c r="H13" s="6"/>
      <c r="I13" s="6"/>
      <c r="J13" s="6"/>
      <c r="K13" s="6"/>
      <c r="L13" s="6"/>
      <c r="M13" s="6"/>
      <c r="N13" s="6"/>
      <c r="O13" s="6"/>
      <c r="P13" s="6"/>
      <c r="Q13" s="6"/>
      <c r="R13" s="6"/>
      <c r="S13" s="6"/>
      <c r="T13" s="6"/>
      <c r="U13" s="6"/>
      <c r="V13" s="6"/>
      <c r="W13" s="6"/>
      <c r="X13" s="6"/>
      <c r="Y13" s="6"/>
      <c r="Z13" s="6"/>
      <c r="AA13" s="6"/>
      <c r="AB13" s="6"/>
      <c r="AC13" s="6"/>
      <c r="AD13" s="6"/>
      <c r="AE13" s="6"/>
      <c r="AF13" s="6"/>
      <c r="AG13" s="6"/>
      <c r="AH13" s="7"/>
    </row>
    <row r="14" spans="1:34" ht="14" x14ac:dyDescent="0.3">
      <c r="A14" s="5"/>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7"/>
    </row>
    <row r="15" spans="1:34" ht="14" x14ac:dyDescent="0.3">
      <c r="A15" s="5"/>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7"/>
    </row>
    <row r="16" spans="1:34" ht="14" x14ac:dyDescent="0.3">
      <c r="A16" s="5"/>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7"/>
    </row>
    <row r="17" spans="1:34" ht="14" x14ac:dyDescent="0.3">
      <c r="A17" s="5"/>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7"/>
    </row>
    <row r="18" spans="1:34" ht="14" x14ac:dyDescent="0.3">
      <c r="A18" s="5"/>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7"/>
    </row>
    <row r="19" spans="1:34" ht="14" x14ac:dyDescent="0.3">
      <c r="A19" s="5"/>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c r="AE19" s="6"/>
      <c r="AF19" s="6"/>
      <c r="AG19" s="6"/>
      <c r="AH19" s="7"/>
    </row>
    <row r="20" spans="1:34" ht="14" x14ac:dyDescent="0.3">
      <c r="A20" s="5"/>
      <c r="B20" s="6"/>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c r="AE20" s="6"/>
      <c r="AF20" s="6"/>
      <c r="AG20" s="6"/>
      <c r="AH20" s="7"/>
    </row>
    <row r="21" spans="1:34" ht="14" x14ac:dyDescent="0.3">
      <c r="A21" s="5"/>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7"/>
    </row>
    <row r="22" spans="1:34" ht="14" x14ac:dyDescent="0.3">
      <c r="A22" s="5"/>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7"/>
    </row>
    <row r="23" spans="1:34" ht="14" x14ac:dyDescent="0.3">
      <c r="A23" s="5"/>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7"/>
    </row>
    <row r="24" spans="1:34" ht="14" x14ac:dyDescent="0.3">
      <c r="A24" s="5"/>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c r="AH24" s="7"/>
    </row>
    <row r="25" spans="1:34" ht="14" x14ac:dyDescent="0.3">
      <c r="A25" s="5"/>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7"/>
    </row>
    <row r="26" spans="1:34" ht="14" x14ac:dyDescent="0.3">
      <c r="A26" s="5"/>
      <c r="B26" s="6"/>
      <c r="C26" s="6"/>
      <c r="D26" s="6"/>
      <c r="E26" s="6"/>
      <c r="F26" s="6"/>
      <c r="G26" s="6"/>
      <c r="H26" s="6"/>
      <c r="I26" s="6"/>
      <c r="J26" s="6"/>
      <c r="K26" s="6"/>
      <c r="L26" s="6"/>
      <c r="M26" s="6"/>
      <c r="N26" s="6" t="s">
        <v>78</v>
      </c>
      <c r="O26" s="6"/>
      <c r="P26" s="6"/>
      <c r="Q26" s="6"/>
      <c r="R26" s="6"/>
      <c r="S26" s="6"/>
      <c r="T26" s="6"/>
      <c r="U26" s="6"/>
      <c r="V26" s="6"/>
      <c r="W26" s="6"/>
      <c r="X26" s="6"/>
      <c r="Y26" s="6"/>
      <c r="Z26" s="6"/>
      <c r="AA26" s="6"/>
      <c r="AB26" s="6"/>
      <c r="AC26" s="6"/>
      <c r="AD26" s="6"/>
      <c r="AE26" s="6"/>
      <c r="AF26" s="6"/>
      <c r="AG26" s="6"/>
      <c r="AH26" s="7"/>
    </row>
    <row r="27" spans="1:34" ht="14" x14ac:dyDescent="0.3">
      <c r="A27" s="5"/>
      <c r="B27" s="6"/>
      <c r="C27" s="6"/>
      <c r="D27" s="6"/>
      <c r="E27" s="6"/>
      <c r="F27" s="6"/>
      <c r="G27" s="6"/>
      <c r="H27" s="6"/>
      <c r="I27" s="6"/>
      <c r="J27" s="6"/>
      <c r="K27" s="6"/>
      <c r="L27" s="6"/>
      <c r="M27" s="6"/>
      <c r="N27" s="6" t="s">
        <v>79</v>
      </c>
      <c r="O27" s="6"/>
      <c r="P27" s="6"/>
      <c r="Q27" s="6"/>
      <c r="R27" s="6"/>
      <c r="S27" s="6"/>
      <c r="T27" s="6"/>
      <c r="U27" s="6"/>
      <c r="V27" s="6"/>
      <c r="W27" s="6"/>
      <c r="X27" s="6"/>
      <c r="Y27" s="6"/>
      <c r="Z27" s="6"/>
      <c r="AA27" s="6"/>
      <c r="AB27" s="6"/>
      <c r="AC27" s="6"/>
      <c r="AD27" s="6"/>
      <c r="AE27" s="6"/>
      <c r="AF27" s="6"/>
      <c r="AG27" s="6"/>
      <c r="AH27" s="7"/>
    </row>
    <row r="28" spans="1:34" ht="14" x14ac:dyDescent="0.3">
      <c r="A28" s="5"/>
      <c r="B28" s="6"/>
      <c r="C28" s="6"/>
      <c r="D28" s="6"/>
      <c r="E28" s="6"/>
      <c r="F28" s="6"/>
      <c r="G28" s="6"/>
      <c r="H28" s="6"/>
      <c r="I28" s="6"/>
      <c r="J28" s="6"/>
      <c r="K28" s="6"/>
      <c r="L28" s="6"/>
      <c r="M28" s="6"/>
      <c r="N28" s="6" t="s">
        <v>80</v>
      </c>
      <c r="O28" s="6"/>
      <c r="P28" s="6"/>
      <c r="Q28" s="6"/>
      <c r="R28" s="6"/>
      <c r="S28" s="6"/>
      <c r="T28" s="6"/>
      <c r="U28" s="6"/>
      <c r="V28" s="6"/>
      <c r="W28" s="6"/>
      <c r="X28" s="6"/>
      <c r="Y28" s="6"/>
      <c r="Z28" s="6"/>
      <c r="AA28" s="6"/>
      <c r="AB28" s="6"/>
      <c r="AC28" s="6"/>
      <c r="AD28" s="6"/>
      <c r="AE28" s="6"/>
      <c r="AF28" s="6"/>
      <c r="AG28" s="6"/>
      <c r="AH28" s="7"/>
    </row>
    <row r="29" spans="1:34" ht="14" x14ac:dyDescent="0.3">
      <c r="A29" s="5"/>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7"/>
    </row>
    <row r="30" spans="1:34" ht="14" x14ac:dyDescent="0.3">
      <c r="A30" s="5"/>
      <c r="B30" s="6"/>
      <c r="C30" s="6"/>
      <c r="D30" s="6"/>
      <c r="E30" s="6"/>
      <c r="F30" s="6"/>
      <c r="G30" s="6"/>
      <c r="H30" s="6"/>
      <c r="I30" s="6"/>
      <c r="J30" s="6"/>
      <c r="K30" s="6"/>
      <c r="L30" s="6"/>
      <c r="M30" s="6"/>
      <c r="N30" s="6" t="s">
        <v>81</v>
      </c>
      <c r="O30" s="6"/>
      <c r="P30" s="6"/>
      <c r="Q30" s="6"/>
      <c r="R30" s="6"/>
      <c r="S30" s="6"/>
      <c r="T30" s="6"/>
      <c r="U30" s="6"/>
      <c r="V30" s="6"/>
      <c r="W30" s="6"/>
      <c r="X30" s="6"/>
      <c r="Y30" s="6"/>
      <c r="Z30" s="6"/>
      <c r="AA30" s="6"/>
      <c r="AB30" s="6"/>
      <c r="AC30" s="6"/>
      <c r="AD30" s="6"/>
      <c r="AE30" s="6"/>
      <c r="AF30" s="6"/>
      <c r="AG30" s="6"/>
      <c r="AH30" s="7"/>
    </row>
    <row r="31" spans="1:34" ht="14" x14ac:dyDescent="0.3">
      <c r="A31" s="5"/>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7"/>
    </row>
    <row r="32" spans="1:34" ht="14" x14ac:dyDescent="0.3">
      <c r="A32" s="5"/>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7"/>
    </row>
    <row r="33" spans="1:34" ht="14" x14ac:dyDescent="0.3">
      <c r="A33" s="5"/>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7"/>
    </row>
    <row r="34" spans="1:34" ht="14" x14ac:dyDescent="0.3">
      <c r="A34" s="5"/>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7"/>
    </row>
    <row r="35" spans="1:34" ht="14" x14ac:dyDescent="0.3">
      <c r="A35" s="5"/>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7"/>
    </row>
    <row r="36" spans="1:34" ht="14" x14ac:dyDescent="0.3">
      <c r="A36" s="5"/>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7"/>
    </row>
    <row r="37" spans="1:34" ht="14" x14ac:dyDescent="0.3">
      <c r="A37" s="5"/>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c r="AE37" s="6"/>
      <c r="AF37" s="6"/>
      <c r="AG37" s="6"/>
      <c r="AH37" s="7"/>
    </row>
    <row r="38" spans="1:34" ht="14" x14ac:dyDescent="0.3">
      <c r="A38" s="5"/>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c r="AE38" s="6"/>
      <c r="AF38" s="6"/>
      <c r="AG38" s="6"/>
      <c r="AH38" s="7"/>
    </row>
    <row r="39" spans="1:34" ht="14" x14ac:dyDescent="0.3">
      <c r="A39" s="5"/>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c r="AE39" s="6"/>
      <c r="AF39" s="6"/>
      <c r="AG39" s="6"/>
      <c r="AH39" s="7"/>
    </row>
    <row r="40" spans="1:34" ht="18.75" customHeight="1" thickBot="1" x14ac:dyDescent="0.35">
      <c r="A40" s="8"/>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10"/>
    </row>
    <row r="41" spans="1:34" ht="14.5" hidden="1" thickTop="1" x14ac:dyDescent="0.3"/>
    <row r="42" spans="1:34" ht="14.5" hidden="1" thickTop="1" x14ac:dyDescent="0.3"/>
  </sheetData>
  <mergeCells count="14">
    <mergeCell ref="AF1:AH4"/>
    <mergeCell ref="H5:J5"/>
    <mergeCell ref="L5:N5"/>
    <mergeCell ref="P5:R5"/>
    <mergeCell ref="T5:V5"/>
    <mergeCell ref="X5:Z5"/>
    <mergeCell ref="AB5:AD5"/>
    <mergeCell ref="AF5:AH5"/>
    <mergeCell ref="H1:J4"/>
    <mergeCell ref="L1:N4"/>
    <mergeCell ref="P1:R4"/>
    <mergeCell ref="T1:V4"/>
    <mergeCell ref="X1:Z4"/>
    <mergeCell ref="AB1:AD4"/>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BD506-86FA-407E-AA4F-059A0087EECA}">
  <sheetPr codeName="Sheet6">
    <tabColor rgb="FF00B050"/>
  </sheetPr>
  <dimension ref="A1:AV200"/>
  <sheetViews>
    <sheetView topLeftCell="A12" workbookViewId="0">
      <selection activeCell="C15" sqref="C15"/>
    </sheetView>
  </sheetViews>
  <sheetFormatPr defaultRowHeight="14.5" x14ac:dyDescent="0.35"/>
  <cols>
    <col min="1" max="1" width="19.453125" bestFit="1" customWidth="1"/>
    <col min="2" max="2" width="18.453125" bestFit="1" customWidth="1"/>
    <col min="3" max="3" width="8.36328125" bestFit="1" customWidth="1"/>
    <col min="4" max="4" width="4.81640625" bestFit="1" customWidth="1"/>
    <col min="5" max="5" width="8.1796875" bestFit="1" customWidth="1"/>
    <col min="6" max="6" width="8.26953125" bestFit="1" customWidth="1"/>
    <col min="7" max="7" width="5.54296875" bestFit="1" customWidth="1"/>
    <col min="8" max="8" width="13.6328125" bestFit="1" customWidth="1"/>
    <col min="9" max="9" width="14" bestFit="1" customWidth="1"/>
    <col min="10" max="10" width="8.54296875" bestFit="1" customWidth="1"/>
    <col min="11" max="11" width="9" bestFit="1" customWidth="1"/>
    <col min="12" max="12" width="3.26953125" bestFit="1" customWidth="1"/>
    <col min="13" max="13" width="6.08984375" bestFit="1" customWidth="1"/>
    <col min="14" max="14" width="8.90625" bestFit="1" customWidth="1"/>
    <col min="15" max="15" width="23.36328125" bestFit="1" customWidth="1"/>
    <col min="16" max="16" width="14" bestFit="1" customWidth="1"/>
    <col min="17" max="17" width="19.453125" bestFit="1" customWidth="1"/>
    <col min="19" max="19" width="27.1796875" bestFit="1" customWidth="1"/>
    <col min="20" max="20" width="16.81640625" bestFit="1" customWidth="1"/>
    <col min="21" max="21" width="19.453125" bestFit="1" customWidth="1"/>
    <col min="22" max="22" width="5.36328125" bestFit="1" customWidth="1"/>
    <col min="23" max="23" width="7.81640625" bestFit="1" customWidth="1"/>
    <col min="24" max="24" width="10.7265625" bestFit="1" customWidth="1"/>
    <col min="25" max="28" width="11.26953125" customWidth="1"/>
    <col min="29" max="29" width="10.81640625" bestFit="1" customWidth="1"/>
    <col min="30" max="30" width="6.453125" bestFit="1" customWidth="1"/>
    <col min="31" max="31" width="5.54296875" bestFit="1" customWidth="1"/>
    <col min="32" max="32" width="8.54296875" bestFit="1" customWidth="1"/>
    <col min="33" max="33" width="12.36328125" bestFit="1" customWidth="1"/>
    <col min="34" max="34" width="25.26953125" bestFit="1" customWidth="1"/>
    <col min="35" max="35" width="25.453125" bestFit="1" customWidth="1"/>
    <col min="36" max="36" width="18.7265625" bestFit="1" customWidth="1"/>
    <col min="37" max="40" width="12" bestFit="1" customWidth="1"/>
    <col min="41" max="41" width="8" bestFit="1" customWidth="1"/>
    <col min="42" max="42" width="12.36328125" bestFit="1" customWidth="1"/>
    <col min="43" max="43" width="20.54296875" bestFit="1" customWidth="1"/>
    <col min="44" max="44" width="21.1796875" bestFit="1" customWidth="1"/>
    <col min="45" max="45" width="20.08984375" bestFit="1" customWidth="1"/>
    <col min="46" max="46" width="22.08984375" bestFit="1" customWidth="1"/>
    <col min="47" max="47" width="20.26953125" bestFit="1" customWidth="1"/>
    <col min="48" max="48" width="26.08984375" bestFit="1" customWidth="1"/>
    <col min="49" max="49" width="5.54296875" bestFit="1" customWidth="1"/>
    <col min="50" max="50" width="8.54296875" bestFit="1" customWidth="1"/>
    <col min="51" max="51" width="10.81640625" bestFit="1" customWidth="1"/>
    <col min="52" max="52" width="12.453125" bestFit="1" customWidth="1"/>
    <col min="53" max="53" width="6.453125" bestFit="1" customWidth="1"/>
    <col min="54" max="54" width="5.54296875" bestFit="1" customWidth="1"/>
    <col min="55" max="55" width="8.54296875" bestFit="1" customWidth="1"/>
    <col min="56" max="56" width="15.54296875" bestFit="1" customWidth="1"/>
    <col min="57" max="57" width="9.81640625" bestFit="1" customWidth="1"/>
    <col min="58" max="58" width="6.453125" bestFit="1" customWidth="1"/>
    <col min="59" max="59" width="5.54296875" bestFit="1" customWidth="1"/>
    <col min="60" max="60" width="8.54296875" bestFit="1" customWidth="1"/>
    <col min="61" max="61" width="12.81640625" bestFit="1" customWidth="1"/>
    <col min="62" max="62" width="11.1796875" bestFit="1" customWidth="1"/>
    <col min="63" max="63" width="6.453125" bestFit="1" customWidth="1"/>
    <col min="64" max="64" width="8.54296875" bestFit="1" customWidth="1"/>
    <col min="65" max="65" width="14.26953125" bestFit="1" customWidth="1"/>
    <col min="66" max="66" width="11.7265625" bestFit="1" customWidth="1"/>
    <col min="67" max="67" width="8.54296875" bestFit="1" customWidth="1"/>
    <col min="68" max="68" width="14.81640625" bestFit="1" customWidth="1"/>
    <col min="69" max="69" width="5.54296875" bestFit="1" customWidth="1"/>
    <col min="70" max="71" width="8.54296875" bestFit="1" customWidth="1"/>
    <col min="72" max="72" width="8.7265625" bestFit="1" customWidth="1"/>
    <col min="73" max="73" width="6.453125" bestFit="1" customWidth="1"/>
    <col min="74" max="74" width="8.54296875" bestFit="1" customWidth="1"/>
    <col min="75" max="75" width="11.7265625" bestFit="1" customWidth="1"/>
    <col min="76" max="76" width="11.453125" bestFit="1" customWidth="1"/>
    <col min="77" max="77" width="5.26953125" bestFit="1" customWidth="1"/>
    <col min="78" max="78" width="8.54296875" bestFit="1" customWidth="1"/>
    <col min="79" max="79" width="14.54296875" bestFit="1" customWidth="1"/>
    <col min="80" max="80" width="11.26953125" bestFit="1" customWidth="1"/>
  </cols>
  <sheetData>
    <row r="1" spans="1:10" x14ac:dyDescent="0.35">
      <c r="A1" s="35" t="s">
        <v>218</v>
      </c>
      <c r="B1" t="str">
        <f>B44</f>
        <v>(All)</v>
      </c>
    </row>
    <row r="2" spans="1:10" x14ac:dyDescent="0.35">
      <c r="A2" s="35" t="s">
        <v>82</v>
      </c>
      <c r="B2" t="str">
        <f>B43</f>
        <v>(All)</v>
      </c>
    </row>
    <row r="4" spans="1:10" x14ac:dyDescent="0.35">
      <c r="A4" t="s">
        <v>237</v>
      </c>
      <c r="B4" t="str">
        <f>"Current faction: " &amp; B1</f>
        <v>Current faction: (All)</v>
      </c>
    </row>
    <row r="5" spans="1:10" x14ac:dyDescent="0.35">
      <c r="A5" t="s">
        <v>238</v>
      </c>
      <c r="B5" t="str">
        <f>"Current type: " &amp; B2</f>
        <v>Current type: (All)</v>
      </c>
    </row>
    <row r="7" spans="1:10" ht="15.5" x14ac:dyDescent="0.35">
      <c r="A7" s="11" t="s">
        <v>34</v>
      </c>
      <c r="B7" s="12"/>
      <c r="C7" s="12"/>
      <c r="H7" s="13" t="s">
        <v>48</v>
      </c>
      <c r="I7" s="13"/>
      <c r="J7" s="13"/>
    </row>
    <row r="8" spans="1:10" ht="15" x14ac:dyDescent="0.35">
      <c r="A8" s="27" t="s">
        <v>35</v>
      </c>
      <c r="B8" s="27" t="s">
        <v>36</v>
      </c>
      <c r="C8" s="27" t="s">
        <v>37</v>
      </c>
      <c r="H8" s="36" t="s">
        <v>49</v>
      </c>
      <c r="I8" s="36" t="s">
        <v>50</v>
      </c>
      <c r="J8" s="36" t="s">
        <v>55</v>
      </c>
    </row>
    <row r="9" spans="1:10" ht="46.5" x14ac:dyDescent="0.35">
      <c r="A9" s="27" t="s">
        <v>223</v>
      </c>
      <c r="B9" s="24" t="s">
        <v>219</v>
      </c>
      <c r="C9" s="24">
        <f>GETPIVOTDATA("Armor Name",$A$46)</f>
        <v>163</v>
      </c>
      <c r="H9" s="24" t="s">
        <v>207</v>
      </c>
      <c r="I9" s="24" t="s">
        <v>215</v>
      </c>
      <c r="J9" s="24" t="s">
        <v>208</v>
      </c>
    </row>
    <row r="10" spans="1:10" ht="62" x14ac:dyDescent="0.35">
      <c r="A10" s="27" t="s">
        <v>224</v>
      </c>
      <c r="B10" s="24" t="s">
        <v>221</v>
      </c>
      <c r="C10" s="28">
        <f>C9/GETPIVOTDATA("Armor Name",$A$60)</f>
        <v>1</v>
      </c>
      <c r="H10" s="24" t="s">
        <v>209</v>
      </c>
      <c r="I10" s="24" t="s">
        <v>222</v>
      </c>
      <c r="J10" s="24" t="s">
        <v>210</v>
      </c>
    </row>
    <row r="11" spans="1:10" ht="93" x14ac:dyDescent="0.35">
      <c r="A11" s="27" t="s">
        <v>225</v>
      </c>
      <c r="B11" s="24" t="s">
        <v>227</v>
      </c>
      <c r="C11" s="24" t="str">
        <f>IF(H47&lt;&gt;"Grand Total", H47, "")</f>
        <v>UNISG Nosorog</v>
      </c>
      <c r="H11" s="24" t="s">
        <v>211</v>
      </c>
      <c r="I11" s="24" t="s">
        <v>216</v>
      </c>
      <c r="J11" s="24" t="s">
        <v>212</v>
      </c>
    </row>
    <row r="12" spans="1:10" ht="62" x14ac:dyDescent="0.35">
      <c r="A12" s="27" t="s">
        <v>226</v>
      </c>
      <c r="B12" s="24" t="s">
        <v>245</v>
      </c>
      <c r="C12" s="24" cm="1">
        <f t="array" aca="1" ref="C12" ca="1">INDIRECT("P47")</f>
        <v>8</v>
      </c>
      <c r="H12" s="24" t="s">
        <v>213</v>
      </c>
      <c r="I12" s="24" t="s">
        <v>217</v>
      </c>
      <c r="J12" s="24" t="s">
        <v>214</v>
      </c>
    </row>
    <row r="13" spans="1:10" ht="31" x14ac:dyDescent="0.35">
      <c r="A13" s="27" t="s">
        <v>228</v>
      </c>
      <c r="B13" s="24" t="s">
        <v>229</v>
      </c>
      <c r="C13" s="24">
        <f>GETPIVOTDATA("Count of Armor Name",$O$46)</f>
        <v>15</v>
      </c>
    </row>
    <row r="14" spans="1:10" ht="31" x14ac:dyDescent="0.35">
      <c r="A14" s="27" t="s">
        <v>242</v>
      </c>
      <c r="B14" s="24" t="s">
        <v>244</v>
      </c>
      <c r="C14" s="46">
        <f>GETPIVOTDATA("Average of Base Cost",$A$46)</f>
        <v>66173.429447852759</v>
      </c>
    </row>
    <row r="15" spans="1:10" ht="31" x14ac:dyDescent="0.35">
      <c r="A15" s="27" t="s">
        <v>246</v>
      </c>
      <c r="B15" s="24" t="s">
        <v>248</v>
      </c>
      <c r="C15" s="47">
        <f>GETPIVOTDATA("Count of Armor Name",$S$46) / $C$9</f>
        <v>0.3987730061349693</v>
      </c>
    </row>
    <row r="21" spans="1:48" x14ac:dyDescent="0.35">
      <c r="A21" s="25" t="s">
        <v>195</v>
      </c>
      <c r="B21" s="25" t="s">
        <v>20</v>
      </c>
      <c r="S21" s="25" t="s">
        <v>197</v>
      </c>
      <c r="T21" s="25" t="s">
        <v>20</v>
      </c>
      <c r="AG21" s="25" t="s">
        <v>18</v>
      </c>
      <c r="AH21" t="s">
        <v>198</v>
      </c>
      <c r="AI21" t="s">
        <v>199</v>
      </c>
      <c r="AJ21" t="s">
        <v>200</v>
      </c>
      <c r="AP21" s="25" t="s">
        <v>18</v>
      </c>
      <c r="AQ21" t="s">
        <v>201</v>
      </c>
      <c r="AR21" t="s">
        <v>202</v>
      </c>
      <c r="AS21" t="s">
        <v>203</v>
      </c>
      <c r="AT21" t="s">
        <v>204</v>
      </c>
      <c r="AU21" t="s">
        <v>206</v>
      </c>
      <c r="AV21" t="s">
        <v>205</v>
      </c>
    </row>
    <row r="22" spans="1:48" x14ac:dyDescent="0.35">
      <c r="A22" s="25" t="s">
        <v>18</v>
      </c>
      <c r="B22" t="s">
        <v>113</v>
      </c>
      <c r="C22" t="s">
        <v>121</v>
      </c>
      <c r="D22" t="s">
        <v>127</v>
      </c>
      <c r="E22" t="s">
        <v>137</v>
      </c>
      <c r="F22" t="s">
        <v>119</v>
      </c>
      <c r="G22" t="s">
        <v>108</v>
      </c>
      <c r="H22" t="s">
        <v>114</v>
      </c>
      <c r="I22" t="s">
        <v>117</v>
      </c>
      <c r="J22" t="s">
        <v>154</v>
      </c>
      <c r="K22" t="s">
        <v>174</v>
      </c>
      <c r="L22" t="s">
        <v>136</v>
      </c>
      <c r="M22" t="s">
        <v>187</v>
      </c>
      <c r="N22" t="s">
        <v>130</v>
      </c>
      <c r="O22" t="s">
        <v>19</v>
      </c>
      <c r="S22" s="25" t="s">
        <v>18</v>
      </c>
      <c r="T22" t="s">
        <v>196</v>
      </c>
      <c r="U22" t="s">
        <v>112</v>
      </c>
      <c r="V22" t="s">
        <v>111</v>
      </c>
      <c r="W22" t="s">
        <v>109</v>
      </c>
      <c r="X22" t="s">
        <v>19</v>
      </c>
      <c r="AG22" s="26" t="s">
        <v>117</v>
      </c>
      <c r="AH22" s="31">
        <v>0.97500000000000009</v>
      </c>
      <c r="AI22" s="31">
        <v>33</v>
      </c>
      <c r="AJ22" s="31">
        <v>20.375</v>
      </c>
      <c r="AP22" s="26" t="s">
        <v>196</v>
      </c>
      <c r="AQ22" s="37">
        <v>0.27259259259259255</v>
      </c>
      <c r="AR22" s="37">
        <v>0.29407407407407404</v>
      </c>
      <c r="AS22" s="37">
        <v>0.27074074074074073</v>
      </c>
      <c r="AT22" s="37">
        <v>0.17296296296296293</v>
      </c>
      <c r="AU22" s="37">
        <v>8.3333333333333356E-2</v>
      </c>
      <c r="AV22" s="37">
        <v>9.4814814814814838E-2</v>
      </c>
    </row>
    <row r="23" spans="1:48" x14ac:dyDescent="0.35">
      <c r="A23" s="26" t="s">
        <v>112</v>
      </c>
      <c r="B23" s="157">
        <v>2</v>
      </c>
      <c r="C23" s="157">
        <v>3</v>
      </c>
      <c r="D23" s="157">
        <v>12</v>
      </c>
      <c r="E23" s="157"/>
      <c r="F23" s="157">
        <v>4</v>
      </c>
      <c r="G23" s="157">
        <v>2</v>
      </c>
      <c r="H23" s="157">
        <v>8</v>
      </c>
      <c r="I23" s="157">
        <v>3</v>
      </c>
      <c r="J23" s="157">
        <v>3</v>
      </c>
      <c r="K23" s="157"/>
      <c r="L23" s="157"/>
      <c r="M23" s="157">
        <v>2</v>
      </c>
      <c r="N23" s="157">
        <v>2</v>
      </c>
      <c r="O23" s="157">
        <v>41</v>
      </c>
      <c r="S23" s="26" t="s">
        <v>137</v>
      </c>
      <c r="T23" s="31">
        <v>45</v>
      </c>
      <c r="U23" s="31"/>
      <c r="V23" s="31"/>
      <c r="W23" s="31">
        <v>11.714285714285714</v>
      </c>
      <c r="X23" s="31">
        <v>19.111111111111111</v>
      </c>
      <c r="Y23" s="31"/>
      <c r="Z23" s="31"/>
      <c r="AA23" s="31"/>
      <c r="AB23" s="31"/>
      <c r="AG23" s="26" t="s">
        <v>127</v>
      </c>
      <c r="AH23" s="31">
        <v>0.98666666666666669</v>
      </c>
      <c r="AI23" s="31">
        <v>22.925925925925927</v>
      </c>
      <c r="AJ23" s="31">
        <v>16.174444444444443</v>
      </c>
      <c r="AP23" s="26" t="s">
        <v>112</v>
      </c>
      <c r="AQ23" s="37">
        <v>0.29146341463414632</v>
      </c>
      <c r="AR23" s="37">
        <v>0.26439024390243904</v>
      </c>
      <c r="AS23" s="37">
        <v>0.26146341463414646</v>
      </c>
      <c r="AT23" s="37">
        <v>0.17073170731707316</v>
      </c>
      <c r="AU23" s="37">
        <v>2.7804878048780492E-2</v>
      </c>
      <c r="AV23" s="37">
        <v>6.5853658536585355E-2</v>
      </c>
    </row>
    <row r="24" spans="1:48" x14ac:dyDescent="0.35">
      <c r="A24" s="26" t="s">
        <v>111</v>
      </c>
      <c r="B24" s="157">
        <v>3</v>
      </c>
      <c r="C24" s="157">
        <v>3</v>
      </c>
      <c r="D24" s="157">
        <v>1</v>
      </c>
      <c r="E24" s="157"/>
      <c r="F24" s="157">
        <v>1</v>
      </c>
      <c r="G24" s="157">
        <v>2</v>
      </c>
      <c r="H24" s="157">
        <v>2</v>
      </c>
      <c r="I24" s="157">
        <v>1</v>
      </c>
      <c r="J24" s="157"/>
      <c r="K24" s="157"/>
      <c r="L24" s="157"/>
      <c r="M24" s="157"/>
      <c r="N24" s="157">
        <v>4</v>
      </c>
      <c r="O24" s="157">
        <v>17</v>
      </c>
      <c r="S24" s="26" t="s">
        <v>130</v>
      </c>
      <c r="T24" s="31"/>
      <c r="U24" s="31">
        <v>49</v>
      </c>
      <c r="V24" s="31">
        <v>9.75</v>
      </c>
      <c r="W24" s="31">
        <v>34.666666666666664</v>
      </c>
      <c r="X24" s="31">
        <v>26.777777777777779</v>
      </c>
      <c r="Y24" s="31"/>
      <c r="Z24" s="31"/>
      <c r="AA24" s="31"/>
      <c r="AB24" s="31"/>
      <c r="AG24" s="26" t="s">
        <v>137</v>
      </c>
      <c r="AH24" s="31">
        <v>0.99666666666666659</v>
      </c>
      <c r="AI24" s="31">
        <v>23.555555555555557</v>
      </c>
      <c r="AJ24" s="31">
        <v>10.706666666666669</v>
      </c>
      <c r="AP24" s="26" t="s">
        <v>111</v>
      </c>
      <c r="AQ24" s="37">
        <v>4.7647058823529417E-2</v>
      </c>
      <c r="AR24" s="37">
        <v>0.12235294117647059</v>
      </c>
      <c r="AS24" s="37">
        <v>3.1176470588235295E-2</v>
      </c>
      <c r="AT24" s="37">
        <v>5.8235294117647073E-2</v>
      </c>
      <c r="AU24" s="37">
        <v>3.529411764705882E-3</v>
      </c>
      <c r="AV24" s="37">
        <v>1.8823529411764711E-2</v>
      </c>
    </row>
    <row r="25" spans="1:48" x14ac:dyDescent="0.35">
      <c r="A25" s="26" t="s">
        <v>109</v>
      </c>
      <c r="B25" s="157">
        <v>6</v>
      </c>
      <c r="C25" s="157">
        <v>5</v>
      </c>
      <c r="D25" s="157">
        <v>10</v>
      </c>
      <c r="E25" s="157">
        <v>7</v>
      </c>
      <c r="F25" s="157">
        <v>6</v>
      </c>
      <c r="G25" s="157">
        <v>12</v>
      </c>
      <c r="H25" s="157">
        <v>11</v>
      </c>
      <c r="I25" s="157">
        <v>1</v>
      </c>
      <c r="J25" s="157">
        <v>5</v>
      </c>
      <c r="K25" s="157">
        <v>2</v>
      </c>
      <c r="L25" s="157">
        <v>4</v>
      </c>
      <c r="M25" s="157">
        <v>6</v>
      </c>
      <c r="N25" s="157">
        <v>3</v>
      </c>
      <c r="O25" s="157">
        <v>78</v>
      </c>
      <c r="S25" s="26" t="s">
        <v>113</v>
      </c>
      <c r="T25" s="31">
        <v>59</v>
      </c>
      <c r="U25" s="31">
        <v>47.5</v>
      </c>
      <c r="V25" s="31">
        <v>14.333333333333334</v>
      </c>
      <c r="W25" s="31">
        <v>36</v>
      </c>
      <c r="X25" s="31">
        <v>34.416666666666664</v>
      </c>
      <c r="Y25" s="31"/>
      <c r="Z25" s="31"/>
      <c r="AA25" s="31"/>
      <c r="AB25" s="31"/>
      <c r="AG25" s="26" t="s">
        <v>154</v>
      </c>
      <c r="AH25" s="31">
        <v>0.99727272727272753</v>
      </c>
      <c r="AI25" s="31">
        <v>29.09090909090909</v>
      </c>
      <c r="AJ25" s="31">
        <v>14.963636363636363</v>
      </c>
      <c r="AP25" s="26" t="s">
        <v>109</v>
      </c>
      <c r="AQ25" s="37">
        <v>0.12102564102564109</v>
      </c>
      <c r="AR25" s="37">
        <v>0.17115384615384613</v>
      </c>
      <c r="AS25" s="37">
        <v>0.11615384615384614</v>
      </c>
      <c r="AT25" s="37">
        <v>0.10474358974358972</v>
      </c>
      <c r="AU25" s="37">
        <v>4.2948717948717956E-2</v>
      </c>
      <c r="AV25" s="37">
        <v>7.1025641025641018E-2</v>
      </c>
    </row>
    <row r="26" spans="1:48" x14ac:dyDescent="0.35">
      <c r="A26" s="26" t="s">
        <v>196</v>
      </c>
      <c r="B26" s="157">
        <v>1</v>
      </c>
      <c r="C26" s="157">
        <v>2</v>
      </c>
      <c r="D26" s="157">
        <v>4</v>
      </c>
      <c r="E26" s="157">
        <v>2</v>
      </c>
      <c r="F26" s="157">
        <v>3</v>
      </c>
      <c r="G26" s="157">
        <v>2</v>
      </c>
      <c r="H26" s="157">
        <v>2</v>
      </c>
      <c r="I26" s="157">
        <v>3</v>
      </c>
      <c r="J26" s="157">
        <v>3</v>
      </c>
      <c r="K26" s="157">
        <v>1</v>
      </c>
      <c r="L26" s="157">
        <v>1</v>
      </c>
      <c r="M26" s="157">
        <v>3</v>
      </c>
      <c r="N26" s="157"/>
      <c r="O26" s="157">
        <v>27</v>
      </c>
      <c r="S26" s="26" t="s">
        <v>108</v>
      </c>
      <c r="T26" s="31">
        <v>45</v>
      </c>
      <c r="U26" s="31">
        <v>45</v>
      </c>
      <c r="V26" s="31">
        <v>20</v>
      </c>
      <c r="W26" s="31">
        <v>33.583333333333336</v>
      </c>
      <c r="X26" s="31">
        <v>34.611111111111114</v>
      </c>
      <c r="Y26" s="31"/>
      <c r="Z26" s="31"/>
      <c r="AA26" s="31"/>
      <c r="AB26" s="31"/>
      <c r="AG26" s="26" t="s">
        <v>174</v>
      </c>
      <c r="AH26" s="31">
        <v>1</v>
      </c>
      <c r="AI26" s="31">
        <v>32</v>
      </c>
      <c r="AJ26" s="31">
        <v>15.033333333333333</v>
      </c>
      <c r="AP26" s="26" t="s">
        <v>19</v>
      </c>
      <c r="AQ26" s="37">
        <v>0.18134969325153383</v>
      </c>
      <c r="AR26" s="37">
        <v>0.20987730061349694</v>
      </c>
      <c r="AS26" s="37">
        <v>0.1694478527607361</v>
      </c>
      <c r="AT26" s="37">
        <v>0.12779141104294495</v>
      </c>
      <c r="AU26" s="37">
        <v>4.1717791411042947E-2</v>
      </c>
      <c r="AV26" s="37">
        <v>6.8220858895705477E-2</v>
      </c>
    </row>
    <row r="27" spans="1:48" x14ac:dyDescent="0.35">
      <c r="A27" s="26" t="s">
        <v>19</v>
      </c>
      <c r="B27" s="157">
        <v>12</v>
      </c>
      <c r="C27" s="157">
        <v>13</v>
      </c>
      <c r="D27" s="157">
        <v>27</v>
      </c>
      <c r="E27" s="157">
        <v>9</v>
      </c>
      <c r="F27" s="157">
        <v>14</v>
      </c>
      <c r="G27" s="157">
        <v>18</v>
      </c>
      <c r="H27" s="157">
        <v>23</v>
      </c>
      <c r="I27" s="157">
        <v>8</v>
      </c>
      <c r="J27" s="157">
        <v>11</v>
      </c>
      <c r="K27" s="157">
        <v>3</v>
      </c>
      <c r="L27" s="157">
        <v>5</v>
      </c>
      <c r="M27" s="157">
        <v>11</v>
      </c>
      <c r="N27" s="157">
        <v>9</v>
      </c>
      <c r="O27" s="157">
        <v>163</v>
      </c>
      <c r="S27" s="26" t="s">
        <v>121</v>
      </c>
      <c r="T27" s="31">
        <v>45</v>
      </c>
      <c r="U27" s="31">
        <v>45</v>
      </c>
      <c r="V27" s="31">
        <v>18</v>
      </c>
      <c r="W27" s="31">
        <v>36.799999999999997</v>
      </c>
      <c r="X27" s="31">
        <v>35.615384615384613</v>
      </c>
      <c r="Y27" s="31"/>
      <c r="Z27" s="31"/>
      <c r="AA27" s="31"/>
      <c r="AB27" s="31"/>
      <c r="AG27" s="26" t="s">
        <v>119</v>
      </c>
      <c r="AH27" s="31">
        <v>1.0021428571428574</v>
      </c>
      <c r="AI27" s="31">
        <v>25.285714285714285</v>
      </c>
      <c r="AJ27" s="31">
        <v>16.554285714285715</v>
      </c>
    </row>
    <row r="28" spans="1:48" x14ac:dyDescent="0.35">
      <c r="S28" s="26" t="s">
        <v>136</v>
      </c>
      <c r="T28" s="31">
        <v>59</v>
      </c>
      <c r="U28" s="31"/>
      <c r="V28" s="31"/>
      <c r="W28" s="31">
        <v>36.25</v>
      </c>
      <c r="X28" s="31">
        <v>40.799999999999997</v>
      </c>
      <c r="Y28" s="31"/>
      <c r="Z28" s="31"/>
      <c r="AA28" s="31"/>
      <c r="AB28" s="31"/>
      <c r="AG28" s="26" t="s">
        <v>114</v>
      </c>
      <c r="AH28" s="31">
        <v>1.0030434782608697</v>
      </c>
      <c r="AI28" s="31">
        <v>21.565217391304348</v>
      </c>
      <c r="AJ28" s="31">
        <v>13.643478260869566</v>
      </c>
    </row>
    <row r="29" spans="1:48" x14ac:dyDescent="0.35">
      <c r="S29" s="26" t="s">
        <v>119</v>
      </c>
      <c r="T29" s="31">
        <v>54</v>
      </c>
      <c r="U29" s="31">
        <v>47.25</v>
      </c>
      <c r="V29" s="31">
        <v>8</v>
      </c>
      <c r="W29" s="31">
        <v>35.5</v>
      </c>
      <c r="X29" s="31">
        <v>40.857142857142854</v>
      </c>
      <c r="Y29" s="31"/>
      <c r="Z29" s="31"/>
      <c r="AA29" s="31"/>
      <c r="AB29" s="31"/>
      <c r="AG29" s="26" t="s">
        <v>121</v>
      </c>
      <c r="AH29" s="31">
        <v>1.0146153846153845</v>
      </c>
      <c r="AI29" s="31">
        <v>21.076923076923077</v>
      </c>
      <c r="AJ29" s="31">
        <v>12.518461538461539</v>
      </c>
    </row>
    <row r="30" spans="1:48" x14ac:dyDescent="0.35">
      <c r="S30" s="26" t="s">
        <v>127</v>
      </c>
      <c r="T30" s="31">
        <v>51.75</v>
      </c>
      <c r="U30" s="31">
        <v>47.333333333333336</v>
      </c>
      <c r="V30" s="31">
        <v>8</v>
      </c>
      <c r="W30" s="31">
        <v>36</v>
      </c>
      <c r="X30" s="31">
        <v>42.333333333333336</v>
      </c>
      <c r="Y30" s="31"/>
      <c r="Z30" s="31"/>
      <c r="AA30" s="31"/>
      <c r="AB30" s="31"/>
      <c r="AG30" s="26" t="s">
        <v>113</v>
      </c>
      <c r="AH30" s="31">
        <v>1.0225000000000002</v>
      </c>
      <c r="AI30" s="31">
        <v>19.416666666666668</v>
      </c>
      <c r="AJ30" s="31">
        <v>12.623333333333333</v>
      </c>
    </row>
    <row r="31" spans="1:48" x14ac:dyDescent="0.35">
      <c r="S31" s="26" t="s">
        <v>154</v>
      </c>
      <c r="T31" s="31">
        <v>54</v>
      </c>
      <c r="U31" s="31">
        <v>45</v>
      </c>
      <c r="V31" s="31"/>
      <c r="W31" s="31">
        <v>34.799999999999997</v>
      </c>
      <c r="X31" s="31">
        <v>42.81818181818182</v>
      </c>
      <c r="Y31" s="31"/>
      <c r="Z31" s="31"/>
      <c r="AA31" s="31"/>
      <c r="AB31" s="31"/>
      <c r="AG31" s="26" t="s">
        <v>136</v>
      </c>
      <c r="AH31" s="31">
        <v>1.024</v>
      </c>
      <c r="AI31" s="31">
        <v>22.4</v>
      </c>
      <c r="AJ31" s="31">
        <v>13.4</v>
      </c>
    </row>
    <row r="32" spans="1:48" x14ac:dyDescent="0.35">
      <c r="S32" s="26" t="s">
        <v>114</v>
      </c>
      <c r="T32" s="31">
        <v>65.5</v>
      </c>
      <c r="U32" s="31">
        <v>48.125</v>
      </c>
      <c r="V32" s="31">
        <v>23</v>
      </c>
      <c r="W32" s="31">
        <v>38.545454545454547</v>
      </c>
      <c r="X32" s="31">
        <v>42.869565217391305</v>
      </c>
      <c r="Y32" s="31"/>
      <c r="Z32" s="31"/>
      <c r="AA32" s="31"/>
      <c r="AB32" s="31"/>
      <c r="AG32" s="26" t="s">
        <v>108</v>
      </c>
      <c r="AH32" s="31">
        <v>1.0316666666666667</v>
      </c>
      <c r="AI32" s="31">
        <v>18</v>
      </c>
      <c r="AJ32" s="31">
        <v>9.9499999999999993</v>
      </c>
    </row>
    <row r="33" spans="1:36" x14ac:dyDescent="0.35">
      <c r="S33" s="26" t="s">
        <v>187</v>
      </c>
      <c r="T33" s="31">
        <v>55.666666666666664</v>
      </c>
      <c r="U33" s="31">
        <v>48</v>
      </c>
      <c r="V33" s="31"/>
      <c r="W33" s="31">
        <v>36.5</v>
      </c>
      <c r="X33" s="31">
        <v>43.81818181818182</v>
      </c>
      <c r="Y33" s="31"/>
      <c r="Z33" s="31"/>
      <c r="AA33" s="31"/>
      <c r="AB33" s="31"/>
      <c r="AG33" s="26" t="s">
        <v>187</v>
      </c>
      <c r="AH33" s="31">
        <v>1.0327272727272727</v>
      </c>
      <c r="AI33" s="31">
        <v>28.545454545454547</v>
      </c>
      <c r="AJ33" s="31">
        <v>15.618181818181819</v>
      </c>
    </row>
    <row r="34" spans="1:36" x14ac:dyDescent="0.35">
      <c r="S34" s="26" t="s">
        <v>174</v>
      </c>
      <c r="T34" s="31">
        <v>59</v>
      </c>
      <c r="U34" s="31"/>
      <c r="V34" s="31"/>
      <c r="W34" s="31">
        <v>37</v>
      </c>
      <c r="X34" s="31">
        <v>44.333333333333336</v>
      </c>
      <c r="Y34" s="31"/>
      <c r="Z34" s="31"/>
      <c r="AA34" s="31"/>
      <c r="AB34" s="31"/>
      <c r="AG34" s="26" t="s">
        <v>130</v>
      </c>
      <c r="AH34" s="31">
        <v>1.0700000000000003</v>
      </c>
      <c r="AI34" s="31">
        <v>12</v>
      </c>
      <c r="AJ34" s="31">
        <v>8.362222222222222</v>
      </c>
    </row>
    <row r="35" spans="1:36" x14ac:dyDescent="0.35">
      <c r="S35" s="26" t="s">
        <v>117</v>
      </c>
      <c r="T35" s="31">
        <v>58.666666666666664</v>
      </c>
      <c r="U35" s="31">
        <v>45</v>
      </c>
      <c r="V35" s="31">
        <v>19</v>
      </c>
      <c r="W35" s="31">
        <v>39</v>
      </c>
      <c r="X35" s="31">
        <v>46.125</v>
      </c>
      <c r="Y35" s="31"/>
      <c r="Z35" s="31"/>
      <c r="AA35" s="31"/>
      <c r="AB35" s="31"/>
      <c r="AG35" s="26" t="s">
        <v>19</v>
      </c>
      <c r="AH35" s="31">
        <v>1.0099386503067485</v>
      </c>
      <c r="AI35" s="31">
        <v>22.858895705521473</v>
      </c>
      <c r="AJ35" s="31">
        <v>13.857116564417185</v>
      </c>
    </row>
    <row r="36" spans="1:36" x14ac:dyDescent="0.35">
      <c r="S36" s="26" t="s">
        <v>19</v>
      </c>
      <c r="T36" s="31">
        <v>53.777777777777779</v>
      </c>
      <c r="U36" s="31">
        <v>46.975609756097562</v>
      </c>
      <c r="V36" s="31">
        <v>15.117647058823529</v>
      </c>
      <c r="W36" s="31">
        <v>33.807692307692307</v>
      </c>
      <c r="X36" s="31">
        <v>38.478527607361961</v>
      </c>
      <c r="Y36" s="31"/>
      <c r="Z36" s="31"/>
      <c r="AA36" s="31"/>
      <c r="AB36" s="31"/>
    </row>
    <row r="43" spans="1:36" x14ac:dyDescent="0.35">
      <c r="A43" s="25" t="s">
        <v>2</v>
      </c>
      <c r="B43" t="s">
        <v>30</v>
      </c>
    </row>
    <row r="44" spans="1:36" x14ac:dyDescent="0.35">
      <c r="A44" s="25" t="s">
        <v>107</v>
      </c>
      <c r="B44" t="s">
        <v>30</v>
      </c>
      <c r="O44" s="35" t="s">
        <v>230</v>
      </c>
    </row>
    <row r="46" spans="1:36" x14ac:dyDescent="0.35">
      <c r="A46" t="s">
        <v>195</v>
      </c>
      <c r="B46" t="s">
        <v>243</v>
      </c>
      <c r="H46" s="25" t="s">
        <v>18</v>
      </c>
      <c r="I46" t="s">
        <v>220</v>
      </c>
      <c r="O46" s="25" t="s">
        <v>18</v>
      </c>
      <c r="P46" t="s">
        <v>220</v>
      </c>
      <c r="Q46" t="s">
        <v>195</v>
      </c>
      <c r="S46" s="25" t="s">
        <v>18</v>
      </c>
      <c r="T46" t="s">
        <v>247</v>
      </c>
      <c r="U46" t="s">
        <v>195</v>
      </c>
    </row>
    <row r="47" spans="1:36" x14ac:dyDescent="0.35">
      <c r="A47" s="157">
        <v>163</v>
      </c>
      <c r="B47" s="43">
        <v>66173.429447852759</v>
      </c>
      <c r="H47" s="26" t="s">
        <v>191</v>
      </c>
      <c r="I47" s="157">
        <v>74</v>
      </c>
      <c r="O47" s="40" t="s">
        <v>116</v>
      </c>
      <c r="P47" s="158">
        <v>8</v>
      </c>
      <c r="Q47" s="158">
        <v>1</v>
      </c>
      <c r="R47" s="35"/>
      <c r="S47" s="26" t="s">
        <v>110</v>
      </c>
      <c r="T47" s="157">
        <v>1.28</v>
      </c>
      <c r="U47" s="157">
        <v>1</v>
      </c>
    </row>
    <row r="48" spans="1:36" x14ac:dyDescent="0.35">
      <c r="H48" s="26" t="s">
        <v>19</v>
      </c>
      <c r="I48" s="157">
        <v>74</v>
      </c>
      <c r="O48" s="40" t="s">
        <v>118</v>
      </c>
      <c r="P48" s="158">
        <v>8</v>
      </c>
      <c r="Q48" s="158">
        <v>1</v>
      </c>
      <c r="S48" s="26" t="s">
        <v>115</v>
      </c>
      <c r="T48" s="157">
        <v>1.2700000000000002</v>
      </c>
      <c r="U48" s="157">
        <v>1</v>
      </c>
    </row>
    <row r="49" spans="1:21" x14ac:dyDescent="0.35">
      <c r="O49" s="40" t="s">
        <v>122</v>
      </c>
      <c r="P49" s="158">
        <v>8</v>
      </c>
      <c r="Q49" s="158">
        <v>1</v>
      </c>
      <c r="S49" s="26" t="s">
        <v>120</v>
      </c>
      <c r="T49" s="157">
        <v>1.87</v>
      </c>
      <c r="U49" s="157">
        <v>1</v>
      </c>
    </row>
    <row r="50" spans="1:21" x14ac:dyDescent="0.35">
      <c r="O50" s="40" t="s">
        <v>128</v>
      </c>
      <c r="P50" s="158">
        <v>8</v>
      </c>
      <c r="Q50" s="158">
        <v>1</v>
      </c>
      <c r="S50" s="26" t="s">
        <v>123</v>
      </c>
      <c r="T50" s="157">
        <v>1.33</v>
      </c>
      <c r="U50" s="157">
        <v>1</v>
      </c>
    </row>
    <row r="51" spans="1:21" x14ac:dyDescent="0.35">
      <c r="O51" s="40" t="s">
        <v>131</v>
      </c>
      <c r="P51" s="158">
        <v>8</v>
      </c>
      <c r="Q51" s="158">
        <v>1</v>
      </c>
      <c r="S51" s="26" t="s">
        <v>124</v>
      </c>
      <c r="T51" s="157">
        <v>1.4100000000000001</v>
      </c>
      <c r="U51" s="157">
        <v>1</v>
      </c>
    </row>
    <row r="52" spans="1:21" x14ac:dyDescent="0.35">
      <c r="O52" s="40" t="s">
        <v>132</v>
      </c>
      <c r="P52" s="158">
        <v>8</v>
      </c>
      <c r="Q52" s="158">
        <v>1</v>
      </c>
      <c r="S52" s="26" t="s">
        <v>125</v>
      </c>
      <c r="T52" s="157">
        <v>1.9200000000000002</v>
      </c>
      <c r="U52" s="157">
        <v>1</v>
      </c>
    </row>
    <row r="53" spans="1:21" x14ac:dyDescent="0.35">
      <c r="O53" s="40" t="s">
        <v>138</v>
      </c>
      <c r="P53" s="158">
        <v>8</v>
      </c>
      <c r="Q53" s="158">
        <v>1</v>
      </c>
      <c r="S53" s="26" t="s">
        <v>126</v>
      </c>
      <c r="T53" s="157">
        <v>1.52</v>
      </c>
      <c r="U53" s="157">
        <v>1</v>
      </c>
    </row>
    <row r="54" spans="1:21" x14ac:dyDescent="0.35">
      <c r="O54" s="40" t="s">
        <v>173</v>
      </c>
      <c r="P54" s="158">
        <v>8</v>
      </c>
      <c r="Q54" s="158">
        <v>1</v>
      </c>
      <c r="S54" s="26" t="s">
        <v>129</v>
      </c>
      <c r="T54" s="157">
        <v>1.54</v>
      </c>
      <c r="U54" s="157">
        <v>1</v>
      </c>
    </row>
    <row r="55" spans="1:21" x14ac:dyDescent="0.35">
      <c r="O55" s="40" t="s">
        <v>179</v>
      </c>
      <c r="P55" s="158">
        <v>8</v>
      </c>
      <c r="Q55" s="158">
        <v>1</v>
      </c>
      <c r="S55" s="26" t="s">
        <v>133</v>
      </c>
      <c r="T55" s="157">
        <v>1.87</v>
      </c>
      <c r="U55" s="157">
        <v>1</v>
      </c>
    </row>
    <row r="56" spans="1:21" x14ac:dyDescent="0.35">
      <c r="O56" s="40" t="s">
        <v>180</v>
      </c>
      <c r="P56" s="158">
        <v>8</v>
      </c>
      <c r="Q56" s="158">
        <v>1</v>
      </c>
      <c r="S56" s="26" t="s">
        <v>134</v>
      </c>
      <c r="T56" s="157">
        <v>1.31</v>
      </c>
      <c r="U56" s="157">
        <v>1</v>
      </c>
    </row>
    <row r="57" spans="1:21" x14ac:dyDescent="0.35">
      <c r="O57" s="40" t="s">
        <v>181</v>
      </c>
      <c r="P57" s="158">
        <v>8</v>
      </c>
      <c r="Q57" s="158">
        <v>1</v>
      </c>
      <c r="S57" s="26" t="s">
        <v>135</v>
      </c>
      <c r="T57" s="157">
        <v>1.2599999999999998</v>
      </c>
      <c r="U57" s="157">
        <v>1</v>
      </c>
    </row>
    <row r="58" spans="1:21" x14ac:dyDescent="0.35">
      <c r="O58" s="40" t="s">
        <v>183</v>
      </c>
      <c r="P58" s="158">
        <v>8</v>
      </c>
      <c r="Q58" s="158">
        <v>1</v>
      </c>
      <c r="S58" s="26" t="s">
        <v>139</v>
      </c>
      <c r="T58" s="157">
        <v>1.7000000000000002</v>
      </c>
      <c r="U58" s="157">
        <v>1</v>
      </c>
    </row>
    <row r="59" spans="1:21" x14ac:dyDescent="0.35">
      <c r="A59" t="s">
        <v>241</v>
      </c>
      <c r="O59" s="40" t="s">
        <v>184</v>
      </c>
      <c r="P59" s="158">
        <v>8</v>
      </c>
      <c r="Q59" s="158">
        <v>1</v>
      </c>
      <c r="S59" s="26" t="s">
        <v>140</v>
      </c>
      <c r="T59" s="157">
        <v>1.5</v>
      </c>
      <c r="U59" s="157">
        <v>1</v>
      </c>
    </row>
    <row r="60" spans="1:21" x14ac:dyDescent="0.35">
      <c r="A60" t="s">
        <v>195</v>
      </c>
      <c r="O60" s="40" t="s">
        <v>185</v>
      </c>
      <c r="P60" s="158">
        <v>8</v>
      </c>
      <c r="Q60" s="158">
        <v>1</v>
      </c>
      <c r="S60" s="26" t="s">
        <v>141</v>
      </c>
      <c r="T60" s="157">
        <v>1.81</v>
      </c>
      <c r="U60" s="157">
        <v>1</v>
      </c>
    </row>
    <row r="61" spans="1:21" x14ac:dyDescent="0.35">
      <c r="A61">
        <v>163</v>
      </c>
      <c r="O61" s="40" t="s">
        <v>186</v>
      </c>
      <c r="P61" s="158">
        <v>8</v>
      </c>
      <c r="Q61" s="158">
        <v>1</v>
      </c>
      <c r="S61" s="26" t="s">
        <v>142</v>
      </c>
      <c r="T61" s="157">
        <v>1.99</v>
      </c>
      <c r="U61" s="157">
        <v>1</v>
      </c>
    </row>
    <row r="62" spans="1:21" x14ac:dyDescent="0.35">
      <c r="O62" s="40" t="s">
        <v>19</v>
      </c>
      <c r="P62" s="158">
        <v>8</v>
      </c>
      <c r="Q62" s="158">
        <v>15</v>
      </c>
      <c r="S62" s="26" t="s">
        <v>143</v>
      </c>
      <c r="T62" s="157">
        <v>1.6500000000000001</v>
      </c>
      <c r="U62" s="157">
        <v>1</v>
      </c>
    </row>
    <row r="63" spans="1:21" x14ac:dyDescent="0.35">
      <c r="O63" s="41"/>
      <c r="P63" s="41"/>
      <c r="S63" s="26" t="s">
        <v>144</v>
      </c>
      <c r="T63" s="157">
        <v>1.29</v>
      </c>
      <c r="U63" s="157">
        <v>1</v>
      </c>
    </row>
    <row r="64" spans="1:21" x14ac:dyDescent="0.35">
      <c r="O64" s="41"/>
      <c r="P64" s="41"/>
      <c r="S64" s="26" t="s">
        <v>145</v>
      </c>
      <c r="T64" s="157">
        <v>1.7300000000000002</v>
      </c>
      <c r="U64" s="157">
        <v>1</v>
      </c>
    </row>
    <row r="65" spans="15:21" x14ac:dyDescent="0.35">
      <c r="O65" s="41"/>
      <c r="P65" s="41"/>
      <c r="S65" s="26" t="s">
        <v>146</v>
      </c>
      <c r="T65" s="157">
        <v>1.88</v>
      </c>
      <c r="U65" s="157">
        <v>1</v>
      </c>
    </row>
    <row r="66" spans="15:21" x14ac:dyDescent="0.35">
      <c r="O66" s="41"/>
      <c r="P66" s="41"/>
      <c r="S66" s="26" t="s">
        <v>147</v>
      </c>
      <c r="T66" s="157">
        <v>1.59</v>
      </c>
      <c r="U66" s="157">
        <v>1</v>
      </c>
    </row>
    <row r="67" spans="15:21" x14ac:dyDescent="0.35">
      <c r="O67" s="41"/>
      <c r="P67" s="41"/>
      <c r="S67" s="26" t="s">
        <v>148</v>
      </c>
      <c r="T67" s="157">
        <v>1.74</v>
      </c>
      <c r="U67" s="157">
        <v>1</v>
      </c>
    </row>
    <row r="68" spans="15:21" x14ac:dyDescent="0.35">
      <c r="O68" s="41"/>
      <c r="P68" s="41"/>
      <c r="S68" s="26" t="s">
        <v>149</v>
      </c>
      <c r="T68" s="157">
        <v>1.7700000000000002</v>
      </c>
      <c r="U68" s="157">
        <v>1</v>
      </c>
    </row>
    <row r="69" spans="15:21" x14ac:dyDescent="0.35">
      <c r="O69" s="41"/>
      <c r="P69" s="41"/>
      <c r="S69" s="26" t="s">
        <v>150</v>
      </c>
      <c r="T69" s="157">
        <v>1.81</v>
      </c>
      <c r="U69" s="157">
        <v>1</v>
      </c>
    </row>
    <row r="70" spans="15:21" x14ac:dyDescent="0.35">
      <c r="O70" s="41"/>
      <c r="P70" s="41"/>
      <c r="S70" s="26" t="s">
        <v>151</v>
      </c>
      <c r="T70" s="157">
        <v>1.66</v>
      </c>
      <c r="U70" s="157">
        <v>1</v>
      </c>
    </row>
    <row r="71" spans="15:21" x14ac:dyDescent="0.35">
      <c r="O71" s="41"/>
      <c r="P71" s="41"/>
      <c r="S71" s="26" t="s">
        <v>152</v>
      </c>
      <c r="T71" s="157">
        <v>1.26</v>
      </c>
      <c r="U71" s="157">
        <v>1</v>
      </c>
    </row>
    <row r="72" spans="15:21" x14ac:dyDescent="0.35">
      <c r="O72" s="41"/>
      <c r="P72" s="41"/>
      <c r="S72" s="26" t="s">
        <v>153</v>
      </c>
      <c r="T72" s="157">
        <v>1.96</v>
      </c>
      <c r="U72" s="157">
        <v>1</v>
      </c>
    </row>
    <row r="73" spans="15:21" x14ac:dyDescent="0.35">
      <c r="O73" s="41"/>
      <c r="P73" s="41"/>
      <c r="S73" s="26" t="s">
        <v>155</v>
      </c>
      <c r="T73" s="157">
        <v>1.6700000000000002</v>
      </c>
      <c r="U73" s="157">
        <v>1</v>
      </c>
    </row>
    <row r="74" spans="15:21" x14ac:dyDescent="0.35">
      <c r="O74" s="41"/>
      <c r="P74" s="41"/>
      <c r="S74" s="26" t="s">
        <v>156</v>
      </c>
      <c r="T74" s="157">
        <v>1.31</v>
      </c>
      <c r="U74" s="157">
        <v>1</v>
      </c>
    </row>
    <row r="75" spans="15:21" x14ac:dyDescent="0.35">
      <c r="O75" s="41"/>
      <c r="P75" s="41"/>
      <c r="S75" s="26" t="s">
        <v>157</v>
      </c>
      <c r="T75" s="157">
        <v>1.85</v>
      </c>
      <c r="U75" s="157">
        <v>1</v>
      </c>
    </row>
    <row r="76" spans="15:21" x14ac:dyDescent="0.35">
      <c r="O76" s="41"/>
      <c r="P76" s="41"/>
      <c r="S76" s="26" t="s">
        <v>158</v>
      </c>
      <c r="T76" s="157">
        <v>1.59</v>
      </c>
      <c r="U76" s="157">
        <v>1</v>
      </c>
    </row>
    <row r="77" spans="15:21" x14ac:dyDescent="0.35">
      <c r="O77" s="41"/>
      <c r="P77" s="41"/>
      <c r="S77" s="26" t="s">
        <v>159</v>
      </c>
      <c r="T77" s="157">
        <v>1.7000000000000002</v>
      </c>
      <c r="U77" s="157">
        <v>1</v>
      </c>
    </row>
    <row r="78" spans="15:21" x14ac:dyDescent="0.35">
      <c r="O78" s="41"/>
      <c r="P78" s="41"/>
      <c r="S78" s="26" t="s">
        <v>160</v>
      </c>
      <c r="T78" s="157">
        <v>1.3500000000000003</v>
      </c>
      <c r="U78" s="157">
        <v>1</v>
      </c>
    </row>
    <row r="79" spans="15:21" x14ac:dyDescent="0.35">
      <c r="O79" s="41"/>
      <c r="P79" s="41"/>
      <c r="S79" s="26" t="s">
        <v>161</v>
      </c>
      <c r="T79" s="157">
        <v>1.3199999999999998</v>
      </c>
      <c r="U79" s="157">
        <v>1</v>
      </c>
    </row>
    <row r="80" spans="15:21" x14ac:dyDescent="0.35">
      <c r="O80" s="41"/>
      <c r="P80" s="41"/>
      <c r="S80" s="26" t="s">
        <v>162</v>
      </c>
      <c r="T80" s="157">
        <v>1.3499999999999999</v>
      </c>
      <c r="U80" s="157">
        <v>1</v>
      </c>
    </row>
    <row r="81" spans="15:21" x14ac:dyDescent="0.35">
      <c r="O81" s="41"/>
      <c r="P81" s="41"/>
      <c r="S81" s="26" t="s">
        <v>163</v>
      </c>
      <c r="T81" s="157">
        <v>5.3400000000000016</v>
      </c>
      <c r="U81" s="157">
        <v>4</v>
      </c>
    </row>
    <row r="82" spans="15:21" x14ac:dyDescent="0.35">
      <c r="O82" s="41"/>
      <c r="P82" s="41"/>
      <c r="S82" s="26" t="s">
        <v>164</v>
      </c>
      <c r="T82" s="157">
        <v>1.75</v>
      </c>
      <c r="U82" s="157">
        <v>1</v>
      </c>
    </row>
    <row r="83" spans="15:21" x14ac:dyDescent="0.35">
      <c r="O83" s="41"/>
      <c r="P83" s="41"/>
      <c r="S83" s="26" t="s">
        <v>165</v>
      </c>
      <c r="T83" s="157">
        <v>2.06</v>
      </c>
      <c r="U83" s="157">
        <v>1</v>
      </c>
    </row>
    <row r="84" spans="15:21" x14ac:dyDescent="0.35">
      <c r="O84" s="41"/>
      <c r="P84" s="41"/>
      <c r="S84" s="26" t="s">
        <v>166</v>
      </c>
      <c r="T84" s="157">
        <v>1.6000000000000003</v>
      </c>
      <c r="U84" s="157">
        <v>1</v>
      </c>
    </row>
    <row r="85" spans="15:21" x14ac:dyDescent="0.35">
      <c r="O85" s="41"/>
      <c r="P85" s="41"/>
      <c r="S85" s="26" t="s">
        <v>167</v>
      </c>
      <c r="T85" s="157">
        <v>1.45</v>
      </c>
      <c r="U85" s="157">
        <v>1</v>
      </c>
    </row>
    <row r="86" spans="15:21" x14ac:dyDescent="0.35">
      <c r="O86" s="41"/>
      <c r="P86" s="41"/>
      <c r="S86" s="26" t="s">
        <v>168</v>
      </c>
      <c r="T86" s="157">
        <v>1.8700000000000003</v>
      </c>
      <c r="U86" s="157">
        <v>1</v>
      </c>
    </row>
    <row r="87" spans="15:21" x14ac:dyDescent="0.35">
      <c r="O87" s="41"/>
      <c r="P87" s="41"/>
      <c r="S87" s="26" t="s">
        <v>169</v>
      </c>
      <c r="T87" s="157">
        <v>1.53</v>
      </c>
      <c r="U87" s="157">
        <v>1</v>
      </c>
    </row>
    <row r="88" spans="15:21" x14ac:dyDescent="0.35">
      <c r="O88" s="41"/>
      <c r="P88" s="41"/>
      <c r="S88" s="26" t="s">
        <v>170</v>
      </c>
      <c r="T88" s="157">
        <v>1.9000000000000001</v>
      </c>
      <c r="U88" s="157">
        <v>1</v>
      </c>
    </row>
    <row r="89" spans="15:21" x14ac:dyDescent="0.35">
      <c r="O89" s="41"/>
      <c r="P89" s="41"/>
      <c r="S89" s="26" t="s">
        <v>171</v>
      </c>
      <c r="T89" s="157">
        <v>1.9000000000000001</v>
      </c>
      <c r="U89" s="157">
        <v>1</v>
      </c>
    </row>
    <row r="90" spans="15:21" x14ac:dyDescent="0.35">
      <c r="O90" s="41"/>
      <c r="P90" s="41"/>
      <c r="S90" s="26" t="s">
        <v>172</v>
      </c>
      <c r="T90" s="157">
        <v>1.62</v>
      </c>
      <c r="U90" s="157">
        <v>1</v>
      </c>
    </row>
    <row r="91" spans="15:21" x14ac:dyDescent="0.35">
      <c r="O91" s="41"/>
      <c r="P91" s="41"/>
      <c r="S91" s="26" t="s">
        <v>175</v>
      </c>
      <c r="T91" s="157">
        <v>1.27</v>
      </c>
      <c r="U91" s="157">
        <v>1</v>
      </c>
    </row>
    <row r="92" spans="15:21" x14ac:dyDescent="0.35">
      <c r="O92" s="41"/>
      <c r="P92" s="41"/>
      <c r="S92" s="26" t="s">
        <v>176</v>
      </c>
      <c r="T92" s="157">
        <v>1.47</v>
      </c>
      <c r="U92" s="157">
        <v>1</v>
      </c>
    </row>
    <row r="93" spans="15:21" x14ac:dyDescent="0.35">
      <c r="O93" s="41"/>
      <c r="P93" s="41"/>
      <c r="S93" s="26" t="s">
        <v>177</v>
      </c>
      <c r="T93" s="157">
        <v>1.73</v>
      </c>
      <c r="U93" s="157">
        <v>1</v>
      </c>
    </row>
    <row r="94" spans="15:21" x14ac:dyDescent="0.35">
      <c r="O94" s="41"/>
      <c r="P94" s="41"/>
      <c r="S94" s="26" t="s">
        <v>178</v>
      </c>
      <c r="T94" s="157">
        <v>1.74</v>
      </c>
      <c r="U94" s="157">
        <v>1</v>
      </c>
    </row>
    <row r="95" spans="15:21" x14ac:dyDescent="0.35">
      <c r="O95" s="41"/>
      <c r="P95" s="41"/>
      <c r="S95" s="26" t="s">
        <v>179</v>
      </c>
      <c r="T95" s="157">
        <v>1.5500000000000005</v>
      </c>
      <c r="U95" s="157">
        <v>1</v>
      </c>
    </row>
    <row r="96" spans="15:21" x14ac:dyDescent="0.35">
      <c r="O96" s="41"/>
      <c r="P96" s="41"/>
      <c r="S96" s="26" t="s">
        <v>180</v>
      </c>
      <c r="T96" s="157">
        <v>1.8300000000000003</v>
      </c>
      <c r="U96" s="157">
        <v>1</v>
      </c>
    </row>
    <row r="97" spans="15:21" x14ac:dyDescent="0.35">
      <c r="O97" s="41"/>
      <c r="P97" s="41"/>
      <c r="S97" s="26" t="s">
        <v>181</v>
      </c>
      <c r="T97" s="157">
        <v>1.5400000000000003</v>
      </c>
      <c r="U97" s="157">
        <v>1</v>
      </c>
    </row>
    <row r="98" spans="15:21" x14ac:dyDescent="0.35">
      <c r="O98" s="41"/>
      <c r="P98" s="41"/>
      <c r="S98" s="26" t="s">
        <v>182</v>
      </c>
      <c r="T98" s="157">
        <v>1.7400000000000002</v>
      </c>
      <c r="U98" s="157">
        <v>1</v>
      </c>
    </row>
    <row r="99" spans="15:21" x14ac:dyDescent="0.35">
      <c r="O99" s="41"/>
      <c r="P99" s="41"/>
      <c r="S99" s="26" t="s">
        <v>183</v>
      </c>
      <c r="T99" s="157">
        <v>1.9400000000000004</v>
      </c>
      <c r="U99" s="157">
        <v>1</v>
      </c>
    </row>
    <row r="100" spans="15:21" x14ac:dyDescent="0.35">
      <c r="O100" s="41"/>
      <c r="P100" s="41"/>
      <c r="S100" s="26" t="s">
        <v>184</v>
      </c>
      <c r="T100" s="157">
        <v>1.7800000000000005</v>
      </c>
      <c r="U100" s="157">
        <v>1</v>
      </c>
    </row>
    <row r="101" spans="15:21" x14ac:dyDescent="0.35">
      <c r="O101" s="41"/>
      <c r="P101" s="41"/>
      <c r="S101" s="26" t="s">
        <v>185</v>
      </c>
      <c r="T101" s="157">
        <v>1.4400000000000004</v>
      </c>
      <c r="U101" s="157">
        <v>1</v>
      </c>
    </row>
    <row r="102" spans="15:21" x14ac:dyDescent="0.35">
      <c r="O102" s="41"/>
      <c r="P102" s="41"/>
      <c r="S102" s="26" t="s">
        <v>188</v>
      </c>
      <c r="T102" s="157">
        <v>1.79</v>
      </c>
      <c r="U102" s="157">
        <v>1</v>
      </c>
    </row>
    <row r="103" spans="15:21" x14ac:dyDescent="0.35">
      <c r="O103" s="41"/>
      <c r="P103" s="41"/>
      <c r="S103" s="26" t="s">
        <v>189</v>
      </c>
      <c r="T103" s="157">
        <v>1.31</v>
      </c>
      <c r="U103" s="157">
        <v>1</v>
      </c>
    </row>
    <row r="104" spans="15:21" x14ac:dyDescent="0.35">
      <c r="O104" s="41"/>
      <c r="P104" s="41"/>
      <c r="S104" s="26" t="s">
        <v>190</v>
      </c>
      <c r="T104" s="157">
        <v>1.31</v>
      </c>
      <c r="U104" s="157">
        <v>1</v>
      </c>
    </row>
    <row r="105" spans="15:21" x14ac:dyDescent="0.35">
      <c r="O105" s="41"/>
      <c r="P105" s="41"/>
      <c r="S105" s="26" t="s">
        <v>191</v>
      </c>
      <c r="T105" s="157">
        <v>1.9099999999999997</v>
      </c>
      <c r="U105" s="157">
        <v>1</v>
      </c>
    </row>
    <row r="106" spans="15:21" x14ac:dyDescent="0.35">
      <c r="O106" s="41"/>
      <c r="P106" s="41"/>
      <c r="S106" s="26" t="s">
        <v>192</v>
      </c>
      <c r="T106" s="157">
        <v>1.35</v>
      </c>
      <c r="U106" s="157">
        <v>1</v>
      </c>
    </row>
    <row r="107" spans="15:21" x14ac:dyDescent="0.35">
      <c r="O107" s="41"/>
      <c r="P107" s="41"/>
      <c r="S107" s="26" t="s">
        <v>193</v>
      </c>
      <c r="T107" s="157">
        <v>1.3</v>
      </c>
      <c r="U107" s="157">
        <v>1</v>
      </c>
    </row>
    <row r="108" spans="15:21" x14ac:dyDescent="0.35">
      <c r="O108" s="41"/>
      <c r="P108" s="41"/>
      <c r="S108" s="26" t="s">
        <v>194</v>
      </c>
      <c r="T108" s="157">
        <v>1.28</v>
      </c>
      <c r="U108" s="157">
        <v>1</v>
      </c>
    </row>
    <row r="109" spans="15:21" x14ac:dyDescent="0.35">
      <c r="O109" s="41"/>
      <c r="P109" s="41"/>
      <c r="S109" s="26" t="s">
        <v>19</v>
      </c>
      <c r="T109" s="157">
        <v>103.36000000000003</v>
      </c>
      <c r="U109" s="157">
        <v>65</v>
      </c>
    </row>
    <row r="110" spans="15:21" x14ac:dyDescent="0.35">
      <c r="O110" s="41"/>
      <c r="P110" s="41"/>
    </row>
    <row r="111" spans="15:21" x14ac:dyDescent="0.35">
      <c r="O111" s="41"/>
      <c r="P111" s="41"/>
    </row>
    <row r="112" spans="15:21" x14ac:dyDescent="0.35">
      <c r="O112" s="41"/>
      <c r="P112" s="41"/>
    </row>
    <row r="113" spans="15:16" x14ac:dyDescent="0.35">
      <c r="O113" s="41"/>
      <c r="P113" s="41"/>
    </row>
    <row r="114" spans="15:16" x14ac:dyDescent="0.35">
      <c r="O114" s="41"/>
      <c r="P114" s="41"/>
    </row>
    <row r="115" spans="15:16" x14ac:dyDescent="0.35">
      <c r="O115" s="41"/>
      <c r="P115" s="41"/>
    </row>
    <row r="116" spans="15:16" x14ac:dyDescent="0.35">
      <c r="O116" s="41"/>
      <c r="P116" s="41"/>
    </row>
    <row r="117" spans="15:16" x14ac:dyDescent="0.35">
      <c r="O117" s="41"/>
      <c r="P117" s="41"/>
    </row>
    <row r="118" spans="15:16" x14ac:dyDescent="0.35">
      <c r="O118" s="41"/>
      <c r="P118" s="41"/>
    </row>
    <row r="119" spans="15:16" x14ac:dyDescent="0.35">
      <c r="O119" s="41"/>
      <c r="P119" s="41"/>
    </row>
    <row r="120" spans="15:16" x14ac:dyDescent="0.35">
      <c r="O120" s="41"/>
      <c r="P120" s="41"/>
    </row>
    <row r="121" spans="15:16" x14ac:dyDescent="0.35">
      <c r="O121" s="41"/>
      <c r="P121" s="41"/>
    </row>
    <row r="122" spans="15:16" x14ac:dyDescent="0.35">
      <c r="O122" s="41"/>
      <c r="P122" s="41"/>
    </row>
    <row r="123" spans="15:16" x14ac:dyDescent="0.35">
      <c r="O123" s="41"/>
      <c r="P123" s="41"/>
    </row>
    <row r="124" spans="15:16" x14ac:dyDescent="0.35">
      <c r="O124" s="41"/>
      <c r="P124" s="41"/>
    </row>
    <row r="125" spans="15:16" x14ac:dyDescent="0.35">
      <c r="O125" s="41"/>
      <c r="P125" s="41"/>
    </row>
    <row r="126" spans="15:16" x14ac:dyDescent="0.35">
      <c r="O126" s="41"/>
      <c r="P126" s="41"/>
    </row>
    <row r="127" spans="15:16" x14ac:dyDescent="0.35">
      <c r="O127" s="41"/>
      <c r="P127" s="41"/>
    </row>
    <row r="128" spans="15:16" x14ac:dyDescent="0.35">
      <c r="O128" s="41"/>
      <c r="P128" s="41"/>
    </row>
    <row r="129" spans="15:16" x14ac:dyDescent="0.35">
      <c r="O129" s="41"/>
      <c r="P129" s="41"/>
    </row>
    <row r="130" spans="15:16" x14ac:dyDescent="0.35">
      <c r="O130" s="41"/>
      <c r="P130" s="41"/>
    </row>
    <row r="131" spans="15:16" x14ac:dyDescent="0.35">
      <c r="O131" s="41"/>
      <c r="P131" s="41"/>
    </row>
    <row r="132" spans="15:16" x14ac:dyDescent="0.35">
      <c r="O132" s="41"/>
      <c r="P132" s="41"/>
    </row>
    <row r="133" spans="15:16" x14ac:dyDescent="0.35">
      <c r="O133" s="41"/>
      <c r="P133" s="41"/>
    </row>
    <row r="134" spans="15:16" x14ac:dyDescent="0.35">
      <c r="O134" s="41"/>
      <c r="P134" s="41"/>
    </row>
    <row r="135" spans="15:16" x14ac:dyDescent="0.35">
      <c r="O135" s="41"/>
      <c r="P135" s="41"/>
    </row>
    <row r="136" spans="15:16" x14ac:dyDescent="0.35">
      <c r="O136" s="41"/>
      <c r="P136" s="41"/>
    </row>
    <row r="137" spans="15:16" x14ac:dyDescent="0.35">
      <c r="O137" s="41"/>
      <c r="P137" s="41"/>
    </row>
    <row r="138" spans="15:16" x14ac:dyDescent="0.35">
      <c r="O138" s="41"/>
      <c r="P138" s="41"/>
    </row>
    <row r="139" spans="15:16" x14ac:dyDescent="0.35">
      <c r="O139" s="41"/>
      <c r="P139" s="41"/>
    </row>
    <row r="140" spans="15:16" x14ac:dyDescent="0.35">
      <c r="O140" s="41"/>
      <c r="P140" s="41"/>
    </row>
    <row r="141" spans="15:16" x14ac:dyDescent="0.35">
      <c r="O141" s="41"/>
      <c r="P141" s="41"/>
    </row>
    <row r="142" spans="15:16" x14ac:dyDescent="0.35">
      <c r="O142" s="41"/>
      <c r="P142" s="41"/>
    </row>
    <row r="143" spans="15:16" x14ac:dyDescent="0.35">
      <c r="O143" s="41"/>
      <c r="P143" s="41"/>
    </row>
    <row r="144" spans="15:16" x14ac:dyDescent="0.35">
      <c r="O144" s="41"/>
      <c r="P144" s="41"/>
    </row>
    <row r="145" spans="15:16" x14ac:dyDescent="0.35">
      <c r="O145" s="41"/>
      <c r="P145" s="41"/>
    </row>
    <row r="146" spans="15:16" x14ac:dyDescent="0.35">
      <c r="O146" s="41"/>
      <c r="P146" s="41"/>
    </row>
    <row r="147" spans="15:16" x14ac:dyDescent="0.35">
      <c r="O147" s="41"/>
      <c r="P147" s="41"/>
    </row>
    <row r="148" spans="15:16" x14ac:dyDescent="0.35">
      <c r="O148" s="41"/>
      <c r="P148" s="41"/>
    </row>
    <row r="149" spans="15:16" x14ac:dyDescent="0.35">
      <c r="O149" s="41"/>
      <c r="P149" s="41"/>
    </row>
    <row r="150" spans="15:16" x14ac:dyDescent="0.35">
      <c r="O150" s="41"/>
      <c r="P150" s="41"/>
    </row>
    <row r="151" spans="15:16" x14ac:dyDescent="0.35">
      <c r="O151" s="41"/>
      <c r="P151" s="41"/>
    </row>
    <row r="152" spans="15:16" x14ac:dyDescent="0.35">
      <c r="O152" s="41"/>
      <c r="P152" s="41"/>
    </row>
    <row r="153" spans="15:16" x14ac:dyDescent="0.35">
      <c r="O153" s="41"/>
      <c r="P153" s="41"/>
    </row>
    <row r="154" spans="15:16" x14ac:dyDescent="0.35">
      <c r="O154" s="41"/>
      <c r="P154" s="41"/>
    </row>
    <row r="155" spans="15:16" x14ac:dyDescent="0.35">
      <c r="O155" s="41"/>
      <c r="P155" s="41"/>
    </row>
    <row r="156" spans="15:16" x14ac:dyDescent="0.35">
      <c r="O156" s="41"/>
      <c r="P156" s="41"/>
    </row>
    <row r="157" spans="15:16" x14ac:dyDescent="0.35">
      <c r="O157" s="41"/>
      <c r="P157" s="41"/>
    </row>
    <row r="158" spans="15:16" x14ac:dyDescent="0.35">
      <c r="O158" s="41"/>
      <c r="P158" s="41"/>
    </row>
    <row r="159" spans="15:16" x14ac:dyDescent="0.35">
      <c r="O159" s="41"/>
      <c r="P159" s="41"/>
    </row>
    <row r="160" spans="15:16" x14ac:dyDescent="0.35">
      <c r="O160" s="41"/>
      <c r="P160" s="41"/>
    </row>
    <row r="161" spans="15:16" x14ac:dyDescent="0.35">
      <c r="O161" s="41"/>
      <c r="P161" s="41"/>
    </row>
    <row r="162" spans="15:16" x14ac:dyDescent="0.35">
      <c r="O162" s="41"/>
      <c r="P162" s="41"/>
    </row>
    <row r="163" spans="15:16" x14ac:dyDescent="0.35">
      <c r="O163" s="41"/>
      <c r="P163" s="41"/>
    </row>
    <row r="164" spans="15:16" x14ac:dyDescent="0.35">
      <c r="O164" s="41"/>
      <c r="P164" s="41"/>
    </row>
    <row r="165" spans="15:16" x14ac:dyDescent="0.35">
      <c r="O165" s="41"/>
      <c r="P165" s="41"/>
    </row>
    <row r="166" spans="15:16" x14ac:dyDescent="0.35">
      <c r="O166" s="41"/>
      <c r="P166" s="41"/>
    </row>
    <row r="167" spans="15:16" x14ac:dyDescent="0.35">
      <c r="O167" s="41"/>
      <c r="P167" s="41"/>
    </row>
    <row r="168" spans="15:16" x14ac:dyDescent="0.35">
      <c r="O168" s="41"/>
      <c r="P168" s="41"/>
    </row>
    <row r="169" spans="15:16" x14ac:dyDescent="0.35">
      <c r="O169" s="41"/>
      <c r="P169" s="41"/>
    </row>
    <row r="170" spans="15:16" x14ac:dyDescent="0.35">
      <c r="O170" s="41"/>
      <c r="P170" s="41"/>
    </row>
    <row r="171" spans="15:16" x14ac:dyDescent="0.35">
      <c r="O171" s="41"/>
      <c r="P171" s="41"/>
    </row>
    <row r="172" spans="15:16" x14ac:dyDescent="0.35">
      <c r="O172" s="41"/>
      <c r="P172" s="41"/>
    </row>
    <row r="173" spans="15:16" x14ac:dyDescent="0.35">
      <c r="O173" s="41"/>
      <c r="P173" s="41"/>
    </row>
    <row r="174" spans="15:16" x14ac:dyDescent="0.35">
      <c r="O174" s="41"/>
      <c r="P174" s="41"/>
    </row>
    <row r="175" spans="15:16" x14ac:dyDescent="0.35">
      <c r="O175" s="41"/>
      <c r="P175" s="41"/>
    </row>
    <row r="176" spans="15:16" x14ac:dyDescent="0.35">
      <c r="O176" s="41"/>
      <c r="P176" s="41"/>
    </row>
    <row r="177" spans="15:16" x14ac:dyDescent="0.35">
      <c r="O177" s="41"/>
      <c r="P177" s="41"/>
    </row>
    <row r="178" spans="15:16" x14ac:dyDescent="0.35">
      <c r="O178" s="41"/>
      <c r="P178" s="41"/>
    </row>
    <row r="179" spans="15:16" x14ac:dyDescent="0.35">
      <c r="O179" s="41"/>
      <c r="P179" s="41"/>
    </row>
    <row r="180" spans="15:16" x14ac:dyDescent="0.35">
      <c r="O180" s="41"/>
      <c r="P180" s="41"/>
    </row>
    <row r="181" spans="15:16" x14ac:dyDescent="0.35">
      <c r="O181" s="41"/>
      <c r="P181" s="41"/>
    </row>
    <row r="182" spans="15:16" x14ac:dyDescent="0.35">
      <c r="O182" s="41"/>
      <c r="P182" s="41"/>
    </row>
    <row r="183" spans="15:16" x14ac:dyDescent="0.35">
      <c r="O183" s="41"/>
      <c r="P183" s="41"/>
    </row>
    <row r="184" spans="15:16" x14ac:dyDescent="0.35">
      <c r="O184" s="41"/>
      <c r="P184" s="41"/>
    </row>
    <row r="185" spans="15:16" x14ac:dyDescent="0.35">
      <c r="O185" s="41"/>
      <c r="P185" s="41"/>
    </row>
    <row r="186" spans="15:16" x14ac:dyDescent="0.35">
      <c r="O186" s="41"/>
      <c r="P186" s="41"/>
    </row>
    <row r="187" spans="15:16" x14ac:dyDescent="0.35">
      <c r="O187" s="41"/>
      <c r="P187" s="41"/>
    </row>
    <row r="188" spans="15:16" x14ac:dyDescent="0.35">
      <c r="O188" s="41"/>
      <c r="P188" s="41"/>
    </row>
    <row r="189" spans="15:16" x14ac:dyDescent="0.35">
      <c r="O189" s="41"/>
      <c r="P189" s="41"/>
    </row>
    <row r="190" spans="15:16" x14ac:dyDescent="0.35">
      <c r="O190" s="41"/>
      <c r="P190" s="41"/>
    </row>
    <row r="191" spans="15:16" x14ac:dyDescent="0.35">
      <c r="O191" s="41"/>
      <c r="P191" s="41"/>
    </row>
    <row r="192" spans="15:16" x14ac:dyDescent="0.35">
      <c r="O192" s="41"/>
      <c r="P192" s="41"/>
    </row>
    <row r="193" spans="15:16" x14ac:dyDescent="0.35">
      <c r="O193" s="41"/>
      <c r="P193" s="41"/>
    </row>
    <row r="194" spans="15:16" x14ac:dyDescent="0.35">
      <c r="O194" s="41"/>
      <c r="P194" s="41"/>
    </row>
    <row r="195" spans="15:16" x14ac:dyDescent="0.35">
      <c r="O195" s="41"/>
      <c r="P195" s="41"/>
    </row>
    <row r="196" spans="15:16" x14ac:dyDescent="0.35">
      <c r="O196" s="41"/>
      <c r="P196" s="41"/>
    </row>
    <row r="197" spans="15:16" x14ac:dyDescent="0.35">
      <c r="O197" s="41"/>
      <c r="P197" s="41"/>
    </row>
    <row r="198" spans="15:16" x14ac:dyDescent="0.35">
      <c r="O198" s="41"/>
      <c r="P198" s="41"/>
    </row>
    <row r="199" spans="15:16" x14ac:dyDescent="0.35">
      <c r="O199" s="41"/>
      <c r="P199" s="41"/>
    </row>
    <row r="200" spans="15:16" x14ac:dyDescent="0.35">
      <c r="O200" s="41"/>
      <c r="P200" s="41"/>
    </row>
  </sheetData>
  <pageMargins left="0.7" right="0.7" top="0.75" bottom="0.75" header="0.3" footer="0.3"/>
  <drawing r:id="rId10"/>
  <extLst>
    <ext xmlns:x14="http://schemas.microsoft.com/office/spreadsheetml/2009/9/main" uri="{A8765BA9-456A-4dab-B4F3-ACF838C121DE}">
      <x14:slicerList>
        <x14:slicer r:id="rId11"/>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EA37F-0F87-4D0C-9043-AF44B1EAC20C}">
  <sheetPr codeName="Sheet7">
    <tabColor rgb="FF00B0F0"/>
  </sheetPr>
  <dimension ref="A1:XFC41"/>
  <sheetViews>
    <sheetView showGridLines="0" zoomScale="124" zoomScaleNormal="124" workbookViewId="0"/>
  </sheetViews>
  <sheetFormatPr defaultColWidth="0" defaultRowHeight="14.5" zeroHeight="1" x14ac:dyDescent="0.35"/>
  <cols>
    <col min="1" max="6" width="9.1796875" style="4" customWidth="1"/>
    <col min="7" max="7" width="3.1796875" style="4" customWidth="1"/>
    <col min="8" max="10" width="9.1796875" style="4" customWidth="1"/>
    <col min="11" max="11" width="3.54296875" style="4" customWidth="1"/>
    <col min="12" max="13" width="9.1796875" style="4" customWidth="1"/>
    <col min="14" max="14" width="10.81640625" style="4" customWidth="1"/>
    <col min="15" max="15" width="3.453125" style="4" customWidth="1"/>
    <col min="16" max="17" width="9.1796875" style="4" customWidth="1"/>
    <col min="18" max="18" width="13.26953125" style="4" customWidth="1"/>
    <col min="19" max="19" width="2.54296875" style="4" customWidth="1"/>
    <col min="20" max="22" width="9.1796875" style="4" customWidth="1"/>
    <col min="23" max="23" width="3" style="4" customWidth="1"/>
    <col min="24" max="24" width="9.1796875" style="4" customWidth="1"/>
    <col min="25" max="25" width="9.7265625" style="4" customWidth="1"/>
    <col min="26" max="26" width="9.1796875" style="4" customWidth="1"/>
    <col min="27" max="27" width="3.1796875" style="4" customWidth="1"/>
    <col min="28" max="30" width="9.1796875" style="4" customWidth="1"/>
    <col min="31" max="31" width="1.26953125" style="4" customWidth="1"/>
    <col min="32" max="33" width="9.1796875" customWidth="1"/>
    <col min="34" max="34" width="9.54296875" customWidth="1"/>
    <col min="35" max="35" width="9.1796875" hidden="1" customWidth="1"/>
    <col min="36" max="36" width="0" hidden="1" customWidth="1"/>
    <col min="16384" max="16384" width="0.26953125" hidden="1" customWidth="1"/>
  </cols>
  <sheetData>
    <row r="1" spans="1:34" ht="15.75" customHeight="1" thickTop="1" x14ac:dyDescent="0.35">
      <c r="A1" s="2"/>
      <c r="B1" s="3"/>
      <c r="C1" s="3"/>
      <c r="D1" s="3"/>
      <c r="E1" s="3"/>
      <c r="F1" s="3"/>
      <c r="G1" s="3"/>
      <c r="H1" s="60">
        <f>arm_Total_Outfits_Value</f>
        <v>163</v>
      </c>
      <c r="I1" s="61"/>
      <c r="J1" s="62"/>
      <c r="K1" s="3" t="str">
        <f>arm_Chart1_Title</f>
        <v>Count of outfits by type and factions</v>
      </c>
      <c r="L1" s="100">
        <f>arm_Current_To_All_Value</f>
        <v>1</v>
      </c>
      <c r="M1" s="101"/>
      <c r="N1" s="102"/>
      <c r="O1" s="3" t="str">
        <f>arm_Chart2_Title</f>
        <v>Average BR level by factions and type</v>
      </c>
      <c r="P1" s="91">
        <f>arm_Total_Res_More_1_Value</f>
        <v>0.3987730061349693</v>
      </c>
      <c r="Q1" s="92"/>
      <c r="R1" s="93"/>
      <c r="S1" s="3" t="str">
        <f>arm_Chart3_Title</f>
        <v>Average Movement Speed, Weight Carried and Weight overall by factions</v>
      </c>
      <c r="T1" s="103">
        <f>arm_Average_Cost_Value</f>
        <v>66173.429447852759</v>
      </c>
      <c r="U1" s="104"/>
      <c r="V1" s="105"/>
      <c r="W1" s="3" t="str">
        <f>arm_Chart4_Title</f>
        <v>Chosen average parameters of outfits by type</v>
      </c>
      <c r="X1" s="106" t="str">
        <f>arm_Top_BR_Value</f>
        <v>UNISG Nosorog</v>
      </c>
      <c r="Y1" s="107"/>
      <c r="Z1" s="108"/>
      <c r="AA1" s="3"/>
      <c r="AB1" s="109">
        <f ca="1">arm_Lowest_BR_Value</f>
        <v>8</v>
      </c>
      <c r="AC1" s="110"/>
      <c r="AD1" s="111"/>
      <c r="AE1" s="3"/>
      <c r="AF1" s="60">
        <f>arm_Count_of_Lowest_BR_Value</f>
        <v>15</v>
      </c>
      <c r="AG1" s="61"/>
      <c r="AH1" s="62"/>
    </row>
    <row r="2" spans="1:34" ht="15" customHeight="1" x14ac:dyDescent="0.35">
      <c r="A2" s="5"/>
      <c r="B2" s="6"/>
      <c r="C2" s="6"/>
      <c r="D2" s="6"/>
      <c r="E2" s="6"/>
      <c r="F2" s="6"/>
      <c r="G2" s="6"/>
      <c r="H2" s="60"/>
      <c r="I2" s="61"/>
      <c r="J2" s="62"/>
      <c r="K2" s="6"/>
      <c r="L2" s="100"/>
      <c r="M2" s="101"/>
      <c r="N2" s="102"/>
      <c r="O2" s="6"/>
      <c r="P2" s="91"/>
      <c r="Q2" s="92"/>
      <c r="R2" s="93"/>
      <c r="S2" s="6"/>
      <c r="T2" s="103"/>
      <c r="U2" s="104"/>
      <c r="V2" s="105"/>
      <c r="W2" s="6"/>
      <c r="X2" s="106"/>
      <c r="Y2" s="107"/>
      <c r="Z2" s="108"/>
      <c r="AA2" s="6"/>
      <c r="AB2" s="109"/>
      <c r="AC2" s="110"/>
      <c r="AD2" s="111"/>
      <c r="AE2" s="6"/>
      <c r="AF2" s="60"/>
      <c r="AG2" s="61"/>
      <c r="AH2" s="62"/>
    </row>
    <row r="3" spans="1:34" ht="15" customHeight="1" x14ac:dyDescent="0.35">
      <c r="A3" s="5"/>
      <c r="B3" s="6"/>
      <c r="C3" s="6"/>
      <c r="D3" s="6"/>
      <c r="E3" s="6"/>
      <c r="F3" s="6"/>
      <c r="G3" s="6"/>
      <c r="H3" s="60"/>
      <c r="I3" s="61"/>
      <c r="J3" s="62"/>
      <c r="K3" s="6"/>
      <c r="L3" s="100"/>
      <c r="M3" s="101"/>
      <c r="N3" s="102"/>
      <c r="O3" s="6"/>
      <c r="P3" s="91"/>
      <c r="Q3" s="92"/>
      <c r="R3" s="93"/>
      <c r="S3" s="6"/>
      <c r="T3" s="103"/>
      <c r="U3" s="104"/>
      <c r="V3" s="105"/>
      <c r="W3" s="6"/>
      <c r="X3" s="106"/>
      <c r="Y3" s="107"/>
      <c r="Z3" s="108"/>
      <c r="AA3" s="6"/>
      <c r="AB3" s="109"/>
      <c r="AC3" s="110"/>
      <c r="AD3" s="111"/>
      <c r="AE3" s="6"/>
      <c r="AF3" s="60"/>
      <c r="AG3" s="61"/>
      <c r="AH3" s="62"/>
    </row>
    <row r="4" spans="1:34" ht="15" customHeight="1" x14ac:dyDescent="0.35">
      <c r="A4" s="5"/>
      <c r="B4" s="6"/>
      <c r="C4" s="6"/>
      <c r="D4" s="6"/>
      <c r="E4" s="6"/>
      <c r="F4" s="6"/>
      <c r="G4" s="6"/>
      <c r="H4" s="60"/>
      <c r="I4" s="61"/>
      <c r="J4" s="62"/>
      <c r="K4" s="6"/>
      <c r="L4" s="100"/>
      <c r="M4" s="101"/>
      <c r="N4" s="102"/>
      <c r="O4" s="6"/>
      <c r="P4" s="91"/>
      <c r="Q4" s="92"/>
      <c r="R4" s="93"/>
      <c r="S4" s="6"/>
      <c r="T4" s="103"/>
      <c r="U4" s="104"/>
      <c r="V4" s="105"/>
      <c r="W4" s="6"/>
      <c r="X4" s="106"/>
      <c r="Y4" s="107"/>
      <c r="Z4" s="108"/>
      <c r="AA4" s="6"/>
      <c r="AB4" s="109"/>
      <c r="AC4" s="110"/>
      <c r="AD4" s="111"/>
      <c r="AE4" s="6"/>
      <c r="AF4" s="60"/>
      <c r="AG4" s="61"/>
      <c r="AH4" s="62"/>
    </row>
    <row r="5" spans="1:34" ht="15" x14ac:dyDescent="0.35">
      <c r="A5" s="5"/>
      <c r="B5" s="6"/>
      <c r="C5" s="6"/>
      <c r="D5" s="6"/>
      <c r="E5" s="6"/>
      <c r="F5" s="6"/>
      <c r="G5" s="6"/>
      <c r="H5" s="78" t="str">
        <f>arm_Total_Outfits_Title</f>
        <v>Count Unique Outfits</v>
      </c>
      <c r="I5" s="79"/>
      <c r="J5" s="80"/>
      <c r="K5" s="6"/>
      <c r="L5" s="78" t="str">
        <f>arm_Current_To_All_TItle</f>
        <v>Current outfits to all (%)</v>
      </c>
      <c r="M5" s="79"/>
      <c r="N5" s="80"/>
      <c r="O5" s="6"/>
      <c r="P5" s="112" t="str">
        <f>arm_Total_Res_More_1_Title</f>
        <v>Count Total Res &gt; 1.25 to all (%)</v>
      </c>
      <c r="Q5" s="113"/>
      <c r="R5" s="114"/>
      <c r="S5" s="6"/>
      <c r="T5" s="78" t="str">
        <f>arm_Average_Cost_Title</f>
        <v>Average Outfit Cost</v>
      </c>
      <c r="U5" s="79"/>
      <c r="V5" s="80"/>
      <c r="W5" s="6"/>
      <c r="X5" s="112" t="str">
        <f>arm_Top_BR_TItle</f>
        <v>Top BR value outfit</v>
      </c>
      <c r="Y5" s="113"/>
      <c r="Z5" s="114"/>
      <c r="AA5" s="6"/>
      <c r="AB5" s="78" t="str">
        <f>arm_Lowest_BR_Title</f>
        <v>Bottom BR Value</v>
      </c>
      <c r="AC5" s="79"/>
      <c r="AD5" s="80"/>
      <c r="AE5" s="6"/>
      <c r="AF5" s="97" t="str">
        <f>arm_Count_of_Lowest_BR_Title</f>
        <v>Count Ammount of lowest BR</v>
      </c>
      <c r="AG5" s="98"/>
      <c r="AH5" s="99"/>
    </row>
    <row r="6" spans="1:34" x14ac:dyDescent="0.35">
      <c r="A6" s="5"/>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38"/>
    </row>
    <row r="7" spans="1:34" x14ac:dyDescent="0.35">
      <c r="A7" s="5"/>
      <c r="B7" s="6"/>
      <c r="C7" s="6"/>
      <c r="D7" s="6"/>
      <c r="E7" s="6"/>
      <c r="F7" s="6"/>
      <c r="G7" s="6"/>
      <c r="H7" s="6"/>
      <c r="I7" s="6"/>
      <c r="J7" s="6"/>
      <c r="K7" s="6"/>
      <c r="L7" s="6"/>
      <c r="M7" s="6"/>
      <c r="N7" s="6"/>
      <c r="O7" s="6"/>
      <c r="P7" s="6"/>
      <c r="Q7" s="6"/>
      <c r="R7" s="6"/>
      <c r="S7" s="6"/>
      <c r="T7" s="6"/>
      <c r="U7" s="6"/>
      <c r="V7" s="6"/>
      <c r="W7" s="6"/>
      <c r="X7" s="6"/>
      <c r="Y7" s="6"/>
      <c r="Z7" s="6"/>
      <c r="AA7" s="6"/>
      <c r="AB7" s="6"/>
      <c r="AC7" s="6"/>
      <c r="AD7" s="6"/>
      <c r="AE7" s="6"/>
      <c r="AF7" s="6"/>
      <c r="AG7" s="6"/>
      <c r="AH7" s="39"/>
    </row>
    <row r="8" spans="1:34" x14ac:dyDescent="0.35">
      <c r="A8" s="5"/>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39"/>
    </row>
    <row r="9" spans="1:34" x14ac:dyDescent="0.35">
      <c r="A9" s="5"/>
      <c r="B9" s="6"/>
      <c r="C9" s="6"/>
      <c r="D9" s="6"/>
      <c r="E9" s="6"/>
      <c r="F9" s="6"/>
      <c r="G9" s="6"/>
      <c r="H9" s="6"/>
      <c r="I9" s="6"/>
      <c r="J9" s="6"/>
      <c r="K9" s="6"/>
      <c r="L9" s="6"/>
      <c r="M9" s="6"/>
      <c r="N9" s="6"/>
      <c r="O9" s="6"/>
      <c r="P9" s="6"/>
      <c r="Q9" s="6"/>
      <c r="R9" s="6"/>
      <c r="S9" s="6"/>
      <c r="T9" s="6"/>
      <c r="U9" s="6"/>
      <c r="V9" s="6"/>
      <c r="W9" s="6"/>
      <c r="X9" s="6"/>
      <c r="Y9" s="6"/>
      <c r="Z9" s="6"/>
      <c r="AA9" s="6"/>
      <c r="AB9" s="6"/>
      <c r="AC9" s="6"/>
      <c r="AD9" s="6"/>
      <c r="AE9" s="6"/>
      <c r="AF9" s="6"/>
      <c r="AG9" s="6"/>
      <c r="AH9" s="39"/>
    </row>
    <row r="10" spans="1:34" x14ac:dyDescent="0.35">
      <c r="A10" s="5"/>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39"/>
    </row>
    <row r="11" spans="1:34" x14ac:dyDescent="0.35">
      <c r="A11" s="5"/>
      <c r="B11" s="6"/>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c r="AE11" s="6"/>
      <c r="AF11" s="6"/>
      <c r="AG11" s="6"/>
      <c r="AH11" s="39"/>
    </row>
    <row r="12" spans="1:34" x14ac:dyDescent="0.35">
      <c r="A12" s="5"/>
      <c r="B12" s="6"/>
      <c r="C12" s="6"/>
      <c r="D12" s="6"/>
      <c r="E12" s="6"/>
      <c r="F12" s="6"/>
      <c r="G12" s="6"/>
      <c r="H12" s="6"/>
      <c r="I12" s="6"/>
      <c r="J12" s="6"/>
      <c r="K12" s="6"/>
      <c r="L12" s="6"/>
      <c r="M12" s="6"/>
      <c r="N12" s="6"/>
      <c r="O12" s="6"/>
      <c r="P12" s="6"/>
      <c r="Q12" s="6"/>
      <c r="R12" s="6"/>
      <c r="S12" s="6"/>
      <c r="T12" s="6"/>
      <c r="U12" s="6"/>
      <c r="V12" s="6"/>
      <c r="W12" s="6"/>
      <c r="X12" s="6"/>
      <c r="Y12" s="6"/>
      <c r="Z12" s="6"/>
      <c r="AA12" s="6"/>
      <c r="AB12" s="6"/>
      <c r="AC12" s="6"/>
      <c r="AD12" s="6"/>
      <c r="AE12" s="6"/>
      <c r="AF12" s="6"/>
      <c r="AG12" s="6"/>
      <c r="AH12" s="39"/>
    </row>
    <row r="13" spans="1:34" x14ac:dyDescent="0.35">
      <c r="A13" s="5"/>
      <c r="B13" s="6"/>
      <c r="C13" s="6"/>
      <c r="D13" s="6"/>
      <c r="E13" s="6"/>
      <c r="F13" s="6"/>
      <c r="G13" s="6"/>
      <c r="H13" s="6"/>
      <c r="I13" s="6"/>
      <c r="J13" s="6"/>
      <c r="K13" s="6"/>
      <c r="L13" s="6"/>
      <c r="M13" s="6"/>
      <c r="N13" s="6"/>
      <c r="O13" s="6"/>
      <c r="P13" s="6"/>
      <c r="Q13" s="6"/>
      <c r="R13" s="6"/>
      <c r="S13" s="6"/>
      <c r="T13" s="6"/>
      <c r="U13" s="6"/>
      <c r="V13" s="6"/>
      <c r="W13" s="6"/>
      <c r="X13" s="6"/>
      <c r="Y13" s="6"/>
      <c r="Z13" s="6"/>
      <c r="AA13" s="6"/>
      <c r="AB13" s="6"/>
      <c r="AC13" s="6"/>
      <c r="AD13" s="6"/>
      <c r="AE13" s="6"/>
      <c r="AF13" s="6"/>
      <c r="AG13" s="6"/>
      <c r="AH13" s="39"/>
    </row>
    <row r="14" spans="1:34" x14ac:dyDescent="0.35">
      <c r="A14" s="5"/>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39"/>
    </row>
    <row r="15" spans="1:34" x14ac:dyDescent="0.35">
      <c r="A15" s="5"/>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39"/>
    </row>
    <row r="16" spans="1:34" x14ac:dyDescent="0.35">
      <c r="A16" s="5"/>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39"/>
    </row>
    <row r="17" spans="1:34" x14ac:dyDescent="0.35">
      <c r="A17" s="5"/>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39"/>
    </row>
    <row r="18" spans="1:34" x14ac:dyDescent="0.35">
      <c r="A18" s="5"/>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39"/>
    </row>
    <row r="19" spans="1:34" x14ac:dyDescent="0.35">
      <c r="A19" s="5"/>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c r="AE19" s="6"/>
      <c r="AF19" s="6"/>
      <c r="AG19" s="6"/>
      <c r="AH19" s="39"/>
    </row>
    <row r="20" spans="1:34" x14ac:dyDescent="0.35">
      <c r="A20" s="5"/>
      <c r="B20" s="6"/>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c r="AE20" s="6"/>
      <c r="AF20" s="6"/>
      <c r="AG20" s="6"/>
      <c r="AH20" s="39"/>
    </row>
    <row r="21" spans="1:34" x14ac:dyDescent="0.35">
      <c r="A21" s="5"/>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39"/>
    </row>
    <row r="22" spans="1:34" x14ac:dyDescent="0.35">
      <c r="A22" s="5"/>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39"/>
    </row>
    <row r="23" spans="1:34" x14ac:dyDescent="0.35">
      <c r="A23" s="5"/>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39"/>
    </row>
    <row r="24" spans="1:34" x14ac:dyDescent="0.35">
      <c r="A24" s="5"/>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c r="AH24" s="39"/>
    </row>
    <row r="25" spans="1:34" x14ac:dyDescent="0.35">
      <c r="A25" s="5"/>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39"/>
    </row>
    <row r="26" spans="1:34" x14ac:dyDescent="0.35">
      <c r="A26" s="5"/>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39"/>
    </row>
    <row r="27" spans="1:34" x14ac:dyDescent="0.35">
      <c r="A27" s="5"/>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39"/>
    </row>
    <row r="28" spans="1:34" x14ac:dyDescent="0.35">
      <c r="A28" s="5"/>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39"/>
    </row>
    <row r="29" spans="1:34" x14ac:dyDescent="0.35">
      <c r="A29" s="5"/>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39"/>
    </row>
    <row r="30" spans="1:34" x14ac:dyDescent="0.35">
      <c r="A30" s="5"/>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39"/>
    </row>
    <row r="31" spans="1:34" x14ac:dyDescent="0.35">
      <c r="A31" s="5"/>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39"/>
    </row>
    <row r="32" spans="1:34" x14ac:dyDescent="0.35">
      <c r="A32" s="5"/>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39"/>
    </row>
    <row r="33" spans="1:34" x14ac:dyDescent="0.35">
      <c r="A33" s="5"/>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39"/>
    </row>
    <row r="34" spans="1:34" x14ac:dyDescent="0.35">
      <c r="A34" s="5"/>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39"/>
    </row>
    <row r="35" spans="1:34" x14ac:dyDescent="0.35">
      <c r="A35" s="5"/>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39"/>
    </row>
    <row r="36" spans="1:34" x14ac:dyDescent="0.35">
      <c r="A36" s="5"/>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39"/>
    </row>
    <row r="37" spans="1:34" x14ac:dyDescent="0.35">
      <c r="A37" s="5"/>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c r="AE37" s="6"/>
      <c r="AF37" s="6"/>
      <c r="AG37" s="6"/>
      <c r="AH37" s="39"/>
    </row>
    <row r="38" spans="1:34" x14ac:dyDescent="0.35">
      <c r="A38" s="5"/>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c r="AE38" s="6"/>
      <c r="AF38" s="6"/>
      <c r="AG38" s="6"/>
      <c r="AH38" s="39"/>
    </row>
    <row r="39" spans="1:34" x14ac:dyDescent="0.35">
      <c r="A39" s="5"/>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c r="AE39" s="6"/>
      <c r="AF39" s="6"/>
      <c r="AG39" s="6"/>
      <c r="AH39" s="39"/>
    </row>
    <row r="40" spans="1:34" ht="15" thickBot="1" x14ac:dyDescent="0.4">
      <c r="A40" s="8"/>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6"/>
      <c r="AF40" s="6"/>
      <c r="AG40" s="6"/>
      <c r="AH40" s="39"/>
    </row>
    <row r="41" spans="1:34" ht="15" hidden="1" thickTop="1" x14ac:dyDescent="0.35"/>
  </sheetData>
  <mergeCells count="14">
    <mergeCell ref="AF1:AH4"/>
    <mergeCell ref="AF5:AH5"/>
    <mergeCell ref="AB5:AD5"/>
    <mergeCell ref="H1:J4"/>
    <mergeCell ref="L1:N4"/>
    <mergeCell ref="P1:R4"/>
    <mergeCell ref="T1:V4"/>
    <mergeCell ref="X1:Z4"/>
    <mergeCell ref="AB1:AD4"/>
    <mergeCell ref="H5:J5"/>
    <mergeCell ref="L5:N5"/>
    <mergeCell ref="P5:R5"/>
    <mergeCell ref="T5:V5"/>
    <mergeCell ref="X5:Z5"/>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5AC3D-BF34-416A-8E2A-7DC0AA892BA9}">
  <sheetPr codeName="Sheet13">
    <tabColor rgb="FF00B050"/>
  </sheetPr>
  <dimension ref="A11:Y211"/>
  <sheetViews>
    <sheetView topLeftCell="A15" workbookViewId="0">
      <selection activeCell="D27" sqref="D27"/>
    </sheetView>
  </sheetViews>
  <sheetFormatPr defaultRowHeight="14.5" x14ac:dyDescent="0.35"/>
  <cols>
    <col min="1" max="1" width="34.7265625" bestFit="1" customWidth="1"/>
    <col min="2" max="2" width="6.453125" bestFit="1" customWidth="1"/>
    <col min="3" max="4" width="37.26953125" bestFit="1" customWidth="1"/>
    <col min="5" max="5" width="13.36328125" bestFit="1" customWidth="1"/>
    <col min="6" max="6" width="20.1796875" bestFit="1" customWidth="1"/>
    <col min="7" max="7" width="22.54296875" bestFit="1" customWidth="1"/>
    <col min="8" max="9" width="37.26953125" bestFit="1" customWidth="1"/>
    <col min="10" max="10" width="13.36328125" bestFit="1" customWidth="1"/>
    <col min="11" max="11" width="20.1796875" bestFit="1" customWidth="1"/>
    <col min="12" max="13" width="37.26953125" bestFit="1" customWidth="1"/>
    <col min="14" max="14" width="15.81640625" bestFit="1" customWidth="1"/>
    <col min="15" max="15" width="7.1796875" bestFit="1" customWidth="1"/>
    <col min="16" max="16" width="17.26953125" bestFit="1" customWidth="1"/>
    <col min="17" max="21" width="37.26953125" bestFit="1" customWidth="1"/>
    <col min="22" max="22" width="16.7265625" bestFit="1" customWidth="1"/>
    <col min="23" max="23" width="20.7265625" bestFit="1" customWidth="1"/>
    <col min="24" max="24" width="12" bestFit="1" customWidth="1"/>
    <col min="25" max="25" width="8.90625" bestFit="1" customWidth="1"/>
    <col min="26" max="160" width="37.26953125" bestFit="1" customWidth="1"/>
    <col min="161" max="161" width="11.26953125" bestFit="1" customWidth="1"/>
  </cols>
  <sheetData>
    <row r="11" spans="1:10" x14ac:dyDescent="0.35">
      <c r="A11" s="35" t="s">
        <v>433</v>
      </c>
      <c r="D11" s="35" t="s">
        <v>434</v>
      </c>
      <c r="H11" s="35" t="s">
        <v>34</v>
      </c>
    </row>
    <row r="12" spans="1:10" ht="15" x14ac:dyDescent="0.35">
      <c r="A12" s="36" t="s">
        <v>431</v>
      </c>
      <c r="B12" s="36" t="s">
        <v>432</v>
      </c>
      <c r="D12" s="36" t="s">
        <v>49</v>
      </c>
      <c r="E12" s="36" t="s">
        <v>50</v>
      </c>
      <c r="F12" s="36" t="s">
        <v>55</v>
      </c>
      <c r="H12" s="36" t="s">
        <v>439</v>
      </c>
      <c r="I12" s="36" t="s">
        <v>36</v>
      </c>
      <c r="J12" s="36" t="s">
        <v>37</v>
      </c>
    </row>
    <row r="13" spans="1:10" ht="46.5" x14ac:dyDescent="0.35">
      <c r="A13" s="27" t="s">
        <v>421</v>
      </c>
      <c r="B13" s="24">
        <f>IF(COUNTIF($N$31:$N$1048576, "&lt;&gt;") - B16 &lt; 0, B16, COUNTIF($N$31:$N$1048576, "&lt;&gt;") - B16)</f>
        <v>22</v>
      </c>
      <c r="D13" s="27" t="s">
        <v>425</v>
      </c>
      <c r="E13" s="24" t="s">
        <v>427</v>
      </c>
      <c r="F13" s="24" t="s">
        <v>429</v>
      </c>
      <c r="H13" s="27" t="s">
        <v>440</v>
      </c>
      <c r="I13" s="24" t="s">
        <v>435</v>
      </c>
      <c r="J13" s="24">
        <f>COUNTIF($A$31:$A$1048576, "&lt;&gt;")</f>
        <v>181</v>
      </c>
    </row>
    <row r="14" spans="1:10" ht="46.5" x14ac:dyDescent="0.35">
      <c r="A14" s="27" t="s">
        <v>422</v>
      </c>
      <c r="B14" s="24">
        <v>0</v>
      </c>
      <c r="D14" s="27" t="s">
        <v>426</v>
      </c>
      <c r="E14" s="24" t="s">
        <v>428</v>
      </c>
      <c r="F14" s="24" t="s">
        <v>430</v>
      </c>
      <c r="H14" s="27" t="s">
        <v>446</v>
      </c>
      <c r="I14" s="24" t="s">
        <v>448</v>
      </c>
      <c r="J14" s="24">
        <f>COUNTA($N$31:$N$1048576, "&lt;&gt;")</f>
        <v>33</v>
      </c>
    </row>
    <row r="15" spans="1:10" ht="15.5" x14ac:dyDescent="0.35">
      <c r="A15" s="27" t="s">
        <v>423</v>
      </c>
      <c r="B15" s="24">
        <v>0</v>
      </c>
      <c r="H15" s="27" t="s">
        <v>441</v>
      </c>
      <c r="I15" s="24" t="s">
        <v>436</v>
      </c>
      <c r="J15" s="24" t="str">
        <f>$K$28</f>
        <v>MP-412 Rex</v>
      </c>
    </row>
    <row r="16" spans="1:10" ht="15.5" x14ac:dyDescent="0.35">
      <c r="A16" s="27" t="s">
        <v>424</v>
      </c>
      <c r="B16" s="24">
        <v>10</v>
      </c>
      <c r="H16" s="27" t="s">
        <v>442</v>
      </c>
      <c r="I16" s="24" t="s">
        <v>437</v>
      </c>
      <c r="J16" s="24" t="str">
        <f>Y31</f>
        <v>.357</v>
      </c>
    </row>
    <row r="17" spans="1:25" ht="15.5" x14ac:dyDescent="0.35">
      <c r="H17" s="27" t="s">
        <v>443</v>
      </c>
      <c r="I17" s="24" t="s">
        <v>451</v>
      </c>
      <c r="J17" s="24" t="str">
        <f>V31</f>
        <v>B</v>
      </c>
    </row>
    <row r="18" spans="1:25" ht="15.5" x14ac:dyDescent="0.35">
      <c r="H18" s="27" t="s">
        <v>444</v>
      </c>
      <c r="I18" s="24" t="s">
        <v>450</v>
      </c>
      <c r="J18" s="24" t="str">
        <f>W31</f>
        <v>Post-Soviet</v>
      </c>
    </row>
    <row r="19" spans="1:25" ht="15.5" x14ac:dyDescent="0.35">
      <c r="H19" s="27" t="s">
        <v>447</v>
      </c>
      <c r="I19" s="24" t="s">
        <v>449</v>
      </c>
      <c r="J19" s="24">
        <f>COUNTIFS($J$31:$J$1048576, "&lt;&gt;", $J$31:$J$1048576, "&lt;&gt;Grand Total")</f>
        <v>9</v>
      </c>
    </row>
    <row r="25" spans="1:25" x14ac:dyDescent="0.35">
      <c r="A25" s="25" t="s">
        <v>416</v>
      </c>
      <c r="B25" t="s">
        <v>30</v>
      </c>
    </row>
    <row r="26" spans="1:25" x14ac:dyDescent="0.35">
      <c r="A26" s="25" t="s">
        <v>1</v>
      </c>
      <c r="B26" t="s">
        <v>30</v>
      </c>
    </row>
    <row r="27" spans="1:25" x14ac:dyDescent="0.35">
      <c r="A27" s="25" t="s">
        <v>2</v>
      </c>
      <c r="B27" t="s">
        <v>30</v>
      </c>
    </row>
    <row r="28" spans="1:25" x14ac:dyDescent="0.35">
      <c r="A28" s="25" t="s">
        <v>3</v>
      </c>
      <c r="B28" t="s">
        <v>30</v>
      </c>
      <c r="E28" s="25" t="s">
        <v>250</v>
      </c>
      <c r="F28" t="s">
        <v>370</v>
      </c>
      <c r="J28" s="25" t="s">
        <v>250</v>
      </c>
      <c r="K28" t="s">
        <v>370</v>
      </c>
      <c r="N28" s="25" t="s">
        <v>250</v>
      </c>
      <c r="O28" t="s">
        <v>370</v>
      </c>
      <c r="V28" s="25" t="s">
        <v>250</v>
      </c>
      <c r="W28" t="s">
        <v>370</v>
      </c>
    </row>
    <row r="29" spans="1:25" x14ac:dyDescent="0.35">
      <c r="R29" t="s">
        <v>438</v>
      </c>
    </row>
    <row r="30" spans="1:25" x14ac:dyDescent="0.35">
      <c r="A30" s="25" t="s">
        <v>18</v>
      </c>
      <c r="E30" s="25" t="s">
        <v>18</v>
      </c>
      <c r="F30" t="s">
        <v>415</v>
      </c>
      <c r="J30" s="25" t="s">
        <v>18</v>
      </c>
      <c r="K30" t="s">
        <v>415</v>
      </c>
      <c r="N30" s="25" t="s">
        <v>251</v>
      </c>
      <c r="O30" s="25" t="s">
        <v>252</v>
      </c>
      <c r="P30" s="25" t="s">
        <v>253</v>
      </c>
      <c r="R30" t="s">
        <v>251</v>
      </c>
      <c r="S30" t="s">
        <v>420</v>
      </c>
      <c r="T30" t="s">
        <v>253</v>
      </c>
      <c r="V30" s="25" t="s">
        <v>416</v>
      </c>
      <c r="W30" s="25" t="s">
        <v>1</v>
      </c>
      <c r="X30" s="25" t="s">
        <v>2</v>
      </c>
      <c r="Y30" s="25" t="s">
        <v>3</v>
      </c>
    </row>
    <row r="31" spans="1:25" x14ac:dyDescent="0.35">
      <c r="A31" s="26" t="s">
        <v>257</v>
      </c>
      <c r="E31" s="26" t="s">
        <v>477</v>
      </c>
      <c r="F31" s="157">
        <v>1</v>
      </c>
      <c r="J31" s="26" t="s">
        <v>497</v>
      </c>
      <c r="K31" s="157">
        <v>1</v>
      </c>
      <c r="N31" t="s">
        <v>113</v>
      </c>
      <c r="O31" t="s">
        <v>494</v>
      </c>
      <c r="P31" t="s">
        <v>482</v>
      </c>
      <c r="R31" t="str" cm="1">
        <f t="array" aca="1" ref="R31:T40" ca="1">IF(OFFSET($N$31:$P$1048576, lwpn2_scr_curr,,lwpn2_scr_max_rows)=0, "", OFFSET($N$31:$P$1048576, lwpn2_scr_curr,,lwpn2_scr_max_rows))</f>
        <v>Bandit</v>
      </c>
      <c r="S31" t="str">
        <f ca="1"/>
        <v>Experienced</v>
      </c>
      <c r="T31" t="str">
        <f ca="1"/>
        <v>Secondary</v>
      </c>
      <c r="V31" t="s">
        <v>9</v>
      </c>
      <c r="W31" t="s">
        <v>28</v>
      </c>
      <c r="X31" t="s">
        <v>10</v>
      </c>
      <c r="Y31" t="s">
        <v>485</v>
      </c>
    </row>
    <row r="32" spans="1:25" x14ac:dyDescent="0.35">
      <c r="A32" s="26" t="s">
        <v>356</v>
      </c>
      <c r="E32" s="26" t="s">
        <v>121</v>
      </c>
      <c r="F32" s="157">
        <v>1</v>
      </c>
      <c r="J32" s="26" t="s">
        <v>474</v>
      </c>
      <c r="K32" s="157">
        <v>1</v>
      </c>
      <c r="N32" t="s">
        <v>113</v>
      </c>
      <c r="O32" t="s">
        <v>255</v>
      </c>
      <c r="P32" t="s">
        <v>482</v>
      </c>
      <c r="R32" t="str">
        <f ca="1"/>
        <v>Bandit</v>
      </c>
      <c r="S32" t="str">
        <f ca="1"/>
        <v>Master</v>
      </c>
      <c r="T32" t="str">
        <f ca="1"/>
        <v>Secondary</v>
      </c>
    </row>
    <row r="33" spans="1:20" x14ac:dyDescent="0.35">
      <c r="A33" s="26" t="s">
        <v>261</v>
      </c>
      <c r="E33" s="26" t="s">
        <v>119</v>
      </c>
      <c r="F33" s="157">
        <v>2</v>
      </c>
      <c r="J33" s="26" t="s">
        <v>498</v>
      </c>
      <c r="K33" s="157">
        <v>1</v>
      </c>
      <c r="N33" t="s">
        <v>113</v>
      </c>
      <c r="O33" t="s">
        <v>394</v>
      </c>
      <c r="P33" t="s">
        <v>482</v>
      </c>
      <c r="R33" t="str">
        <f ca="1"/>
        <v>Bandit</v>
      </c>
      <c r="S33" t="str">
        <f ca="1"/>
        <v>Veteran</v>
      </c>
      <c r="T33" t="str">
        <f ca="1"/>
        <v>Secondary</v>
      </c>
    </row>
    <row r="34" spans="1:20" x14ac:dyDescent="0.35">
      <c r="A34" s="26" t="s">
        <v>316</v>
      </c>
      <c r="E34" s="26" t="s">
        <v>335</v>
      </c>
      <c r="F34" s="157">
        <v>2</v>
      </c>
      <c r="J34" s="26" t="s">
        <v>459</v>
      </c>
      <c r="K34" s="157">
        <v>2</v>
      </c>
      <c r="N34" t="s">
        <v>121</v>
      </c>
      <c r="O34" t="s">
        <v>496</v>
      </c>
      <c r="P34" t="s">
        <v>256</v>
      </c>
      <c r="R34" t="str">
        <f ca="1"/>
        <v>Clear Sky</v>
      </c>
      <c r="S34" t="str">
        <f ca="1"/>
        <v>Novice</v>
      </c>
      <c r="T34" t="str">
        <f ca="1"/>
        <v>Primary</v>
      </c>
    </row>
    <row r="35" spans="1:20" x14ac:dyDescent="0.35">
      <c r="A35" s="26" t="s">
        <v>341</v>
      </c>
      <c r="E35" s="26" t="s">
        <v>113</v>
      </c>
      <c r="F35" s="157">
        <v>3</v>
      </c>
      <c r="J35" s="26" t="s">
        <v>13</v>
      </c>
      <c r="K35" s="157">
        <v>2</v>
      </c>
      <c r="N35" t="s">
        <v>127</v>
      </c>
      <c r="O35" t="s">
        <v>494</v>
      </c>
      <c r="P35" t="s">
        <v>482</v>
      </c>
      <c r="R35" t="str">
        <f ca="1"/>
        <v>Duty</v>
      </c>
      <c r="S35" t="str">
        <f ca="1"/>
        <v>Experienced</v>
      </c>
      <c r="T35" t="str">
        <f ca="1"/>
        <v>Secondary</v>
      </c>
    </row>
    <row r="36" spans="1:20" x14ac:dyDescent="0.35">
      <c r="A36" s="26" t="s">
        <v>317</v>
      </c>
      <c r="E36" s="26" t="s">
        <v>114</v>
      </c>
      <c r="F36" s="157">
        <v>3</v>
      </c>
      <c r="J36" s="26" t="s">
        <v>496</v>
      </c>
      <c r="K36" s="157">
        <v>4</v>
      </c>
      <c r="N36" t="s">
        <v>127</v>
      </c>
      <c r="O36" t="s">
        <v>255</v>
      </c>
      <c r="P36" t="s">
        <v>482</v>
      </c>
      <c r="R36" t="str">
        <f ca="1"/>
        <v>Duty</v>
      </c>
      <c r="S36" t="str">
        <f ca="1"/>
        <v>Master</v>
      </c>
      <c r="T36" t="str">
        <f ca="1"/>
        <v>Secondary</v>
      </c>
    </row>
    <row r="37" spans="1:20" x14ac:dyDescent="0.35">
      <c r="A37" s="26" t="s">
        <v>333</v>
      </c>
      <c r="E37" s="26" t="s">
        <v>154</v>
      </c>
      <c r="F37" s="157">
        <v>3</v>
      </c>
      <c r="J37" s="26" t="s">
        <v>494</v>
      </c>
      <c r="K37" s="157">
        <v>6</v>
      </c>
      <c r="N37" t="s">
        <v>127</v>
      </c>
      <c r="O37" t="s">
        <v>394</v>
      </c>
      <c r="P37" t="s">
        <v>482</v>
      </c>
      <c r="R37" t="str">
        <f ca="1"/>
        <v>Duty</v>
      </c>
      <c r="S37" t="str">
        <f ca="1"/>
        <v>Veteran</v>
      </c>
      <c r="T37" t="str">
        <f ca="1"/>
        <v>Secondary</v>
      </c>
    </row>
    <row r="38" spans="1:20" x14ac:dyDescent="0.35">
      <c r="A38" s="26" t="s">
        <v>269</v>
      </c>
      <c r="E38" s="26" t="s">
        <v>127</v>
      </c>
      <c r="F38" s="157">
        <v>3</v>
      </c>
      <c r="J38" s="26" t="s">
        <v>255</v>
      </c>
      <c r="K38" s="157">
        <v>7</v>
      </c>
      <c r="N38" t="s">
        <v>335</v>
      </c>
      <c r="O38" t="s">
        <v>494</v>
      </c>
      <c r="P38" t="s">
        <v>482</v>
      </c>
      <c r="R38" t="str">
        <f ca="1"/>
        <v>Ecolog</v>
      </c>
      <c r="S38" t="str">
        <f ca="1"/>
        <v>Experienced</v>
      </c>
      <c r="T38" t="str">
        <f ca="1"/>
        <v>Secondary</v>
      </c>
    </row>
    <row r="39" spans="1:20" x14ac:dyDescent="0.35">
      <c r="A39" s="26" t="s">
        <v>270</v>
      </c>
      <c r="E39" s="26" t="s">
        <v>174</v>
      </c>
      <c r="F39" s="157">
        <v>3</v>
      </c>
      <c r="J39" s="26" t="s">
        <v>394</v>
      </c>
      <c r="K39" s="157">
        <v>8</v>
      </c>
      <c r="N39" t="s">
        <v>335</v>
      </c>
      <c r="O39" t="s">
        <v>13</v>
      </c>
      <c r="P39" t="s">
        <v>482</v>
      </c>
      <c r="R39" t="str">
        <f ca="1"/>
        <v>Ecolog</v>
      </c>
      <c r="S39" t="str">
        <f ca="1"/>
        <v>Other</v>
      </c>
      <c r="T39" t="str">
        <f ca="1"/>
        <v>Secondary</v>
      </c>
    </row>
    <row r="40" spans="1:20" x14ac:dyDescent="0.35">
      <c r="A40" s="26" t="s">
        <v>272</v>
      </c>
      <c r="E40" s="26" t="s">
        <v>108</v>
      </c>
      <c r="F40" s="157">
        <v>5</v>
      </c>
      <c r="J40" s="26" t="s">
        <v>19</v>
      </c>
      <c r="K40" s="157">
        <v>32</v>
      </c>
      <c r="N40" t="s">
        <v>119</v>
      </c>
      <c r="O40" t="s">
        <v>494</v>
      </c>
      <c r="P40" t="s">
        <v>482</v>
      </c>
      <c r="R40" t="str">
        <f ca="1"/>
        <v>Freedom</v>
      </c>
      <c r="S40" t="str">
        <f ca="1"/>
        <v>Experienced</v>
      </c>
      <c r="T40" t="str">
        <f ca="1"/>
        <v>Secondary</v>
      </c>
    </row>
    <row r="41" spans="1:20" x14ac:dyDescent="0.35">
      <c r="A41" s="26" t="s">
        <v>407</v>
      </c>
      <c r="E41" s="26" t="s">
        <v>136</v>
      </c>
      <c r="F41" s="157">
        <v>6</v>
      </c>
      <c r="N41" t="s">
        <v>119</v>
      </c>
      <c r="O41" t="s">
        <v>394</v>
      </c>
      <c r="P41" t="s">
        <v>482</v>
      </c>
    </row>
    <row r="42" spans="1:20" x14ac:dyDescent="0.35">
      <c r="A42" s="26" t="s">
        <v>260</v>
      </c>
      <c r="E42" s="26" t="s">
        <v>19</v>
      </c>
      <c r="F42" s="157">
        <v>32</v>
      </c>
      <c r="N42" t="s">
        <v>108</v>
      </c>
      <c r="O42" t="s">
        <v>494</v>
      </c>
      <c r="P42" t="s">
        <v>482</v>
      </c>
    </row>
    <row r="43" spans="1:20" x14ac:dyDescent="0.35">
      <c r="A43" s="26" t="s">
        <v>334</v>
      </c>
      <c r="N43" t="s">
        <v>108</v>
      </c>
      <c r="O43" t="s">
        <v>497</v>
      </c>
      <c r="P43" t="s">
        <v>482</v>
      </c>
    </row>
    <row r="44" spans="1:20" x14ac:dyDescent="0.35">
      <c r="A44" s="26" t="s">
        <v>271</v>
      </c>
      <c r="N44" t="s">
        <v>108</v>
      </c>
      <c r="O44" t="s">
        <v>255</v>
      </c>
      <c r="P44" t="s">
        <v>482</v>
      </c>
    </row>
    <row r="45" spans="1:20" x14ac:dyDescent="0.35">
      <c r="A45" s="26" t="s">
        <v>275</v>
      </c>
      <c r="N45" t="s">
        <v>108</v>
      </c>
      <c r="O45" t="s">
        <v>474</v>
      </c>
      <c r="P45" t="s">
        <v>482</v>
      </c>
    </row>
    <row r="46" spans="1:20" x14ac:dyDescent="0.35">
      <c r="A46" s="26" t="s">
        <v>346</v>
      </c>
      <c r="N46" t="s">
        <v>108</v>
      </c>
      <c r="O46" t="s">
        <v>394</v>
      </c>
      <c r="P46" t="s">
        <v>482</v>
      </c>
    </row>
    <row r="47" spans="1:20" x14ac:dyDescent="0.35">
      <c r="A47" s="26" t="s">
        <v>347</v>
      </c>
      <c r="N47" t="s">
        <v>114</v>
      </c>
      <c r="O47" t="s">
        <v>255</v>
      </c>
      <c r="P47" t="s">
        <v>482</v>
      </c>
    </row>
    <row r="48" spans="1:20" x14ac:dyDescent="0.35">
      <c r="A48" s="26" t="s">
        <v>259</v>
      </c>
      <c r="N48" t="s">
        <v>114</v>
      </c>
      <c r="O48" t="s">
        <v>13</v>
      </c>
      <c r="P48" t="s">
        <v>482</v>
      </c>
    </row>
    <row r="49" spans="1:16" x14ac:dyDescent="0.35">
      <c r="A49" s="26" t="s">
        <v>258</v>
      </c>
      <c r="N49" t="s">
        <v>114</v>
      </c>
      <c r="O49" t="s">
        <v>394</v>
      </c>
      <c r="P49" t="s">
        <v>482</v>
      </c>
    </row>
    <row r="50" spans="1:16" x14ac:dyDescent="0.35">
      <c r="A50" s="26" t="s">
        <v>262</v>
      </c>
      <c r="N50" t="s">
        <v>154</v>
      </c>
      <c r="O50" t="s">
        <v>459</v>
      </c>
      <c r="P50" t="s">
        <v>482</v>
      </c>
    </row>
    <row r="51" spans="1:16" x14ac:dyDescent="0.35">
      <c r="A51" s="26" t="s">
        <v>273</v>
      </c>
      <c r="N51" t="s">
        <v>154</v>
      </c>
      <c r="O51" t="s">
        <v>255</v>
      </c>
      <c r="P51" t="s">
        <v>482</v>
      </c>
    </row>
    <row r="52" spans="1:16" x14ac:dyDescent="0.35">
      <c r="A52" s="26" t="s">
        <v>452</v>
      </c>
      <c r="N52" t="s">
        <v>154</v>
      </c>
      <c r="O52" t="s">
        <v>394</v>
      </c>
      <c r="P52" t="s">
        <v>482</v>
      </c>
    </row>
    <row r="53" spans="1:16" x14ac:dyDescent="0.35">
      <c r="A53" s="26" t="s">
        <v>283</v>
      </c>
      <c r="N53" t="s">
        <v>174</v>
      </c>
      <c r="O53" t="s">
        <v>255</v>
      </c>
      <c r="P53" t="s">
        <v>482</v>
      </c>
    </row>
    <row r="54" spans="1:16" x14ac:dyDescent="0.35">
      <c r="A54" s="26" t="s">
        <v>358</v>
      </c>
      <c r="N54" t="s">
        <v>174</v>
      </c>
      <c r="O54" t="s">
        <v>496</v>
      </c>
      <c r="P54" t="s">
        <v>256</v>
      </c>
    </row>
    <row r="55" spans="1:16" x14ac:dyDescent="0.35">
      <c r="A55" s="26" t="s">
        <v>266</v>
      </c>
      <c r="N55" t="s">
        <v>174</v>
      </c>
      <c r="O55" t="s">
        <v>394</v>
      </c>
      <c r="P55" t="s">
        <v>482</v>
      </c>
    </row>
    <row r="56" spans="1:16" x14ac:dyDescent="0.35">
      <c r="A56" s="26" t="s">
        <v>406</v>
      </c>
      <c r="N56" t="s">
        <v>136</v>
      </c>
      <c r="O56" t="s">
        <v>494</v>
      </c>
      <c r="P56" t="s">
        <v>482</v>
      </c>
    </row>
    <row r="57" spans="1:16" x14ac:dyDescent="0.35">
      <c r="A57" s="26" t="s">
        <v>267</v>
      </c>
      <c r="N57" t="s">
        <v>136</v>
      </c>
      <c r="O57" t="s">
        <v>459</v>
      </c>
      <c r="P57" t="s">
        <v>482</v>
      </c>
    </row>
    <row r="58" spans="1:16" x14ac:dyDescent="0.35">
      <c r="A58" s="26" t="s">
        <v>265</v>
      </c>
      <c r="N58" t="s">
        <v>136</v>
      </c>
      <c r="O58" t="s">
        <v>255</v>
      </c>
      <c r="P58" t="s">
        <v>482</v>
      </c>
    </row>
    <row r="59" spans="1:16" x14ac:dyDescent="0.35">
      <c r="A59" s="26" t="s">
        <v>458</v>
      </c>
      <c r="N59" t="s">
        <v>136</v>
      </c>
      <c r="O59" t="s">
        <v>496</v>
      </c>
      <c r="P59" t="s">
        <v>482</v>
      </c>
    </row>
    <row r="60" spans="1:16" x14ac:dyDescent="0.35">
      <c r="A60" s="26" t="s">
        <v>268</v>
      </c>
      <c r="N60" t="s">
        <v>136</v>
      </c>
      <c r="O60" t="s">
        <v>498</v>
      </c>
      <c r="P60" t="s">
        <v>482</v>
      </c>
    </row>
    <row r="61" spans="1:16" x14ac:dyDescent="0.35">
      <c r="A61" s="26" t="s">
        <v>380</v>
      </c>
      <c r="N61" t="s">
        <v>136</v>
      </c>
      <c r="O61" t="s">
        <v>394</v>
      </c>
      <c r="P61" t="s">
        <v>482</v>
      </c>
    </row>
    <row r="62" spans="1:16" x14ac:dyDescent="0.35">
      <c r="A62" s="26" t="s">
        <v>375</v>
      </c>
      <c r="N62" t="s">
        <v>477</v>
      </c>
      <c r="O62" t="s">
        <v>496</v>
      </c>
      <c r="P62" t="s">
        <v>256</v>
      </c>
    </row>
    <row r="63" spans="1:16" x14ac:dyDescent="0.35">
      <c r="A63" s="26" t="s">
        <v>289</v>
      </c>
    </row>
    <row r="64" spans="1:16" x14ac:dyDescent="0.35">
      <c r="A64" s="26" t="s">
        <v>343</v>
      </c>
    </row>
    <row r="65" spans="1:1" x14ac:dyDescent="0.35">
      <c r="A65" s="26" t="s">
        <v>390</v>
      </c>
    </row>
    <row r="66" spans="1:1" x14ac:dyDescent="0.35">
      <c r="A66" s="26" t="s">
        <v>392</v>
      </c>
    </row>
    <row r="67" spans="1:1" x14ac:dyDescent="0.35">
      <c r="A67" s="26" t="s">
        <v>391</v>
      </c>
    </row>
    <row r="68" spans="1:1" x14ac:dyDescent="0.35">
      <c r="A68" s="26" t="s">
        <v>378</v>
      </c>
    </row>
    <row r="69" spans="1:1" x14ac:dyDescent="0.35">
      <c r="A69" s="26" t="s">
        <v>305</v>
      </c>
    </row>
    <row r="70" spans="1:1" x14ac:dyDescent="0.35">
      <c r="A70" s="26" t="s">
        <v>300</v>
      </c>
    </row>
    <row r="71" spans="1:1" x14ac:dyDescent="0.35">
      <c r="A71" s="26" t="s">
        <v>331</v>
      </c>
    </row>
    <row r="72" spans="1:1" x14ac:dyDescent="0.35">
      <c r="A72" s="26" t="s">
        <v>303</v>
      </c>
    </row>
    <row r="73" spans="1:1" x14ac:dyDescent="0.35">
      <c r="A73" s="26" t="s">
        <v>276</v>
      </c>
    </row>
    <row r="74" spans="1:1" x14ac:dyDescent="0.35">
      <c r="A74" s="26" t="s">
        <v>336</v>
      </c>
    </row>
    <row r="75" spans="1:1" x14ac:dyDescent="0.35">
      <c r="A75" s="26" t="s">
        <v>389</v>
      </c>
    </row>
    <row r="76" spans="1:1" x14ac:dyDescent="0.35">
      <c r="A76" s="26" t="s">
        <v>461</v>
      </c>
    </row>
    <row r="77" spans="1:1" x14ac:dyDescent="0.35">
      <c r="A77" s="26" t="s">
        <v>339</v>
      </c>
    </row>
    <row r="78" spans="1:1" x14ac:dyDescent="0.35">
      <c r="A78" s="26" t="s">
        <v>337</v>
      </c>
    </row>
    <row r="79" spans="1:1" x14ac:dyDescent="0.35">
      <c r="A79" s="26" t="s">
        <v>338</v>
      </c>
    </row>
    <row r="80" spans="1:1" x14ac:dyDescent="0.35">
      <c r="A80" s="26" t="s">
        <v>385</v>
      </c>
    </row>
    <row r="81" spans="1:1" x14ac:dyDescent="0.35">
      <c r="A81" s="26" t="s">
        <v>386</v>
      </c>
    </row>
    <row r="82" spans="1:1" x14ac:dyDescent="0.35">
      <c r="A82" s="26" t="s">
        <v>387</v>
      </c>
    </row>
    <row r="83" spans="1:1" x14ac:dyDescent="0.35">
      <c r="A83" s="26" t="s">
        <v>388</v>
      </c>
    </row>
    <row r="84" spans="1:1" x14ac:dyDescent="0.35">
      <c r="A84" s="26" t="s">
        <v>383</v>
      </c>
    </row>
    <row r="85" spans="1:1" x14ac:dyDescent="0.35">
      <c r="A85" s="26" t="s">
        <v>417</v>
      </c>
    </row>
    <row r="86" spans="1:1" x14ac:dyDescent="0.35">
      <c r="A86" s="26" t="s">
        <v>470</v>
      </c>
    </row>
    <row r="87" spans="1:1" x14ac:dyDescent="0.35">
      <c r="A87" s="26" t="s">
        <v>472</v>
      </c>
    </row>
    <row r="88" spans="1:1" x14ac:dyDescent="0.35">
      <c r="A88" s="26" t="s">
        <v>471</v>
      </c>
    </row>
    <row r="89" spans="1:1" x14ac:dyDescent="0.35">
      <c r="A89" s="26" t="s">
        <v>344</v>
      </c>
    </row>
    <row r="90" spans="1:1" x14ac:dyDescent="0.35">
      <c r="A90" s="26" t="s">
        <v>373</v>
      </c>
    </row>
    <row r="91" spans="1:1" x14ac:dyDescent="0.35">
      <c r="A91" s="26" t="s">
        <v>393</v>
      </c>
    </row>
    <row r="92" spans="1:1" x14ac:dyDescent="0.35">
      <c r="A92" s="26" t="s">
        <v>360</v>
      </c>
    </row>
    <row r="93" spans="1:1" x14ac:dyDescent="0.35">
      <c r="A93" s="26" t="s">
        <v>361</v>
      </c>
    </row>
    <row r="94" spans="1:1" x14ac:dyDescent="0.35">
      <c r="A94" s="26" t="s">
        <v>309</v>
      </c>
    </row>
    <row r="95" spans="1:1" x14ac:dyDescent="0.35">
      <c r="A95" s="26" t="s">
        <v>324</v>
      </c>
    </row>
    <row r="96" spans="1:1" x14ac:dyDescent="0.35">
      <c r="A96" s="26" t="s">
        <v>355</v>
      </c>
    </row>
    <row r="97" spans="1:1" x14ac:dyDescent="0.35">
      <c r="A97" s="26" t="s">
        <v>292</v>
      </c>
    </row>
    <row r="98" spans="1:1" x14ac:dyDescent="0.35">
      <c r="A98" s="26" t="s">
        <v>293</v>
      </c>
    </row>
    <row r="99" spans="1:1" x14ac:dyDescent="0.35">
      <c r="A99" s="26" t="s">
        <v>381</v>
      </c>
    </row>
    <row r="100" spans="1:1" x14ac:dyDescent="0.35">
      <c r="A100" s="26" t="s">
        <v>382</v>
      </c>
    </row>
    <row r="101" spans="1:1" x14ac:dyDescent="0.35">
      <c r="A101" s="26" t="s">
        <v>465</v>
      </c>
    </row>
    <row r="102" spans="1:1" x14ac:dyDescent="0.35">
      <c r="A102" s="26" t="s">
        <v>288</v>
      </c>
    </row>
    <row r="103" spans="1:1" x14ac:dyDescent="0.35">
      <c r="A103" s="26" t="s">
        <v>350</v>
      </c>
    </row>
    <row r="104" spans="1:1" x14ac:dyDescent="0.35">
      <c r="A104" s="26" t="s">
        <v>294</v>
      </c>
    </row>
    <row r="105" spans="1:1" x14ac:dyDescent="0.35">
      <c r="A105" s="26" t="s">
        <v>320</v>
      </c>
    </row>
    <row r="106" spans="1:1" x14ac:dyDescent="0.35">
      <c r="A106" s="26" t="s">
        <v>301</v>
      </c>
    </row>
    <row r="107" spans="1:1" x14ac:dyDescent="0.35">
      <c r="A107" s="26" t="s">
        <v>460</v>
      </c>
    </row>
    <row r="108" spans="1:1" x14ac:dyDescent="0.35">
      <c r="A108" s="26" t="s">
        <v>312</v>
      </c>
    </row>
    <row r="109" spans="1:1" x14ac:dyDescent="0.35">
      <c r="A109" s="26" t="s">
        <v>311</v>
      </c>
    </row>
    <row r="110" spans="1:1" x14ac:dyDescent="0.35">
      <c r="A110" s="26" t="s">
        <v>342</v>
      </c>
    </row>
    <row r="111" spans="1:1" x14ac:dyDescent="0.35">
      <c r="A111" s="26" t="s">
        <v>473</v>
      </c>
    </row>
    <row r="112" spans="1:1" x14ac:dyDescent="0.35">
      <c r="A112" s="26" t="s">
        <v>321</v>
      </c>
    </row>
    <row r="113" spans="1:1" x14ac:dyDescent="0.35">
      <c r="A113" s="26" t="s">
        <v>302</v>
      </c>
    </row>
    <row r="114" spans="1:1" x14ac:dyDescent="0.35">
      <c r="A114" s="26" t="s">
        <v>306</v>
      </c>
    </row>
    <row r="115" spans="1:1" x14ac:dyDescent="0.35">
      <c r="A115" s="26" t="s">
        <v>296</v>
      </c>
    </row>
    <row r="116" spans="1:1" x14ac:dyDescent="0.35">
      <c r="A116" s="26" t="s">
        <v>352</v>
      </c>
    </row>
    <row r="117" spans="1:1" x14ac:dyDescent="0.35">
      <c r="A117" s="26" t="s">
        <v>351</v>
      </c>
    </row>
    <row r="118" spans="1:1" x14ac:dyDescent="0.35">
      <c r="A118" s="26" t="s">
        <v>295</v>
      </c>
    </row>
    <row r="119" spans="1:1" x14ac:dyDescent="0.35">
      <c r="A119" s="26" t="s">
        <v>370</v>
      </c>
    </row>
    <row r="120" spans="1:1" x14ac:dyDescent="0.35">
      <c r="A120" s="26" t="s">
        <v>357</v>
      </c>
    </row>
    <row r="121" spans="1:1" x14ac:dyDescent="0.35">
      <c r="A121" s="26" t="s">
        <v>348</v>
      </c>
    </row>
    <row r="122" spans="1:1" x14ac:dyDescent="0.35">
      <c r="A122" s="26" t="s">
        <v>308</v>
      </c>
    </row>
    <row r="123" spans="1:1" x14ac:dyDescent="0.35">
      <c r="A123" s="26" t="s">
        <v>404</v>
      </c>
    </row>
    <row r="124" spans="1:1" x14ac:dyDescent="0.35">
      <c r="A124" s="26" t="s">
        <v>349</v>
      </c>
    </row>
    <row r="125" spans="1:1" x14ac:dyDescent="0.35">
      <c r="A125" s="26" t="s">
        <v>405</v>
      </c>
    </row>
    <row r="126" spans="1:1" x14ac:dyDescent="0.35">
      <c r="A126" s="26" t="s">
        <v>313</v>
      </c>
    </row>
    <row r="127" spans="1:1" x14ac:dyDescent="0.35">
      <c r="A127" s="26" t="s">
        <v>263</v>
      </c>
    </row>
    <row r="128" spans="1:1" x14ac:dyDescent="0.35">
      <c r="A128" s="26" t="s">
        <v>332</v>
      </c>
    </row>
    <row r="129" spans="1:1" x14ac:dyDescent="0.35">
      <c r="A129" s="26" t="s">
        <v>395</v>
      </c>
    </row>
    <row r="130" spans="1:1" x14ac:dyDescent="0.35">
      <c r="A130" s="26" t="s">
        <v>285</v>
      </c>
    </row>
    <row r="131" spans="1:1" x14ac:dyDescent="0.35">
      <c r="A131" s="26" t="s">
        <v>457</v>
      </c>
    </row>
    <row r="132" spans="1:1" x14ac:dyDescent="0.35">
      <c r="A132" s="26" t="s">
        <v>359</v>
      </c>
    </row>
    <row r="133" spans="1:1" x14ac:dyDescent="0.35">
      <c r="A133" s="26" t="s">
        <v>362</v>
      </c>
    </row>
    <row r="134" spans="1:1" x14ac:dyDescent="0.35">
      <c r="A134" s="26" t="s">
        <v>363</v>
      </c>
    </row>
    <row r="135" spans="1:1" x14ac:dyDescent="0.35">
      <c r="A135" s="26" t="s">
        <v>364</v>
      </c>
    </row>
    <row r="136" spans="1:1" x14ac:dyDescent="0.35">
      <c r="A136" s="26" t="s">
        <v>366</v>
      </c>
    </row>
    <row r="137" spans="1:1" x14ac:dyDescent="0.35">
      <c r="A137" s="26" t="s">
        <v>330</v>
      </c>
    </row>
    <row r="138" spans="1:1" x14ac:dyDescent="0.35">
      <c r="A138" s="26" t="s">
        <v>254</v>
      </c>
    </row>
    <row r="139" spans="1:1" x14ac:dyDescent="0.35">
      <c r="A139" s="26" t="s">
        <v>403</v>
      </c>
    </row>
    <row r="140" spans="1:1" x14ac:dyDescent="0.35">
      <c r="A140" s="26" t="s">
        <v>397</v>
      </c>
    </row>
    <row r="141" spans="1:1" x14ac:dyDescent="0.35">
      <c r="A141" s="26" t="s">
        <v>325</v>
      </c>
    </row>
    <row r="142" spans="1:1" x14ac:dyDescent="0.35">
      <c r="A142" s="26" t="s">
        <v>340</v>
      </c>
    </row>
    <row r="143" spans="1:1" x14ac:dyDescent="0.35">
      <c r="A143" s="26" t="s">
        <v>353</v>
      </c>
    </row>
    <row r="144" spans="1:1" x14ac:dyDescent="0.35">
      <c r="A144" s="26" t="s">
        <v>328</v>
      </c>
    </row>
    <row r="145" spans="1:1" x14ac:dyDescent="0.35">
      <c r="A145" s="26" t="s">
        <v>327</v>
      </c>
    </row>
    <row r="146" spans="1:1" x14ac:dyDescent="0.35">
      <c r="A146" s="26" t="s">
        <v>413</v>
      </c>
    </row>
    <row r="147" spans="1:1" x14ac:dyDescent="0.35">
      <c r="A147" s="26" t="s">
        <v>326</v>
      </c>
    </row>
    <row r="148" spans="1:1" x14ac:dyDescent="0.35">
      <c r="A148" s="26" t="s">
        <v>345</v>
      </c>
    </row>
    <row r="149" spans="1:1" x14ac:dyDescent="0.35">
      <c r="A149" s="26" t="s">
        <v>286</v>
      </c>
    </row>
    <row r="150" spans="1:1" x14ac:dyDescent="0.35">
      <c r="A150" s="26" t="s">
        <v>279</v>
      </c>
    </row>
    <row r="151" spans="1:1" x14ac:dyDescent="0.35">
      <c r="A151" s="26" t="s">
        <v>278</v>
      </c>
    </row>
    <row r="152" spans="1:1" x14ac:dyDescent="0.35">
      <c r="A152" s="26" t="s">
        <v>310</v>
      </c>
    </row>
    <row r="153" spans="1:1" x14ac:dyDescent="0.35">
      <c r="A153" s="26" t="s">
        <v>369</v>
      </c>
    </row>
    <row r="154" spans="1:1" x14ac:dyDescent="0.35">
      <c r="A154" s="26" t="s">
        <v>274</v>
      </c>
    </row>
    <row r="155" spans="1:1" x14ac:dyDescent="0.35">
      <c r="A155" s="26" t="s">
        <v>329</v>
      </c>
    </row>
    <row r="156" spans="1:1" x14ac:dyDescent="0.35">
      <c r="A156" s="26" t="s">
        <v>453</v>
      </c>
    </row>
    <row r="157" spans="1:1" x14ac:dyDescent="0.35">
      <c r="A157" s="26" t="s">
        <v>462</v>
      </c>
    </row>
    <row r="158" spans="1:1" x14ac:dyDescent="0.35">
      <c r="A158" s="26" t="s">
        <v>467</v>
      </c>
    </row>
    <row r="159" spans="1:1" x14ac:dyDescent="0.35">
      <c r="A159" s="26" t="s">
        <v>463</v>
      </c>
    </row>
    <row r="160" spans="1:1" x14ac:dyDescent="0.35">
      <c r="A160" s="26" t="s">
        <v>372</v>
      </c>
    </row>
    <row r="161" spans="1:1" x14ac:dyDescent="0.35">
      <c r="A161" s="26" t="s">
        <v>371</v>
      </c>
    </row>
    <row r="162" spans="1:1" x14ac:dyDescent="0.35">
      <c r="A162" s="26" t="s">
        <v>315</v>
      </c>
    </row>
    <row r="163" spans="1:1" x14ac:dyDescent="0.35">
      <c r="A163" s="26" t="s">
        <v>322</v>
      </c>
    </row>
    <row r="164" spans="1:1" x14ac:dyDescent="0.35">
      <c r="A164" s="26" t="s">
        <v>314</v>
      </c>
    </row>
    <row r="165" spans="1:1" x14ac:dyDescent="0.35">
      <c r="A165" s="26" t="s">
        <v>469</v>
      </c>
    </row>
    <row r="166" spans="1:1" x14ac:dyDescent="0.35">
      <c r="A166" s="26" t="s">
        <v>323</v>
      </c>
    </row>
    <row r="167" spans="1:1" x14ac:dyDescent="0.35">
      <c r="A167" s="26" t="s">
        <v>408</v>
      </c>
    </row>
    <row r="168" spans="1:1" x14ac:dyDescent="0.35">
      <c r="A168" s="26" t="s">
        <v>396</v>
      </c>
    </row>
    <row r="169" spans="1:1" x14ac:dyDescent="0.35">
      <c r="A169" s="26" t="s">
        <v>354</v>
      </c>
    </row>
    <row r="170" spans="1:1" x14ac:dyDescent="0.35">
      <c r="A170" s="26" t="s">
        <v>298</v>
      </c>
    </row>
    <row r="171" spans="1:1" x14ac:dyDescent="0.35">
      <c r="A171" s="26" t="s">
        <v>277</v>
      </c>
    </row>
    <row r="172" spans="1:1" x14ac:dyDescent="0.35">
      <c r="A172" s="26" t="s">
        <v>299</v>
      </c>
    </row>
    <row r="173" spans="1:1" x14ac:dyDescent="0.35">
      <c r="A173" s="26" t="s">
        <v>464</v>
      </c>
    </row>
    <row r="174" spans="1:1" x14ac:dyDescent="0.35">
      <c r="A174" s="26" t="s">
        <v>374</v>
      </c>
    </row>
    <row r="175" spans="1:1" x14ac:dyDescent="0.35">
      <c r="A175" s="26" t="s">
        <v>304</v>
      </c>
    </row>
    <row r="176" spans="1:1" x14ac:dyDescent="0.35">
      <c r="A176" s="26" t="s">
        <v>280</v>
      </c>
    </row>
    <row r="177" spans="1:1" x14ac:dyDescent="0.35">
      <c r="A177" s="26" t="s">
        <v>281</v>
      </c>
    </row>
    <row r="178" spans="1:1" x14ac:dyDescent="0.35">
      <c r="A178" s="26" t="s">
        <v>287</v>
      </c>
    </row>
    <row r="179" spans="1:1" x14ac:dyDescent="0.35">
      <c r="A179" s="26" t="s">
        <v>318</v>
      </c>
    </row>
    <row r="180" spans="1:1" x14ac:dyDescent="0.35">
      <c r="A180" s="26" t="s">
        <v>401</v>
      </c>
    </row>
    <row r="181" spans="1:1" x14ac:dyDescent="0.35">
      <c r="A181" s="26" t="s">
        <v>402</v>
      </c>
    </row>
    <row r="182" spans="1:1" x14ac:dyDescent="0.35">
      <c r="A182" s="26" t="s">
        <v>379</v>
      </c>
    </row>
    <row r="183" spans="1:1" x14ac:dyDescent="0.35">
      <c r="A183" s="26" t="s">
        <v>282</v>
      </c>
    </row>
    <row r="184" spans="1:1" x14ac:dyDescent="0.35">
      <c r="A184" s="26" t="s">
        <v>454</v>
      </c>
    </row>
    <row r="185" spans="1:1" x14ac:dyDescent="0.35">
      <c r="A185" s="26" t="s">
        <v>455</v>
      </c>
    </row>
    <row r="186" spans="1:1" x14ac:dyDescent="0.35">
      <c r="A186" s="26" t="s">
        <v>284</v>
      </c>
    </row>
    <row r="187" spans="1:1" x14ac:dyDescent="0.35">
      <c r="A187" s="26" t="s">
        <v>456</v>
      </c>
    </row>
    <row r="188" spans="1:1" x14ac:dyDescent="0.35">
      <c r="A188" s="26" t="s">
        <v>290</v>
      </c>
    </row>
    <row r="189" spans="1:1" x14ac:dyDescent="0.35">
      <c r="A189" s="26" t="s">
        <v>291</v>
      </c>
    </row>
    <row r="190" spans="1:1" x14ac:dyDescent="0.35">
      <c r="A190" s="26" t="s">
        <v>319</v>
      </c>
    </row>
    <row r="191" spans="1:1" x14ac:dyDescent="0.35">
      <c r="A191" s="26" t="s">
        <v>418</v>
      </c>
    </row>
    <row r="192" spans="1:1" x14ac:dyDescent="0.35">
      <c r="A192" s="26" t="s">
        <v>419</v>
      </c>
    </row>
    <row r="193" spans="1:1" x14ac:dyDescent="0.35">
      <c r="A193" s="26" t="s">
        <v>411</v>
      </c>
    </row>
    <row r="194" spans="1:1" x14ac:dyDescent="0.35">
      <c r="A194" s="26" t="s">
        <v>412</v>
      </c>
    </row>
    <row r="195" spans="1:1" x14ac:dyDescent="0.35">
      <c r="A195" s="26" t="s">
        <v>399</v>
      </c>
    </row>
    <row r="196" spans="1:1" x14ac:dyDescent="0.35">
      <c r="A196" s="26" t="s">
        <v>17</v>
      </c>
    </row>
    <row r="197" spans="1:1" x14ac:dyDescent="0.35">
      <c r="A197" s="26" t="s">
        <v>400</v>
      </c>
    </row>
    <row r="198" spans="1:1" x14ac:dyDescent="0.35">
      <c r="A198" s="26" t="s">
        <v>410</v>
      </c>
    </row>
    <row r="199" spans="1:1" x14ac:dyDescent="0.35">
      <c r="A199" s="26" t="s">
        <v>398</v>
      </c>
    </row>
    <row r="200" spans="1:1" x14ac:dyDescent="0.35">
      <c r="A200" s="26" t="s">
        <v>409</v>
      </c>
    </row>
    <row r="201" spans="1:1" x14ac:dyDescent="0.35">
      <c r="A201" s="26" t="s">
        <v>367</v>
      </c>
    </row>
    <row r="202" spans="1:1" x14ac:dyDescent="0.35">
      <c r="A202" s="26" t="s">
        <v>368</v>
      </c>
    </row>
    <row r="203" spans="1:1" x14ac:dyDescent="0.35">
      <c r="A203" s="26" t="s">
        <v>466</v>
      </c>
    </row>
    <row r="204" spans="1:1" x14ac:dyDescent="0.35">
      <c r="A204" s="26" t="s">
        <v>307</v>
      </c>
    </row>
    <row r="205" spans="1:1" x14ac:dyDescent="0.35">
      <c r="A205" s="26" t="s">
        <v>468</v>
      </c>
    </row>
    <row r="206" spans="1:1" x14ac:dyDescent="0.35">
      <c r="A206" s="26" t="s">
        <v>384</v>
      </c>
    </row>
    <row r="207" spans="1:1" x14ac:dyDescent="0.35">
      <c r="A207" s="26" t="s">
        <v>264</v>
      </c>
    </row>
    <row r="208" spans="1:1" x14ac:dyDescent="0.35">
      <c r="A208" s="26" t="s">
        <v>297</v>
      </c>
    </row>
    <row r="209" spans="1:1" x14ac:dyDescent="0.35">
      <c r="A209" s="26" t="s">
        <v>376</v>
      </c>
    </row>
    <row r="210" spans="1:1" x14ac:dyDescent="0.35">
      <c r="A210" s="26" t="s">
        <v>377</v>
      </c>
    </row>
    <row r="211" spans="1:1" x14ac:dyDescent="0.35">
      <c r="A211" s="26" t="s">
        <v>365</v>
      </c>
    </row>
  </sheetData>
  <pageMargins left="0.7" right="0.7" top="0.75" bottom="0.75" header="0.3" footer="0.3"/>
  <drawing r:id="rId6"/>
  <extLst>
    <ext xmlns:x14="http://schemas.microsoft.com/office/spreadsheetml/2009/9/main" uri="{A8765BA9-456A-4dab-B4F3-ACF838C121DE}">
      <x14:slicerList>
        <x14:slicer r:id="rId7"/>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10B60-701A-4283-9A51-E802967606F2}">
  <sheetPr codeName="Sheet14">
    <tabColor rgb="FF00B0F0"/>
  </sheetPr>
  <dimension ref="A1:AH42"/>
  <sheetViews>
    <sheetView showGridLines="0" zoomScale="127" zoomScaleNormal="127" workbookViewId="0">
      <selection activeCell="L1" sqref="L1:N4"/>
    </sheetView>
  </sheetViews>
  <sheetFormatPr defaultColWidth="0" defaultRowHeight="14.5" zeroHeight="1" x14ac:dyDescent="0.35"/>
  <cols>
    <col min="1" max="5" width="9.1796875" style="4" customWidth="1"/>
    <col min="6" max="6" width="8.81640625" style="4" customWidth="1"/>
    <col min="7" max="7" width="3.1796875" style="4" customWidth="1"/>
    <col min="8" max="9" width="9.1796875" style="4" customWidth="1"/>
    <col min="10" max="10" width="8.453125" style="4" customWidth="1"/>
    <col min="11" max="11" width="2.7265625" style="4" customWidth="1"/>
    <col min="12" max="13" width="9.1796875" style="4" customWidth="1"/>
    <col min="14" max="14" width="9.7265625" style="4" customWidth="1"/>
    <col min="15" max="15" width="2.81640625" style="4" customWidth="1"/>
    <col min="16" max="17" width="9.1796875" style="4" customWidth="1"/>
    <col min="18" max="18" width="13.26953125" style="4" customWidth="1"/>
    <col min="19" max="19" width="3.7265625" style="4" customWidth="1"/>
    <col min="20" max="22" width="9.1796875" style="4" customWidth="1"/>
    <col min="23" max="23" width="3" style="4" customWidth="1"/>
    <col min="24" max="24" width="9.1796875" style="4" customWidth="1"/>
    <col min="25" max="25" width="9.7265625" style="4" customWidth="1"/>
    <col min="26" max="26" width="9.1796875" style="4" customWidth="1"/>
    <col min="27" max="27" width="3.1796875" style="4" customWidth="1"/>
    <col min="28" max="30" width="9.1796875" style="4" customWidth="1"/>
    <col min="31" max="31" width="2.1796875" style="4" customWidth="1"/>
    <col min="32" max="33" width="9.1796875" customWidth="1"/>
    <col min="34" max="34" width="5.26953125" customWidth="1"/>
    <col min="35" max="16384" width="9.1796875" hidden="1"/>
  </cols>
  <sheetData>
    <row r="1" spans="1:34" ht="15" thickTop="1" x14ac:dyDescent="0.35">
      <c r="A1" s="2"/>
      <c r="B1" s="3"/>
      <c r="C1" s="3"/>
      <c r="D1" s="3"/>
      <c r="E1" s="3"/>
      <c r="F1" s="3"/>
      <c r="G1" s="3"/>
      <c r="H1" s="60">
        <f>lwpn2_count_wpn_sel_Value</f>
        <v>181</v>
      </c>
      <c r="I1" s="61"/>
      <c r="J1" s="62"/>
      <c r="K1" s="3" t="str">
        <f>lwpn2_Chart_Title1</f>
        <v>Count of loot opportunities by faction</v>
      </c>
      <c r="L1" s="148" t="str">
        <f>lwpn2_curr_wpn_name_Value</f>
        <v>MP-412 Rex</v>
      </c>
      <c r="M1" s="149"/>
      <c r="N1" s="150"/>
      <c r="O1" s="3" t="str">
        <f>lwpn2_Chart_Title2</f>
        <v>Count of loot opportunities by squad exp</v>
      </c>
      <c r="P1" s="151" t="str">
        <f>lwpn2_curr_wpn_ammo_Value</f>
        <v>.357</v>
      </c>
      <c r="Q1" s="152"/>
      <c r="R1" s="153"/>
      <c r="S1" s="3"/>
      <c r="T1" s="154" t="str">
        <f>lwpn2_curr_wpn_repair_Value</f>
        <v>B</v>
      </c>
      <c r="U1" s="155"/>
      <c r="V1" s="156"/>
      <c r="W1" s="3"/>
      <c r="X1" s="132" t="str">
        <f>lwpn2_curr_wpn_reg_Value</f>
        <v>Post-Soviet</v>
      </c>
      <c r="Y1" s="133"/>
      <c r="Z1" s="134"/>
      <c r="AA1" s="3"/>
      <c r="AB1" s="109">
        <f>lwpn2_total_loot_opp_Value</f>
        <v>33</v>
      </c>
      <c r="AC1" s="110"/>
      <c r="AD1" s="111"/>
      <c r="AE1" s="3"/>
      <c r="AF1" s="60">
        <f>lwpn2_unique_factions_count_Value</f>
        <v>9</v>
      </c>
      <c r="AG1" s="61"/>
      <c r="AH1" s="62"/>
    </row>
    <row r="2" spans="1:34" x14ac:dyDescent="0.35">
      <c r="A2" s="5"/>
      <c r="B2" s="6"/>
      <c r="C2" s="6"/>
      <c r="D2" s="6"/>
      <c r="E2" s="6"/>
      <c r="F2" s="6"/>
      <c r="G2" s="6"/>
      <c r="H2" s="60"/>
      <c r="I2" s="61"/>
      <c r="J2" s="62"/>
      <c r="K2" s="6"/>
      <c r="L2" s="148"/>
      <c r="M2" s="149"/>
      <c r="N2" s="150"/>
      <c r="O2" s="6"/>
      <c r="P2" s="151"/>
      <c r="Q2" s="152"/>
      <c r="R2" s="153"/>
      <c r="S2" s="6"/>
      <c r="T2" s="154"/>
      <c r="U2" s="155"/>
      <c r="V2" s="156"/>
      <c r="W2" s="6"/>
      <c r="X2" s="132"/>
      <c r="Y2" s="133"/>
      <c r="Z2" s="134"/>
      <c r="AA2" s="6"/>
      <c r="AB2" s="109"/>
      <c r="AC2" s="110"/>
      <c r="AD2" s="111"/>
      <c r="AE2" s="6"/>
      <c r="AF2" s="60"/>
      <c r="AG2" s="61"/>
      <c r="AH2" s="62"/>
    </row>
    <row r="3" spans="1:34" x14ac:dyDescent="0.35">
      <c r="A3" s="5"/>
      <c r="B3" s="6"/>
      <c r="C3" s="6"/>
      <c r="D3" s="6"/>
      <c r="E3" s="6"/>
      <c r="F3" s="6"/>
      <c r="G3" s="6"/>
      <c r="H3" s="60"/>
      <c r="I3" s="61"/>
      <c r="J3" s="62"/>
      <c r="K3" s="6"/>
      <c r="L3" s="148"/>
      <c r="M3" s="149"/>
      <c r="N3" s="150"/>
      <c r="O3" s="6"/>
      <c r="P3" s="151"/>
      <c r="Q3" s="152"/>
      <c r="R3" s="153"/>
      <c r="S3" s="6"/>
      <c r="T3" s="154"/>
      <c r="U3" s="155"/>
      <c r="V3" s="156"/>
      <c r="W3" s="6"/>
      <c r="X3" s="132"/>
      <c r="Y3" s="133"/>
      <c r="Z3" s="134"/>
      <c r="AA3" s="6"/>
      <c r="AB3" s="109"/>
      <c r="AC3" s="110"/>
      <c r="AD3" s="111"/>
      <c r="AE3" s="6"/>
      <c r="AF3" s="60"/>
      <c r="AG3" s="61"/>
      <c r="AH3" s="62"/>
    </row>
    <row r="4" spans="1:34" x14ac:dyDescent="0.35">
      <c r="A4" s="5"/>
      <c r="B4" s="6"/>
      <c r="C4" s="6"/>
      <c r="D4" s="6"/>
      <c r="E4" s="6"/>
      <c r="F4" s="6"/>
      <c r="G4" s="6"/>
      <c r="H4" s="60"/>
      <c r="I4" s="61"/>
      <c r="J4" s="62"/>
      <c r="K4" s="6"/>
      <c r="L4" s="148"/>
      <c r="M4" s="149"/>
      <c r="N4" s="150"/>
      <c r="O4" s="6"/>
      <c r="P4" s="151"/>
      <c r="Q4" s="152"/>
      <c r="R4" s="153"/>
      <c r="S4" s="6"/>
      <c r="T4" s="154"/>
      <c r="U4" s="155"/>
      <c r="V4" s="156"/>
      <c r="W4" s="6"/>
      <c r="X4" s="132"/>
      <c r="Y4" s="133"/>
      <c r="Z4" s="134"/>
      <c r="AA4" s="6"/>
      <c r="AB4" s="109"/>
      <c r="AC4" s="110"/>
      <c r="AD4" s="111"/>
      <c r="AE4" s="6"/>
      <c r="AF4" s="60"/>
      <c r="AG4" s="61"/>
      <c r="AH4" s="62"/>
    </row>
    <row r="5" spans="1:34" ht="15" x14ac:dyDescent="0.35">
      <c r="A5" s="5"/>
      <c r="B5" s="6"/>
      <c r="C5" s="6"/>
      <c r="D5" s="6"/>
      <c r="E5" s="6"/>
      <c r="F5" s="6"/>
      <c r="G5" s="6"/>
      <c r="H5" s="78" t="str">
        <f>lwpn2_count_wpn_sel_Title</f>
        <v>Count of Weapons To Select:</v>
      </c>
      <c r="I5" s="79"/>
      <c r="J5" s="80"/>
      <c r="K5" s="6"/>
      <c r="L5" s="78" t="str">
        <f>lwpn2_curr_wpn_name_Title</f>
        <v>Current Weapon Name</v>
      </c>
      <c r="M5" s="79"/>
      <c r="N5" s="80"/>
      <c r="O5" s="6"/>
      <c r="P5" s="112" t="str">
        <f>lwpn2_curr_wpn_ammo_Title</f>
        <v>Current Weapon Ammo</v>
      </c>
      <c r="Q5" s="113"/>
      <c r="R5" s="114"/>
      <c r="S5" s="6"/>
      <c r="T5" s="78" t="str">
        <f>lwpn2_curr_wpn_repair_Title</f>
        <v>Current weapon repair kit</v>
      </c>
      <c r="U5" s="79"/>
      <c r="V5" s="80"/>
      <c r="W5" s="6"/>
      <c r="X5" s="112" t="str">
        <f>lwpn2_curr_wpn_reg_Title</f>
        <v>Current Weapon Region</v>
      </c>
      <c r="Y5" s="113"/>
      <c r="Z5" s="114"/>
      <c r="AA5" s="6"/>
      <c r="AB5" s="97" t="str">
        <f>lwpn2_total_loot_opp_Title</f>
        <v>Count All Loot Opportunities</v>
      </c>
      <c r="AC5" s="98"/>
      <c r="AD5" s="99"/>
      <c r="AE5" s="6"/>
      <c r="AF5" s="97" t="str">
        <f>lwpn2_unique_factions_count_Title</f>
        <v>Count Unique Factions</v>
      </c>
      <c r="AG5" s="98"/>
      <c r="AH5" s="99"/>
    </row>
    <row r="6" spans="1:34" ht="15" thickBot="1" x14ac:dyDescent="0.4">
      <c r="A6" s="5"/>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row>
    <row r="7" spans="1:34" ht="15.75" customHeight="1" thickTop="1" x14ac:dyDescent="0.35">
      <c r="A7" s="5"/>
      <c r="B7" s="6"/>
      <c r="C7" s="6"/>
      <c r="D7" s="135" t="s">
        <v>445</v>
      </c>
      <c r="E7" s="135"/>
      <c r="F7" s="135"/>
      <c r="G7" s="136" t="s">
        <v>370</v>
      </c>
      <c r="H7" s="137"/>
      <c r="I7" s="137"/>
      <c r="J7" s="138"/>
      <c r="K7" s="6"/>
      <c r="L7" s="145" t="str">
        <f>lwpn2_Backend!$R$30</f>
        <v>Faction Name</v>
      </c>
      <c r="M7" s="145"/>
      <c r="N7" s="145"/>
      <c r="O7" s="145"/>
      <c r="P7" s="145" t="str">
        <f>lwpn2_Backend!$S$30</f>
        <v>Rank</v>
      </c>
      <c r="Q7" s="145"/>
      <c r="R7" s="145"/>
      <c r="S7" s="145"/>
      <c r="T7" s="145" t="str">
        <f>lwpn2_Backend!$T$30</f>
        <v>Type Code Name</v>
      </c>
      <c r="U7" s="145"/>
      <c r="V7" s="145"/>
      <c r="W7" s="145"/>
      <c r="X7" s="6"/>
      <c r="Y7" s="6"/>
      <c r="Z7" s="6"/>
      <c r="AA7" s="6"/>
      <c r="AB7" s="6"/>
      <c r="AC7" s="6"/>
      <c r="AD7" s="6"/>
      <c r="AE7" s="6"/>
      <c r="AF7" s="6"/>
      <c r="AG7" s="6"/>
      <c r="AH7" s="6"/>
    </row>
    <row r="8" spans="1:34" ht="15" customHeight="1" x14ac:dyDescent="0.35">
      <c r="A8" s="5"/>
      <c r="B8" s="6"/>
      <c r="C8" s="6"/>
      <c r="D8" s="135"/>
      <c r="E8" s="135"/>
      <c r="F8" s="135"/>
      <c r="G8" s="139"/>
      <c r="H8" s="140"/>
      <c r="I8" s="140"/>
      <c r="J8" s="141"/>
      <c r="K8" s="6"/>
      <c r="L8" s="146"/>
      <c r="M8" s="146"/>
      <c r="N8" s="146"/>
      <c r="O8" s="146"/>
      <c r="P8" s="146"/>
      <c r="Q8" s="146"/>
      <c r="R8" s="146"/>
      <c r="S8" s="146"/>
      <c r="T8" s="146"/>
      <c r="U8" s="146"/>
      <c r="V8" s="146"/>
      <c r="W8" s="146"/>
      <c r="X8" s="6"/>
      <c r="Y8" s="6"/>
      <c r="Z8" s="6"/>
      <c r="AA8" s="6"/>
      <c r="AB8" s="6"/>
      <c r="AC8" s="6"/>
      <c r="AD8" s="6"/>
      <c r="AE8" s="6"/>
      <c r="AF8" s="6"/>
      <c r="AG8" s="6"/>
      <c r="AH8" s="6"/>
    </row>
    <row r="9" spans="1:34" ht="15.75" customHeight="1" thickBot="1" x14ac:dyDescent="0.4">
      <c r="A9" s="5"/>
      <c r="B9" s="6"/>
      <c r="C9" s="6"/>
      <c r="D9" s="135"/>
      <c r="E9" s="135"/>
      <c r="F9" s="135"/>
      <c r="G9" s="142"/>
      <c r="H9" s="143"/>
      <c r="I9" s="143"/>
      <c r="J9" s="144"/>
      <c r="K9" s="6"/>
      <c r="L9" s="147"/>
      <c r="M9" s="147"/>
      <c r="N9" s="147"/>
      <c r="O9" s="147"/>
      <c r="P9" s="147"/>
      <c r="Q9" s="147"/>
      <c r="R9" s="147"/>
      <c r="S9" s="147"/>
      <c r="T9" s="147"/>
      <c r="U9" s="147"/>
      <c r="V9" s="147"/>
      <c r="W9" s="147"/>
      <c r="X9" s="6"/>
      <c r="Y9" s="6"/>
      <c r="Z9" s="6"/>
      <c r="AA9" s="6"/>
      <c r="AB9" s="6"/>
      <c r="AC9" s="6"/>
      <c r="AD9" s="6"/>
      <c r="AE9" s="6"/>
      <c r="AF9" s="6"/>
      <c r="AG9" s="6"/>
      <c r="AH9" s="6"/>
    </row>
    <row r="10" spans="1:34" ht="15.75" customHeight="1" thickTop="1" x14ac:dyDescent="0.35">
      <c r="A10" s="5"/>
      <c r="B10" s="6"/>
      <c r="C10" s="6"/>
      <c r="D10" s="6"/>
      <c r="E10" s="6"/>
      <c r="F10" s="6"/>
      <c r="G10" s="6" t="s">
        <v>251</v>
      </c>
      <c r="H10" s="6"/>
      <c r="I10" s="6"/>
      <c r="J10" s="115"/>
      <c r="K10" s="116"/>
      <c r="L10" s="117" t="str">
        <f ca="1">lwpn2_Backend!$R$31</f>
        <v>Bandit</v>
      </c>
      <c r="M10" s="118"/>
      <c r="N10" s="118"/>
      <c r="O10" s="119"/>
      <c r="P10" s="126" t="str">
        <f ca="1">lwpn2_Backend!$S$31</f>
        <v>Experienced</v>
      </c>
      <c r="Q10" s="126"/>
      <c r="R10" s="126"/>
      <c r="S10" s="126"/>
      <c r="T10" s="129" t="str">
        <f ca="1">lwpn2_Backend!$T$31</f>
        <v>Secondary</v>
      </c>
      <c r="U10" s="129"/>
      <c r="V10" s="129"/>
      <c r="W10" s="129"/>
      <c r="X10" s="6"/>
      <c r="Y10" s="6"/>
      <c r="Z10" s="6"/>
      <c r="AA10" s="6"/>
      <c r="AB10" s="6"/>
      <c r="AC10" s="6"/>
      <c r="AD10" s="6"/>
      <c r="AE10" s="6"/>
      <c r="AF10" s="6"/>
      <c r="AG10" s="6"/>
      <c r="AH10" s="6"/>
    </row>
    <row r="11" spans="1:34" ht="15" customHeight="1" x14ac:dyDescent="0.35">
      <c r="A11" s="5"/>
      <c r="B11" s="6"/>
      <c r="C11" s="6"/>
      <c r="D11" s="6"/>
      <c r="E11" s="6"/>
      <c r="F11" s="6"/>
      <c r="G11" s="6"/>
      <c r="H11" s="6"/>
      <c r="I11" s="6"/>
      <c r="J11" s="115"/>
      <c r="K11" s="116"/>
      <c r="L11" s="120"/>
      <c r="M11" s="121"/>
      <c r="N11" s="121"/>
      <c r="O11" s="122"/>
      <c r="P11" s="127"/>
      <c r="Q11" s="127"/>
      <c r="R11" s="127"/>
      <c r="S11" s="127"/>
      <c r="T11" s="130"/>
      <c r="U11" s="130"/>
      <c r="V11" s="130"/>
      <c r="W11" s="130"/>
      <c r="X11" s="6"/>
      <c r="Y11" s="6"/>
      <c r="Z11" s="6"/>
      <c r="AA11" s="6"/>
      <c r="AB11" s="6"/>
      <c r="AC11" s="6"/>
      <c r="AD11" s="6"/>
      <c r="AE11" s="6"/>
      <c r="AF11" s="6"/>
      <c r="AG11" s="6"/>
      <c r="AH11" s="6"/>
    </row>
    <row r="12" spans="1:34" ht="15" customHeight="1" x14ac:dyDescent="0.35">
      <c r="A12" s="5"/>
      <c r="B12" s="6"/>
      <c r="C12" s="6"/>
      <c r="D12" s="6"/>
      <c r="E12" s="6"/>
      <c r="F12" s="6"/>
      <c r="G12" s="6"/>
      <c r="H12" s="6"/>
      <c r="I12" s="6"/>
      <c r="J12" s="115"/>
      <c r="K12" s="116"/>
      <c r="L12" s="123"/>
      <c r="M12" s="124"/>
      <c r="N12" s="124"/>
      <c r="O12" s="125"/>
      <c r="P12" s="128"/>
      <c r="Q12" s="128"/>
      <c r="R12" s="128"/>
      <c r="S12" s="128"/>
      <c r="T12" s="131"/>
      <c r="U12" s="131"/>
      <c r="V12" s="131"/>
      <c r="W12" s="131"/>
      <c r="X12" s="6"/>
      <c r="Y12" s="6"/>
      <c r="Z12" s="6"/>
      <c r="AA12" s="6"/>
      <c r="AB12" s="6"/>
      <c r="AC12" s="6"/>
      <c r="AD12" s="6"/>
      <c r="AE12" s="6"/>
      <c r="AF12" s="6"/>
      <c r="AG12" s="6"/>
      <c r="AH12" s="6"/>
    </row>
    <row r="13" spans="1:34" ht="15" customHeight="1" x14ac:dyDescent="0.35">
      <c r="A13" s="5"/>
      <c r="B13" s="6"/>
      <c r="C13" s="6"/>
      <c r="D13" s="6"/>
      <c r="E13" s="6"/>
      <c r="F13" s="6"/>
      <c r="G13" s="6" t="s">
        <v>251</v>
      </c>
      <c r="H13" s="6"/>
      <c r="I13" s="6"/>
      <c r="J13" s="115"/>
      <c r="K13" s="116"/>
      <c r="L13" s="117" t="str">
        <f ca="1">lwpn2_Backend!$R$32</f>
        <v>Bandit</v>
      </c>
      <c r="M13" s="118"/>
      <c r="N13" s="118"/>
      <c r="O13" s="119"/>
      <c r="P13" s="126" t="str">
        <f ca="1">lwpn2_Backend!$S$32</f>
        <v>Master</v>
      </c>
      <c r="Q13" s="126"/>
      <c r="R13" s="126"/>
      <c r="S13" s="126"/>
      <c r="T13" s="129" t="str">
        <f ca="1">lwpn2_Backend!$T$32</f>
        <v>Secondary</v>
      </c>
      <c r="U13" s="129"/>
      <c r="V13" s="129"/>
      <c r="W13" s="129"/>
      <c r="X13" s="6"/>
      <c r="Y13" s="6"/>
      <c r="Z13" s="6"/>
      <c r="AA13" s="6"/>
      <c r="AB13" s="6"/>
      <c r="AC13" s="6"/>
      <c r="AD13" s="6"/>
      <c r="AE13" s="6"/>
      <c r="AF13" s="6"/>
      <c r="AG13" s="6"/>
      <c r="AH13" s="6"/>
    </row>
    <row r="14" spans="1:34" ht="15" customHeight="1" x14ac:dyDescent="0.35">
      <c r="A14" s="5"/>
      <c r="B14" s="6"/>
      <c r="C14" s="6"/>
      <c r="D14" s="6"/>
      <c r="E14" s="6"/>
      <c r="F14" s="6"/>
      <c r="G14" s="6"/>
      <c r="H14" s="6"/>
      <c r="I14" s="6"/>
      <c r="J14" s="115"/>
      <c r="K14" s="116"/>
      <c r="L14" s="120"/>
      <c r="M14" s="121"/>
      <c r="N14" s="121"/>
      <c r="O14" s="122"/>
      <c r="P14" s="127"/>
      <c r="Q14" s="127"/>
      <c r="R14" s="127"/>
      <c r="S14" s="127"/>
      <c r="T14" s="130"/>
      <c r="U14" s="130"/>
      <c r="V14" s="130"/>
      <c r="W14" s="130"/>
      <c r="X14" s="6"/>
      <c r="Y14" s="6"/>
      <c r="Z14" s="6"/>
      <c r="AA14" s="6"/>
      <c r="AB14" s="6"/>
      <c r="AC14" s="6"/>
      <c r="AD14" s="6"/>
      <c r="AE14" s="6"/>
      <c r="AF14" s="6"/>
      <c r="AG14" s="6"/>
      <c r="AH14" s="6"/>
    </row>
    <row r="15" spans="1:34" ht="15" customHeight="1" x14ac:dyDescent="0.35">
      <c r="A15" s="5"/>
      <c r="B15" s="6"/>
      <c r="C15" s="6"/>
      <c r="D15" s="6"/>
      <c r="E15" s="6"/>
      <c r="F15" s="6"/>
      <c r="G15" s="6"/>
      <c r="H15" s="6"/>
      <c r="I15" s="6"/>
      <c r="J15" s="115"/>
      <c r="K15" s="116"/>
      <c r="L15" s="123"/>
      <c r="M15" s="124"/>
      <c r="N15" s="124"/>
      <c r="O15" s="125"/>
      <c r="P15" s="128"/>
      <c r="Q15" s="128"/>
      <c r="R15" s="128"/>
      <c r="S15" s="128"/>
      <c r="T15" s="131"/>
      <c r="U15" s="131"/>
      <c r="V15" s="131"/>
      <c r="W15" s="131"/>
      <c r="X15" s="6"/>
      <c r="Y15" s="6"/>
      <c r="Z15" s="6"/>
      <c r="AA15" s="6"/>
      <c r="AB15" s="6"/>
      <c r="AC15" s="6"/>
      <c r="AD15" s="6"/>
      <c r="AE15" s="6"/>
      <c r="AF15" s="6"/>
      <c r="AG15" s="6"/>
      <c r="AH15" s="6"/>
    </row>
    <row r="16" spans="1:34" ht="15" customHeight="1" x14ac:dyDescent="0.35">
      <c r="A16" s="5"/>
      <c r="B16" s="6"/>
      <c r="C16" s="6"/>
      <c r="D16" s="6"/>
      <c r="E16" s="6"/>
      <c r="F16" s="6"/>
      <c r="G16" s="6" t="s">
        <v>251</v>
      </c>
      <c r="H16" s="6"/>
      <c r="I16" s="6"/>
      <c r="J16" s="115"/>
      <c r="K16" s="116"/>
      <c r="L16" s="117" t="str">
        <f ca="1">lwpn2_Backend!$R$33</f>
        <v>Bandit</v>
      </c>
      <c r="M16" s="118"/>
      <c r="N16" s="118"/>
      <c r="O16" s="119"/>
      <c r="P16" s="126" t="str">
        <f ca="1">lwpn2_Backend!$S$33</f>
        <v>Veteran</v>
      </c>
      <c r="Q16" s="126"/>
      <c r="R16" s="126"/>
      <c r="S16" s="126"/>
      <c r="T16" s="129" t="str">
        <f ca="1">lwpn2_Backend!$T$33</f>
        <v>Secondary</v>
      </c>
      <c r="U16" s="129"/>
      <c r="V16" s="129"/>
      <c r="W16" s="129"/>
      <c r="X16" s="6"/>
      <c r="Y16" s="6"/>
      <c r="Z16" s="6"/>
      <c r="AA16" s="6"/>
      <c r="AB16" s="6"/>
      <c r="AC16" s="6"/>
      <c r="AD16" s="6"/>
      <c r="AE16" s="6"/>
      <c r="AF16" s="6"/>
      <c r="AG16" s="6"/>
      <c r="AH16" s="6"/>
    </row>
    <row r="17" spans="1:34" ht="15" customHeight="1" x14ac:dyDescent="0.35">
      <c r="A17" s="5"/>
      <c r="B17" s="6"/>
      <c r="C17" s="6"/>
      <c r="D17" s="6"/>
      <c r="E17" s="6"/>
      <c r="F17" s="6"/>
      <c r="G17" s="6"/>
      <c r="H17" s="6"/>
      <c r="I17" s="6"/>
      <c r="J17" s="115"/>
      <c r="K17" s="116"/>
      <c r="L17" s="120"/>
      <c r="M17" s="121"/>
      <c r="N17" s="121"/>
      <c r="O17" s="122"/>
      <c r="P17" s="127"/>
      <c r="Q17" s="127"/>
      <c r="R17" s="127"/>
      <c r="S17" s="127"/>
      <c r="T17" s="130"/>
      <c r="U17" s="130"/>
      <c r="V17" s="130"/>
      <c r="W17" s="130"/>
      <c r="X17" s="6"/>
      <c r="Y17" s="6"/>
      <c r="Z17" s="6"/>
      <c r="AA17" s="6"/>
      <c r="AB17" s="6"/>
      <c r="AC17" s="6"/>
      <c r="AD17" s="6"/>
      <c r="AE17" s="6"/>
      <c r="AF17" s="6"/>
      <c r="AG17" s="6"/>
      <c r="AH17" s="6"/>
    </row>
    <row r="18" spans="1:34" ht="15" customHeight="1" x14ac:dyDescent="0.35">
      <c r="A18" s="5"/>
      <c r="B18" s="6"/>
      <c r="C18" s="6"/>
      <c r="D18" s="6"/>
      <c r="E18" s="6"/>
      <c r="F18" s="6"/>
      <c r="G18" s="6"/>
      <c r="H18" s="6"/>
      <c r="I18" s="6"/>
      <c r="J18" s="115"/>
      <c r="K18" s="116"/>
      <c r="L18" s="123"/>
      <c r="M18" s="124"/>
      <c r="N18" s="124"/>
      <c r="O18" s="125"/>
      <c r="P18" s="128"/>
      <c r="Q18" s="128"/>
      <c r="R18" s="128"/>
      <c r="S18" s="128"/>
      <c r="T18" s="131"/>
      <c r="U18" s="131"/>
      <c r="V18" s="131"/>
      <c r="W18" s="131"/>
      <c r="X18" s="6"/>
      <c r="Y18" s="6"/>
      <c r="Z18" s="6"/>
      <c r="AA18" s="6"/>
      <c r="AB18" s="6"/>
      <c r="AC18" s="6"/>
      <c r="AD18" s="6"/>
      <c r="AE18" s="6"/>
      <c r="AF18" s="6"/>
      <c r="AG18" s="6"/>
      <c r="AH18" s="6"/>
    </row>
    <row r="19" spans="1:34" ht="15" customHeight="1" x14ac:dyDescent="0.35">
      <c r="A19" s="5"/>
      <c r="B19" s="6"/>
      <c r="C19" s="6"/>
      <c r="D19" s="6"/>
      <c r="E19" s="6"/>
      <c r="F19" s="6"/>
      <c r="G19" s="6" t="s">
        <v>251</v>
      </c>
      <c r="H19" s="6"/>
      <c r="I19" s="6"/>
      <c r="J19" s="115"/>
      <c r="K19" s="116"/>
      <c r="L19" s="117" t="str">
        <f ca="1">lwpn2_Backend!$R$34</f>
        <v>Clear Sky</v>
      </c>
      <c r="M19" s="118"/>
      <c r="N19" s="118"/>
      <c r="O19" s="119"/>
      <c r="P19" s="126" t="str">
        <f ca="1">lwpn2_Backend!$S$34</f>
        <v>Novice</v>
      </c>
      <c r="Q19" s="126"/>
      <c r="R19" s="126"/>
      <c r="S19" s="126"/>
      <c r="T19" s="129" t="str">
        <f ca="1">lwpn2_Backend!$T$34</f>
        <v>Primary</v>
      </c>
      <c r="U19" s="129"/>
      <c r="V19" s="129"/>
      <c r="W19" s="129"/>
      <c r="X19" s="6"/>
      <c r="Y19" s="6"/>
      <c r="Z19" s="6"/>
      <c r="AA19" s="6"/>
      <c r="AB19" s="6"/>
      <c r="AC19" s="6"/>
      <c r="AD19" s="6"/>
      <c r="AE19" s="6"/>
      <c r="AF19" s="6"/>
      <c r="AG19" s="6"/>
      <c r="AH19" s="6"/>
    </row>
    <row r="20" spans="1:34" ht="15" customHeight="1" x14ac:dyDescent="0.35">
      <c r="A20" s="5"/>
      <c r="B20" s="6"/>
      <c r="C20" s="6"/>
      <c r="D20" s="6"/>
      <c r="E20" s="6"/>
      <c r="F20" s="6"/>
      <c r="G20" s="6"/>
      <c r="H20" s="6"/>
      <c r="I20" s="6"/>
      <c r="J20" s="115"/>
      <c r="K20" s="116"/>
      <c r="L20" s="120"/>
      <c r="M20" s="121"/>
      <c r="N20" s="121"/>
      <c r="O20" s="122"/>
      <c r="P20" s="127"/>
      <c r="Q20" s="127"/>
      <c r="R20" s="127"/>
      <c r="S20" s="127"/>
      <c r="T20" s="130"/>
      <c r="U20" s="130"/>
      <c r="V20" s="130"/>
      <c r="W20" s="130"/>
      <c r="X20" s="6"/>
      <c r="Y20" s="6"/>
      <c r="Z20" s="6"/>
      <c r="AA20" s="6"/>
      <c r="AB20" s="6"/>
      <c r="AC20" s="6"/>
      <c r="AD20" s="6"/>
      <c r="AE20" s="6"/>
      <c r="AF20" s="6"/>
      <c r="AG20" s="6"/>
      <c r="AH20" s="6"/>
    </row>
    <row r="21" spans="1:34" ht="15" customHeight="1" x14ac:dyDescent="0.35">
      <c r="A21" s="5"/>
      <c r="B21" s="6"/>
      <c r="C21" s="6"/>
      <c r="D21" s="6"/>
      <c r="E21" s="6"/>
      <c r="F21" s="6"/>
      <c r="G21" s="6"/>
      <c r="H21" s="6"/>
      <c r="I21" s="6"/>
      <c r="J21" s="115"/>
      <c r="K21" s="116"/>
      <c r="L21" s="123"/>
      <c r="M21" s="124"/>
      <c r="N21" s="124"/>
      <c r="O21" s="125"/>
      <c r="P21" s="128"/>
      <c r="Q21" s="128"/>
      <c r="R21" s="128"/>
      <c r="S21" s="128"/>
      <c r="T21" s="131"/>
      <c r="U21" s="131"/>
      <c r="V21" s="131"/>
      <c r="W21" s="131"/>
      <c r="X21" s="6"/>
      <c r="Y21" s="6"/>
      <c r="Z21" s="6"/>
      <c r="AA21" s="6"/>
      <c r="AB21" s="6"/>
      <c r="AC21" s="6"/>
      <c r="AD21" s="6"/>
      <c r="AE21" s="6"/>
      <c r="AF21" s="6"/>
      <c r="AG21" s="6"/>
      <c r="AH21" s="6"/>
    </row>
    <row r="22" spans="1:34" ht="15" customHeight="1" x14ac:dyDescent="0.35">
      <c r="A22" s="5"/>
      <c r="B22" s="6"/>
      <c r="C22" s="6"/>
      <c r="D22" s="6"/>
      <c r="E22" s="6"/>
      <c r="F22" s="6"/>
      <c r="G22" s="6" t="s">
        <v>251</v>
      </c>
      <c r="H22" s="6"/>
      <c r="I22" s="6"/>
      <c r="J22" s="115"/>
      <c r="K22" s="116"/>
      <c r="L22" s="117" t="str">
        <f ca="1">lwpn2_Backend!$R$35</f>
        <v>Duty</v>
      </c>
      <c r="M22" s="118"/>
      <c r="N22" s="118"/>
      <c r="O22" s="119"/>
      <c r="P22" s="126" t="str">
        <f ca="1">lwpn2_Backend!$S$35</f>
        <v>Experienced</v>
      </c>
      <c r="Q22" s="126"/>
      <c r="R22" s="126"/>
      <c r="S22" s="126"/>
      <c r="T22" s="129" t="str">
        <f ca="1">lwpn2_Backend!$T$35</f>
        <v>Secondary</v>
      </c>
      <c r="U22" s="129"/>
      <c r="V22" s="129"/>
      <c r="W22" s="129"/>
      <c r="X22" s="6"/>
      <c r="Y22" s="6"/>
      <c r="Z22" s="6"/>
      <c r="AA22" s="6"/>
      <c r="AB22" s="6"/>
      <c r="AC22" s="6"/>
      <c r="AD22" s="6"/>
      <c r="AE22" s="6"/>
      <c r="AF22" s="6"/>
      <c r="AG22" s="6"/>
      <c r="AH22" s="6"/>
    </row>
    <row r="23" spans="1:34" ht="15" customHeight="1" x14ac:dyDescent="0.35">
      <c r="A23" s="5"/>
      <c r="B23" s="6"/>
      <c r="C23" s="6"/>
      <c r="D23" s="6"/>
      <c r="E23" s="6"/>
      <c r="F23" s="6"/>
      <c r="G23" s="6"/>
      <c r="H23" s="6"/>
      <c r="I23" s="6"/>
      <c r="J23" s="115"/>
      <c r="K23" s="116"/>
      <c r="L23" s="120"/>
      <c r="M23" s="121"/>
      <c r="N23" s="121"/>
      <c r="O23" s="122"/>
      <c r="P23" s="127"/>
      <c r="Q23" s="127"/>
      <c r="R23" s="127"/>
      <c r="S23" s="127"/>
      <c r="T23" s="130"/>
      <c r="U23" s="130"/>
      <c r="V23" s="130"/>
      <c r="W23" s="130"/>
      <c r="X23" s="6"/>
      <c r="Y23" s="6"/>
      <c r="Z23" s="6"/>
      <c r="AA23" s="6"/>
      <c r="AB23" s="6"/>
      <c r="AC23" s="6"/>
      <c r="AD23" s="6"/>
      <c r="AE23" s="6"/>
      <c r="AF23" s="6"/>
      <c r="AG23" s="6"/>
      <c r="AH23" s="6"/>
    </row>
    <row r="24" spans="1:34" ht="15" customHeight="1" x14ac:dyDescent="0.35">
      <c r="A24" s="5"/>
      <c r="B24" s="6"/>
      <c r="C24" s="6"/>
      <c r="D24" s="6"/>
      <c r="E24" s="6"/>
      <c r="F24" s="6"/>
      <c r="G24" s="6"/>
      <c r="H24" s="6"/>
      <c r="I24" s="6"/>
      <c r="J24" s="115"/>
      <c r="K24" s="116"/>
      <c r="L24" s="123"/>
      <c r="M24" s="124"/>
      <c r="N24" s="124"/>
      <c r="O24" s="125"/>
      <c r="P24" s="128"/>
      <c r="Q24" s="128"/>
      <c r="R24" s="128"/>
      <c r="S24" s="128"/>
      <c r="T24" s="131"/>
      <c r="U24" s="131"/>
      <c r="V24" s="131"/>
      <c r="W24" s="131"/>
      <c r="X24" s="6"/>
      <c r="Y24" s="6"/>
      <c r="Z24" s="6"/>
      <c r="AA24" s="6"/>
      <c r="AB24" s="6"/>
      <c r="AC24" s="6"/>
      <c r="AD24" s="6"/>
      <c r="AE24" s="6"/>
      <c r="AF24" s="6"/>
      <c r="AG24" s="6"/>
      <c r="AH24" s="6"/>
    </row>
    <row r="25" spans="1:34" ht="15" customHeight="1" x14ac:dyDescent="0.35">
      <c r="A25" s="5"/>
      <c r="B25" s="6"/>
      <c r="C25" s="6"/>
      <c r="D25" s="6"/>
      <c r="E25" s="6"/>
      <c r="F25" s="6"/>
      <c r="G25" s="6" t="s">
        <v>251</v>
      </c>
      <c r="H25" s="6"/>
      <c r="I25" s="6"/>
      <c r="J25" s="115"/>
      <c r="K25" s="116"/>
      <c r="L25" s="117" t="str">
        <f ca="1">lwpn2_Backend!$R$36</f>
        <v>Duty</v>
      </c>
      <c r="M25" s="118"/>
      <c r="N25" s="118"/>
      <c r="O25" s="119"/>
      <c r="P25" s="126" t="str">
        <f ca="1">lwpn2_Backend!$S$36</f>
        <v>Master</v>
      </c>
      <c r="Q25" s="126"/>
      <c r="R25" s="126"/>
      <c r="S25" s="126"/>
      <c r="T25" s="129" t="str">
        <f ca="1">lwpn2_Backend!$T$36</f>
        <v>Secondary</v>
      </c>
      <c r="U25" s="129"/>
      <c r="V25" s="129"/>
      <c r="W25" s="129"/>
      <c r="X25" s="6"/>
      <c r="Y25" s="6"/>
      <c r="Z25" s="6"/>
      <c r="AA25" s="6"/>
      <c r="AB25" s="6"/>
      <c r="AC25" s="6"/>
      <c r="AD25" s="6"/>
      <c r="AE25" s="6"/>
      <c r="AF25" s="6"/>
      <c r="AG25" s="6"/>
      <c r="AH25" s="6"/>
    </row>
    <row r="26" spans="1:34" ht="15" customHeight="1" x14ac:dyDescent="0.35">
      <c r="A26" s="5"/>
      <c r="B26" s="6"/>
      <c r="C26" s="6"/>
      <c r="D26" s="6"/>
      <c r="E26" s="6"/>
      <c r="F26" s="6"/>
      <c r="G26" s="6"/>
      <c r="H26" s="6"/>
      <c r="I26" s="6"/>
      <c r="J26" s="115"/>
      <c r="K26" s="116"/>
      <c r="L26" s="120"/>
      <c r="M26" s="121"/>
      <c r="N26" s="121"/>
      <c r="O26" s="122"/>
      <c r="P26" s="127"/>
      <c r="Q26" s="127"/>
      <c r="R26" s="127"/>
      <c r="S26" s="127"/>
      <c r="T26" s="130"/>
      <c r="U26" s="130"/>
      <c r="V26" s="130"/>
      <c r="W26" s="130"/>
      <c r="X26" s="6"/>
      <c r="Y26" s="6"/>
      <c r="Z26" s="6"/>
      <c r="AA26" s="6"/>
      <c r="AB26" s="6"/>
      <c r="AC26" s="6"/>
      <c r="AD26" s="6"/>
      <c r="AE26" s="6"/>
      <c r="AF26" s="6"/>
      <c r="AG26" s="6"/>
      <c r="AH26" s="6"/>
    </row>
    <row r="27" spans="1:34" ht="15" customHeight="1" x14ac:dyDescent="0.35">
      <c r="A27" s="5"/>
      <c r="B27" s="6"/>
      <c r="C27" s="6"/>
      <c r="D27" s="6"/>
      <c r="E27" s="6"/>
      <c r="F27" s="6"/>
      <c r="G27" s="6"/>
      <c r="H27" s="6"/>
      <c r="I27" s="6"/>
      <c r="J27" s="115"/>
      <c r="K27" s="116"/>
      <c r="L27" s="123"/>
      <c r="M27" s="124"/>
      <c r="N27" s="124"/>
      <c r="O27" s="125"/>
      <c r="P27" s="128"/>
      <c r="Q27" s="128"/>
      <c r="R27" s="128"/>
      <c r="S27" s="128"/>
      <c r="T27" s="131"/>
      <c r="U27" s="131"/>
      <c r="V27" s="131"/>
      <c r="W27" s="131"/>
      <c r="X27" s="6"/>
      <c r="Y27" s="6"/>
      <c r="Z27" s="6"/>
      <c r="AA27" s="6"/>
      <c r="AB27" s="6"/>
      <c r="AC27" s="6"/>
      <c r="AD27" s="6"/>
      <c r="AE27" s="6"/>
      <c r="AF27" s="6"/>
      <c r="AG27" s="6"/>
      <c r="AH27" s="6"/>
    </row>
    <row r="28" spans="1:34" ht="15" customHeight="1" x14ac:dyDescent="0.35">
      <c r="A28" s="5"/>
      <c r="B28" s="6"/>
      <c r="C28" s="6"/>
      <c r="D28" s="6"/>
      <c r="E28" s="6"/>
      <c r="F28" s="6"/>
      <c r="G28" s="6" t="s">
        <v>251</v>
      </c>
      <c r="H28" s="6"/>
      <c r="I28" s="6"/>
      <c r="J28" s="115"/>
      <c r="K28" s="116"/>
      <c r="L28" s="117" t="str">
        <f ca="1">lwpn2_Backend!$R$37</f>
        <v>Duty</v>
      </c>
      <c r="M28" s="118"/>
      <c r="N28" s="118"/>
      <c r="O28" s="119"/>
      <c r="P28" s="126" t="str">
        <f ca="1">lwpn2_Backend!$S$37</f>
        <v>Veteran</v>
      </c>
      <c r="Q28" s="126"/>
      <c r="R28" s="126"/>
      <c r="S28" s="126"/>
      <c r="T28" s="129" t="str">
        <f ca="1">lwpn2_Backend!$T$37</f>
        <v>Secondary</v>
      </c>
      <c r="U28" s="129"/>
      <c r="V28" s="129"/>
      <c r="W28" s="129"/>
      <c r="X28" s="6"/>
      <c r="Y28" s="6"/>
      <c r="Z28" s="6"/>
      <c r="AA28" s="6"/>
      <c r="AB28" s="6"/>
      <c r="AC28" s="6"/>
      <c r="AD28" s="6"/>
      <c r="AE28" s="6"/>
      <c r="AF28" s="6"/>
      <c r="AG28" s="6"/>
      <c r="AH28" s="6"/>
    </row>
    <row r="29" spans="1:34" ht="15" customHeight="1" x14ac:dyDescent="0.35">
      <c r="A29" s="5"/>
      <c r="B29" s="6"/>
      <c r="C29" s="6"/>
      <c r="D29" s="6"/>
      <c r="E29" s="6"/>
      <c r="F29" s="6"/>
      <c r="G29" s="6"/>
      <c r="H29" s="6"/>
      <c r="I29" s="6"/>
      <c r="J29" s="115"/>
      <c r="K29" s="116"/>
      <c r="L29" s="120"/>
      <c r="M29" s="121"/>
      <c r="N29" s="121"/>
      <c r="O29" s="122"/>
      <c r="P29" s="127"/>
      <c r="Q29" s="127"/>
      <c r="R29" s="127"/>
      <c r="S29" s="127"/>
      <c r="T29" s="130"/>
      <c r="U29" s="130"/>
      <c r="V29" s="130"/>
      <c r="W29" s="130"/>
      <c r="X29" s="6"/>
      <c r="Y29" s="6"/>
      <c r="Z29" s="6"/>
      <c r="AA29" s="6"/>
      <c r="AB29" s="6"/>
      <c r="AC29" s="6"/>
      <c r="AD29" s="6"/>
      <c r="AE29" s="6"/>
      <c r="AF29" s="6"/>
      <c r="AG29" s="6"/>
      <c r="AH29" s="6"/>
    </row>
    <row r="30" spans="1:34" ht="15" customHeight="1" x14ac:dyDescent="0.35">
      <c r="A30" s="5"/>
      <c r="B30" s="6"/>
      <c r="C30" s="6"/>
      <c r="D30" s="6"/>
      <c r="E30" s="6"/>
      <c r="F30" s="6"/>
      <c r="G30" s="6"/>
      <c r="H30" s="6"/>
      <c r="I30" s="6"/>
      <c r="J30" s="115"/>
      <c r="K30" s="116"/>
      <c r="L30" s="123"/>
      <c r="M30" s="124"/>
      <c r="N30" s="124"/>
      <c r="O30" s="125"/>
      <c r="P30" s="128"/>
      <c r="Q30" s="128"/>
      <c r="R30" s="128"/>
      <c r="S30" s="128"/>
      <c r="T30" s="131"/>
      <c r="U30" s="131"/>
      <c r="V30" s="131"/>
      <c r="W30" s="131"/>
      <c r="X30" s="6"/>
      <c r="Y30" s="6"/>
      <c r="Z30" s="6"/>
      <c r="AA30" s="6"/>
      <c r="AB30" s="6"/>
      <c r="AC30" s="6"/>
      <c r="AD30" s="6"/>
      <c r="AE30" s="6"/>
      <c r="AF30" s="6"/>
      <c r="AG30" s="6"/>
      <c r="AH30" s="6"/>
    </row>
    <row r="31" spans="1:34" ht="15" customHeight="1" x14ac:dyDescent="0.35">
      <c r="A31" s="5"/>
      <c r="B31" s="6"/>
      <c r="C31" s="6"/>
      <c r="D31" s="6"/>
      <c r="E31" s="6"/>
      <c r="F31" s="6"/>
      <c r="G31" s="6" t="s">
        <v>251</v>
      </c>
      <c r="H31" s="6"/>
      <c r="I31" s="6"/>
      <c r="J31" s="115"/>
      <c r="K31" s="116"/>
      <c r="L31" s="117" t="str">
        <f ca="1">lwpn2_Backend!$R$38</f>
        <v>Ecolog</v>
      </c>
      <c r="M31" s="118"/>
      <c r="N31" s="118"/>
      <c r="O31" s="119"/>
      <c r="P31" s="126" t="str">
        <f ca="1">lwpn2_Backend!$S$38</f>
        <v>Experienced</v>
      </c>
      <c r="Q31" s="126"/>
      <c r="R31" s="126"/>
      <c r="S31" s="126"/>
      <c r="T31" s="129" t="str">
        <f ca="1">lwpn2_Backend!$T$38</f>
        <v>Secondary</v>
      </c>
      <c r="U31" s="129"/>
      <c r="V31" s="129"/>
      <c r="W31" s="129"/>
      <c r="X31" s="6"/>
      <c r="Y31" s="6"/>
      <c r="Z31" s="6"/>
      <c r="AA31" s="6"/>
      <c r="AB31" s="6"/>
      <c r="AC31" s="6"/>
      <c r="AD31" s="6"/>
      <c r="AE31" s="6"/>
      <c r="AF31" s="6"/>
      <c r="AG31" s="6"/>
      <c r="AH31" s="6"/>
    </row>
    <row r="32" spans="1:34" ht="15" customHeight="1" x14ac:dyDescent="0.35">
      <c r="A32" s="5"/>
      <c r="B32" s="6"/>
      <c r="C32" s="6"/>
      <c r="D32" s="6"/>
      <c r="E32" s="6"/>
      <c r="F32" s="6"/>
      <c r="G32" s="6"/>
      <c r="H32" s="6"/>
      <c r="I32" s="6"/>
      <c r="J32" s="115"/>
      <c r="K32" s="116"/>
      <c r="L32" s="120"/>
      <c r="M32" s="121"/>
      <c r="N32" s="121"/>
      <c r="O32" s="122"/>
      <c r="P32" s="127"/>
      <c r="Q32" s="127"/>
      <c r="R32" s="127"/>
      <c r="S32" s="127"/>
      <c r="T32" s="130"/>
      <c r="U32" s="130"/>
      <c r="V32" s="130"/>
      <c r="W32" s="130"/>
      <c r="X32" s="6"/>
      <c r="Y32" s="6"/>
      <c r="Z32" s="6"/>
      <c r="AA32" s="6"/>
      <c r="AB32" s="6"/>
      <c r="AC32" s="6"/>
      <c r="AD32" s="6"/>
      <c r="AE32" s="6"/>
      <c r="AF32" s="6"/>
      <c r="AG32" s="6"/>
      <c r="AH32" s="6"/>
    </row>
    <row r="33" spans="1:34" ht="15" customHeight="1" x14ac:dyDescent="0.35">
      <c r="A33" s="5"/>
      <c r="B33" s="6"/>
      <c r="C33" s="6"/>
      <c r="D33" s="6"/>
      <c r="E33" s="6"/>
      <c r="F33" s="6"/>
      <c r="G33" s="6"/>
      <c r="H33" s="6"/>
      <c r="I33" s="6"/>
      <c r="J33" s="115"/>
      <c r="K33" s="116"/>
      <c r="L33" s="123"/>
      <c r="M33" s="124"/>
      <c r="N33" s="124"/>
      <c r="O33" s="125"/>
      <c r="P33" s="128"/>
      <c r="Q33" s="128"/>
      <c r="R33" s="128"/>
      <c r="S33" s="128"/>
      <c r="T33" s="131"/>
      <c r="U33" s="131"/>
      <c r="V33" s="131"/>
      <c r="W33" s="131"/>
      <c r="X33" s="6"/>
      <c r="Y33" s="6"/>
      <c r="Z33" s="6"/>
      <c r="AA33" s="6"/>
      <c r="AB33" s="6"/>
      <c r="AC33" s="6"/>
      <c r="AD33" s="6"/>
      <c r="AE33" s="6"/>
      <c r="AF33" s="6"/>
      <c r="AG33" s="6"/>
      <c r="AH33" s="6"/>
    </row>
    <row r="34" spans="1:34" ht="15" customHeight="1" x14ac:dyDescent="0.35">
      <c r="A34" s="5"/>
      <c r="B34" s="6"/>
      <c r="C34" s="6"/>
      <c r="D34" s="6"/>
      <c r="E34" s="6"/>
      <c r="F34" s="6"/>
      <c r="G34" s="6" t="s">
        <v>251</v>
      </c>
      <c r="H34" s="6"/>
      <c r="I34" s="6"/>
      <c r="J34" s="115"/>
      <c r="K34" s="116"/>
      <c r="L34" s="117" t="str">
        <f ca="1">lwpn2_Backend!$R$39</f>
        <v>Ecolog</v>
      </c>
      <c r="M34" s="118"/>
      <c r="N34" s="118"/>
      <c r="O34" s="119"/>
      <c r="P34" s="126" t="str">
        <f ca="1">lwpn2_Backend!$S$39</f>
        <v>Other</v>
      </c>
      <c r="Q34" s="126"/>
      <c r="R34" s="126"/>
      <c r="S34" s="126"/>
      <c r="T34" s="129" t="str">
        <f ca="1">lwpn2_Backend!$T$39</f>
        <v>Secondary</v>
      </c>
      <c r="U34" s="129"/>
      <c r="V34" s="129"/>
      <c r="W34" s="129"/>
      <c r="X34" s="6"/>
      <c r="Y34" s="6"/>
      <c r="Z34" s="6"/>
      <c r="AA34" s="6"/>
      <c r="AB34" s="6"/>
      <c r="AC34" s="6"/>
      <c r="AD34" s="6"/>
      <c r="AE34" s="6"/>
      <c r="AF34" s="6"/>
      <c r="AG34" s="6"/>
      <c r="AH34" s="6"/>
    </row>
    <row r="35" spans="1:34" ht="15" customHeight="1" x14ac:dyDescent="0.35">
      <c r="A35" s="5"/>
      <c r="B35" s="6"/>
      <c r="C35" s="6"/>
      <c r="D35" s="6"/>
      <c r="E35" s="6"/>
      <c r="F35" s="6"/>
      <c r="G35" s="6"/>
      <c r="H35" s="6"/>
      <c r="I35" s="6"/>
      <c r="J35" s="115"/>
      <c r="K35" s="116"/>
      <c r="L35" s="120"/>
      <c r="M35" s="121"/>
      <c r="N35" s="121"/>
      <c r="O35" s="122"/>
      <c r="P35" s="127"/>
      <c r="Q35" s="127"/>
      <c r="R35" s="127"/>
      <c r="S35" s="127"/>
      <c r="T35" s="130"/>
      <c r="U35" s="130"/>
      <c r="V35" s="130"/>
      <c r="W35" s="130"/>
      <c r="X35" s="6"/>
      <c r="Y35" s="6"/>
      <c r="Z35" s="6"/>
      <c r="AA35" s="6"/>
      <c r="AB35" s="6"/>
      <c r="AC35" s="6"/>
      <c r="AD35" s="6"/>
      <c r="AE35" s="6"/>
      <c r="AF35" s="6"/>
      <c r="AG35" s="6"/>
      <c r="AH35" s="6"/>
    </row>
    <row r="36" spans="1:34" ht="15" customHeight="1" x14ac:dyDescent="0.35">
      <c r="A36" s="5"/>
      <c r="B36" s="6"/>
      <c r="C36" s="6"/>
      <c r="D36" s="6"/>
      <c r="E36" s="6"/>
      <c r="F36" s="6"/>
      <c r="G36" s="6"/>
      <c r="H36" s="6"/>
      <c r="I36" s="6"/>
      <c r="J36" s="115"/>
      <c r="K36" s="116"/>
      <c r="L36" s="123"/>
      <c r="M36" s="124"/>
      <c r="N36" s="124"/>
      <c r="O36" s="125"/>
      <c r="P36" s="128"/>
      <c r="Q36" s="128"/>
      <c r="R36" s="128"/>
      <c r="S36" s="128"/>
      <c r="T36" s="131"/>
      <c r="U36" s="131"/>
      <c r="V36" s="131"/>
      <c r="W36" s="131"/>
      <c r="X36" s="6"/>
      <c r="Y36" s="6"/>
      <c r="Z36" s="6"/>
      <c r="AA36" s="6"/>
      <c r="AB36" s="6"/>
      <c r="AC36" s="6"/>
      <c r="AD36" s="6"/>
      <c r="AE36" s="6"/>
      <c r="AF36" s="6"/>
      <c r="AG36" s="6"/>
      <c r="AH36" s="6"/>
    </row>
    <row r="37" spans="1:34" ht="15" customHeight="1" x14ac:dyDescent="0.35">
      <c r="A37" s="5"/>
      <c r="B37" s="6"/>
      <c r="C37" s="6"/>
      <c r="D37" s="6"/>
      <c r="E37" s="6"/>
      <c r="F37" s="6"/>
      <c r="G37" s="6" t="s">
        <v>251</v>
      </c>
      <c r="H37" s="6"/>
      <c r="I37" s="6"/>
      <c r="J37" s="115"/>
      <c r="K37" s="116"/>
      <c r="L37" s="117" t="str">
        <f ca="1">lwpn2_Backend!$R$40</f>
        <v>Freedom</v>
      </c>
      <c r="M37" s="118"/>
      <c r="N37" s="118"/>
      <c r="O37" s="119"/>
      <c r="P37" s="126" t="str">
        <f ca="1">lwpn2_Backend!$S$40</f>
        <v>Experienced</v>
      </c>
      <c r="Q37" s="126"/>
      <c r="R37" s="126"/>
      <c r="S37" s="126"/>
      <c r="T37" s="129" t="str">
        <f ca="1">lwpn2_Backend!$T$40</f>
        <v>Secondary</v>
      </c>
      <c r="U37" s="129"/>
      <c r="V37" s="129"/>
      <c r="W37" s="129"/>
      <c r="X37" s="6"/>
      <c r="Y37" s="6"/>
      <c r="Z37" s="6"/>
      <c r="AA37" s="6"/>
      <c r="AB37" s="6"/>
      <c r="AC37" s="6"/>
      <c r="AD37" s="6"/>
      <c r="AE37" s="6"/>
      <c r="AF37" s="6"/>
      <c r="AG37" s="6"/>
      <c r="AH37" s="6"/>
    </row>
    <row r="38" spans="1:34" ht="15" customHeight="1" x14ac:dyDescent="0.35">
      <c r="A38" s="5"/>
      <c r="B38" s="6"/>
      <c r="C38" s="6"/>
      <c r="D38" s="6"/>
      <c r="E38" s="6"/>
      <c r="F38" s="6"/>
      <c r="G38" s="6"/>
      <c r="H38" s="6"/>
      <c r="I38" s="6"/>
      <c r="J38" s="115"/>
      <c r="K38" s="116"/>
      <c r="L38" s="120"/>
      <c r="M38" s="121"/>
      <c r="N38" s="121"/>
      <c r="O38" s="122"/>
      <c r="P38" s="127"/>
      <c r="Q38" s="127"/>
      <c r="R38" s="127"/>
      <c r="S38" s="127"/>
      <c r="T38" s="130"/>
      <c r="U38" s="130"/>
      <c r="V38" s="130"/>
      <c r="W38" s="130"/>
      <c r="X38" s="6"/>
      <c r="Y38" s="6"/>
      <c r="Z38" s="6"/>
      <c r="AA38" s="6"/>
      <c r="AB38" s="6"/>
      <c r="AC38" s="6"/>
      <c r="AD38" s="6"/>
      <c r="AE38" s="6"/>
      <c r="AF38" s="6"/>
      <c r="AG38" s="6"/>
      <c r="AH38" s="6"/>
    </row>
    <row r="39" spans="1:34" ht="15" customHeight="1" x14ac:dyDescent="0.35">
      <c r="A39" s="5"/>
      <c r="B39" s="6"/>
      <c r="C39" s="6"/>
      <c r="D39" s="6"/>
      <c r="E39" s="6"/>
      <c r="F39" s="6"/>
      <c r="G39" s="6"/>
      <c r="H39" s="6"/>
      <c r="I39" s="6"/>
      <c r="J39" s="115"/>
      <c r="K39" s="116"/>
      <c r="L39" s="123"/>
      <c r="M39" s="124"/>
      <c r="N39" s="124"/>
      <c r="O39" s="125"/>
      <c r="P39" s="128"/>
      <c r="Q39" s="128"/>
      <c r="R39" s="128"/>
      <c r="S39" s="128"/>
      <c r="T39" s="131"/>
      <c r="U39" s="131"/>
      <c r="V39" s="131"/>
      <c r="W39" s="131"/>
      <c r="X39" s="6"/>
      <c r="Y39" s="6"/>
      <c r="Z39" s="6"/>
      <c r="AA39" s="6"/>
      <c r="AB39" s="6"/>
      <c r="AC39" s="6"/>
      <c r="AD39" s="6"/>
      <c r="AE39" s="6"/>
      <c r="AF39" s="6"/>
      <c r="AG39" s="6"/>
      <c r="AH39" s="6"/>
    </row>
    <row r="40" spans="1:34" ht="2.25" customHeight="1" x14ac:dyDescent="0.35">
      <c r="U40" s="48" t="s">
        <v>414</v>
      </c>
    </row>
    <row r="41" spans="1:34" hidden="1" x14ac:dyDescent="0.35">
      <c r="U41" s="48" t="s">
        <v>414</v>
      </c>
    </row>
    <row r="42" spans="1:34" hidden="1" x14ac:dyDescent="0.35">
      <c r="U42" s="48" t="s">
        <v>414</v>
      </c>
    </row>
  </sheetData>
  <mergeCells count="59">
    <mergeCell ref="J10:K12"/>
    <mergeCell ref="L10:O12"/>
    <mergeCell ref="P10:S12"/>
    <mergeCell ref="T10:W12"/>
    <mergeCell ref="AF1:AH4"/>
    <mergeCell ref="H5:J5"/>
    <mergeCell ref="L5:N5"/>
    <mergeCell ref="P5:R5"/>
    <mergeCell ref="T5:V5"/>
    <mergeCell ref="X5:Z5"/>
    <mergeCell ref="AB5:AD5"/>
    <mergeCell ref="AF5:AH5"/>
    <mergeCell ref="H1:J4"/>
    <mergeCell ref="L1:N4"/>
    <mergeCell ref="P1:R4"/>
    <mergeCell ref="T1:V4"/>
    <mergeCell ref="X1:Z4"/>
    <mergeCell ref="AB1:AD4"/>
    <mergeCell ref="D7:F9"/>
    <mergeCell ref="G7:J9"/>
    <mergeCell ref="L7:O9"/>
    <mergeCell ref="P7:S9"/>
    <mergeCell ref="T7:W9"/>
    <mergeCell ref="J13:K15"/>
    <mergeCell ref="L13:O15"/>
    <mergeCell ref="P13:S15"/>
    <mergeCell ref="T13:W15"/>
    <mergeCell ref="J16:K18"/>
    <mergeCell ref="L16:O18"/>
    <mergeCell ref="P16:S18"/>
    <mergeCell ref="T16:W18"/>
    <mergeCell ref="J19:K21"/>
    <mergeCell ref="L19:O21"/>
    <mergeCell ref="P19:S21"/>
    <mergeCell ref="T19:W21"/>
    <mergeCell ref="J22:K24"/>
    <mergeCell ref="L22:O24"/>
    <mergeCell ref="P22:S24"/>
    <mergeCell ref="T22:W24"/>
    <mergeCell ref="J25:K27"/>
    <mergeCell ref="L25:O27"/>
    <mergeCell ref="P25:S27"/>
    <mergeCell ref="T25:W27"/>
    <mergeCell ref="J28:K30"/>
    <mergeCell ref="L28:O30"/>
    <mergeCell ref="P28:S30"/>
    <mergeCell ref="T28:W30"/>
    <mergeCell ref="J37:K39"/>
    <mergeCell ref="L37:O39"/>
    <mergeCell ref="P37:S39"/>
    <mergeCell ref="T37:W39"/>
    <mergeCell ref="J31:K33"/>
    <mergeCell ref="L31:O33"/>
    <mergeCell ref="P31:S33"/>
    <mergeCell ref="T31:W33"/>
    <mergeCell ref="J34:K36"/>
    <mergeCell ref="L34:O36"/>
    <mergeCell ref="P34:S36"/>
    <mergeCell ref="T34:W36"/>
  </mergeCells>
  <pageMargins left="0.7" right="0.7" top="0.75" bottom="0.75" header="0.3" footer="0.3"/>
  <drawing r:id="rId1"/>
  <legacyDrawing r:id="rId2"/>
  <controls>
    <mc:AlternateContent xmlns:mc="http://schemas.openxmlformats.org/markup-compatibility/2006">
      <mc:Choice Requires="x14">
        <control shapeId="9226" r:id="rId3" name="lwpn2_Scrollbar">
          <controlPr defaultSize="0" autoLine="0" r:id="rId4">
            <anchor moveWithCells="1">
              <from>
                <xdr:col>23</xdr:col>
                <xdr:colOff>38100</xdr:colOff>
                <xdr:row>9</xdr:row>
                <xdr:rowOff>0</xdr:rowOff>
              </from>
              <to>
                <xdr:col>23</xdr:col>
                <xdr:colOff>228600</xdr:colOff>
                <xdr:row>39</xdr:row>
                <xdr:rowOff>0</xdr:rowOff>
              </to>
            </anchor>
          </controlPr>
        </control>
      </mc:Choice>
      <mc:Fallback>
        <control shapeId="9226" r:id="rId3" name="lwpn2_Scrollbar"/>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32DA07D4-6373-4B0C-B0C9-A0964B461185}">
          <x14:formula1>
            <xm:f>lwpn2_Backend!$A$31:$A$1000</xm:f>
          </x14:formula1>
          <xm:sqref>G7:J9</xm:sqref>
        </x14:dataValidation>
      </x14:dataValidations>
    </ext>
    <ext xmlns:x14="http://schemas.microsoft.com/office/spreadsheetml/2009/9/main" uri="{A8765BA9-456A-4dab-B4F3-ACF838C121DE}">
      <x14:slicerList>
        <x14:slicer r:id="rId5"/>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C797F3-0B08-41A4-BDC8-84FCC7192D60}">
  <sheetPr codeName="Sheet10">
    <tabColor rgb="FFFF0000"/>
  </sheetPr>
  <dimension ref="A1:W164"/>
  <sheetViews>
    <sheetView topLeftCell="A2" workbookViewId="0">
      <selection activeCell="G13" sqref="G13"/>
    </sheetView>
  </sheetViews>
  <sheetFormatPr defaultRowHeight="14.5" x14ac:dyDescent="0.35"/>
  <cols>
    <col min="1" max="1" width="34.1796875" bestFit="1" customWidth="1"/>
    <col min="2" max="2" width="8.453125" bestFit="1" customWidth="1"/>
    <col min="3" max="3" width="10.453125" bestFit="1" customWidth="1"/>
    <col min="4" max="4" width="11.7265625" bestFit="1" customWidth="1"/>
    <col min="5" max="5" width="11.26953125" bestFit="1" customWidth="1"/>
    <col min="6" max="6" width="14.26953125" bestFit="1" customWidth="1"/>
    <col min="7" max="7" width="10.453125" bestFit="1" customWidth="1"/>
    <col min="8" max="8" width="11.54296875" bestFit="1" customWidth="1"/>
    <col min="9" max="9" width="15.54296875" bestFit="1" customWidth="1"/>
    <col min="10" max="10" width="15.7265625" bestFit="1" customWidth="1"/>
    <col min="11" max="11" width="19.81640625" bestFit="1" customWidth="1"/>
    <col min="12" max="12" width="13.81640625" bestFit="1" customWidth="1"/>
    <col min="13" max="13" width="14.54296875" bestFit="1" customWidth="1"/>
    <col min="14" max="14" width="13.453125" bestFit="1" customWidth="1"/>
    <col min="15" max="15" width="16" bestFit="1" customWidth="1"/>
    <col min="16" max="16" width="15.81640625" bestFit="1" customWidth="1"/>
    <col min="17" max="17" width="16" bestFit="1" customWidth="1"/>
    <col min="18" max="19" width="19.26953125" bestFit="1" customWidth="1"/>
    <col min="20" max="20" width="12.26953125" bestFit="1" customWidth="1"/>
    <col min="21" max="21" width="13.453125" bestFit="1" customWidth="1"/>
    <col min="22" max="22" width="9.54296875" bestFit="1" customWidth="1"/>
    <col min="23" max="23" width="9.453125" bestFit="1" customWidth="1"/>
  </cols>
  <sheetData>
    <row r="1" spans="1:23" x14ac:dyDescent="0.35">
      <c r="A1" t="s">
        <v>1139</v>
      </c>
      <c r="B1" t="s">
        <v>2</v>
      </c>
      <c r="C1" t="s">
        <v>107</v>
      </c>
      <c r="D1" t="s">
        <v>1140</v>
      </c>
      <c r="E1" t="s">
        <v>1141</v>
      </c>
      <c r="F1" t="s">
        <v>1142</v>
      </c>
      <c r="G1" t="s">
        <v>1143</v>
      </c>
      <c r="H1" t="s">
        <v>1144</v>
      </c>
      <c r="I1" t="s">
        <v>1145</v>
      </c>
      <c r="J1" t="s">
        <v>1146</v>
      </c>
      <c r="K1" t="s">
        <v>1147</v>
      </c>
      <c r="L1" t="s">
        <v>1148</v>
      </c>
      <c r="M1" t="s">
        <v>1149</v>
      </c>
      <c r="N1" t="s">
        <v>1150</v>
      </c>
      <c r="O1" t="s">
        <v>1151</v>
      </c>
      <c r="P1" t="s">
        <v>1152</v>
      </c>
      <c r="Q1" t="s">
        <v>1153</v>
      </c>
      <c r="R1" t="s">
        <v>1154</v>
      </c>
      <c r="S1" t="s">
        <v>1155</v>
      </c>
      <c r="T1" t="s">
        <v>1156</v>
      </c>
      <c r="U1" t="s">
        <v>1157</v>
      </c>
      <c r="V1" t="s">
        <v>517</v>
      </c>
      <c r="W1" t="s">
        <v>518</v>
      </c>
    </row>
    <row r="2" spans="1:23" x14ac:dyDescent="0.35">
      <c r="A2" t="s">
        <v>1158</v>
      </c>
      <c r="B2" t="s">
        <v>196</v>
      </c>
      <c r="C2" t="s">
        <v>121</v>
      </c>
      <c r="D2">
        <v>69995</v>
      </c>
      <c r="E2" t="b">
        <v>1</v>
      </c>
      <c r="F2">
        <v>0.09</v>
      </c>
      <c r="G2">
        <v>31</v>
      </c>
      <c r="H2">
        <v>0.31</v>
      </c>
      <c r="I2">
        <v>0.09</v>
      </c>
      <c r="J2">
        <v>0.09</v>
      </c>
      <c r="K2">
        <v>7.0000000000000007E-2</v>
      </c>
      <c r="L2">
        <v>0</v>
      </c>
      <c r="M2">
        <v>0.12</v>
      </c>
      <c r="N2">
        <v>0.13</v>
      </c>
      <c r="O2">
        <v>0.08</v>
      </c>
      <c r="P2">
        <v>3</v>
      </c>
      <c r="Q2">
        <v>5</v>
      </c>
      <c r="R2">
        <v>60</v>
      </c>
      <c r="S2">
        <v>0.95</v>
      </c>
      <c r="T2">
        <v>25</v>
      </c>
      <c r="U2">
        <v>0.98</v>
      </c>
      <c r="V2">
        <v>600.60500000000002</v>
      </c>
      <c r="W2">
        <v>670.6</v>
      </c>
    </row>
    <row r="3" spans="1:23" x14ac:dyDescent="0.35">
      <c r="A3" t="s">
        <v>1159</v>
      </c>
      <c r="B3" t="s">
        <v>109</v>
      </c>
      <c r="C3" t="s">
        <v>108</v>
      </c>
      <c r="D3">
        <v>43000</v>
      </c>
      <c r="E3" t="b">
        <v>0</v>
      </c>
      <c r="F3">
        <v>0.11</v>
      </c>
      <c r="G3">
        <v>27</v>
      </c>
      <c r="H3">
        <v>0.14000000000000001</v>
      </c>
      <c r="I3">
        <v>0.06</v>
      </c>
      <c r="J3">
        <v>0.17</v>
      </c>
      <c r="K3">
        <v>7.0000000000000007E-2</v>
      </c>
      <c r="L3">
        <v>0</v>
      </c>
      <c r="M3">
        <v>0.16</v>
      </c>
      <c r="N3">
        <v>0.13</v>
      </c>
      <c r="O3">
        <v>0.09</v>
      </c>
      <c r="P3">
        <v>0</v>
      </c>
      <c r="Q3">
        <v>1</v>
      </c>
      <c r="R3">
        <v>6</v>
      </c>
      <c r="S3">
        <v>1.07</v>
      </c>
      <c r="T3">
        <v>5.8</v>
      </c>
      <c r="U3">
        <v>0.92999999999999994</v>
      </c>
      <c r="V3">
        <v>375.59999999999997</v>
      </c>
      <c r="W3">
        <v>418.59999999999997</v>
      </c>
    </row>
    <row r="4" spans="1:23" x14ac:dyDescent="0.35">
      <c r="A4" t="s">
        <v>165</v>
      </c>
      <c r="B4" t="s">
        <v>196</v>
      </c>
      <c r="C4" t="s">
        <v>127</v>
      </c>
      <c r="D4">
        <v>163000</v>
      </c>
      <c r="E4" t="b">
        <v>1</v>
      </c>
      <c r="F4">
        <v>0.36</v>
      </c>
      <c r="G4">
        <v>72</v>
      </c>
      <c r="H4">
        <v>0.21</v>
      </c>
      <c r="I4">
        <v>0.13</v>
      </c>
      <c r="J4">
        <v>0.05</v>
      </c>
      <c r="K4">
        <v>0.13</v>
      </c>
      <c r="L4">
        <v>0.16</v>
      </c>
      <c r="M4">
        <v>0.42</v>
      </c>
      <c r="N4">
        <v>0.38</v>
      </c>
      <c r="O4">
        <v>0.22</v>
      </c>
      <c r="P4">
        <v>2</v>
      </c>
      <c r="Q4">
        <v>4</v>
      </c>
      <c r="R4">
        <v>70</v>
      </c>
      <c r="S4">
        <v>1</v>
      </c>
      <c r="T4">
        <v>37</v>
      </c>
      <c r="U4">
        <v>2.06</v>
      </c>
      <c r="V4">
        <v>860.8</v>
      </c>
      <c r="W4">
        <v>1023.8</v>
      </c>
    </row>
    <row r="5" spans="1:23" x14ac:dyDescent="0.35">
      <c r="A5" t="s">
        <v>1160</v>
      </c>
      <c r="B5" t="s">
        <v>109</v>
      </c>
      <c r="C5" t="s">
        <v>108</v>
      </c>
      <c r="D5">
        <v>36900</v>
      </c>
      <c r="E5" t="b">
        <v>0</v>
      </c>
      <c r="F5">
        <v>0.11</v>
      </c>
      <c r="G5">
        <v>34</v>
      </c>
      <c r="H5">
        <v>0.45</v>
      </c>
      <c r="I5">
        <v>0.01</v>
      </c>
      <c r="J5">
        <v>0.04</v>
      </c>
      <c r="K5">
        <v>7.0000000000000007E-2</v>
      </c>
      <c r="L5">
        <v>0</v>
      </c>
      <c r="M5">
        <v>0.16</v>
      </c>
      <c r="N5">
        <v>0.13</v>
      </c>
      <c r="O5">
        <v>0.09</v>
      </c>
      <c r="P5">
        <v>0</v>
      </c>
      <c r="Q5">
        <v>1</v>
      </c>
      <c r="R5">
        <v>6</v>
      </c>
      <c r="S5">
        <v>1.07</v>
      </c>
      <c r="T5">
        <v>7</v>
      </c>
      <c r="U5">
        <v>1.06</v>
      </c>
      <c r="V5">
        <v>429.8</v>
      </c>
      <c r="W5">
        <v>466.7</v>
      </c>
    </row>
    <row r="6" spans="1:23" x14ac:dyDescent="0.35">
      <c r="A6" t="s">
        <v>164</v>
      </c>
      <c r="B6" t="s">
        <v>196</v>
      </c>
      <c r="C6" t="s">
        <v>127</v>
      </c>
      <c r="D6">
        <v>101080</v>
      </c>
      <c r="E6" t="b">
        <v>1</v>
      </c>
      <c r="F6">
        <v>0.34</v>
      </c>
      <c r="G6">
        <v>59</v>
      </c>
      <c r="H6">
        <v>0.21</v>
      </c>
      <c r="I6">
        <v>0.13</v>
      </c>
      <c r="J6">
        <v>0.05</v>
      </c>
      <c r="K6">
        <v>0.1</v>
      </c>
      <c r="L6">
        <v>0.1</v>
      </c>
      <c r="M6">
        <v>0.32</v>
      </c>
      <c r="N6">
        <v>0.33</v>
      </c>
      <c r="O6">
        <v>0.17</v>
      </c>
      <c r="P6">
        <v>1</v>
      </c>
      <c r="Q6">
        <v>3</v>
      </c>
      <c r="R6">
        <v>65</v>
      </c>
      <c r="S6">
        <v>0.95</v>
      </c>
      <c r="T6">
        <v>30</v>
      </c>
      <c r="U6">
        <v>1.75</v>
      </c>
      <c r="V6">
        <v>740.82</v>
      </c>
      <c r="W6">
        <v>841.9</v>
      </c>
    </row>
    <row r="7" spans="1:23" x14ac:dyDescent="0.35">
      <c r="A7" t="s">
        <v>1161</v>
      </c>
      <c r="B7" t="s">
        <v>109</v>
      </c>
      <c r="C7" t="s">
        <v>108</v>
      </c>
      <c r="D7">
        <v>47500</v>
      </c>
      <c r="E7" t="b">
        <v>0</v>
      </c>
      <c r="F7">
        <v>0.11</v>
      </c>
      <c r="G7">
        <v>34</v>
      </c>
      <c r="H7">
        <v>0.14000000000000001</v>
      </c>
      <c r="I7">
        <v>0.06</v>
      </c>
      <c r="J7">
        <v>0.04</v>
      </c>
      <c r="K7">
        <v>7.0000000000000007E-2</v>
      </c>
      <c r="L7">
        <v>0</v>
      </c>
      <c r="M7">
        <v>0.16</v>
      </c>
      <c r="N7">
        <v>0.13</v>
      </c>
      <c r="O7">
        <v>0.09</v>
      </c>
      <c r="P7">
        <v>2</v>
      </c>
      <c r="Q7">
        <v>3</v>
      </c>
      <c r="R7">
        <v>7</v>
      </c>
      <c r="S7">
        <v>1.07</v>
      </c>
      <c r="T7">
        <v>8.5</v>
      </c>
      <c r="U7">
        <v>0.8</v>
      </c>
      <c r="V7">
        <v>510.09999999999997</v>
      </c>
      <c r="W7">
        <v>557.6</v>
      </c>
    </row>
    <row r="8" spans="1:23" x14ac:dyDescent="0.35">
      <c r="A8" t="s">
        <v>133</v>
      </c>
      <c r="B8" t="s">
        <v>196</v>
      </c>
      <c r="C8" t="s">
        <v>113</v>
      </c>
      <c r="D8">
        <v>100220</v>
      </c>
      <c r="E8" t="b">
        <v>1</v>
      </c>
      <c r="F8">
        <v>0.33</v>
      </c>
      <c r="G8">
        <v>59</v>
      </c>
      <c r="H8">
        <v>0.41</v>
      </c>
      <c r="I8">
        <v>7.0000000000000007E-2</v>
      </c>
      <c r="J8">
        <v>0.03</v>
      </c>
      <c r="K8">
        <v>0.1</v>
      </c>
      <c r="L8">
        <v>0.12</v>
      </c>
      <c r="M8">
        <v>0.34</v>
      </c>
      <c r="N8">
        <v>0.28000000000000003</v>
      </c>
      <c r="O8">
        <v>0.19</v>
      </c>
      <c r="P8">
        <v>1</v>
      </c>
      <c r="Q8">
        <v>3</v>
      </c>
      <c r="R8">
        <v>66</v>
      </c>
      <c r="S8">
        <v>0.95</v>
      </c>
      <c r="T8">
        <v>25</v>
      </c>
      <c r="U8">
        <v>1.87</v>
      </c>
      <c r="V8">
        <v>759.08</v>
      </c>
      <c r="W8">
        <v>859.30000000000007</v>
      </c>
    </row>
    <row r="9" spans="1:23" x14ac:dyDescent="0.35">
      <c r="A9" t="s">
        <v>1162</v>
      </c>
      <c r="B9" t="s">
        <v>109</v>
      </c>
      <c r="C9" t="s">
        <v>108</v>
      </c>
      <c r="D9">
        <v>37000</v>
      </c>
      <c r="E9" t="b">
        <v>0</v>
      </c>
      <c r="F9">
        <v>0.11</v>
      </c>
      <c r="G9">
        <v>34</v>
      </c>
      <c r="H9">
        <v>0.05</v>
      </c>
      <c r="I9">
        <v>0.19</v>
      </c>
      <c r="J9">
        <v>0.02</v>
      </c>
      <c r="K9">
        <v>7.0000000000000007E-2</v>
      </c>
      <c r="L9">
        <v>0.14000000000000001</v>
      </c>
      <c r="M9">
        <v>0.16</v>
      </c>
      <c r="N9">
        <v>0.13</v>
      </c>
      <c r="O9">
        <v>0.09</v>
      </c>
      <c r="P9">
        <v>0</v>
      </c>
      <c r="Q9">
        <v>1</v>
      </c>
      <c r="R9">
        <v>6</v>
      </c>
      <c r="S9">
        <v>1.07</v>
      </c>
      <c r="T9">
        <v>6.5</v>
      </c>
      <c r="U9">
        <v>0.96</v>
      </c>
      <c r="V9">
        <v>419.19999999999993</v>
      </c>
      <c r="W9">
        <v>456.19999999999993</v>
      </c>
    </row>
    <row r="10" spans="1:23" x14ac:dyDescent="0.35">
      <c r="A10" t="s">
        <v>120</v>
      </c>
      <c r="B10" t="s">
        <v>196</v>
      </c>
      <c r="C10" t="s">
        <v>119</v>
      </c>
      <c r="D10">
        <v>148000</v>
      </c>
      <c r="E10" t="b">
        <v>1</v>
      </c>
      <c r="F10">
        <v>0.34</v>
      </c>
      <c r="G10">
        <v>72</v>
      </c>
      <c r="H10">
        <v>0.1</v>
      </c>
      <c r="I10">
        <v>0.1</v>
      </c>
      <c r="J10">
        <v>0.13</v>
      </c>
      <c r="K10">
        <v>0.13</v>
      </c>
      <c r="L10">
        <v>0.16</v>
      </c>
      <c r="M10">
        <v>0.37</v>
      </c>
      <c r="N10">
        <v>0.33</v>
      </c>
      <c r="O10">
        <v>0.21</v>
      </c>
      <c r="P10">
        <v>2</v>
      </c>
      <c r="Q10">
        <v>4</v>
      </c>
      <c r="R10">
        <v>65</v>
      </c>
      <c r="S10">
        <v>1</v>
      </c>
      <c r="T10">
        <v>39</v>
      </c>
      <c r="U10">
        <v>1.87</v>
      </c>
      <c r="V10">
        <v>836.19999999999993</v>
      </c>
      <c r="W10">
        <v>984.19999999999993</v>
      </c>
    </row>
    <row r="11" spans="1:23" x14ac:dyDescent="0.35">
      <c r="A11" t="s">
        <v>110</v>
      </c>
      <c r="B11" t="s">
        <v>109</v>
      </c>
      <c r="C11" t="s">
        <v>108</v>
      </c>
      <c r="D11">
        <v>67000</v>
      </c>
      <c r="E11" t="b">
        <v>0</v>
      </c>
      <c r="F11">
        <v>0.11</v>
      </c>
      <c r="G11">
        <v>39</v>
      </c>
      <c r="H11">
        <v>0.36</v>
      </c>
      <c r="I11">
        <v>7.0000000000000007E-2</v>
      </c>
      <c r="J11">
        <v>0.03</v>
      </c>
      <c r="K11">
        <v>0.08</v>
      </c>
      <c r="L11">
        <v>7.0000000000000007E-2</v>
      </c>
      <c r="M11">
        <v>0.27</v>
      </c>
      <c r="N11">
        <v>0.12</v>
      </c>
      <c r="O11">
        <v>0.17</v>
      </c>
      <c r="P11">
        <v>3</v>
      </c>
      <c r="Q11">
        <v>4</v>
      </c>
      <c r="R11">
        <v>15</v>
      </c>
      <c r="S11">
        <v>1.05</v>
      </c>
      <c r="T11">
        <v>5.2</v>
      </c>
      <c r="U11">
        <v>1.28</v>
      </c>
      <c r="V11">
        <v>653.9</v>
      </c>
      <c r="W11">
        <v>720.9</v>
      </c>
    </row>
    <row r="12" spans="1:23" x14ac:dyDescent="0.35">
      <c r="A12" t="s">
        <v>171</v>
      </c>
      <c r="B12" t="s">
        <v>196</v>
      </c>
      <c r="C12" t="s">
        <v>127</v>
      </c>
      <c r="D12">
        <v>125280</v>
      </c>
      <c r="E12" t="b">
        <v>1</v>
      </c>
      <c r="F12">
        <v>0.3</v>
      </c>
      <c r="G12">
        <v>45</v>
      </c>
      <c r="H12">
        <v>0.5</v>
      </c>
      <c r="I12">
        <v>0.12</v>
      </c>
      <c r="J12">
        <v>0.09</v>
      </c>
      <c r="K12">
        <v>7.0000000000000007E-2</v>
      </c>
      <c r="L12">
        <v>0</v>
      </c>
      <c r="M12">
        <v>0.25</v>
      </c>
      <c r="N12">
        <v>0.33</v>
      </c>
      <c r="O12">
        <v>0.24</v>
      </c>
      <c r="P12">
        <v>2</v>
      </c>
      <c r="Q12">
        <v>4</v>
      </c>
      <c r="R12">
        <v>62</v>
      </c>
      <c r="S12">
        <v>0.95</v>
      </c>
      <c r="T12">
        <v>27</v>
      </c>
      <c r="U12">
        <v>1.9000000000000001</v>
      </c>
      <c r="V12">
        <v>719.5200000000001</v>
      </c>
      <c r="W12">
        <v>844.80000000000007</v>
      </c>
    </row>
    <row r="13" spans="1:23" x14ac:dyDescent="0.35">
      <c r="A13" t="s">
        <v>1163</v>
      </c>
      <c r="B13" t="s">
        <v>111</v>
      </c>
      <c r="C13" t="s">
        <v>108</v>
      </c>
      <c r="D13">
        <v>37000</v>
      </c>
      <c r="E13" t="b">
        <v>0</v>
      </c>
      <c r="F13">
        <v>0.11</v>
      </c>
      <c r="G13">
        <v>32</v>
      </c>
      <c r="H13">
        <v>0.15</v>
      </c>
      <c r="I13">
        <v>7.0000000000000007E-2</v>
      </c>
      <c r="J13">
        <v>0.04</v>
      </c>
      <c r="K13">
        <v>7.0000000000000007E-2</v>
      </c>
      <c r="L13">
        <v>0</v>
      </c>
      <c r="M13">
        <v>0.16</v>
      </c>
      <c r="N13">
        <v>0.13</v>
      </c>
      <c r="O13">
        <v>0.09</v>
      </c>
      <c r="P13">
        <v>1</v>
      </c>
      <c r="Q13">
        <v>2</v>
      </c>
      <c r="R13">
        <v>10</v>
      </c>
      <c r="S13">
        <v>1.07</v>
      </c>
      <c r="T13">
        <v>4</v>
      </c>
      <c r="U13">
        <v>0.82</v>
      </c>
      <c r="V13">
        <v>460.29999999999995</v>
      </c>
      <c r="W13">
        <v>497.29999999999995</v>
      </c>
    </row>
    <row r="14" spans="1:23" x14ac:dyDescent="0.35">
      <c r="A14" t="s">
        <v>146</v>
      </c>
      <c r="B14" t="s">
        <v>196</v>
      </c>
      <c r="C14" t="s">
        <v>114</v>
      </c>
      <c r="D14">
        <v>158000</v>
      </c>
      <c r="E14" t="b">
        <v>1</v>
      </c>
      <c r="F14">
        <v>0.36</v>
      </c>
      <c r="G14">
        <v>72</v>
      </c>
      <c r="H14">
        <v>0.06</v>
      </c>
      <c r="I14">
        <v>0.19</v>
      </c>
      <c r="J14">
        <v>7.0000000000000007E-2</v>
      </c>
      <c r="K14">
        <v>0.13</v>
      </c>
      <c r="L14">
        <v>0.16</v>
      </c>
      <c r="M14">
        <v>0.37</v>
      </c>
      <c r="N14">
        <v>0.32</v>
      </c>
      <c r="O14">
        <v>0.22</v>
      </c>
      <c r="P14">
        <v>2</v>
      </c>
      <c r="Q14">
        <v>4</v>
      </c>
      <c r="R14">
        <v>67</v>
      </c>
      <c r="S14">
        <v>1</v>
      </c>
      <c r="T14">
        <v>33</v>
      </c>
      <c r="U14">
        <v>1.88</v>
      </c>
      <c r="V14">
        <v>837.1</v>
      </c>
      <c r="W14">
        <v>995.1</v>
      </c>
    </row>
    <row r="15" spans="1:23" x14ac:dyDescent="0.35">
      <c r="A15" t="s">
        <v>1164</v>
      </c>
      <c r="B15" t="s">
        <v>109</v>
      </c>
      <c r="C15" t="s">
        <v>108</v>
      </c>
      <c r="D15">
        <v>39500</v>
      </c>
      <c r="E15" t="b">
        <v>0</v>
      </c>
      <c r="F15">
        <v>0.11</v>
      </c>
      <c r="G15">
        <v>27</v>
      </c>
      <c r="H15">
        <v>0.06</v>
      </c>
      <c r="I15">
        <v>0.06</v>
      </c>
      <c r="J15">
        <v>0.04</v>
      </c>
      <c r="K15">
        <v>0.1</v>
      </c>
      <c r="L15">
        <v>0</v>
      </c>
      <c r="M15">
        <v>0.16</v>
      </c>
      <c r="N15">
        <v>0.14000000000000001</v>
      </c>
      <c r="O15">
        <v>0.09</v>
      </c>
      <c r="P15">
        <v>1</v>
      </c>
      <c r="Q15">
        <v>2</v>
      </c>
      <c r="R15">
        <v>6</v>
      </c>
      <c r="S15">
        <v>1.07</v>
      </c>
      <c r="T15">
        <v>6.8</v>
      </c>
      <c r="U15">
        <v>0.76</v>
      </c>
      <c r="V15">
        <v>420.3</v>
      </c>
      <c r="W15">
        <v>459.8</v>
      </c>
    </row>
    <row r="16" spans="1:23" x14ac:dyDescent="0.35">
      <c r="A16" t="s">
        <v>151</v>
      </c>
      <c r="B16" t="s">
        <v>196</v>
      </c>
      <c r="C16" t="s">
        <v>117</v>
      </c>
      <c r="D16">
        <v>109510</v>
      </c>
      <c r="E16" t="b">
        <v>1</v>
      </c>
      <c r="F16">
        <v>0.33</v>
      </c>
      <c r="G16">
        <v>59</v>
      </c>
      <c r="H16">
        <v>0.11</v>
      </c>
      <c r="I16">
        <v>0.01</v>
      </c>
      <c r="J16">
        <v>0.12</v>
      </c>
      <c r="K16">
        <v>0.1</v>
      </c>
      <c r="L16">
        <v>0.14000000000000001</v>
      </c>
      <c r="M16">
        <v>0.35</v>
      </c>
      <c r="N16">
        <v>0.31</v>
      </c>
      <c r="O16">
        <v>0.19</v>
      </c>
      <c r="P16">
        <v>1</v>
      </c>
      <c r="Q16">
        <v>3</v>
      </c>
      <c r="R16">
        <v>62</v>
      </c>
      <c r="S16">
        <v>0.95</v>
      </c>
      <c r="T16">
        <v>28</v>
      </c>
      <c r="U16">
        <v>1.66</v>
      </c>
      <c r="V16">
        <v>723.29000000000008</v>
      </c>
      <c r="W16">
        <v>832.80000000000007</v>
      </c>
    </row>
    <row r="17" spans="1:23" x14ac:dyDescent="0.35">
      <c r="A17" t="s">
        <v>1165</v>
      </c>
      <c r="B17" t="s">
        <v>196</v>
      </c>
      <c r="C17" t="s">
        <v>108</v>
      </c>
      <c r="D17">
        <v>69280</v>
      </c>
      <c r="E17" t="b">
        <v>1</v>
      </c>
      <c r="F17">
        <v>0.09</v>
      </c>
      <c r="G17">
        <v>31</v>
      </c>
      <c r="H17">
        <v>0.15</v>
      </c>
      <c r="I17">
        <v>7.0000000000000007E-2</v>
      </c>
      <c r="J17">
        <v>0.04</v>
      </c>
      <c r="K17">
        <v>7.0000000000000007E-2</v>
      </c>
      <c r="L17">
        <v>0</v>
      </c>
      <c r="M17">
        <v>0.16</v>
      </c>
      <c r="N17">
        <v>0.13</v>
      </c>
      <c r="O17">
        <v>0.09</v>
      </c>
      <c r="P17">
        <v>1</v>
      </c>
      <c r="Q17">
        <v>3</v>
      </c>
      <c r="R17">
        <v>64</v>
      </c>
      <c r="S17">
        <v>0.95</v>
      </c>
      <c r="T17">
        <v>23</v>
      </c>
      <c r="U17">
        <v>0.79999999999999993</v>
      </c>
      <c r="V17">
        <v>472.02</v>
      </c>
      <c r="W17">
        <v>541.29999999999995</v>
      </c>
    </row>
    <row r="18" spans="1:23" x14ac:dyDescent="0.35">
      <c r="A18" t="s">
        <v>157</v>
      </c>
      <c r="B18" t="s">
        <v>196</v>
      </c>
      <c r="C18" t="s">
        <v>154</v>
      </c>
      <c r="D18">
        <v>158000</v>
      </c>
      <c r="E18" t="b">
        <v>1</v>
      </c>
      <c r="F18">
        <v>0.36</v>
      </c>
      <c r="G18">
        <v>72</v>
      </c>
      <c r="H18">
        <v>0.08</v>
      </c>
      <c r="I18">
        <v>0.03</v>
      </c>
      <c r="J18">
        <v>0.08</v>
      </c>
      <c r="K18">
        <v>0.13</v>
      </c>
      <c r="L18">
        <v>0.16</v>
      </c>
      <c r="M18">
        <v>0.39</v>
      </c>
      <c r="N18">
        <v>0.41</v>
      </c>
      <c r="O18">
        <v>0.21</v>
      </c>
      <c r="P18">
        <v>2</v>
      </c>
      <c r="Q18">
        <v>4</v>
      </c>
      <c r="R18">
        <v>67</v>
      </c>
      <c r="S18">
        <v>1</v>
      </c>
      <c r="T18">
        <v>35</v>
      </c>
      <c r="U18">
        <v>1.85</v>
      </c>
      <c r="V18">
        <v>840.79999999999984</v>
      </c>
      <c r="W18">
        <v>998.79999999999984</v>
      </c>
    </row>
    <row r="19" spans="1:23" x14ac:dyDescent="0.35">
      <c r="A19" t="s">
        <v>1166</v>
      </c>
      <c r="B19" t="s">
        <v>109</v>
      </c>
      <c r="C19" t="s">
        <v>108</v>
      </c>
      <c r="D19">
        <v>34280</v>
      </c>
      <c r="E19" t="b">
        <v>0</v>
      </c>
      <c r="F19">
        <v>0.09</v>
      </c>
      <c r="G19">
        <v>27</v>
      </c>
      <c r="H19">
        <v>0.14000000000000001</v>
      </c>
      <c r="I19">
        <v>0.06</v>
      </c>
      <c r="J19">
        <v>0.04</v>
      </c>
      <c r="K19">
        <v>7.0000000000000007E-2</v>
      </c>
      <c r="L19">
        <v>0</v>
      </c>
      <c r="M19">
        <v>0.16</v>
      </c>
      <c r="N19">
        <v>0.13</v>
      </c>
      <c r="O19">
        <v>0.09</v>
      </c>
      <c r="P19">
        <v>0</v>
      </c>
      <c r="Q19">
        <v>1</v>
      </c>
      <c r="R19">
        <v>6</v>
      </c>
      <c r="S19">
        <v>1.07</v>
      </c>
      <c r="T19">
        <v>6.2</v>
      </c>
      <c r="U19">
        <v>0.78</v>
      </c>
      <c r="V19">
        <v>365.61999999999995</v>
      </c>
      <c r="W19">
        <v>399.9</v>
      </c>
    </row>
    <row r="20" spans="1:23" x14ac:dyDescent="0.35">
      <c r="A20" t="s">
        <v>153</v>
      </c>
      <c r="B20" t="s">
        <v>196</v>
      </c>
      <c r="C20" t="s">
        <v>117</v>
      </c>
      <c r="D20">
        <v>148000</v>
      </c>
      <c r="E20" t="b">
        <v>1</v>
      </c>
      <c r="F20">
        <v>0.36</v>
      </c>
      <c r="G20">
        <v>72</v>
      </c>
      <c r="H20">
        <v>0.11</v>
      </c>
      <c r="I20">
        <v>0.01</v>
      </c>
      <c r="J20">
        <v>0.12</v>
      </c>
      <c r="K20">
        <v>0.13</v>
      </c>
      <c r="L20">
        <v>0.16</v>
      </c>
      <c r="M20">
        <v>0.4</v>
      </c>
      <c r="N20">
        <v>0.45</v>
      </c>
      <c r="O20">
        <v>0.22</v>
      </c>
      <c r="P20">
        <v>2</v>
      </c>
      <c r="Q20">
        <v>4</v>
      </c>
      <c r="R20">
        <v>67</v>
      </c>
      <c r="S20">
        <v>1</v>
      </c>
      <c r="T20">
        <v>40</v>
      </c>
      <c r="U20">
        <v>1.96</v>
      </c>
      <c r="V20">
        <v>863.30000000000007</v>
      </c>
      <c r="W20">
        <v>1011.3000000000001</v>
      </c>
    </row>
    <row r="21" spans="1:23" x14ac:dyDescent="0.35">
      <c r="A21" t="s">
        <v>1167</v>
      </c>
      <c r="B21" t="s">
        <v>109</v>
      </c>
      <c r="C21" t="s">
        <v>113</v>
      </c>
      <c r="D21">
        <v>37020</v>
      </c>
      <c r="E21" t="b">
        <v>0</v>
      </c>
      <c r="F21">
        <v>0.09</v>
      </c>
      <c r="G21">
        <v>36</v>
      </c>
      <c r="H21">
        <v>0.15</v>
      </c>
      <c r="I21">
        <v>0.13</v>
      </c>
      <c r="J21">
        <v>0.04</v>
      </c>
      <c r="K21">
        <v>0.06</v>
      </c>
      <c r="L21">
        <v>0</v>
      </c>
      <c r="M21">
        <v>0.12</v>
      </c>
      <c r="N21">
        <v>0.06</v>
      </c>
      <c r="O21">
        <v>0.05</v>
      </c>
      <c r="P21">
        <v>1</v>
      </c>
      <c r="Q21">
        <v>3</v>
      </c>
      <c r="R21">
        <v>16</v>
      </c>
      <c r="S21">
        <v>1.05</v>
      </c>
      <c r="T21">
        <v>16</v>
      </c>
      <c r="U21">
        <v>0.70000000000000007</v>
      </c>
      <c r="V21">
        <v>473.78000000000003</v>
      </c>
      <c r="W21">
        <v>510.8</v>
      </c>
    </row>
    <row r="22" spans="1:23" x14ac:dyDescent="0.35">
      <c r="A22" t="s">
        <v>155</v>
      </c>
      <c r="B22" t="s">
        <v>196</v>
      </c>
      <c r="C22" t="s">
        <v>154</v>
      </c>
      <c r="D22">
        <v>124280</v>
      </c>
      <c r="E22" t="b">
        <v>1</v>
      </c>
      <c r="F22">
        <v>0.33</v>
      </c>
      <c r="G22">
        <v>59</v>
      </c>
      <c r="H22">
        <v>0.08</v>
      </c>
      <c r="I22">
        <v>0.03</v>
      </c>
      <c r="J22">
        <v>0.08</v>
      </c>
      <c r="K22">
        <v>0.1</v>
      </c>
      <c r="L22">
        <v>0.2</v>
      </c>
      <c r="M22">
        <v>0.35</v>
      </c>
      <c r="N22">
        <v>0.31</v>
      </c>
      <c r="O22">
        <v>0.19</v>
      </c>
      <c r="P22">
        <v>2</v>
      </c>
      <c r="Q22">
        <v>4</v>
      </c>
      <c r="R22">
        <v>62</v>
      </c>
      <c r="S22">
        <v>0.95</v>
      </c>
      <c r="T22">
        <v>19</v>
      </c>
      <c r="U22">
        <v>1.6700000000000002</v>
      </c>
      <c r="V22">
        <v>778.61999999999989</v>
      </c>
      <c r="W22">
        <v>902.89999999999986</v>
      </c>
    </row>
    <row r="23" spans="1:23" x14ac:dyDescent="0.35">
      <c r="A23" t="s">
        <v>1168</v>
      </c>
      <c r="B23" t="s">
        <v>109</v>
      </c>
      <c r="C23" t="s">
        <v>108</v>
      </c>
      <c r="D23">
        <v>38900</v>
      </c>
      <c r="E23" t="b">
        <v>0</v>
      </c>
      <c r="F23">
        <v>0.11</v>
      </c>
      <c r="G23">
        <v>34</v>
      </c>
      <c r="H23">
        <v>0.14000000000000001</v>
      </c>
      <c r="I23">
        <v>0.06</v>
      </c>
      <c r="J23">
        <v>0.04</v>
      </c>
      <c r="K23">
        <v>7.0000000000000007E-2</v>
      </c>
      <c r="L23">
        <v>0</v>
      </c>
      <c r="M23">
        <v>0.22</v>
      </c>
      <c r="N23">
        <v>0.13</v>
      </c>
      <c r="O23">
        <v>0.12</v>
      </c>
      <c r="P23">
        <v>0</v>
      </c>
      <c r="Q23">
        <v>1</v>
      </c>
      <c r="R23">
        <v>6</v>
      </c>
      <c r="S23">
        <v>1.07</v>
      </c>
      <c r="T23">
        <v>9</v>
      </c>
      <c r="U23">
        <v>0.89</v>
      </c>
      <c r="V23">
        <v>415.2</v>
      </c>
      <c r="W23">
        <v>454.09999999999997</v>
      </c>
    </row>
    <row r="24" spans="1:23" x14ac:dyDescent="0.35">
      <c r="A24" t="s">
        <v>129</v>
      </c>
      <c r="B24" t="s">
        <v>196</v>
      </c>
      <c r="C24" t="s">
        <v>108</v>
      </c>
      <c r="D24">
        <v>99680</v>
      </c>
      <c r="E24" t="b">
        <v>1</v>
      </c>
      <c r="F24">
        <v>0.33</v>
      </c>
      <c r="G24">
        <v>59</v>
      </c>
      <c r="H24">
        <v>0.08</v>
      </c>
      <c r="I24">
        <v>7.0000000000000007E-2</v>
      </c>
      <c r="J24">
        <v>0.05</v>
      </c>
      <c r="K24">
        <v>0.1</v>
      </c>
      <c r="L24">
        <v>0.1</v>
      </c>
      <c r="M24">
        <v>0.34</v>
      </c>
      <c r="N24">
        <v>0.28000000000000003</v>
      </c>
      <c r="O24">
        <v>0.19</v>
      </c>
      <c r="P24">
        <v>1</v>
      </c>
      <c r="Q24">
        <v>3</v>
      </c>
      <c r="R24">
        <v>64</v>
      </c>
      <c r="S24">
        <v>0.95</v>
      </c>
      <c r="T24">
        <v>32</v>
      </c>
      <c r="U24">
        <v>1.54</v>
      </c>
      <c r="V24">
        <v>714.31999999999994</v>
      </c>
      <c r="W24">
        <v>814</v>
      </c>
    </row>
    <row r="25" spans="1:23" x14ac:dyDescent="0.35">
      <c r="A25" t="s">
        <v>1169</v>
      </c>
      <c r="B25" t="s">
        <v>109</v>
      </c>
      <c r="C25" t="s">
        <v>114</v>
      </c>
      <c r="D25">
        <v>45280</v>
      </c>
      <c r="E25" t="b">
        <v>0</v>
      </c>
      <c r="F25">
        <v>0.09</v>
      </c>
      <c r="G25">
        <v>36</v>
      </c>
      <c r="H25">
        <v>0.2</v>
      </c>
      <c r="I25">
        <v>0.09</v>
      </c>
      <c r="J25">
        <v>0.05</v>
      </c>
      <c r="K25">
        <v>7.0000000000000007E-2</v>
      </c>
      <c r="L25">
        <v>0</v>
      </c>
      <c r="M25">
        <v>0.17</v>
      </c>
      <c r="N25">
        <v>0.04</v>
      </c>
      <c r="O25">
        <v>0.08</v>
      </c>
      <c r="P25">
        <v>2</v>
      </c>
      <c r="Q25">
        <v>3</v>
      </c>
      <c r="R25">
        <v>12</v>
      </c>
      <c r="S25">
        <v>1.05</v>
      </c>
      <c r="T25">
        <v>12</v>
      </c>
      <c r="U25">
        <v>0.79</v>
      </c>
      <c r="V25">
        <v>510.82</v>
      </c>
      <c r="W25">
        <v>556.1</v>
      </c>
    </row>
    <row r="26" spans="1:23" x14ac:dyDescent="0.35">
      <c r="A26" t="s">
        <v>126</v>
      </c>
      <c r="B26" t="s">
        <v>196</v>
      </c>
      <c r="C26" t="s">
        <v>121</v>
      </c>
      <c r="D26">
        <v>120000</v>
      </c>
      <c r="E26" t="b">
        <v>1</v>
      </c>
      <c r="F26">
        <v>0.33</v>
      </c>
      <c r="G26">
        <v>59</v>
      </c>
      <c r="H26">
        <v>0.08</v>
      </c>
      <c r="I26">
        <v>0.12</v>
      </c>
      <c r="J26">
        <v>0.01</v>
      </c>
      <c r="K26">
        <v>0.1</v>
      </c>
      <c r="L26">
        <v>0.1</v>
      </c>
      <c r="M26">
        <v>0.34</v>
      </c>
      <c r="N26">
        <v>0.25</v>
      </c>
      <c r="O26">
        <v>0.19</v>
      </c>
      <c r="P26">
        <v>2</v>
      </c>
      <c r="Q26">
        <v>4</v>
      </c>
      <c r="R26">
        <v>60</v>
      </c>
      <c r="S26">
        <v>0.95</v>
      </c>
      <c r="T26">
        <v>19</v>
      </c>
      <c r="U26">
        <v>1.52</v>
      </c>
      <c r="V26">
        <v>758.1</v>
      </c>
      <c r="W26">
        <v>878.1</v>
      </c>
    </row>
    <row r="27" spans="1:23" x14ac:dyDescent="0.35">
      <c r="A27" t="s">
        <v>115</v>
      </c>
      <c r="B27" t="s">
        <v>109</v>
      </c>
      <c r="C27" t="s">
        <v>108</v>
      </c>
      <c r="D27">
        <v>59700</v>
      </c>
      <c r="E27" t="b">
        <v>0</v>
      </c>
      <c r="F27">
        <v>7.0000000000000007E-2</v>
      </c>
      <c r="G27">
        <v>39</v>
      </c>
      <c r="H27">
        <v>0.34</v>
      </c>
      <c r="I27">
        <v>0.08</v>
      </c>
      <c r="J27">
        <v>0.15</v>
      </c>
      <c r="K27">
        <v>0.12</v>
      </c>
      <c r="L27">
        <v>0.06</v>
      </c>
      <c r="M27">
        <v>0.32</v>
      </c>
      <c r="N27">
        <v>0.06</v>
      </c>
      <c r="O27">
        <v>7.0000000000000007E-2</v>
      </c>
      <c r="P27">
        <v>5</v>
      </c>
      <c r="Q27">
        <v>5</v>
      </c>
      <c r="R27">
        <v>18</v>
      </c>
      <c r="S27">
        <v>1</v>
      </c>
      <c r="T27">
        <v>6.4</v>
      </c>
      <c r="U27">
        <v>1.2700000000000002</v>
      </c>
      <c r="V27">
        <v>733.40000000000009</v>
      </c>
      <c r="W27">
        <v>793.1</v>
      </c>
    </row>
    <row r="28" spans="1:23" x14ac:dyDescent="0.35">
      <c r="A28" t="s">
        <v>1170</v>
      </c>
      <c r="B28" t="s">
        <v>196</v>
      </c>
      <c r="C28" t="s">
        <v>127</v>
      </c>
      <c r="D28">
        <v>70280</v>
      </c>
      <c r="E28" t="b">
        <v>1</v>
      </c>
      <c r="F28">
        <v>0.14000000000000001</v>
      </c>
      <c r="G28">
        <v>31</v>
      </c>
      <c r="H28">
        <v>0.1</v>
      </c>
      <c r="I28">
        <v>0.05</v>
      </c>
      <c r="J28">
        <v>0.03</v>
      </c>
      <c r="K28">
        <v>0.04</v>
      </c>
      <c r="L28">
        <v>0</v>
      </c>
      <c r="M28">
        <v>0.18</v>
      </c>
      <c r="N28">
        <v>0.16</v>
      </c>
      <c r="O28">
        <v>0.14000000000000001</v>
      </c>
      <c r="P28">
        <v>2</v>
      </c>
      <c r="Q28">
        <v>3</v>
      </c>
      <c r="R28">
        <v>65</v>
      </c>
      <c r="S28">
        <v>0.95</v>
      </c>
      <c r="T28">
        <v>21</v>
      </c>
      <c r="U28">
        <v>0.84000000000000008</v>
      </c>
      <c r="V28">
        <v>521.92000000000007</v>
      </c>
      <c r="W28">
        <v>592.19999999999993</v>
      </c>
    </row>
    <row r="29" spans="1:23" x14ac:dyDescent="0.35">
      <c r="A29" t="s">
        <v>1171</v>
      </c>
      <c r="B29" t="s">
        <v>109</v>
      </c>
      <c r="C29" t="s">
        <v>108</v>
      </c>
      <c r="D29">
        <v>45000</v>
      </c>
      <c r="E29" t="b">
        <v>0</v>
      </c>
      <c r="F29">
        <v>0.24</v>
      </c>
      <c r="G29">
        <v>39</v>
      </c>
      <c r="H29">
        <v>0.13</v>
      </c>
      <c r="I29">
        <v>0.13</v>
      </c>
      <c r="J29">
        <v>0</v>
      </c>
      <c r="K29">
        <v>0.01</v>
      </c>
      <c r="L29">
        <v>0.1</v>
      </c>
      <c r="M29">
        <v>0.1</v>
      </c>
      <c r="N29">
        <v>0.15</v>
      </c>
      <c r="O29">
        <v>0.12</v>
      </c>
      <c r="P29">
        <v>4</v>
      </c>
      <c r="Q29">
        <v>5</v>
      </c>
      <c r="R29">
        <v>12</v>
      </c>
      <c r="S29">
        <v>1</v>
      </c>
      <c r="T29">
        <v>4.0999999999999996</v>
      </c>
      <c r="U29">
        <v>0.98</v>
      </c>
      <c r="V29">
        <v>690.59999999999991</v>
      </c>
      <c r="W29">
        <v>735.59999999999991</v>
      </c>
    </row>
    <row r="30" spans="1:23" x14ac:dyDescent="0.35">
      <c r="A30" t="s">
        <v>159</v>
      </c>
      <c r="B30" t="s">
        <v>196</v>
      </c>
      <c r="C30" t="s">
        <v>119</v>
      </c>
      <c r="D30">
        <v>111222</v>
      </c>
      <c r="E30" t="b">
        <v>1</v>
      </c>
      <c r="F30">
        <v>0.33</v>
      </c>
      <c r="G30">
        <v>59</v>
      </c>
      <c r="H30">
        <v>0.1</v>
      </c>
      <c r="I30">
        <v>0.1</v>
      </c>
      <c r="J30">
        <v>0.13</v>
      </c>
      <c r="K30">
        <v>0.1</v>
      </c>
      <c r="L30">
        <v>0.12</v>
      </c>
      <c r="M30">
        <v>0.35</v>
      </c>
      <c r="N30">
        <v>0.28000000000000003</v>
      </c>
      <c r="O30">
        <v>0.19</v>
      </c>
      <c r="P30">
        <v>1</v>
      </c>
      <c r="Q30">
        <v>3</v>
      </c>
      <c r="R30">
        <v>60</v>
      </c>
      <c r="S30">
        <v>0.95</v>
      </c>
      <c r="T30">
        <v>32</v>
      </c>
      <c r="U30">
        <v>1.7000000000000002</v>
      </c>
      <c r="V30">
        <v>717.27800000000002</v>
      </c>
      <c r="W30">
        <v>828.5</v>
      </c>
    </row>
    <row r="31" spans="1:23" x14ac:dyDescent="0.35">
      <c r="A31" t="s">
        <v>116</v>
      </c>
      <c r="B31" t="s">
        <v>111</v>
      </c>
      <c r="C31" t="s">
        <v>113</v>
      </c>
      <c r="D31">
        <v>12230</v>
      </c>
      <c r="E31" t="b">
        <v>0</v>
      </c>
      <c r="F31">
        <v>7.0000000000000007E-2</v>
      </c>
      <c r="G31">
        <v>8</v>
      </c>
      <c r="H31">
        <v>0.13</v>
      </c>
      <c r="I31">
        <v>0.05</v>
      </c>
      <c r="J31">
        <v>0.05</v>
      </c>
      <c r="K31">
        <v>0</v>
      </c>
      <c r="L31">
        <v>0</v>
      </c>
      <c r="M31">
        <v>0.15</v>
      </c>
      <c r="N31">
        <v>0.01</v>
      </c>
      <c r="O31">
        <v>7.0000000000000007E-2</v>
      </c>
      <c r="P31">
        <v>0</v>
      </c>
      <c r="Q31">
        <v>0</v>
      </c>
      <c r="R31">
        <v>4</v>
      </c>
      <c r="S31">
        <v>1.1100000000000001</v>
      </c>
      <c r="T31">
        <v>6.92</v>
      </c>
      <c r="U31">
        <v>0.53</v>
      </c>
      <c r="V31">
        <v>221.15000000000003</v>
      </c>
      <c r="W31">
        <v>233.38000000000002</v>
      </c>
    </row>
    <row r="32" spans="1:23" x14ac:dyDescent="0.35">
      <c r="A32" t="s">
        <v>175</v>
      </c>
      <c r="B32" t="s">
        <v>196</v>
      </c>
      <c r="C32" t="s">
        <v>174</v>
      </c>
      <c r="D32">
        <v>110660</v>
      </c>
      <c r="E32" t="b">
        <v>1</v>
      </c>
      <c r="F32">
        <v>0.33</v>
      </c>
      <c r="G32">
        <v>59</v>
      </c>
      <c r="H32">
        <v>0</v>
      </c>
      <c r="I32">
        <v>0.1</v>
      </c>
      <c r="J32">
        <v>0.01</v>
      </c>
      <c r="K32">
        <v>0.1</v>
      </c>
      <c r="L32">
        <v>0</v>
      </c>
      <c r="M32">
        <v>0.28999999999999998</v>
      </c>
      <c r="N32">
        <v>0.25</v>
      </c>
      <c r="O32">
        <v>0.19</v>
      </c>
      <c r="P32">
        <v>2</v>
      </c>
      <c r="Q32">
        <v>4</v>
      </c>
      <c r="R32">
        <v>65</v>
      </c>
      <c r="S32">
        <v>0.95</v>
      </c>
      <c r="T32">
        <v>29</v>
      </c>
      <c r="U32">
        <v>1.27</v>
      </c>
      <c r="V32">
        <v>730.44</v>
      </c>
      <c r="W32">
        <v>841.1</v>
      </c>
    </row>
    <row r="33" spans="1:23" x14ac:dyDescent="0.35">
      <c r="A33" t="s">
        <v>1172</v>
      </c>
      <c r="B33" t="s">
        <v>109</v>
      </c>
      <c r="C33" t="s">
        <v>117</v>
      </c>
      <c r="D33">
        <v>44600</v>
      </c>
      <c r="E33" t="b">
        <v>0</v>
      </c>
      <c r="F33">
        <v>0.21</v>
      </c>
      <c r="G33">
        <v>39</v>
      </c>
      <c r="H33">
        <v>7.0000000000000007E-2</v>
      </c>
      <c r="I33">
        <v>0.04</v>
      </c>
      <c r="J33">
        <v>0.03</v>
      </c>
      <c r="K33">
        <v>0.06</v>
      </c>
      <c r="L33">
        <v>0</v>
      </c>
      <c r="M33">
        <v>0.4</v>
      </c>
      <c r="N33">
        <v>0.1</v>
      </c>
      <c r="O33">
        <v>0.17</v>
      </c>
      <c r="P33">
        <v>1</v>
      </c>
      <c r="Q33">
        <v>2</v>
      </c>
      <c r="R33">
        <v>16</v>
      </c>
      <c r="S33">
        <v>1</v>
      </c>
      <c r="T33">
        <v>12</v>
      </c>
      <c r="U33">
        <v>1.08</v>
      </c>
      <c r="V33">
        <v>542.4</v>
      </c>
      <c r="W33">
        <v>587</v>
      </c>
    </row>
    <row r="34" spans="1:23" x14ac:dyDescent="0.35">
      <c r="A34" t="s">
        <v>191</v>
      </c>
      <c r="B34" t="s">
        <v>196</v>
      </c>
      <c r="C34" t="s">
        <v>187</v>
      </c>
      <c r="D34">
        <v>153000</v>
      </c>
      <c r="E34" t="b">
        <v>1</v>
      </c>
      <c r="F34">
        <v>0.36</v>
      </c>
      <c r="G34">
        <v>74</v>
      </c>
      <c r="H34">
        <v>0.16</v>
      </c>
      <c r="I34">
        <v>0.1</v>
      </c>
      <c r="J34">
        <v>7.0000000000000007E-2</v>
      </c>
      <c r="K34">
        <v>0.13</v>
      </c>
      <c r="L34">
        <v>0.16</v>
      </c>
      <c r="M34">
        <v>0.37</v>
      </c>
      <c r="N34">
        <v>0.35</v>
      </c>
      <c r="O34">
        <v>0.21</v>
      </c>
      <c r="P34">
        <v>3</v>
      </c>
      <c r="Q34">
        <v>5</v>
      </c>
      <c r="R34">
        <v>69</v>
      </c>
      <c r="S34">
        <v>1.04</v>
      </c>
      <c r="T34">
        <v>35</v>
      </c>
      <c r="U34">
        <v>1.9099999999999997</v>
      </c>
      <c r="V34">
        <v>921.2</v>
      </c>
      <c r="W34">
        <v>1074.2</v>
      </c>
    </row>
    <row r="35" spans="1:23" x14ac:dyDescent="0.35">
      <c r="A35" t="s">
        <v>118</v>
      </c>
      <c r="B35" t="s">
        <v>111</v>
      </c>
      <c r="C35" t="s">
        <v>113</v>
      </c>
      <c r="D35">
        <v>10930</v>
      </c>
      <c r="E35" t="b">
        <v>0</v>
      </c>
      <c r="F35">
        <v>0.01</v>
      </c>
      <c r="G35">
        <v>8</v>
      </c>
      <c r="H35">
        <v>0.11</v>
      </c>
      <c r="I35">
        <v>0.04</v>
      </c>
      <c r="J35">
        <v>0.04</v>
      </c>
      <c r="K35">
        <v>0</v>
      </c>
      <c r="L35">
        <v>0</v>
      </c>
      <c r="M35">
        <v>0.11</v>
      </c>
      <c r="N35">
        <v>0.01</v>
      </c>
      <c r="O35">
        <v>0.04</v>
      </c>
      <c r="P35">
        <v>0</v>
      </c>
      <c r="Q35">
        <v>0</v>
      </c>
      <c r="R35">
        <v>3</v>
      </c>
      <c r="S35">
        <v>1.1100000000000001</v>
      </c>
      <c r="T35">
        <v>3.86</v>
      </c>
      <c r="U35">
        <v>0.36</v>
      </c>
      <c r="V35">
        <v>194.11</v>
      </c>
      <c r="W35">
        <v>205.04000000000002</v>
      </c>
    </row>
    <row r="36" spans="1:23" x14ac:dyDescent="0.35">
      <c r="A36" t="s">
        <v>1173</v>
      </c>
      <c r="B36" t="s">
        <v>196</v>
      </c>
      <c r="C36" t="s">
        <v>154</v>
      </c>
      <c r="D36">
        <v>64120</v>
      </c>
      <c r="E36" t="b">
        <v>1</v>
      </c>
      <c r="F36">
        <v>0.09</v>
      </c>
      <c r="G36">
        <v>31</v>
      </c>
      <c r="H36">
        <v>0.04</v>
      </c>
      <c r="I36">
        <v>0.02</v>
      </c>
      <c r="J36">
        <v>0.05</v>
      </c>
      <c r="K36">
        <v>0.11</v>
      </c>
      <c r="L36">
        <v>0</v>
      </c>
      <c r="M36">
        <v>0.1</v>
      </c>
      <c r="N36">
        <v>0.06</v>
      </c>
      <c r="O36">
        <v>7.0000000000000007E-2</v>
      </c>
      <c r="P36">
        <v>3</v>
      </c>
      <c r="Q36">
        <v>6</v>
      </c>
      <c r="R36">
        <v>62</v>
      </c>
      <c r="S36">
        <v>0.95</v>
      </c>
      <c r="T36">
        <v>20</v>
      </c>
      <c r="U36">
        <v>0.54</v>
      </c>
      <c r="V36">
        <v>586.08000000000004</v>
      </c>
      <c r="W36">
        <v>650.20000000000005</v>
      </c>
    </row>
    <row r="37" spans="1:23" x14ac:dyDescent="0.35">
      <c r="A37" t="s">
        <v>122</v>
      </c>
      <c r="B37" t="s">
        <v>111</v>
      </c>
      <c r="C37" t="s">
        <v>121</v>
      </c>
      <c r="D37">
        <v>11930</v>
      </c>
      <c r="E37" t="b">
        <v>0</v>
      </c>
      <c r="F37">
        <v>0.01</v>
      </c>
      <c r="G37">
        <v>8</v>
      </c>
      <c r="H37">
        <v>0.11</v>
      </c>
      <c r="I37">
        <v>0.04</v>
      </c>
      <c r="J37">
        <v>0.04</v>
      </c>
      <c r="K37">
        <v>0</v>
      </c>
      <c r="L37">
        <v>0</v>
      </c>
      <c r="M37">
        <v>0.11</v>
      </c>
      <c r="N37">
        <v>0.01</v>
      </c>
      <c r="O37">
        <v>0.04</v>
      </c>
      <c r="P37">
        <v>0</v>
      </c>
      <c r="Q37">
        <v>0</v>
      </c>
      <c r="R37">
        <v>3</v>
      </c>
      <c r="S37">
        <v>1.1100000000000001</v>
      </c>
      <c r="T37">
        <v>3.86</v>
      </c>
      <c r="U37">
        <v>0.36</v>
      </c>
      <c r="V37">
        <v>193.11</v>
      </c>
      <c r="W37">
        <v>205.04000000000002</v>
      </c>
    </row>
    <row r="38" spans="1:23" x14ac:dyDescent="0.35">
      <c r="A38" t="s">
        <v>1174</v>
      </c>
      <c r="B38" t="s">
        <v>196</v>
      </c>
      <c r="C38" t="s">
        <v>119</v>
      </c>
      <c r="D38">
        <v>69700</v>
      </c>
      <c r="E38" t="b">
        <v>1</v>
      </c>
      <c r="F38">
        <v>0.08</v>
      </c>
      <c r="G38">
        <v>31</v>
      </c>
      <c r="H38">
        <v>0.1</v>
      </c>
      <c r="I38">
        <v>0.03</v>
      </c>
      <c r="J38">
        <v>0.15</v>
      </c>
      <c r="K38">
        <v>0.06</v>
      </c>
      <c r="L38">
        <v>0</v>
      </c>
      <c r="M38">
        <v>0.17</v>
      </c>
      <c r="N38">
        <v>0.11</v>
      </c>
      <c r="O38">
        <v>7.0000000000000007E-2</v>
      </c>
      <c r="P38">
        <v>2</v>
      </c>
      <c r="Q38">
        <v>5</v>
      </c>
      <c r="R38">
        <v>62</v>
      </c>
      <c r="S38">
        <v>0.95</v>
      </c>
      <c r="T38">
        <v>19</v>
      </c>
      <c r="U38">
        <v>0.76999999999999991</v>
      </c>
      <c r="V38">
        <v>556.69999999999993</v>
      </c>
      <c r="W38">
        <v>626.4</v>
      </c>
    </row>
    <row r="39" spans="1:23" x14ac:dyDescent="0.35">
      <c r="A39" t="s">
        <v>1175</v>
      </c>
      <c r="B39" t="s">
        <v>111</v>
      </c>
      <c r="C39" t="s">
        <v>121</v>
      </c>
      <c r="D39">
        <v>32340</v>
      </c>
      <c r="E39" t="b">
        <v>0</v>
      </c>
      <c r="F39">
        <v>7.0000000000000007E-2</v>
      </c>
      <c r="G39">
        <v>19</v>
      </c>
      <c r="H39">
        <v>0.15</v>
      </c>
      <c r="I39">
        <v>0.1</v>
      </c>
      <c r="J39">
        <v>0.05</v>
      </c>
      <c r="K39">
        <v>0.03</v>
      </c>
      <c r="L39">
        <v>0</v>
      </c>
      <c r="M39">
        <v>0.17</v>
      </c>
      <c r="N39">
        <v>0.03</v>
      </c>
      <c r="O39">
        <v>0.08</v>
      </c>
      <c r="P39">
        <v>1</v>
      </c>
      <c r="Q39">
        <v>2</v>
      </c>
      <c r="R39">
        <v>5</v>
      </c>
      <c r="S39">
        <v>1.1100000000000001</v>
      </c>
      <c r="T39">
        <v>5.48</v>
      </c>
      <c r="U39">
        <v>0.67999999999999994</v>
      </c>
      <c r="V39">
        <v>369.48</v>
      </c>
      <c r="W39">
        <v>401.82</v>
      </c>
    </row>
    <row r="40" spans="1:23" x14ac:dyDescent="0.35">
      <c r="A40" t="s">
        <v>192</v>
      </c>
      <c r="B40" t="s">
        <v>196</v>
      </c>
      <c r="C40" t="s">
        <v>136</v>
      </c>
      <c r="D40">
        <v>109510</v>
      </c>
      <c r="E40" t="b">
        <v>1</v>
      </c>
      <c r="F40">
        <v>0.33</v>
      </c>
      <c r="G40">
        <v>59</v>
      </c>
      <c r="H40">
        <v>0.01</v>
      </c>
      <c r="I40">
        <v>0.08</v>
      </c>
      <c r="J40">
        <v>0.02</v>
      </c>
      <c r="K40">
        <v>0.06</v>
      </c>
      <c r="L40">
        <v>0</v>
      </c>
      <c r="M40">
        <v>0.35</v>
      </c>
      <c r="N40">
        <v>0.31</v>
      </c>
      <c r="O40">
        <v>0.19</v>
      </c>
      <c r="P40">
        <v>1</v>
      </c>
      <c r="Q40">
        <v>3</v>
      </c>
      <c r="R40">
        <v>65</v>
      </c>
      <c r="S40">
        <v>0.95</v>
      </c>
      <c r="T40">
        <v>28</v>
      </c>
      <c r="U40">
        <v>1.35</v>
      </c>
      <c r="V40">
        <v>692.19</v>
      </c>
      <c r="W40">
        <v>801.7</v>
      </c>
    </row>
    <row r="41" spans="1:23" x14ac:dyDescent="0.35">
      <c r="A41" t="s">
        <v>1176</v>
      </c>
      <c r="B41" t="s">
        <v>111</v>
      </c>
      <c r="C41" t="s">
        <v>121</v>
      </c>
      <c r="D41">
        <v>40250</v>
      </c>
      <c r="E41" t="b">
        <v>0</v>
      </c>
      <c r="F41">
        <v>0.11</v>
      </c>
      <c r="G41">
        <v>27</v>
      </c>
      <c r="H41">
        <v>0.11</v>
      </c>
      <c r="I41">
        <v>0.09</v>
      </c>
      <c r="J41">
        <v>0.05</v>
      </c>
      <c r="K41">
        <v>0.05</v>
      </c>
      <c r="L41">
        <v>0</v>
      </c>
      <c r="M41">
        <v>0.11</v>
      </c>
      <c r="N41">
        <v>0.06</v>
      </c>
      <c r="O41">
        <v>0.04</v>
      </c>
      <c r="P41">
        <v>1</v>
      </c>
      <c r="Q41">
        <v>2</v>
      </c>
      <c r="R41">
        <v>12</v>
      </c>
      <c r="S41">
        <v>1.05</v>
      </c>
      <c r="T41">
        <v>8</v>
      </c>
      <c r="U41">
        <v>0.62</v>
      </c>
      <c r="V41">
        <v>390.75</v>
      </c>
      <c r="W41">
        <v>431</v>
      </c>
    </row>
    <row r="42" spans="1:23" x14ac:dyDescent="0.35">
      <c r="A42" t="s">
        <v>1177</v>
      </c>
      <c r="B42" t="s">
        <v>196</v>
      </c>
      <c r="C42" t="s">
        <v>187</v>
      </c>
      <c r="D42">
        <v>64120</v>
      </c>
      <c r="E42" t="b">
        <v>1</v>
      </c>
      <c r="F42">
        <v>0.1</v>
      </c>
      <c r="G42">
        <v>32</v>
      </c>
      <c r="H42">
        <v>0.03</v>
      </c>
      <c r="I42">
        <v>0.06</v>
      </c>
      <c r="J42">
        <v>0.03</v>
      </c>
      <c r="K42">
        <v>0.03</v>
      </c>
      <c r="L42">
        <v>0</v>
      </c>
      <c r="M42">
        <v>0.17</v>
      </c>
      <c r="N42">
        <v>0.13</v>
      </c>
      <c r="O42">
        <v>0.11</v>
      </c>
      <c r="P42">
        <v>2</v>
      </c>
      <c r="Q42">
        <v>5</v>
      </c>
      <c r="R42">
        <v>64</v>
      </c>
      <c r="S42">
        <v>0.99</v>
      </c>
      <c r="T42">
        <v>18</v>
      </c>
      <c r="U42">
        <v>0.66</v>
      </c>
      <c r="V42">
        <v>569.37999999999988</v>
      </c>
      <c r="W42">
        <v>633.49999999999989</v>
      </c>
    </row>
    <row r="43" spans="1:23" x14ac:dyDescent="0.35">
      <c r="A43" t="s">
        <v>1178</v>
      </c>
      <c r="B43" t="s">
        <v>109</v>
      </c>
      <c r="C43" t="s">
        <v>121</v>
      </c>
      <c r="D43">
        <v>39995</v>
      </c>
      <c r="E43" t="b">
        <v>0</v>
      </c>
      <c r="F43">
        <v>0.09</v>
      </c>
      <c r="G43">
        <v>34</v>
      </c>
      <c r="H43">
        <v>0.31</v>
      </c>
      <c r="I43">
        <v>0.09</v>
      </c>
      <c r="J43">
        <v>0.09</v>
      </c>
      <c r="K43">
        <v>7.0000000000000007E-2</v>
      </c>
      <c r="L43">
        <v>0</v>
      </c>
      <c r="M43">
        <v>0.12</v>
      </c>
      <c r="N43">
        <v>0.13</v>
      </c>
      <c r="O43">
        <v>0.08</v>
      </c>
      <c r="P43">
        <v>1</v>
      </c>
      <c r="Q43">
        <v>2</v>
      </c>
      <c r="R43">
        <v>8</v>
      </c>
      <c r="S43">
        <v>1.07</v>
      </c>
      <c r="T43">
        <v>7</v>
      </c>
      <c r="U43">
        <v>0.98</v>
      </c>
      <c r="V43">
        <v>473.60499999999996</v>
      </c>
      <c r="W43">
        <v>513.59999999999991</v>
      </c>
    </row>
    <row r="44" spans="1:23" x14ac:dyDescent="0.35">
      <c r="A44" t="s">
        <v>188</v>
      </c>
      <c r="B44" t="s">
        <v>196</v>
      </c>
      <c r="C44" t="s">
        <v>187</v>
      </c>
      <c r="D44">
        <v>109510</v>
      </c>
      <c r="E44" t="b">
        <v>1</v>
      </c>
      <c r="F44">
        <v>0.34</v>
      </c>
      <c r="G44">
        <v>61</v>
      </c>
      <c r="H44">
        <v>0.16</v>
      </c>
      <c r="I44">
        <v>0.1</v>
      </c>
      <c r="J44">
        <v>7.0000000000000007E-2</v>
      </c>
      <c r="K44">
        <v>0.1</v>
      </c>
      <c r="L44">
        <v>0.17</v>
      </c>
      <c r="M44">
        <v>0.35</v>
      </c>
      <c r="N44">
        <v>0.31</v>
      </c>
      <c r="O44">
        <v>0.19</v>
      </c>
      <c r="P44">
        <v>2</v>
      </c>
      <c r="Q44">
        <v>4</v>
      </c>
      <c r="R44">
        <v>64</v>
      </c>
      <c r="S44">
        <v>0.99</v>
      </c>
      <c r="T44">
        <v>28</v>
      </c>
      <c r="U44">
        <v>1.79</v>
      </c>
      <c r="V44">
        <v>814.49000000000012</v>
      </c>
      <c r="W44">
        <v>924.00000000000011</v>
      </c>
    </row>
    <row r="45" spans="1:23" x14ac:dyDescent="0.35">
      <c r="A45" t="s">
        <v>176</v>
      </c>
      <c r="B45" t="s">
        <v>196</v>
      </c>
      <c r="C45" t="s">
        <v>137</v>
      </c>
      <c r="D45">
        <v>135000</v>
      </c>
      <c r="E45" t="b">
        <v>1</v>
      </c>
      <c r="F45">
        <v>0.31</v>
      </c>
      <c r="G45">
        <v>59</v>
      </c>
      <c r="H45">
        <v>0.11</v>
      </c>
      <c r="I45">
        <v>0.1</v>
      </c>
      <c r="J45">
        <v>0.05</v>
      </c>
      <c r="K45">
        <v>0.1</v>
      </c>
      <c r="L45">
        <v>0.02</v>
      </c>
      <c r="M45">
        <v>0.34</v>
      </c>
      <c r="N45">
        <v>0.25</v>
      </c>
      <c r="O45">
        <v>0.19</v>
      </c>
      <c r="P45">
        <v>2</v>
      </c>
      <c r="Q45">
        <v>4</v>
      </c>
      <c r="R45">
        <v>64</v>
      </c>
      <c r="S45">
        <v>0.95</v>
      </c>
      <c r="T45">
        <v>21</v>
      </c>
      <c r="U45">
        <v>1.47</v>
      </c>
      <c r="V45">
        <v>737.80000000000007</v>
      </c>
      <c r="W45">
        <v>872.80000000000007</v>
      </c>
    </row>
    <row r="46" spans="1:23" x14ac:dyDescent="0.35">
      <c r="A46" t="s">
        <v>1179</v>
      </c>
      <c r="B46" t="s">
        <v>109</v>
      </c>
      <c r="C46" t="s">
        <v>121</v>
      </c>
      <c r="D46">
        <v>53995</v>
      </c>
      <c r="E46" t="b">
        <v>0</v>
      </c>
      <c r="F46">
        <v>0.09</v>
      </c>
      <c r="G46">
        <v>33</v>
      </c>
      <c r="H46">
        <v>0.31</v>
      </c>
      <c r="I46">
        <v>0.09</v>
      </c>
      <c r="J46">
        <v>0.09</v>
      </c>
      <c r="K46">
        <v>0.05</v>
      </c>
      <c r="L46">
        <v>0</v>
      </c>
      <c r="M46">
        <v>0.12</v>
      </c>
      <c r="N46">
        <v>0.13</v>
      </c>
      <c r="O46">
        <v>0.08</v>
      </c>
      <c r="P46">
        <v>3</v>
      </c>
      <c r="Q46">
        <v>4</v>
      </c>
      <c r="R46">
        <v>23</v>
      </c>
      <c r="S46">
        <v>1.05</v>
      </c>
      <c r="T46">
        <v>10</v>
      </c>
      <c r="U46">
        <v>0.96</v>
      </c>
      <c r="V46">
        <v>582.40499999999997</v>
      </c>
      <c r="W46">
        <v>636.4</v>
      </c>
    </row>
    <row r="47" spans="1:23" x14ac:dyDescent="0.35">
      <c r="A47" t="s">
        <v>178</v>
      </c>
      <c r="B47" t="s">
        <v>196</v>
      </c>
      <c r="C47" t="s">
        <v>117</v>
      </c>
      <c r="D47">
        <v>115700</v>
      </c>
      <c r="E47" t="b">
        <v>1</v>
      </c>
      <c r="F47">
        <v>0.28000000000000003</v>
      </c>
      <c r="G47">
        <v>45</v>
      </c>
      <c r="H47">
        <v>0.41</v>
      </c>
      <c r="I47">
        <v>0.15</v>
      </c>
      <c r="J47">
        <v>0.09</v>
      </c>
      <c r="K47">
        <v>0.06</v>
      </c>
      <c r="L47">
        <v>0</v>
      </c>
      <c r="M47">
        <v>0.23</v>
      </c>
      <c r="N47">
        <v>0.28000000000000003</v>
      </c>
      <c r="O47">
        <v>0.24</v>
      </c>
      <c r="P47">
        <v>2</v>
      </c>
      <c r="Q47">
        <v>4</v>
      </c>
      <c r="R47">
        <v>61</v>
      </c>
      <c r="S47">
        <v>0.95</v>
      </c>
      <c r="T47">
        <v>26</v>
      </c>
      <c r="U47">
        <v>1.74</v>
      </c>
      <c r="V47">
        <v>703.4</v>
      </c>
      <c r="W47">
        <v>819.1</v>
      </c>
    </row>
    <row r="48" spans="1:23" x14ac:dyDescent="0.35">
      <c r="A48" t="s">
        <v>1180</v>
      </c>
      <c r="B48" t="s">
        <v>109</v>
      </c>
      <c r="C48" t="s">
        <v>121</v>
      </c>
      <c r="D48">
        <v>47120</v>
      </c>
      <c r="E48" t="b">
        <v>0</v>
      </c>
      <c r="F48">
        <v>0.17</v>
      </c>
      <c r="G48">
        <v>39</v>
      </c>
      <c r="H48">
        <v>0.15</v>
      </c>
      <c r="I48">
        <v>0.03</v>
      </c>
      <c r="J48">
        <v>0.02</v>
      </c>
      <c r="K48">
        <v>0.08</v>
      </c>
      <c r="L48">
        <v>0</v>
      </c>
      <c r="M48">
        <v>0.16</v>
      </c>
      <c r="N48">
        <v>0.16</v>
      </c>
      <c r="O48">
        <v>0.11</v>
      </c>
      <c r="P48">
        <v>1</v>
      </c>
      <c r="Q48">
        <v>1</v>
      </c>
      <c r="R48">
        <v>14</v>
      </c>
      <c r="S48">
        <v>1</v>
      </c>
      <c r="T48">
        <v>12</v>
      </c>
      <c r="U48">
        <v>0.88</v>
      </c>
      <c r="V48">
        <v>460.68</v>
      </c>
      <c r="W48">
        <v>507.8</v>
      </c>
    </row>
    <row r="49" spans="1:23" x14ac:dyDescent="0.35">
      <c r="A49" t="s">
        <v>143</v>
      </c>
      <c r="B49" t="s">
        <v>196</v>
      </c>
      <c r="C49" t="s">
        <v>114</v>
      </c>
      <c r="D49">
        <v>112610</v>
      </c>
      <c r="E49" t="b">
        <v>1</v>
      </c>
      <c r="F49">
        <v>0.33</v>
      </c>
      <c r="G49">
        <v>59</v>
      </c>
      <c r="H49">
        <v>0.06</v>
      </c>
      <c r="I49">
        <v>0.19</v>
      </c>
      <c r="J49">
        <v>7.0000000000000007E-2</v>
      </c>
      <c r="K49">
        <v>0.1</v>
      </c>
      <c r="L49">
        <v>0.1</v>
      </c>
      <c r="M49">
        <v>0.35</v>
      </c>
      <c r="N49">
        <v>0.27</v>
      </c>
      <c r="O49">
        <v>0.18</v>
      </c>
      <c r="P49">
        <v>2</v>
      </c>
      <c r="Q49">
        <v>4</v>
      </c>
      <c r="R49">
        <v>62</v>
      </c>
      <c r="S49">
        <v>0.95</v>
      </c>
      <c r="T49">
        <v>24</v>
      </c>
      <c r="U49">
        <v>1.6500000000000001</v>
      </c>
      <c r="V49">
        <v>778.59</v>
      </c>
      <c r="W49">
        <v>891.2</v>
      </c>
    </row>
    <row r="50" spans="1:23" x14ac:dyDescent="0.35">
      <c r="A50" t="s">
        <v>123</v>
      </c>
      <c r="B50" t="s">
        <v>112</v>
      </c>
      <c r="C50" t="s">
        <v>121</v>
      </c>
      <c r="D50">
        <v>56280</v>
      </c>
      <c r="E50" t="b">
        <v>0</v>
      </c>
      <c r="F50">
        <v>0.24</v>
      </c>
      <c r="G50">
        <v>40</v>
      </c>
      <c r="H50">
        <v>0.16</v>
      </c>
      <c r="I50">
        <v>0.13</v>
      </c>
      <c r="J50">
        <v>0.03</v>
      </c>
      <c r="K50">
        <v>0.1</v>
      </c>
      <c r="L50">
        <v>0.04</v>
      </c>
      <c r="M50">
        <v>0.23</v>
      </c>
      <c r="N50">
        <v>0.24</v>
      </c>
      <c r="O50">
        <v>0.16</v>
      </c>
      <c r="P50">
        <v>1</v>
      </c>
      <c r="Q50">
        <v>2</v>
      </c>
      <c r="R50">
        <v>16</v>
      </c>
      <c r="S50">
        <v>1</v>
      </c>
      <c r="T50">
        <v>16</v>
      </c>
      <c r="U50">
        <v>1.33</v>
      </c>
      <c r="V50">
        <v>558.32000000000005</v>
      </c>
      <c r="W50">
        <v>614.59999999999991</v>
      </c>
    </row>
    <row r="51" spans="1:23" x14ac:dyDescent="0.35">
      <c r="A51" t="s">
        <v>182</v>
      </c>
      <c r="B51" t="s">
        <v>196</v>
      </c>
      <c r="C51" t="s">
        <v>137</v>
      </c>
      <c r="D51">
        <v>164995</v>
      </c>
      <c r="E51" t="b">
        <v>1</v>
      </c>
      <c r="F51">
        <v>0.09</v>
      </c>
      <c r="G51">
        <v>31</v>
      </c>
      <c r="H51">
        <v>0.52</v>
      </c>
      <c r="I51">
        <v>0.21</v>
      </c>
      <c r="J51">
        <v>0.12</v>
      </c>
      <c r="K51">
        <v>0.11</v>
      </c>
      <c r="L51">
        <v>0.12</v>
      </c>
      <c r="M51">
        <v>0.17</v>
      </c>
      <c r="N51">
        <v>0.31</v>
      </c>
      <c r="O51">
        <v>0.09</v>
      </c>
      <c r="P51">
        <v>3</v>
      </c>
      <c r="Q51">
        <v>5</v>
      </c>
      <c r="R51">
        <v>64</v>
      </c>
      <c r="S51">
        <v>0.95</v>
      </c>
      <c r="T51">
        <v>28</v>
      </c>
      <c r="U51">
        <v>1.7400000000000002</v>
      </c>
      <c r="V51">
        <v>611.80500000000018</v>
      </c>
      <c r="W51">
        <v>776.80000000000018</v>
      </c>
    </row>
    <row r="52" spans="1:23" x14ac:dyDescent="0.35">
      <c r="A52" t="s">
        <v>124</v>
      </c>
      <c r="B52" t="s">
        <v>109</v>
      </c>
      <c r="C52" t="s">
        <v>121</v>
      </c>
      <c r="D52">
        <v>103400</v>
      </c>
      <c r="E52" t="b">
        <v>0</v>
      </c>
      <c r="F52">
        <v>0.12</v>
      </c>
      <c r="G52">
        <v>42</v>
      </c>
      <c r="H52">
        <v>0.31</v>
      </c>
      <c r="I52">
        <v>0.2</v>
      </c>
      <c r="J52">
        <v>0.1</v>
      </c>
      <c r="K52">
        <v>0.13</v>
      </c>
      <c r="L52">
        <v>0.16</v>
      </c>
      <c r="M52">
        <v>0.12</v>
      </c>
      <c r="N52">
        <v>0.19</v>
      </c>
      <c r="O52">
        <v>0.08</v>
      </c>
      <c r="P52">
        <v>3</v>
      </c>
      <c r="Q52">
        <v>5</v>
      </c>
      <c r="R52">
        <v>20</v>
      </c>
      <c r="S52">
        <v>1</v>
      </c>
      <c r="T52">
        <v>9.1</v>
      </c>
      <c r="U52">
        <v>1.4100000000000001</v>
      </c>
      <c r="V52">
        <v>658.5</v>
      </c>
      <c r="W52">
        <v>761.9</v>
      </c>
    </row>
    <row r="53" spans="1:23" x14ac:dyDescent="0.35">
      <c r="A53" t="s">
        <v>1181</v>
      </c>
      <c r="B53" t="s">
        <v>112</v>
      </c>
      <c r="C53" t="s">
        <v>114</v>
      </c>
      <c r="D53">
        <v>53280</v>
      </c>
      <c r="E53" t="b">
        <v>0</v>
      </c>
      <c r="F53">
        <v>0.24</v>
      </c>
      <c r="G53">
        <v>40</v>
      </c>
      <c r="H53">
        <v>0.15</v>
      </c>
      <c r="I53">
        <v>0.15</v>
      </c>
      <c r="J53">
        <v>0.05</v>
      </c>
      <c r="K53">
        <v>0.09</v>
      </c>
      <c r="L53">
        <v>0.09</v>
      </c>
      <c r="M53">
        <v>0.23</v>
      </c>
      <c r="N53">
        <v>0.06</v>
      </c>
      <c r="O53">
        <v>0.16</v>
      </c>
      <c r="P53">
        <v>0</v>
      </c>
      <c r="Q53">
        <v>2</v>
      </c>
      <c r="R53">
        <v>16</v>
      </c>
      <c r="S53">
        <v>1</v>
      </c>
      <c r="T53">
        <v>17</v>
      </c>
      <c r="U53">
        <v>1.2199999999999998</v>
      </c>
      <c r="V53">
        <v>502.01999999999992</v>
      </c>
      <c r="W53">
        <v>555.29999999999995</v>
      </c>
    </row>
    <row r="54" spans="1:23" x14ac:dyDescent="0.35">
      <c r="A54" t="s">
        <v>1182</v>
      </c>
      <c r="B54" t="s">
        <v>109</v>
      </c>
      <c r="C54" t="s">
        <v>121</v>
      </c>
      <c r="D54">
        <v>54100</v>
      </c>
      <c r="E54" t="b">
        <v>0</v>
      </c>
      <c r="F54">
        <v>0.12</v>
      </c>
      <c r="G54">
        <v>36</v>
      </c>
      <c r="H54">
        <v>0.31</v>
      </c>
      <c r="I54">
        <v>0.16</v>
      </c>
      <c r="J54">
        <v>0.1</v>
      </c>
      <c r="K54">
        <v>0.08</v>
      </c>
      <c r="L54">
        <v>0.1</v>
      </c>
      <c r="M54">
        <v>0.09</v>
      </c>
      <c r="N54">
        <v>0.11</v>
      </c>
      <c r="O54">
        <v>7.0000000000000007E-2</v>
      </c>
      <c r="P54">
        <v>2</v>
      </c>
      <c r="Q54">
        <v>4</v>
      </c>
      <c r="R54">
        <v>19</v>
      </c>
      <c r="S54">
        <v>1</v>
      </c>
      <c r="T54">
        <v>10.3</v>
      </c>
      <c r="U54">
        <v>1.1399999999999997</v>
      </c>
      <c r="V54">
        <v>575.09999999999991</v>
      </c>
      <c r="W54">
        <v>629.20000000000005</v>
      </c>
    </row>
    <row r="55" spans="1:23" x14ac:dyDescent="0.35">
      <c r="A55" t="s">
        <v>1183</v>
      </c>
      <c r="B55" t="s">
        <v>112</v>
      </c>
      <c r="C55" t="s">
        <v>117</v>
      </c>
      <c r="D55">
        <v>55280</v>
      </c>
      <c r="E55" t="b">
        <v>0</v>
      </c>
      <c r="F55">
        <v>0.21</v>
      </c>
      <c r="G55">
        <v>40</v>
      </c>
      <c r="H55">
        <v>0.12</v>
      </c>
      <c r="I55">
        <v>0.13</v>
      </c>
      <c r="J55">
        <v>0.03</v>
      </c>
      <c r="K55">
        <v>0.09</v>
      </c>
      <c r="L55">
        <v>0.05</v>
      </c>
      <c r="M55">
        <v>0.23</v>
      </c>
      <c r="N55">
        <v>0.21</v>
      </c>
      <c r="O55">
        <v>0.16</v>
      </c>
      <c r="P55">
        <v>0</v>
      </c>
      <c r="Q55">
        <v>2</v>
      </c>
      <c r="R55">
        <v>16</v>
      </c>
      <c r="S55">
        <v>1</v>
      </c>
      <c r="T55">
        <v>15</v>
      </c>
      <c r="U55">
        <v>1.23</v>
      </c>
      <c r="V55">
        <v>513.92000000000007</v>
      </c>
      <c r="W55">
        <v>569.20000000000005</v>
      </c>
    </row>
    <row r="56" spans="1:23" x14ac:dyDescent="0.35">
      <c r="A56" t="s">
        <v>125</v>
      </c>
      <c r="B56" t="s">
        <v>112</v>
      </c>
      <c r="C56" t="s">
        <v>121</v>
      </c>
      <c r="D56">
        <v>74700</v>
      </c>
      <c r="E56" t="b">
        <v>0</v>
      </c>
      <c r="F56">
        <v>0.28000000000000003</v>
      </c>
      <c r="G56">
        <v>45</v>
      </c>
      <c r="H56">
        <v>0.42</v>
      </c>
      <c r="I56">
        <v>0.17</v>
      </c>
      <c r="J56">
        <v>0.08</v>
      </c>
      <c r="K56">
        <v>0.12</v>
      </c>
      <c r="L56">
        <v>0</v>
      </c>
      <c r="M56">
        <v>0.23</v>
      </c>
      <c r="N56">
        <v>0.35</v>
      </c>
      <c r="O56">
        <v>0.27</v>
      </c>
      <c r="P56">
        <v>1</v>
      </c>
      <c r="Q56">
        <v>2</v>
      </c>
      <c r="R56">
        <v>16</v>
      </c>
      <c r="S56">
        <v>1</v>
      </c>
      <c r="T56">
        <v>19</v>
      </c>
      <c r="U56">
        <v>1.9200000000000002</v>
      </c>
      <c r="V56">
        <v>650.20000000000005</v>
      </c>
      <c r="W56">
        <v>724.90000000000009</v>
      </c>
    </row>
    <row r="57" spans="1:23" x14ac:dyDescent="0.35">
      <c r="A57" t="s">
        <v>140</v>
      </c>
      <c r="B57" t="s">
        <v>112</v>
      </c>
      <c r="C57" t="s">
        <v>113</v>
      </c>
      <c r="D57">
        <v>63180</v>
      </c>
      <c r="E57" t="b">
        <v>0</v>
      </c>
      <c r="F57">
        <v>0.31</v>
      </c>
      <c r="G57">
        <v>50</v>
      </c>
      <c r="H57">
        <v>0.34</v>
      </c>
      <c r="I57">
        <v>0.05</v>
      </c>
      <c r="J57">
        <v>0</v>
      </c>
      <c r="K57">
        <v>0.06</v>
      </c>
      <c r="L57">
        <v>0.02</v>
      </c>
      <c r="M57">
        <v>0.28999999999999998</v>
      </c>
      <c r="N57">
        <v>0.28000000000000003</v>
      </c>
      <c r="O57">
        <v>0.15</v>
      </c>
      <c r="P57">
        <v>1</v>
      </c>
      <c r="Q57">
        <v>2</v>
      </c>
      <c r="R57">
        <v>20</v>
      </c>
      <c r="S57">
        <v>0.9</v>
      </c>
      <c r="T57">
        <v>20</v>
      </c>
      <c r="U57">
        <v>1.5</v>
      </c>
      <c r="V57">
        <v>624.52</v>
      </c>
      <c r="W57">
        <v>687.7</v>
      </c>
    </row>
    <row r="58" spans="1:23" x14ac:dyDescent="0.35">
      <c r="A58" t="s">
        <v>141</v>
      </c>
      <c r="B58" t="s">
        <v>112</v>
      </c>
      <c r="C58" t="s">
        <v>113</v>
      </c>
      <c r="D58">
        <v>72700</v>
      </c>
      <c r="E58" t="b">
        <v>0</v>
      </c>
      <c r="F58">
        <v>0.28000000000000003</v>
      </c>
      <c r="G58">
        <v>45</v>
      </c>
      <c r="H58">
        <v>0.45</v>
      </c>
      <c r="I58">
        <v>0.15</v>
      </c>
      <c r="J58">
        <v>7.0000000000000007E-2</v>
      </c>
      <c r="K58">
        <v>0.03</v>
      </c>
      <c r="L58">
        <v>0</v>
      </c>
      <c r="M58">
        <v>0.23</v>
      </c>
      <c r="N58">
        <v>0.32</v>
      </c>
      <c r="O58">
        <v>0.28000000000000003</v>
      </c>
      <c r="P58">
        <v>0</v>
      </c>
      <c r="Q58">
        <v>1</v>
      </c>
      <c r="R58">
        <v>10</v>
      </c>
      <c r="S58">
        <v>1</v>
      </c>
      <c r="T58">
        <v>14</v>
      </c>
      <c r="U58">
        <v>1.81</v>
      </c>
      <c r="V58">
        <v>577.29999999999995</v>
      </c>
      <c r="W58">
        <v>650</v>
      </c>
    </row>
    <row r="59" spans="1:23" x14ac:dyDescent="0.35">
      <c r="A59" t="s">
        <v>1184</v>
      </c>
      <c r="B59" t="s">
        <v>112</v>
      </c>
      <c r="C59" t="s">
        <v>121</v>
      </c>
      <c r="D59">
        <v>70625</v>
      </c>
      <c r="E59" t="b">
        <v>0</v>
      </c>
      <c r="F59">
        <v>0.31</v>
      </c>
      <c r="G59">
        <v>50</v>
      </c>
      <c r="H59">
        <v>0</v>
      </c>
      <c r="I59">
        <v>0.1</v>
      </c>
      <c r="J59">
        <v>0</v>
      </c>
      <c r="K59">
        <v>0.11</v>
      </c>
      <c r="L59">
        <v>0</v>
      </c>
      <c r="M59">
        <v>0.28999999999999998</v>
      </c>
      <c r="N59">
        <v>0.25</v>
      </c>
      <c r="O59">
        <v>0.15</v>
      </c>
      <c r="P59">
        <v>2</v>
      </c>
      <c r="Q59">
        <v>3</v>
      </c>
      <c r="R59">
        <v>18</v>
      </c>
      <c r="S59">
        <v>0.9</v>
      </c>
      <c r="T59">
        <v>18</v>
      </c>
      <c r="U59">
        <v>1.21</v>
      </c>
      <c r="V59">
        <v>642.47500000000002</v>
      </c>
      <c r="W59">
        <v>713.1</v>
      </c>
    </row>
    <row r="60" spans="1:23" x14ac:dyDescent="0.35">
      <c r="A60" t="s">
        <v>152</v>
      </c>
      <c r="B60" t="s">
        <v>112</v>
      </c>
      <c r="C60" t="s">
        <v>117</v>
      </c>
      <c r="D60">
        <v>63480</v>
      </c>
      <c r="E60" t="b">
        <v>0</v>
      </c>
      <c r="F60">
        <v>0.31</v>
      </c>
      <c r="G60">
        <v>50</v>
      </c>
      <c r="H60">
        <v>0.03</v>
      </c>
      <c r="I60">
        <v>0</v>
      </c>
      <c r="J60">
        <v>7.0000000000000007E-2</v>
      </c>
      <c r="K60">
        <v>0.05</v>
      </c>
      <c r="L60">
        <v>0.04</v>
      </c>
      <c r="M60">
        <v>0.3</v>
      </c>
      <c r="N60">
        <v>0.31</v>
      </c>
      <c r="O60">
        <v>0.15</v>
      </c>
      <c r="P60">
        <v>1</v>
      </c>
      <c r="Q60">
        <v>2</v>
      </c>
      <c r="R60">
        <v>16</v>
      </c>
      <c r="S60">
        <v>0.9</v>
      </c>
      <c r="T60">
        <v>16</v>
      </c>
      <c r="U60">
        <v>1.26</v>
      </c>
      <c r="V60">
        <v>601.41999999999996</v>
      </c>
      <c r="W60">
        <v>664.9</v>
      </c>
    </row>
    <row r="61" spans="1:23" x14ac:dyDescent="0.35">
      <c r="A61" t="s">
        <v>1185</v>
      </c>
      <c r="B61" t="s">
        <v>112</v>
      </c>
      <c r="C61" t="s">
        <v>119</v>
      </c>
      <c r="D61">
        <v>53280</v>
      </c>
      <c r="E61" t="b">
        <v>0</v>
      </c>
      <c r="F61">
        <v>0.24</v>
      </c>
      <c r="G61">
        <v>40</v>
      </c>
      <c r="H61">
        <v>0.11</v>
      </c>
      <c r="I61">
        <v>0.13</v>
      </c>
      <c r="J61">
        <v>0.05</v>
      </c>
      <c r="K61">
        <v>0.1</v>
      </c>
      <c r="L61">
        <v>7.0000000000000007E-2</v>
      </c>
      <c r="M61">
        <v>0.23</v>
      </c>
      <c r="N61">
        <v>0.16</v>
      </c>
      <c r="O61">
        <v>0.16</v>
      </c>
      <c r="P61">
        <v>0</v>
      </c>
      <c r="Q61">
        <v>2</v>
      </c>
      <c r="R61">
        <v>16</v>
      </c>
      <c r="S61">
        <v>1</v>
      </c>
      <c r="T61">
        <v>16</v>
      </c>
      <c r="U61">
        <v>1.25</v>
      </c>
      <c r="V61">
        <v>515.32000000000005</v>
      </c>
      <c r="W61">
        <v>568.60000000000014</v>
      </c>
    </row>
    <row r="62" spans="1:23" x14ac:dyDescent="0.35">
      <c r="A62" t="s">
        <v>144</v>
      </c>
      <c r="B62" t="s">
        <v>112</v>
      </c>
      <c r="C62" t="s">
        <v>114</v>
      </c>
      <c r="D62">
        <v>73890</v>
      </c>
      <c r="E62" t="b">
        <v>0</v>
      </c>
      <c r="F62">
        <v>0.31</v>
      </c>
      <c r="G62">
        <v>50</v>
      </c>
      <c r="H62">
        <v>0</v>
      </c>
      <c r="I62">
        <v>0.18</v>
      </c>
      <c r="J62">
        <v>0.02</v>
      </c>
      <c r="K62">
        <v>7.0000000000000007E-2</v>
      </c>
      <c r="L62">
        <v>0</v>
      </c>
      <c r="M62">
        <v>0.3</v>
      </c>
      <c r="N62">
        <v>0.27</v>
      </c>
      <c r="O62">
        <v>0.14000000000000001</v>
      </c>
      <c r="P62">
        <v>1</v>
      </c>
      <c r="Q62">
        <v>2</v>
      </c>
      <c r="R62">
        <v>16</v>
      </c>
      <c r="S62">
        <v>0.9</v>
      </c>
      <c r="T62">
        <v>16</v>
      </c>
      <c r="U62">
        <v>1.29</v>
      </c>
      <c r="V62">
        <v>589.81000000000006</v>
      </c>
      <c r="W62">
        <v>663.7</v>
      </c>
    </row>
    <row r="63" spans="1:23" x14ac:dyDescent="0.35">
      <c r="A63" t="s">
        <v>1186</v>
      </c>
      <c r="B63" t="s">
        <v>109</v>
      </c>
      <c r="C63" t="s">
        <v>113</v>
      </c>
      <c r="D63">
        <v>48600</v>
      </c>
      <c r="E63" t="b">
        <v>0</v>
      </c>
      <c r="F63">
        <v>0.21</v>
      </c>
      <c r="G63">
        <v>39</v>
      </c>
      <c r="H63">
        <v>0.05</v>
      </c>
      <c r="I63">
        <v>0.03</v>
      </c>
      <c r="J63">
        <v>0.04</v>
      </c>
      <c r="K63">
        <v>0.06</v>
      </c>
      <c r="L63">
        <v>0</v>
      </c>
      <c r="M63">
        <v>0.35</v>
      </c>
      <c r="N63">
        <v>0.08</v>
      </c>
      <c r="O63">
        <v>0.14000000000000001</v>
      </c>
      <c r="P63">
        <v>1</v>
      </c>
      <c r="Q63">
        <v>2</v>
      </c>
      <c r="R63">
        <v>18</v>
      </c>
      <c r="S63">
        <v>1</v>
      </c>
      <c r="T63">
        <v>13</v>
      </c>
      <c r="U63">
        <v>0.96</v>
      </c>
      <c r="V63">
        <v>517.20000000000005</v>
      </c>
      <c r="W63">
        <v>565.79999999999995</v>
      </c>
    </row>
    <row r="64" spans="1:23" x14ac:dyDescent="0.35">
      <c r="A64" t="s">
        <v>149</v>
      </c>
      <c r="B64" t="s">
        <v>112</v>
      </c>
      <c r="C64" t="s">
        <v>114</v>
      </c>
      <c r="D64">
        <v>75200</v>
      </c>
      <c r="E64" t="b">
        <v>0</v>
      </c>
      <c r="F64">
        <v>0.34</v>
      </c>
      <c r="G64">
        <v>50</v>
      </c>
      <c r="H64">
        <v>0.5</v>
      </c>
      <c r="I64">
        <v>0.05</v>
      </c>
      <c r="J64">
        <v>0.01</v>
      </c>
      <c r="K64">
        <v>0.03</v>
      </c>
      <c r="L64">
        <v>0</v>
      </c>
      <c r="M64">
        <v>0.34</v>
      </c>
      <c r="N64">
        <v>0.35</v>
      </c>
      <c r="O64">
        <v>0.15</v>
      </c>
      <c r="P64">
        <v>1</v>
      </c>
      <c r="Q64">
        <v>2</v>
      </c>
      <c r="R64">
        <v>19</v>
      </c>
      <c r="S64">
        <v>0.9</v>
      </c>
      <c r="T64">
        <v>20.8</v>
      </c>
      <c r="U64">
        <v>1.7700000000000002</v>
      </c>
      <c r="V64">
        <v>653.9</v>
      </c>
      <c r="W64">
        <v>729.1</v>
      </c>
    </row>
    <row r="65" spans="1:23" x14ac:dyDescent="0.35">
      <c r="A65" t="s">
        <v>128</v>
      </c>
      <c r="B65" t="s">
        <v>111</v>
      </c>
      <c r="C65" t="s">
        <v>127</v>
      </c>
      <c r="D65">
        <v>14130</v>
      </c>
      <c r="E65" t="b">
        <v>0</v>
      </c>
      <c r="F65">
        <v>0.01</v>
      </c>
      <c r="G65">
        <v>8</v>
      </c>
      <c r="H65">
        <v>0.11</v>
      </c>
      <c r="I65">
        <v>0.04</v>
      </c>
      <c r="J65">
        <v>0.04</v>
      </c>
      <c r="K65">
        <v>0</v>
      </c>
      <c r="L65">
        <v>0</v>
      </c>
      <c r="M65">
        <v>0.11</v>
      </c>
      <c r="N65">
        <v>0.01</v>
      </c>
      <c r="O65">
        <v>0.04</v>
      </c>
      <c r="P65">
        <v>0</v>
      </c>
      <c r="Q65">
        <v>0</v>
      </c>
      <c r="R65">
        <v>3</v>
      </c>
      <c r="S65">
        <v>1.1100000000000001</v>
      </c>
      <c r="T65">
        <v>3.86</v>
      </c>
      <c r="U65">
        <v>0.36</v>
      </c>
      <c r="V65">
        <v>190.91000000000003</v>
      </c>
      <c r="W65">
        <v>205.04000000000002</v>
      </c>
    </row>
    <row r="66" spans="1:23" x14ac:dyDescent="0.35">
      <c r="A66" t="s">
        <v>1187</v>
      </c>
      <c r="B66" t="s">
        <v>112</v>
      </c>
      <c r="C66" t="s">
        <v>114</v>
      </c>
      <c r="D66">
        <v>57500</v>
      </c>
      <c r="E66" t="b">
        <v>0</v>
      </c>
      <c r="F66">
        <v>0.24</v>
      </c>
      <c r="G66">
        <v>48</v>
      </c>
      <c r="H66">
        <v>0.12</v>
      </c>
      <c r="I66">
        <v>0.05</v>
      </c>
      <c r="J66">
        <v>0.03</v>
      </c>
      <c r="K66">
        <v>0.1</v>
      </c>
      <c r="L66">
        <v>0</v>
      </c>
      <c r="M66">
        <v>0.18</v>
      </c>
      <c r="N66">
        <v>0.18</v>
      </c>
      <c r="O66">
        <v>0.13</v>
      </c>
      <c r="P66">
        <v>0</v>
      </c>
      <c r="Q66">
        <v>1</v>
      </c>
      <c r="R66">
        <v>13</v>
      </c>
      <c r="S66">
        <v>1</v>
      </c>
      <c r="T66">
        <v>14</v>
      </c>
      <c r="U66">
        <v>1.0299999999999998</v>
      </c>
      <c r="V66">
        <v>490.5</v>
      </c>
      <c r="W66">
        <v>548</v>
      </c>
    </row>
    <row r="67" spans="1:23" x14ac:dyDescent="0.35">
      <c r="A67" t="s">
        <v>145</v>
      </c>
      <c r="B67" t="s">
        <v>112</v>
      </c>
      <c r="C67" t="s">
        <v>114</v>
      </c>
      <c r="D67">
        <v>70400</v>
      </c>
      <c r="E67" t="b">
        <v>0</v>
      </c>
      <c r="F67">
        <v>0.34</v>
      </c>
      <c r="G67">
        <v>50</v>
      </c>
      <c r="H67">
        <v>0.51</v>
      </c>
      <c r="I67">
        <v>0.05</v>
      </c>
      <c r="J67">
        <v>0.01</v>
      </c>
      <c r="K67">
        <v>0</v>
      </c>
      <c r="L67">
        <v>0</v>
      </c>
      <c r="M67">
        <v>0.33</v>
      </c>
      <c r="N67">
        <v>0.33</v>
      </c>
      <c r="O67">
        <v>0.16</v>
      </c>
      <c r="P67">
        <v>2</v>
      </c>
      <c r="Q67">
        <v>3</v>
      </c>
      <c r="R67">
        <v>17</v>
      </c>
      <c r="S67">
        <v>0.9</v>
      </c>
      <c r="T67">
        <v>19.399999999999999</v>
      </c>
      <c r="U67">
        <v>1.7300000000000002</v>
      </c>
      <c r="V67">
        <v>711.90000000000009</v>
      </c>
      <c r="W67">
        <v>782.30000000000007</v>
      </c>
    </row>
    <row r="68" spans="1:23" x14ac:dyDescent="0.35">
      <c r="A68" t="s">
        <v>1188</v>
      </c>
      <c r="B68" t="s">
        <v>112</v>
      </c>
      <c r="C68" t="s">
        <v>108</v>
      </c>
      <c r="D68">
        <v>65680</v>
      </c>
      <c r="E68" t="b">
        <v>0</v>
      </c>
      <c r="F68">
        <v>0.31</v>
      </c>
      <c r="G68">
        <v>50</v>
      </c>
      <c r="H68">
        <v>0.01</v>
      </c>
      <c r="I68">
        <v>7.0000000000000007E-2</v>
      </c>
      <c r="J68">
        <v>0.02</v>
      </c>
      <c r="K68">
        <v>0.06</v>
      </c>
      <c r="L68">
        <v>0</v>
      </c>
      <c r="M68">
        <v>0.28999999999999998</v>
      </c>
      <c r="N68">
        <v>0.28000000000000003</v>
      </c>
      <c r="O68">
        <v>0.15</v>
      </c>
      <c r="P68">
        <v>1</v>
      </c>
      <c r="Q68">
        <v>2</v>
      </c>
      <c r="R68">
        <v>18</v>
      </c>
      <c r="S68">
        <v>0.9</v>
      </c>
      <c r="T68">
        <v>18</v>
      </c>
      <c r="U68">
        <v>1.19</v>
      </c>
      <c r="V68">
        <v>587.92000000000007</v>
      </c>
      <c r="W68">
        <v>653.60000000000014</v>
      </c>
    </row>
    <row r="69" spans="1:23" x14ac:dyDescent="0.35">
      <c r="A69" t="s">
        <v>148</v>
      </c>
      <c r="B69" t="s">
        <v>112</v>
      </c>
      <c r="C69" t="s">
        <v>114</v>
      </c>
      <c r="D69">
        <v>78700</v>
      </c>
      <c r="E69" t="b">
        <v>0</v>
      </c>
      <c r="F69">
        <v>0.28000000000000003</v>
      </c>
      <c r="G69">
        <v>45</v>
      </c>
      <c r="H69">
        <v>0.35</v>
      </c>
      <c r="I69">
        <v>0.21</v>
      </c>
      <c r="J69">
        <v>0.12</v>
      </c>
      <c r="K69">
        <v>0.05</v>
      </c>
      <c r="L69">
        <v>0</v>
      </c>
      <c r="M69">
        <v>0.23</v>
      </c>
      <c r="N69">
        <v>0.23</v>
      </c>
      <c r="O69">
        <v>0.27</v>
      </c>
      <c r="P69">
        <v>0</v>
      </c>
      <c r="Q69">
        <v>1</v>
      </c>
      <c r="R69">
        <v>14</v>
      </c>
      <c r="S69">
        <v>1</v>
      </c>
      <c r="T69">
        <v>18</v>
      </c>
      <c r="U69">
        <v>1.74</v>
      </c>
      <c r="V69">
        <v>554.6</v>
      </c>
      <c r="W69">
        <v>633.30000000000007</v>
      </c>
    </row>
    <row r="70" spans="1:23" x14ac:dyDescent="0.35">
      <c r="A70" t="s">
        <v>1189</v>
      </c>
      <c r="B70" t="s">
        <v>111</v>
      </c>
      <c r="C70" t="s">
        <v>113</v>
      </c>
      <c r="D70">
        <v>36340</v>
      </c>
      <c r="E70" t="b">
        <v>0</v>
      </c>
      <c r="F70">
        <v>0.12</v>
      </c>
      <c r="G70">
        <v>27</v>
      </c>
      <c r="H70">
        <v>0.02</v>
      </c>
      <c r="I70">
        <v>0.03</v>
      </c>
      <c r="J70">
        <v>0.02</v>
      </c>
      <c r="K70">
        <v>0.02</v>
      </c>
      <c r="L70">
        <v>0</v>
      </c>
      <c r="M70">
        <v>0.08</v>
      </c>
      <c r="N70">
        <v>0.06</v>
      </c>
      <c r="O70">
        <v>0.06</v>
      </c>
      <c r="P70">
        <v>1</v>
      </c>
      <c r="Q70">
        <v>2</v>
      </c>
      <c r="R70">
        <v>13</v>
      </c>
      <c r="S70">
        <v>1.05</v>
      </c>
      <c r="T70">
        <v>8</v>
      </c>
      <c r="U70">
        <v>0.41000000000000003</v>
      </c>
      <c r="V70">
        <v>372.55999999999995</v>
      </c>
      <c r="W70">
        <v>408.9</v>
      </c>
    </row>
    <row r="71" spans="1:23" x14ac:dyDescent="0.35">
      <c r="A71" t="s">
        <v>150</v>
      </c>
      <c r="B71" t="s">
        <v>112</v>
      </c>
      <c r="C71" t="s">
        <v>114</v>
      </c>
      <c r="D71">
        <v>83000</v>
      </c>
      <c r="E71" t="b">
        <v>0</v>
      </c>
      <c r="F71">
        <v>0.34</v>
      </c>
      <c r="G71">
        <v>54</v>
      </c>
      <c r="H71">
        <v>0.53</v>
      </c>
      <c r="I71">
        <v>0.05</v>
      </c>
      <c r="J71">
        <v>0</v>
      </c>
      <c r="K71">
        <v>0.12</v>
      </c>
      <c r="L71">
        <v>0</v>
      </c>
      <c r="M71">
        <v>0.28999999999999998</v>
      </c>
      <c r="N71">
        <v>0.33</v>
      </c>
      <c r="O71">
        <v>0.15</v>
      </c>
      <c r="P71">
        <v>3</v>
      </c>
      <c r="Q71">
        <v>4</v>
      </c>
      <c r="R71">
        <v>18</v>
      </c>
      <c r="S71">
        <v>0.9</v>
      </c>
      <c r="T71">
        <v>20.2</v>
      </c>
      <c r="U71">
        <v>1.81</v>
      </c>
      <c r="V71">
        <v>783.8</v>
      </c>
      <c r="W71">
        <v>866.8</v>
      </c>
    </row>
    <row r="72" spans="1:23" x14ac:dyDescent="0.35">
      <c r="A72" t="s">
        <v>1190</v>
      </c>
      <c r="B72" t="s">
        <v>109</v>
      </c>
      <c r="C72" t="s">
        <v>113</v>
      </c>
      <c r="D72">
        <v>50280</v>
      </c>
      <c r="E72" t="b">
        <v>0</v>
      </c>
      <c r="F72">
        <v>0.14000000000000001</v>
      </c>
      <c r="G72">
        <v>36</v>
      </c>
      <c r="H72">
        <v>0.1</v>
      </c>
      <c r="I72">
        <v>0.08</v>
      </c>
      <c r="J72">
        <v>0.04</v>
      </c>
      <c r="K72">
        <v>0.08</v>
      </c>
      <c r="L72">
        <v>0</v>
      </c>
      <c r="M72">
        <v>0.16</v>
      </c>
      <c r="N72">
        <v>0.06</v>
      </c>
      <c r="O72">
        <v>0.11</v>
      </c>
      <c r="P72">
        <v>1</v>
      </c>
      <c r="Q72">
        <v>3</v>
      </c>
      <c r="R72">
        <v>10</v>
      </c>
      <c r="S72">
        <v>1.05</v>
      </c>
      <c r="T72">
        <v>11</v>
      </c>
      <c r="U72">
        <v>0.77</v>
      </c>
      <c r="V72">
        <v>480.72</v>
      </c>
      <c r="W72">
        <v>531</v>
      </c>
    </row>
    <row r="73" spans="1:23" x14ac:dyDescent="0.35">
      <c r="A73" t="s">
        <v>172</v>
      </c>
      <c r="B73" t="s">
        <v>112</v>
      </c>
      <c r="C73" t="s">
        <v>127</v>
      </c>
      <c r="D73">
        <v>85800</v>
      </c>
      <c r="E73" t="b">
        <v>0</v>
      </c>
      <c r="F73">
        <v>0.28000000000000003</v>
      </c>
      <c r="G73">
        <v>45</v>
      </c>
      <c r="H73">
        <v>0.38</v>
      </c>
      <c r="I73">
        <v>0.03</v>
      </c>
      <c r="J73">
        <v>7.0000000000000007E-2</v>
      </c>
      <c r="K73">
        <v>0.08</v>
      </c>
      <c r="L73">
        <v>0</v>
      </c>
      <c r="M73">
        <v>0.26</v>
      </c>
      <c r="N73">
        <v>0.25</v>
      </c>
      <c r="O73">
        <v>0.27</v>
      </c>
      <c r="P73">
        <v>2</v>
      </c>
      <c r="Q73">
        <v>3</v>
      </c>
      <c r="R73">
        <v>13</v>
      </c>
      <c r="S73">
        <v>1</v>
      </c>
      <c r="T73">
        <v>16.399999999999999</v>
      </c>
      <c r="U73">
        <v>1.62</v>
      </c>
      <c r="V73">
        <v>659.39999999999986</v>
      </c>
      <c r="W73">
        <v>745.19999999999993</v>
      </c>
    </row>
    <row r="74" spans="1:23" x14ac:dyDescent="0.35">
      <c r="A74" t="s">
        <v>131</v>
      </c>
      <c r="B74" t="s">
        <v>111</v>
      </c>
      <c r="C74" t="s">
        <v>130</v>
      </c>
      <c r="D74">
        <v>11951</v>
      </c>
      <c r="E74" t="b">
        <v>0</v>
      </c>
      <c r="F74">
        <v>0.01</v>
      </c>
      <c r="G74">
        <v>8</v>
      </c>
      <c r="H74">
        <v>0.13</v>
      </c>
      <c r="I74">
        <v>0.04</v>
      </c>
      <c r="J74">
        <v>0.05</v>
      </c>
      <c r="K74">
        <v>0</v>
      </c>
      <c r="L74">
        <v>0</v>
      </c>
      <c r="M74">
        <v>0.12</v>
      </c>
      <c r="N74">
        <v>0.01</v>
      </c>
      <c r="O74">
        <v>0.05</v>
      </c>
      <c r="P74">
        <v>0</v>
      </c>
      <c r="Q74">
        <v>0</v>
      </c>
      <c r="R74">
        <v>8</v>
      </c>
      <c r="S74">
        <v>1.1100000000000001</v>
      </c>
      <c r="T74">
        <v>3.98</v>
      </c>
      <c r="U74">
        <v>0.41000000000000003</v>
      </c>
      <c r="V74">
        <v>205.26900000000003</v>
      </c>
      <c r="W74">
        <v>217.22000000000003</v>
      </c>
    </row>
    <row r="75" spans="1:23" x14ac:dyDescent="0.35">
      <c r="A75" t="s">
        <v>177</v>
      </c>
      <c r="B75" t="s">
        <v>112</v>
      </c>
      <c r="C75" t="s">
        <v>117</v>
      </c>
      <c r="D75">
        <v>70700</v>
      </c>
      <c r="E75" t="b">
        <v>0</v>
      </c>
      <c r="F75">
        <v>0.28000000000000003</v>
      </c>
      <c r="G75">
        <v>45</v>
      </c>
      <c r="H75">
        <v>0.41</v>
      </c>
      <c r="I75">
        <v>0.15</v>
      </c>
      <c r="J75">
        <v>0.09</v>
      </c>
      <c r="K75">
        <v>0.05</v>
      </c>
      <c r="L75">
        <v>0</v>
      </c>
      <c r="M75">
        <v>0.23</v>
      </c>
      <c r="N75">
        <v>0.28000000000000003</v>
      </c>
      <c r="O75">
        <v>0.24</v>
      </c>
      <c r="P75">
        <v>0</v>
      </c>
      <c r="Q75">
        <v>1</v>
      </c>
      <c r="R75">
        <v>15</v>
      </c>
      <c r="S75">
        <v>1</v>
      </c>
      <c r="T75">
        <v>18</v>
      </c>
      <c r="U75">
        <v>1.73</v>
      </c>
      <c r="V75">
        <v>564.29999999999995</v>
      </c>
      <c r="W75">
        <v>635</v>
      </c>
    </row>
    <row r="76" spans="1:23" x14ac:dyDescent="0.35">
      <c r="A76" t="s">
        <v>132</v>
      </c>
      <c r="B76" t="s">
        <v>111</v>
      </c>
      <c r="C76" t="s">
        <v>119</v>
      </c>
      <c r="D76">
        <v>10930</v>
      </c>
      <c r="E76" t="b">
        <v>0</v>
      </c>
      <c r="F76">
        <v>0.01</v>
      </c>
      <c r="G76">
        <v>8</v>
      </c>
      <c r="H76">
        <v>0.11</v>
      </c>
      <c r="I76">
        <v>0.05</v>
      </c>
      <c r="J76">
        <v>0.04</v>
      </c>
      <c r="K76">
        <v>0</v>
      </c>
      <c r="L76">
        <v>0</v>
      </c>
      <c r="M76">
        <v>0.11</v>
      </c>
      <c r="N76">
        <v>0.01</v>
      </c>
      <c r="O76">
        <v>0.04</v>
      </c>
      <c r="P76">
        <v>0</v>
      </c>
      <c r="Q76">
        <v>0</v>
      </c>
      <c r="R76">
        <v>3</v>
      </c>
      <c r="S76">
        <v>1.1100000000000001</v>
      </c>
      <c r="T76">
        <v>3.86</v>
      </c>
      <c r="U76">
        <v>0.37</v>
      </c>
      <c r="V76">
        <v>195.21</v>
      </c>
      <c r="W76">
        <v>206.14000000000001</v>
      </c>
    </row>
    <row r="77" spans="1:23" x14ac:dyDescent="0.35">
      <c r="A77" t="s">
        <v>169</v>
      </c>
      <c r="B77" t="s">
        <v>112</v>
      </c>
      <c r="C77" t="s">
        <v>127</v>
      </c>
      <c r="D77">
        <v>67800</v>
      </c>
      <c r="E77" t="b">
        <v>0</v>
      </c>
      <c r="F77">
        <v>0.28000000000000003</v>
      </c>
      <c r="G77">
        <v>45</v>
      </c>
      <c r="H77">
        <v>0.5</v>
      </c>
      <c r="I77">
        <v>0.03</v>
      </c>
      <c r="J77">
        <v>0.05</v>
      </c>
      <c r="K77">
        <v>0.08</v>
      </c>
      <c r="L77">
        <v>0</v>
      </c>
      <c r="M77">
        <v>0.2</v>
      </c>
      <c r="N77">
        <v>0.25</v>
      </c>
      <c r="O77">
        <v>0.14000000000000001</v>
      </c>
      <c r="P77">
        <v>1</v>
      </c>
      <c r="Q77">
        <v>2</v>
      </c>
      <c r="R77">
        <v>15</v>
      </c>
      <c r="S77">
        <v>1</v>
      </c>
      <c r="T77">
        <v>11.3</v>
      </c>
      <c r="U77">
        <v>1.53</v>
      </c>
      <c r="V77">
        <v>597.49999999999989</v>
      </c>
      <c r="W77">
        <v>665.3</v>
      </c>
    </row>
    <row r="78" spans="1:23" x14ac:dyDescent="0.35">
      <c r="A78" t="s">
        <v>1191</v>
      </c>
      <c r="B78" t="s">
        <v>109</v>
      </c>
      <c r="C78" t="s">
        <v>130</v>
      </c>
      <c r="D78">
        <v>128710</v>
      </c>
      <c r="E78" t="b">
        <v>0</v>
      </c>
      <c r="F78">
        <v>0.06</v>
      </c>
      <c r="G78">
        <v>38</v>
      </c>
      <c r="H78">
        <v>0.05</v>
      </c>
      <c r="I78">
        <v>0.13</v>
      </c>
      <c r="J78">
        <v>0.08</v>
      </c>
      <c r="K78">
        <v>7.0000000000000007E-2</v>
      </c>
      <c r="L78">
        <v>0.02</v>
      </c>
      <c r="M78">
        <v>0.24</v>
      </c>
      <c r="N78">
        <v>0.03</v>
      </c>
      <c r="O78">
        <v>7.0000000000000007E-2</v>
      </c>
      <c r="P78">
        <v>1</v>
      </c>
      <c r="Q78">
        <v>2</v>
      </c>
      <c r="R78">
        <v>14</v>
      </c>
      <c r="S78">
        <v>1</v>
      </c>
      <c r="T78">
        <v>9</v>
      </c>
      <c r="U78">
        <v>0.75000000000000022</v>
      </c>
      <c r="V78">
        <v>374.79</v>
      </c>
      <c r="W78">
        <v>503.5</v>
      </c>
    </row>
    <row r="79" spans="1:23" x14ac:dyDescent="0.35">
      <c r="A79" t="s">
        <v>170</v>
      </c>
      <c r="B79" t="s">
        <v>112</v>
      </c>
      <c r="C79" t="s">
        <v>127</v>
      </c>
      <c r="D79">
        <v>79960</v>
      </c>
      <c r="E79" t="b">
        <v>0</v>
      </c>
      <c r="F79">
        <v>0.3</v>
      </c>
      <c r="G79">
        <v>45</v>
      </c>
      <c r="H79">
        <v>0.5</v>
      </c>
      <c r="I79">
        <v>0.12</v>
      </c>
      <c r="J79">
        <v>0.09</v>
      </c>
      <c r="K79">
        <v>7.0000000000000007E-2</v>
      </c>
      <c r="L79">
        <v>0</v>
      </c>
      <c r="M79">
        <v>0.25</v>
      </c>
      <c r="N79">
        <v>0.33</v>
      </c>
      <c r="O79">
        <v>0.24</v>
      </c>
      <c r="P79">
        <v>0</v>
      </c>
      <c r="Q79">
        <v>1</v>
      </c>
      <c r="R79">
        <v>16</v>
      </c>
      <c r="S79">
        <v>1</v>
      </c>
      <c r="T79">
        <v>20</v>
      </c>
      <c r="U79">
        <v>1.9000000000000001</v>
      </c>
      <c r="V79">
        <v>580.83999999999992</v>
      </c>
      <c r="W79">
        <v>660.80000000000007</v>
      </c>
    </row>
    <row r="80" spans="1:23" x14ac:dyDescent="0.35">
      <c r="A80" t="s">
        <v>1192</v>
      </c>
      <c r="B80" t="s">
        <v>109</v>
      </c>
      <c r="C80" t="s">
        <v>119</v>
      </c>
      <c r="D80">
        <v>51300</v>
      </c>
      <c r="E80" t="b">
        <v>0</v>
      </c>
      <c r="F80">
        <v>0.21</v>
      </c>
      <c r="G80">
        <v>39</v>
      </c>
      <c r="H80">
        <v>0.13</v>
      </c>
      <c r="I80">
        <v>0.06</v>
      </c>
      <c r="J80">
        <v>0.05</v>
      </c>
      <c r="K80">
        <v>0.05</v>
      </c>
      <c r="L80">
        <v>0</v>
      </c>
      <c r="M80">
        <v>0.36</v>
      </c>
      <c r="N80">
        <v>0.19</v>
      </c>
      <c r="O80">
        <v>0.15</v>
      </c>
      <c r="P80">
        <v>2</v>
      </c>
      <c r="Q80">
        <v>2</v>
      </c>
      <c r="R80">
        <v>20</v>
      </c>
      <c r="S80">
        <v>1</v>
      </c>
      <c r="T80">
        <v>16</v>
      </c>
      <c r="U80">
        <v>1.2</v>
      </c>
      <c r="V80">
        <v>581.6</v>
      </c>
      <c r="W80">
        <v>632.9</v>
      </c>
    </row>
    <row r="81" spans="1:23" x14ac:dyDescent="0.35">
      <c r="A81" t="s">
        <v>193</v>
      </c>
      <c r="B81" t="s">
        <v>112</v>
      </c>
      <c r="C81" t="s">
        <v>119</v>
      </c>
      <c r="D81">
        <v>68880</v>
      </c>
      <c r="E81" t="b">
        <v>0</v>
      </c>
      <c r="F81">
        <v>0.31</v>
      </c>
      <c r="G81">
        <v>50</v>
      </c>
      <c r="H81">
        <v>0.02</v>
      </c>
      <c r="I81">
        <v>0.09</v>
      </c>
      <c r="J81">
        <v>0.08</v>
      </c>
      <c r="K81">
        <v>0.06</v>
      </c>
      <c r="L81">
        <v>0.02</v>
      </c>
      <c r="M81">
        <v>0.28999999999999998</v>
      </c>
      <c r="N81">
        <v>0.28000000000000003</v>
      </c>
      <c r="O81">
        <v>0.15</v>
      </c>
      <c r="P81">
        <v>1</v>
      </c>
      <c r="Q81">
        <v>2</v>
      </c>
      <c r="R81">
        <v>17</v>
      </c>
      <c r="S81">
        <v>0.9</v>
      </c>
      <c r="T81">
        <v>17</v>
      </c>
      <c r="U81">
        <v>1.3</v>
      </c>
      <c r="V81">
        <v>596.82000000000005</v>
      </c>
      <c r="W81">
        <v>665.7</v>
      </c>
    </row>
    <row r="82" spans="1:23" x14ac:dyDescent="0.35">
      <c r="A82" t="s">
        <v>1193</v>
      </c>
      <c r="B82" t="s">
        <v>109</v>
      </c>
      <c r="C82" t="s">
        <v>130</v>
      </c>
      <c r="D82">
        <v>44670</v>
      </c>
      <c r="E82" t="b">
        <v>0</v>
      </c>
      <c r="F82">
        <v>0.14000000000000001</v>
      </c>
      <c r="G82">
        <v>33</v>
      </c>
      <c r="H82">
        <v>0.16</v>
      </c>
      <c r="I82">
        <v>7.0000000000000007E-2</v>
      </c>
      <c r="J82">
        <v>0.06</v>
      </c>
      <c r="K82">
        <v>0.08</v>
      </c>
      <c r="L82">
        <v>7.0000000000000007E-2</v>
      </c>
      <c r="M82">
        <v>0.2</v>
      </c>
      <c r="N82">
        <v>0.15</v>
      </c>
      <c r="O82">
        <v>0.17</v>
      </c>
      <c r="P82">
        <v>0</v>
      </c>
      <c r="Q82">
        <v>0</v>
      </c>
      <c r="R82">
        <v>6</v>
      </c>
      <c r="S82">
        <v>1.07</v>
      </c>
      <c r="T82">
        <v>6</v>
      </c>
      <c r="U82">
        <v>1.1000000000000001</v>
      </c>
      <c r="V82">
        <v>407.73000000000008</v>
      </c>
      <c r="W82">
        <v>452.40000000000003</v>
      </c>
    </row>
    <row r="83" spans="1:23" x14ac:dyDescent="0.35">
      <c r="A83" t="s">
        <v>194</v>
      </c>
      <c r="B83" t="s">
        <v>112</v>
      </c>
      <c r="C83" t="s">
        <v>130</v>
      </c>
      <c r="D83">
        <v>74300</v>
      </c>
      <c r="E83" t="b">
        <v>0</v>
      </c>
      <c r="F83">
        <v>0.34</v>
      </c>
      <c r="G83">
        <v>50</v>
      </c>
      <c r="H83">
        <v>0.01</v>
      </c>
      <c r="I83">
        <v>0.13</v>
      </c>
      <c r="J83">
        <v>0.03</v>
      </c>
      <c r="K83">
        <v>0.13</v>
      </c>
      <c r="L83">
        <v>0</v>
      </c>
      <c r="M83">
        <v>0.24</v>
      </c>
      <c r="N83">
        <v>0.28000000000000003</v>
      </c>
      <c r="O83">
        <v>0.12</v>
      </c>
      <c r="P83">
        <v>1</v>
      </c>
      <c r="Q83">
        <v>2</v>
      </c>
      <c r="R83">
        <v>18</v>
      </c>
      <c r="S83">
        <v>0.9</v>
      </c>
      <c r="T83">
        <v>19.8</v>
      </c>
      <c r="U83">
        <v>1.28</v>
      </c>
      <c r="V83">
        <v>582.89999999999986</v>
      </c>
      <c r="W83">
        <v>657.19999999999993</v>
      </c>
    </row>
    <row r="84" spans="1:23" x14ac:dyDescent="0.35">
      <c r="A84" t="s">
        <v>1194</v>
      </c>
      <c r="B84" t="s">
        <v>109</v>
      </c>
      <c r="C84" t="s">
        <v>127</v>
      </c>
      <c r="D84">
        <v>44670</v>
      </c>
      <c r="E84" t="b">
        <v>0</v>
      </c>
      <c r="F84">
        <v>0.14000000000000001</v>
      </c>
      <c r="G84">
        <v>33</v>
      </c>
      <c r="H84">
        <v>0.14000000000000001</v>
      </c>
      <c r="I84">
        <v>0.05</v>
      </c>
      <c r="J84">
        <v>0.05</v>
      </c>
      <c r="K84">
        <v>0.08</v>
      </c>
      <c r="L84">
        <v>0</v>
      </c>
      <c r="M84">
        <v>0.2</v>
      </c>
      <c r="N84">
        <v>0.1</v>
      </c>
      <c r="O84">
        <v>0.17</v>
      </c>
      <c r="P84">
        <v>1</v>
      </c>
      <c r="Q84">
        <v>1</v>
      </c>
      <c r="R84">
        <v>15</v>
      </c>
      <c r="S84">
        <v>1.07</v>
      </c>
      <c r="T84">
        <v>15</v>
      </c>
      <c r="U84">
        <v>0.93</v>
      </c>
      <c r="V84">
        <v>444.53</v>
      </c>
      <c r="W84">
        <v>489.2</v>
      </c>
    </row>
    <row r="85" spans="1:23" x14ac:dyDescent="0.35">
      <c r="A85" t="s">
        <v>189</v>
      </c>
      <c r="B85" t="s">
        <v>112</v>
      </c>
      <c r="C85" t="s">
        <v>187</v>
      </c>
      <c r="D85">
        <v>68880</v>
      </c>
      <c r="E85" t="b">
        <v>0</v>
      </c>
      <c r="F85">
        <v>0.33</v>
      </c>
      <c r="G85">
        <v>56</v>
      </c>
      <c r="H85">
        <v>0.08</v>
      </c>
      <c r="I85">
        <v>0.09</v>
      </c>
      <c r="J85">
        <v>0.02</v>
      </c>
      <c r="K85">
        <v>0</v>
      </c>
      <c r="L85">
        <v>7.0000000000000007E-2</v>
      </c>
      <c r="M85">
        <v>0.28999999999999998</v>
      </c>
      <c r="N85">
        <v>0.28000000000000003</v>
      </c>
      <c r="O85">
        <v>0.15</v>
      </c>
      <c r="P85">
        <v>2</v>
      </c>
      <c r="Q85">
        <v>3</v>
      </c>
      <c r="R85">
        <v>17</v>
      </c>
      <c r="S85">
        <v>0.94</v>
      </c>
      <c r="T85">
        <v>17</v>
      </c>
      <c r="U85">
        <v>1.31</v>
      </c>
      <c r="V85">
        <v>693.72</v>
      </c>
      <c r="W85">
        <v>762.6</v>
      </c>
    </row>
    <row r="86" spans="1:23" x14ac:dyDescent="0.35">
      <c r="A86" t="s">
        <v>1195</v>
      </c>
      <c r="B86" t="s">
        <v>109</v>
      </c>
      <c r="C86" t="s">
        <v>119</v>
      </c>
      <c r="D86">
        <v>44670</v>
      </c>
      <c r="E86" t="b">
        <v>0</v>
      </c>
      <c r="F86">
        <v>0.14000000000000001</v>
      </c>
      <c r="G86">
        <v>33</v>
      </c>
      <c r="H86">
        <v>0.17</v>
      </c>
      <c r="I86">
        <v>0.05</v>
      </c>
      <c r="J86">
        <v>0.05</v>
      </c>
      <c r="K86">
        <v>0.08</v>
      </c>
      <c r="L86">
        <v>0</v>
      </c>
      <c r="M86">
        <v>0.2</v>
      </c>
      <c r="N86">
        <v>0.13</v>
      </c>
      <c r="O86">
        <v>0.17</v>
      </c>
      <c r="P86">
        <v>1</v>
      </c>
      <c r="Q86">
        <v>3</v>
      </c>
      <c r="R86">
        <v>15</v>
      </c>
      <c r="S86">
        <v>1.07</v>
      </c>
      <c r="T86">
        <v>15</v>
      </c>
      <c r="U86">
        <v>0.9900000000000001</v>
      </c>
      <c r="V86">
        <v>513.83000000000004</v>
      </c>
      <c r="W86">
        <v>558.5</v>
      </c>
    </row>
    <row r="87" spans="1:23" x14ac:dyDescent="0.35">
      <c r="A87" t="s">
        <v>190</v>
      </c>
      <c r="B87" t="s">
        <v>112</v>
      </c>
      <c r="C87" t="s">
        <v>187</v>
      </c>
      <c r="D87">
        <v>57280</v>
      </c>
      <c r="E87" t="b">
        <v>0</v>
      </c>
      <c r="F87">
        <v>0.24</v>
      </c>
      <c r="G87">
        <v>40</v>
      </c>
      <c r="H87">
        <v>0.16</v>
      </c>
      <c r="I87">
        <v>0.13</v>
      </c>
      <c r="J87">
        <v>0.04</v>
      </c>
      <c r="K87">
        <v>0.08</v>
      </c>
      <c r="L87">
        <v>0.04</v>
      </c>
      <c r="M87">
        <v>0.23</v>
      </c>
      <c r="N87">
        <v>0.23</v>
      </c>
      <c r="O87">
        <v>0.16</v>
      </c>
      <c r="P87">
        <v>1</v>
      </c>
      <c r="Q87">
        <v>3</v>
      </c>
      <c r="R87">
        <v>17</v>
      </c>
      <c r="S87">
        <v>1</v>
      </c>
      <c r="T87">
        <v>16</v>
      </c>
      <c r="U87">
        <v>1.31</v>
      </c>
      <c r="V87">
        <v>585.21999999999991</v>
      </c>
      <c r="W87">
        <v>642.49999999999989</v>
      </c>
    </row>
    <row r="88" spans="1:23" x14ac:dyDescent="0.35">
      <c r="A88" t="s">
        <v>1196</v>
      </c>
      <c r="B88" t="s">
        <v>109</v>
      </c>
      <c r="C88" t="s">
        <v>130</v>
      </c>
      <c r="D88">
        <v>45370</v>
      </c>
      <c r="E88" t="b">
        <v>0</v>
      </c>
      <c r="F88">
        <v>0.14000000000000001</v>
      </c>
      <c r="G88">
        <v>33</v>
      </c>
      <c r="H88">
        <v>0.15</v>
      </c>
      <c r="I88">
        <v>0.05</v>
      </c>
      <c r="J88">
        <v>0.06</v>
      </c>
      <c r="K88">
        <v>0.08</v>
      </c>
      <c r="L88">
        <v>0.06</v>
      </c>
      <c r="M88">
        <v>0.2</v>
      </c>
      <c r="N88">
        <v>0.14000000000000001</v>
      </c>
      <c r="O88">
        <v>0.17</v>
      </c>
      <c r="P88">
        <v>0</v>
      </c>
      <c r="Q88">
        <v>0</v>
      </c>
      <c r="R88">
        <v>6</v>
      </c>
      <c r="S88">
        <v>1.07</v>
      </c>
      <c r="T88">
        <v>5</v>
      </c>
      <c r="U88">
        <v>1.0500000000000003</v>
      </c>
      <c r="V88">
        <v>401.63000000000005</v>
      </c>
      <c r="W88">
        <v>447.00000000000006</v>
      </c>
    </row>
    <row r="89" spans="1:23" x14ac:dyDescent="0.35">
      <c r="A89" t="s">
        <v>168</v>
      </c>
      <c r="B89" t="s">
        <v>112</v>
      </c>
      <c r="C89" t="s">
        <v>127</v>
      </c>
      <c r="D89">
        <v>81300</v>
      </c>
      <c r="E89" t="b">
        <v>0</v>
      </c>
      <c r="F89">
        <v>0.34</v>
      </c>
      <c r="G89">
        <v>54</v>
      </c>
      <c r="H89">
        <v>0.53</v>
      </c>
      <c r="I89">
        <v>0.14000000000000001</v>
      </c>
      <c r="J89">
        <v>0.01</v>
      </c>
      <c r="K89">
        <v>0.11</v>
      </c>
      <c r="L89">
        <v>0.05</v>
      </c>
      <c r="M89">
        <v>0.28000000000000003</v>
      </c>
      <c r="N89">
        <v>0.28999999999999998</v>
      </c>
      <c r="O89">
        <v>0.12</v>
      </c>
      <c r="P89">
        <v>3</v>
      </c>
      <c r="Q89">
        <v>4</v>
      </c>
      <c r="R89">
        <v>18</v>
      </c>
      <c r="S89">
        <v>0.9</v>
      </c>
      <c r="T89">
        <v>18</v>
      </c>
      <c r="U89">
        <v>1.8700000000000003</v>
      </c>
      <c r="V89">
        <v>787.1</v>
      </c>
      <c r="W89">
        <v>868.4</v>
      </c>
    </row>
    <row r="90" spans="1:23" x14ac:dyDescent="0.35">
      <c r="A90" t="s">
        <v>158</v>
      </c>
      <c r="B90" t="s">
        <v>112</v>
      </c>
      <c r="C90" t="s">
        <v>154</v>
      </c>
      <c r="D90">
        <v>71700</v>
      </c>
      <c r="E90" t="b">
        <v>0</v>
      </c>
      <c r="F90">
        <v>0.28000000000000003</v>
      </c>
      <c r="G90">
        <v>45</v>
      </c>
      <c r="H90">
        <v>0.31</v>
      </c>
      <c r="I90">
        <v>0.09</v>
      </c>
      <c r="J90">
        <v>0.08</v>
      </c>
      <c r="K90">
        <v>0.09</v>
      </c>
      <c r="L90">
        <v>0</v>
      </c>
      <c r="M90">
        <v>0.23</v>
      </c>
      <c r="N90">
        <v>0.21</v>
      </c>
      <c r="O90">
        <v>0.3</v>
      </c>
      <c r="P90">
        <v>0</v>
      </c>
      <c r="Q90">
        <v>1</v>
      </c>
      <c r="R90">
        <v>15</v>
      </c>
      <c r="S90">
        <v>1</v>
      </c>
      <c r="T90">
        <v>18</v>
      </c>
      <c r="U90">
        <v>1.59</v>
      </c>
      <c r="V90">
        <v>547</v>
      </c>
      <c r="W90">
        <v>618.69999999999993</v>
      </c>
    </row>
    <row r="91" spans="1:23" x14ac:dyDescent="0.35">
      <c r="A91" t="s">
        <v>134</v>
      </c>
      <c r="B91" t="s">
        <v>112</v>
      </c>
      <c r="C91" t="s">
        <v>119</v>
      </c>
      <c r="D91">
        <v>59700</v>
      </c>
      <c r="E91" t="b">
        <v>0</v>
      </c>
      <c r="F91">
        <v>0.34</v>
      </c>
      <c r="G91">
        <v>54</v>
      </c>
      <c r="H91">
        <v>0.06</v>
      </c>
      <c r="I91">
        <v>0.16</v>
      </c>
      <c r="J91">
        <v>0.02</v>
      </c>
      <c r="K91">
        <v>0.09</v>
      </c>
      <c r="L91">
        <v>0</v>
      </c>
      <c r="M91">
        <v>0.24</v>
      </c>
      <c r="N91">
        <v>0.28000000000000003</v>
      </c>
      <c r="O91">
        <v>0.12</v>
      </c>
      <c r="P91">
        <v>2</v>
      </c>
      <c r="Q91">
        <v>3</v>
      </c>
      <c r="R91">
        <v>17</v>
      </c>
      <c r="S91">
        <v>0.9</v>
      </c>
      <c r="T91">
        <v>16</v>
      </c>
      <c r="U91">
        <v>1.31</v>
      </c>
      <c r="V91">
        <v>683.6</v>
      </c>
      <c r="W91">
        <v>743.30000000000007</v>
      </c>
    </row>
    <row r="92" spans="1:23" x14ac:dyDescent="0.35">
      <c r="A92" t="s">
        <v>161</v>
      </c>
      <c r="B92" t="s">
        <v>112</v>
      </c>
      <c r="C92" t="s">
        <v>127</v>
      </c>
      <c r="D92">
        <v>65700</v>
      </c>
      <c r="E92" t="b">
        <v>0</v>
      </c>
      <c r="F92">
        <v>0.24</v>
      </c>
      <c r="G92">
        <v>39</v>
      </c>
      <c r="H92">
        <v>0.16</v>
      </c>
      <c r="I92">
        <v>0.03</v>
      </c>
      <c r="J92">
        <v>0.02</v>
      </c>
      <c r="K92">
        <v>0.04</v>
      </c>
      <c r="L92">
        <v>0</v>
      </c>
      <c r="M92">
        <v>0.45</v>
      </c>
      <c r="N92">
        <v>0.19</v>
      </c>
      <c r="O92">
        <v>0.19</v>
      </c>
      <c r="P92">
        <v>1</v>
      </c>
      <c r="Q92">
        <v>3</v>
      </c>
      <c r="R92">
        <v>11</v>
      </c>
      <c r="S92">
        <v>1</v>
      </c>
      <c r="T92">
        <v>8.5</v>
      </c>
      <c r="U92">
        <v>1.3199999999999998</v>
      </c>
      <c r="V92">
        <v>593.29999999999995</v>
      </c>
      <c r="W92">
        <v>659</v>
      </c>
    </row>
    <row r="93" spans="1:23" x14ac:dyDescent="0.35">
      <c r="A93" t="s">
        <v>1197</v>
      </c>
      <c r="B93" t="s">
        <v>112</v>
      </c>
      <c r="C93" t="s">
        <v>130</v>
      </c>
      <c r="D93">
        <v>73000</v>
      </c>
      <c r="E93" t="b">
        <v>0</v>
      </c>
      <c r="F93">
        <v>0.24</v>
      </c>
      <c r="G93">
        <v>48</v>
      </c>
      <c r="H93">
        <v>0.03</v>
      </c>
      <c r="I93">
        <v>0.1</v>
      </c>
      <c r="J93">
        <v>0.04</v>
      </c>
      <c r="K93">
        <v>0.04</v>
      </c>
      <c r="L93">
        <v>7.0000000000000007E-2</v>
      </c>
      <c r="M93">
        <v>0.18</v>
      </c>
      <c r="N93">
        <v>0.19</v>
      </c>
      <c r="O93">
        <v>0.12</v>
      </c>
      <c r="P93">
        <v>3</v>
      </c>
      <c r="Q93">
        <v>5</v>
      </c>
      <c r="R93">
        <v>33</v>
      </c>
      <c r="S93">
        <v>1</v>
      </c>
      <c r="T93">
        <v>18.399999999999999</v>
      </c>
      <c r="U93">
        <v>1.01</v>
      </c>
      <c r="V93">
        <v>698.4</v>
      </c>
      <c r="W93">
        <v>771.4</v>
      </c>
    </row>
    <row r="94" spans="1:23" x14ac:dyDescent="0.35">
      <c r="A94" t="s">
        <v>156</v>
      </c>
      <c r="B94" t="s">
        <v>112</v>
      </c>
      <c r="C94" t="s">
        <v>154</v>
      </c>
      <c r="D94">
        <v>72580</v>
      </c>
      <c r="E94" t="b">
        <v>0</v>
      </c>
      <c r="F94">
        <v>0.31</v>
      </c>
      <c r="G94">
        <v>50</v>
      </c>
      <c r="H94">
        <v>0.01</v>
      </c>
      <c r="I94">
        <v>0.02</v>
      </c>
      <c r="J94">
        <v>0.03</v>
      </c>
      <c r="K94">
        <v>0.08</v>
      </c>
      <c r="L94">
        <v>0.1</v>
      </c>
      <c r="M94">
        <v>0.28999999999999998</v>
      </c>
      <c r="N94">
        <v>0.31</v>
      </c>
      <c r="O94">
        <v>0.16</v>
      </c>
      <c r="P94">
        <v>2</v>
      </c>
      <c r="Q94">
        <v>3</v>
      </c>
      <c r="R94">
        <v>17</v>
      </c>
      <c r="S94">
        <v>0.9</v>
      </c>
      <c r="T94">
        <v>17</v>
      </c>
      <c r="U94">
        <v>1.31</v>
      </c>
      <c r="V94">
        <v>657.82</v>
      </c>
      <c r="W94">
        <v>730.4</v>
      </c>
    </row>
    <row r="95" spans="1:23" x14ac:dyDescent="0.35">
      <c r="A95" t="s">
        <v>135</v>
      </c>
      <c r="B95" t="s">
        <v>112</v>
      </c>
      <c r="C95" t="s">
        <v>127</v>
      </c>
      <c r="D95">
        <v>56280</v>
      </c>
      <c r="E95" t="b">
        <v>0</v>
      </c>
      <c r="F95">
        <v>0.24</v>
      </c>
      <c r="G95">
        <v>40</v>
      </c>
      <c r="H95">
        <v>0.06</v>
      </c>
      <c r="I95">
        <v>0.12</v>
      </c>
      <c r="J95">
        <v>0.15</v>
      </c>
      <c r="K95">
        <v>7.0000000000000007E-2</v>
      </c>
      <c r="L95">
        <v>0.05</v>
      </c>
      <c r="M95">
        <v>0.23</v>
      </c>
      <c r="N95">
        <v>0.18</v>
      </c>
      <c r="O95">
        <v>0.16</v>
      </c>
      <c r="P95">
        <v>0</v>
      </c>
      <c r="Q95">
        <v>2</v>
      </c>
      <c r="R95">
        <v>17</v>
      </c>
      <c r="S95">
        <v>1</v>
      </c>
      <c r="T95">
        <v>18</v>
      </c>
      <c r="U95">
        <v>1.2599999999999998</v>
      </c>
      <c r="V95">
        <v>514.22</v>
      </c>
      <c r="W95">
        <v>570.5</v>
      </c>
    </row>
    <row r="96" spans="1:23" x14ac:dyDescent="0.35">
      <c r="A96" t="s">
        <v>1198</v>
      </c>
      <c r="B96" t="s">
        <v>112</v>
      </c>
      <c r="C96" t="s">
        <v>154</v>
      </c>
      <c r="D96">
        <v>54280</v>
      </c>
      <c r="E96" t="b">
        <v>0</v>
      </c>
      <c r="F96">
        <v>0.24</v>
      </c>
      <c r="G96">
        <v>40</v>
      </c>
      <c r="H96">
        <v>0.06</v>
      </c>
      <c r="I96">
        <v>0.13</v>
      </c>
      <c r="J96">
        <v>0.04</v>
      </c>
      <c r="K96">
        <v>0.08</v>
      </c>
      <c r="L96">
        <v>0.14000000000000001</v>
      </c>
      <c r="M96">
        <v>0.23</v>
      </c>
      <c r="N96">
        <v>0.15</v>
      </c>
      <c r="O96">
        <v>0.16</v>
      </c>
      <c r="P96">
        <v>1</v>
      </c>
      <c r="Q96">
        <v>3</v>
      </c>
      <c r="R96">
        <v>16</v>
      </c>
      <c r="S96">
        <v>1</v>
      </c>
      <c r="T96">
        <v>16</v>
      </c>
      <c r="U96">
        <v>1.23</v>
      </c>
      <c r="V96">
        <v>571.21999999999991</v>
      </c>
      <c r="W96">
        <v>625.49999999999989</v>
      </c>
    </row>
    <row r="97" spans="1:23" x14ac:dyDescent="0.35">
      <c r="A97" t="s">
        <v>1199</v>
      </c>
      <c r="B97" t="s">
        <v>112</v>
      </c>
      <c r="C97" t="s">
        <v>108</v>
      </c>
      <c r="D97">
        <v>51280</v>
      </c>
      <c r="E97" t="b">
        <v>0</v>
      </c>
      <c r="F97">
        <v>0.24</v>
      </c>
      <c r="G97">
        <v>40</v>
      </c>
      <c r="H97">
        <v>0.1</v>
      </c>
      <c r="I97">
        <v>0.1</v>
      </c>
      <c r="J97">
        <v>0.03</v>
      </c>
      <c r="K97">
        <v>0.1</v>
      </c>
      <c r="L97">
        <v>0.04</v>
      </c>
      <c r="M97">
        <v>0.23</v>
      </c>
      <c r="N97">
        <v>0.11</v>
      </c>
      <c r="O97">
        <v>0.16</v>
      </c>
      <c r="P97">
        <v>0</v>
      </c>
      <c r="Q97">
        <v>2</v>
      </c>
      <c r="R97">
        <v>13</v>
      </c>
      <c r="S97">
        <v>1</v>
      </c>
      <c r="T97">
        <v>14</v>
      </c>
      <c r="U97">
        <v>1.1099999999999999</v>
      </c>
      <c r="V97">
        <v>496.41999999999996</v>
      </c>
      <c r="W97">
        <v>547.70000000000005</v>
      </c>
    </row>
    <row r="98" spans="1:23" x14ac:dyDescent="0.35">
      <c r="A98" t="s">
        <v>166</v>
      </c>
      <c r="B98" t="s">
        <v>112</v>
      </c>
      <c r="C98" t="s">
        <v>127</v>
      </c>
      <c r="D98">
        <v>73400</v>
      </c>
      <c r="E98" t="b">
        <v>0</v>
      </c>
      <c r="F98">
        <v>0.34</v>
      </c>
      <c r="G98">
        <v>50</v>
      </c>
      <c r="H98">
        <v>0.24</v>
      </c>
      <c r="I98">
        <v>0.03</v>
      </c>
      <c r="J98">
        <v>0</v>
      </c>
      <c r="K98">
        <v>0</v>
      </c>
      <c r="L98">
        <v>0.1</v>
      </c>
      <c r="M98">
        <v>0.37</v>
      </c>
      <c r="N98">
        <v>0.38</v>
      </c>
      <c r="O98">
        <v>0.14000000000000001</v>
      </c>
      <c r="P98">
        <v>0</v>
      </c>
      <c r="Q98">
        <v>1</v>
      </c>
      <c r="R98">
        <v>19</v>
      </c>
      <c r="S98">
        <v>0.9</v>
      </c>
      <c r="T98">
        <v>23</v>
      </c>
      <c r="U98">
        <v>1.6000000000000003</v>
      </c>
      <c r="V98">
        <v>579.29999999999995</v>
      </c>
      <c r="W98">
        <v>652.69999999999993</v>
      </c>
    </row>
    <row r="99" spans="1:23" x14ac:dyDescent="0.35">
      <c r="A99" t="s">
        <v>1200</v>
      </c>
      <c r="B99" t="s">
        <v>109</v>
      </c>
      <c r="C99" t="s">
        <v>136</v>
      </c>
      <c r="D99">
        <v>41280</v>
      </c>
      <c r="E99" t="b">
        <v>0</v>
      </c>
      <c r="F99">
        <v>0.14000000000000001</v>
      </c>
      <c r="G99">
        <v>38</v>
      </c>
      <c r="H99">
        <v>0.13</v>
      </c>
      <c r="I99">
        <v>0.09</v>
      </c>
      <c r="J99">
        <v>0.04</v>
      </c>
      <c r="K99">
        <v>0.08</v>
      </c>
      <c r="L99">
        <v>0</v>
      </c>
      <c r="M99">
        <v>0.16</v>
      </c>
      <c r="N99">
        <v>0.11</v>
      </c>
      <c r="O99">
        <v>0.14000000000000001</v>
      </c>
      <c r="P99">
        <v>0</v>
      </c>
      <c r="Q99">
        <v>1</v>
      </c>
      <c r="R99">
        <v>13</v>
      </c>
      <c r="S99">
        <v>1.05</v>
      </c>
      <c r="T99">
        <v>10</v>
      </c>
      <c r="U99">
        <v>0.89</v>
      </c>
      <c r="V99">
        <v>434.12</v>
      </c>
      <c r="W99">
        <v>475.4</v>
      </c>
    </row>
    <row r="100" spans="1:23" x14ac:dyDescent="0.35">
      <c r="A100" t="s">
        <v>167</v>
      </c>
      <c r="B100" t="s">
        <v>112</v>
      </c>
      <c r="C100" t="s">
        <v>127</v>
      </c>
      <c r="D100">
        <v>83900</v>
      </c>
      <c r="E100" t="b">
        <v>0</v>
      </c>
      <c r="F100">
        <v>0.34</v>
      </c>
      <c r="G100">
        <v>50</v>
      </c>
      <c r="H100">
        <v>0.03</v>
      </c>
      <c r="I100">
        <v>0.04</v>
      </c>
      <c r="J100">
        <v>0</v>
      </c>
      <c r="K100">
        <v>0.08</v>
      </c>
      <c r="L100">
        <v>0</v>
      </c>
      <c r="M100">
        <v>0.41</v>
      </c>
      <c r="N100">
        <v>0.41</v>
      </c>
      <c r="O100">
        <v>0.14000000000000001</v>
      </c>
      <c r="P100">
        <v>1</v>
      </c>
      <c r="Q100">
        <v>2</v>
      </c>
      <c r="R100">
        <v>20</v>
      </c>
      <c r="S100">
        <v>0.9</v>
      </c>
      <c r="T100">
        <v>25</v>
      </c>
      <c r="U100">
        <v>1.45</v>
      </c>
      <c r="V100">
        <v>617.59999999999991</v>
      </c>
      <c r="W100">
        <v>701.49999999999989</v>
      </c>
    </row>
    <row r="101" spans="1:23" x14ac:dyDescent="0.35">
      <c r="A101" t="s">
        <v>1201</v>
      </c>
      <c r="B101" t="s">
        <v>109</v>
      </c>
      <c r="C101" t="s">
        <v>137</v>
      </c>
      <c r="D101">
        <v>52080</v>
      </c>
      <c r="E101" t="b">
        <v>0</v>
      </c>
      <c r="F101">
        <v>0.09</v>
      </c>
      <c r="G101">
        <v>34</v>
      </c>
      <c r="H101">
        <v>0.31</v>
      </c>
      <c r="I101">
        <v>0.12</v>
      </c>
      <c r="J101">
        <v>0.08</v>
      </c>
      <c r="K101">
        <v>0.08</v>
      </c>
      <c r="L101">
        <v>0</v>
      </c>
      <c r="M101">
        <v>0.17</v>
      </c>
      <c r="N101">
        <v>0.16</v>
      </c>
      <c r="O101">
        <v>0.08</v>
      </c>
      <c r="P101">
        <v>2</v>
      </c>
      <c r="Q101">
        <v>3</v>
      </c>
      <c r="R101">
        <v>7</v>
      </c>
      <c r="S101">
        <v>1.07</v>
      </c>
      <c r="T101">
        <v>5.2</v>
      </c>
      <c r="U101">
        <v>1.0900000000000001</v>
      </c>
      <c r="V101">
        <v>541.62000000000012</v>
      </c>
      <c r="W101">
        <v>593.69999999999993</v>
      </c>
    </row>
    <row r="102" spans="1:23" x14ac:dyDescent="0.35">
      <c r="A102" t="s">
        <v>163</v>
      </c>
      <c r="B102" t="s">
        <v>112</v>
      </c>
      <c r="C102" t="s">
        <v>127</v>
      </c>
      <c r="D102">
        <v>73200</v>
      </c>
      <c r="E102" t="b">
        <v>0</v>
      </c>
      <c r="F102">
        <v>0.34</v>
      </c>
      <c r="G102">
        <v>50</v>
      </c>
      <c r="H102">
        <v>0.13</v>
      </c>
      <c r="I102">
        <v>0.13</v>
      </c>
      <c r="J102">
        <v>0</v>
      </c>
      <c r="K102">
        <v>0.01</v>
      </c>
      <c r="L102">
        <v>0</v>
      </c>
      <c r="M102">
        <v>0.27</v>
      </c>
      <c r="N102">
        <v>0.33</v>
      </c>
      <c r="O102">
        <v>0.14000000000000001</v>
      </c>
      <c r="P102">
        <v>1</v>
      </c>
      <c r="Q102">
        <v>2</v>
      </c>
      <c r="R102">
        <v>19</v>
      </c>
      <c r="S102">
        <v>0.9</v>
      </c>
      <c r="T102">
        <v>21</v>
      </c>
      <c r="U102">
        <v>1.3500000000000003</v>
      </c>
      <c r="V102">
        <v>600.49999999999989</v>
      </c>
      <c r="W102">
        <v>673.69999999999993</v>
      </c>
    </row>
    <row r="103" spans="1:23" x14ac:dyDescent="0.35">
      <c r="A103" t="s">
        <v>163</v>
      </c>
      <c r="B103" t="s">
        <v>112</v>
      </c>
      <c r="C103" t="s">
        <v>127</v>
      </c>
      <c r="D103">
        <v>70580</v>
      </c>
      <c r="E103" t="b">
        <v>0</v>
      </c>
      <c r="F103">
        <v>0.31</v>
      </c>
      <c r="G103">
        <v>50</v>
      </c>
      <c r="H103">
        <v>0.13</v>
      </c>
      <c r="I103">
        <v>0.13</v>
      </c>
      <c r="J103">
        <v>0</v>
      </c>
      <c r="K103">
        <v>0.01</v>
      </c>
      <c r="L103">
        <v>0</v>
      </c>
      <c r="M103">
        <v>0.27</v>
      </c>
      <c r="N103">
        <v>0.33</v>
      </c>
      <c r="O103">
        <v>0.14000000000000001</v>
      </c>
      <c r="P103">
        <v>1</v>
      </c>
      <c r="Q103">
        <v>2</v>
      </c>
      <c r="R103">
        <v>19</v>
      </c>
      <c r="S103">
        <v>0.9</v>
      </c>
      <c r="T103">
        <v>19</v>
      </c>
      <c r="U103">
        <v>1.3200000000000003</v>
      </c>
      <c r="V103">
        <v>599.12</v>
      </c>
      <c r="W103">
        <v>669.69999999999993</v>
      </c>
    </row>
    <row r="104" spans="1:23" x14ac:dyDescent="0.35">
      <c r="A104" t="s">
        <v>163</v>
      </c>
      <c r="B104" t="s">
        <v>112</v>
      </c>
      <c r="C104" t="s">
        <v>127</v>
      </c>
      <c r="D104">
        <v>73200</v>
      </c>
      <c r="E104" t="b">
        <v>0</v>
      </c>
      <c r="F104">
        <v>0.34</v>
      </c>
      <c r="G104">
        <v>50</v>
      </c>
      <c r="H104">
        <v>0.13</v>
      </c>
      <c r="I104">
        <v>0.13</v>
      </c>
      <c r="J104">
        <v>0</v>
      </c>
      <c r="K104">
        <v>0.01</v>
      </c>
      <c r="L104">
        <v>0</v>
      </c>
      <c r="M104">
        <v>0.27</v>
      </c>
      <c r="N104">
        <v>0.33</v>
      </c>
      <c r="O104">
        <v>0.14000000000000001</v>
      </c>
      <c r="P104">
        <v>1</v>
      </c>
      <c r="Q104">
        <v>2</v>
      </c>
      <c r="R104">
        <v>19</v>
      </c>
      <c r="S104">
        <v>0.9</v>
      </c>
      <c r="T104">
        <v>21</v>
      </c>
      <c r="U104">
        <v>1.3500000000000003</v>
      </c>
      <c r="V104">
        <v>600.49999999999989</v>
      </c>
      <c r="W104">
        <v>673.69999999999993</v>
      </c>
    </row>
    <row r="105" spans="1:23" x14ac:dyDescent="0.35">
      <c r="A105" t="s">
        <v>163</v>
      </c>
      <c r="B105" t="s">
        <v>112</v>
      </c>
      <c r="C105" t="s">
        <v>127</v>
      </c>
      <c r="D105">
        <v>70580</v>
      </c>
      <c r="E105" t="b">
        <v>0</v>
      </c>
      <c r="F105">
        <v>0.31</v>
      </c>
      <c r="G105">
        <v>50</v>
      </c>
      <c r="H105">
        <v>0.13</v>
      </c>
      <c r="I105">
        <v>0.13</v>
      </c>
      <c r="J105">
        <v>0</v>
      </c>
      <c r="K105">
        <v>0.01</v>
      </c>
      <c r="L105">
        <v>0</v>
      </c>
      <c r="M105">
        <v>0.27</v>
      </c>
      <c r="N105">
        <v>0.33</v>
      </c>
      <c r="O105">
        <v>0.14000000000000001</v>
      </c>
      <c r="P105">
        <v>1</v>
      </c>
      <c r="Q105">
        <v>2</v>
      </c>
      <c r="R105">
        <v>19</v>
      </c>
      <c r="S105">
        <v>0.9</v>
      </c>
      <c r="T105">
        <v>19</v>
      </c>
      <c r="U105">
        <v>1.3200000000000003</v>
      </c>
      <c r="V105">
        <v>599.12</v>
      </c>
      <c r="W105">
        <v>669.69999999999993</v>
      </c>
    </row>
    <row r="106" spans="1:23" x14ac:dyDescent="0.35">
      <c r="A106" t="s">
        <v>1202</v>
      </c>
      <c r="B106" t="s">
        <v>109</v>
      </c>
      <c r="C106" t="s">
        <v>119</v>
      </c>
      <c r="D106">
        <v>58700</v>
      </c>
      <c r="E106" t="b">
        <v>0</v>
      </c>
      <c r="F106">
        <v>0.09</v>
      </c>
      <c r="G106">
        <v>33</v>
      </c>
      <c r="H106">
        <v>0.09</v>
      </c>
      <c r="I106">
        <v>0.02</v>
      </c>
      <c r="J106">
        <v>0.15</v>
      </c>
      <c r="K106">
        <v>0.05</v>
      </c>
      <c r="L106">
        <v>0</v>
      </c>
      <c r="M106">
        <v>0.17</v>
      </c>
      <c r="N106">
        <v>0.1</v>
      </c>
      <c r="O106">
        <v>7.0000000000000007E-2</v>
      </c>
      <c r="P106">
        <v>1</v>
      </c>
      <c r="Q106">
        <v>3</v>
      </c>
      <c r="R106">
        <v>25</v>
      </c>
      <c r="S106">
        <v>1.05</v>
      </c>
      <c r="T106">
        <v>11</v>
      </c>
      <c r="U106">
        <v>0.73999999999999988</v>
      </c>
      <c r="V106">
        <v>465.39999999999992</v>
      </c>
      <c r="W106">
        <v>524.09999999999991</v>
      </c>
    </row>
    <row r="107" spans="1:23" x14ac:dyDescent="0.35">
      <c r="A107" t="s">
        <v>138</v>
      </c>
      <c r="B107" t="s">
        <v>111</v>
      </c>
      <c r="C107" t="s">
        <v>130</v>
      </c>
      <c r="D107">
        <v>9930</v>
      </c>
      <c r="E107" t="b">
        <v>0</v>
      </c>
      <c r="F107">
        <v>0.01</v>
      </c>
      <c r="G107">
        <v>8</v>
      </c>
      <c r="H107">
        <v>0.11</v>
      </c>
      <c r="I107">
        <v>0.04</v>
      </c>
      <c r="J107">
        <v>0.04</v>
      </c>
      <c r="K107">
        <v>0</v>
      </c>
      <c r="L107">
        <v>0</v>
      </c>
      <c r="M107">
        <v>0.11</v>
      </c>
      <c r="N107">
        <v>0.01</v>
      </c>
      <c r="O107">
        <v>0.04</v>
      </c>
      <c r="P107">
        <v>0</v>
      </c>
      <c r="Q107">
        <v>0</v>
      </c>
      <c r="R107">
        <v>3</v>
      </c>
      <c r="S107">
        <v>1.1100000000000001</v>
      </c>
      <c r="T107">
        <v>3.86</v>
      </c>
      <c r="U107">
        <v>0.36</v>
      </c>
      <c r="V107">
        <v>195.11</v>
      </c>
      <c r="W107">
        <v>205.04000000000002</v>
      </c>
    </row>
    <row r="108" spans="1:23" x14ac:dyDescent="0.35">
      <c r="A108" t="s">
        <v>139</v>
      </c>
      <c r="B108" t="s">
        <v>112</v>
      </c>
      <c r="C108" t="s">
        <v>119</v>
      </c>
      <c r="D108">
        <v>73700</v>
      </c>
      <c r="E108" t="b">
        <v>0</v>
      </c>
      <c r="F108">
        <v>0.28000000000000003</v>
      </c>
      <c r="G108">
        <v>45</v>
      </c>
      <c r="H108">
        <v>0.35</v>
      </c>
      <c r="I108">
        <v>0.14000000000000001</v>
      </c>
      <c r="J108">
        <v>0.15</v>
      </c>
      <c r="K108">
        <v>0.05</v>
      </c>
      <c r="L108">
        <v>0</v>
      </c>
      <c r="M108">
        <v>0.23</v>
      </c>
      <c r="N108">
        <v>0.21</v>
      </c>
      <c r="O108">
        <v>0.28999999999999998</v>
      </c>
      <c r="P108">
        <v>0</v>
      </c>
      <c r="Q108">
        <v>1</v>
      </c>
      <c r="R108">
        <v>15</v>
      </c>
      <c r="S108">
        <v>1</v>
      </c>
      <c r="T108">
        <v>17</v>
      </c>
      <c r="U108">
        <v>1.7000000000000002</v>
      </c>
      <c r="V108">
        <v>557.20000000000005</v>
      </c>
      <c r="W108">
        <v>630.9</v>
      </c>
    </row>
    <row r="109" spans="1:23" x14ac:dyDescent="0.35">
      <c r="A109" t="s">
        <v>1203</v>
      </c>
      <c r="B109" t="s">
        <v>109</v>
      </c>
      <c r="C109" t="s">
        <v>113</v>
      </c>
      <c r="D109">
        <v>56340</v>
      </c>
      <c r="E109" t="b">
        <v>0</v>
      </c>
      <c r="F109">
        <v>0.09</v>
      </c>
      <c r="G109">
        <v>33</v>
      </c>
      <c r="H109">
        <v>0.15</v>
      </c>
      <c r="I109">
        <v>0.13</v>
      </c>
      <c r="J109">
        <v>0.04</v>
      </c>
      <c r="K109">
        <v>0.05</v>
      </c>
      <c r="L109">
        <v>0</v>
      </c>
      <c r="M109">
        <v>0.12</v>
      </c>
      <c r="N109">
        <v>0.06</v>
      </c>
      <c r="O109">
        <v>0.05</v>
      </c>
      <c r="P109">
        <v>1</v>
      </c>
      <c r="Q109">
        <v>3</v>
      </c>
      <c r="R109">
        <v>31</v>
      </c>
      <c r="S109">
        <v>1.05</v>
      </c>
      <c r="T109">
        <v>17</v>
      </c>
      <c r="U109">
        <v>0.69000000000000006</v>
      </c>
      <c r="V109">
        <v>452.35999999999996</v>
      </c>
      <c r="W109">
        <v>508.7</v>
      </c>
    </row>
    <row r="110" spans="1:23" x14ac:dyDescent="0.35">
      <c r="A110" t="s">
        <v>1204</v>
      </c>
      <c r="B110" t="s">
        <v>109</v>
      </c>
      <c r="C110" t="s">
        <v>114</v>
      </c>
      <c r="D110">
        <v>58280</v>
      </c>
      <c r="E110" t="b">
        <v>0</v>
      </c>
      <c r="F110">
        <v>0.09</v>
      </c>
      <c r="G110">
        <v>33</v>
      </c>
      <c r="H110">
        <v>0.04</v>
      </c>
      <c r="I110">
        <v>0.06</v>
      </c>
      <c r="J110">
        <v>0.03</v>
      </c>
      <c r="K110">
        <v>0.05</v>
      </c>
      <c r="L110">
        <v>0</v>
      </c>
      <c r="M110">
        <v>0.17</v>
      </c>
      <c r="N110">
        <v>0.16</v>
      </c>
      <c r="O110">
        <v>0.14000000000000001</v>
      </c>
      <c r="P110">
        <v>2</v>
      </c>
      <c r="Q110">
        <v>2</v>
      </c>
      <c r="R110">
        <v>27</v>
      </c>
      <c r="S110">
        <v>1.05</v>
      </c>
      <c r="T110">
        <v>13</v>
      </c>
      <c r="U110">
        <v>0.74</v>
      </c>
      <c r="V110">
        <v>477.52000000000004</v>
      </c>
      <c r="W110">
        <v>535.79999999999995</v>
      </c>
    </row>
    <row r="111" spans="1:23" x14ac:dyDescent="0.35">
      <c r="A111" t="s">
        <v>1205</v>
      </c>
      <c r="B111" t="s">
        <v>109</v>
      </c>
      <c r="C111" t="s">
        <v>113</v>
      </c>
      <c r="D111">
        <v>58500</v>
      </c>
      <c r="E111" t="b">
        <v>0</v>
      </c>
      <c r="F111">
        <v>0.12</v>
      </c>
      <c r="G111">
        <v>36</v>
      </c>
      <c r="H111">
        <v>0.15</v>
      </c>
      <c r="I111">
        <v>0.22</v>
      </c>
      <c r="J111">
        <v>0.05</v>
      </c>
      <c r="K111">
        <v>0.06</v>
      </c>
      <c r="L111">
        <v>7.0000000000000007E-2</v>
      </c>
      <c r="M111">
        <v>0.17</v>
      </c>
      <c r="N111">
        <v>0.11</v>
      </c>
      <c r="O111">
        <v>0.11</v>
      </c>
      <c r="P111">
        <v>1</v>
      </c>
      <c r="Q111">
        <v>3</v>
      </c>
      <c r="R111">
        <v>19</v>
      </c>
      <c r="S111">
        <v>1</v>
      </c>
      <c r="T111">
        <v>11.1</v>
      </c>
      <c r="U111">
        <v>1.06</v>
      </c>
      <c r="V111">
        <v>511.9</v>
      </c>
      <c r="W111">
        <v>570.40000000000009</v>
      </c>
    </row>
    <row r="112" spans="1:23" x14ac:dyDescent="0.35">
      <c r="A112" t="s">
        <v>142</v>
      </c>
      <c r="B112" t="s">
        <v>112</v>
      </c>
      <c r="C112" t="s">
        <v>114</v>
      </c>
      <c r="D112">
        <v>118000</v>
      </c>
      <c r="E112" t="b">
        <v>0</v>
      </c>
      <c r="F112">
        <v>0.28000000000000003</v>
      </c>
      <c r="G112">
        <v>48</v>
      </c>
      <c r="H112">
        <v>0.63</v>
      </c>
      <c r="I112">
        <v>0.26</v>
      </c>
      <c r="J112">
        <v>0.11</v>
      </c>
      <c r="K112">
        <v>0.1</v>
      </c>
      <c r="L112">
        <v>0.15</v>
      </c>
      <c r="M112">
        <v>0.18</v>
      </c>
      <c r="N112">
        <v>0.16</v>
      </c>
      <c r="O112">
        <v>0.12</v>
      </c>
      <c r="P112">
        <v>3</v>
      </c>
      <c r="Q112">
        <v>5</v>
      </c>
      <c r="R112">
        <v>23</v>
      </c>
      <c r="S112">
        <v>1</v>
      </c>
      <c r="T112">
        <v>6.4</v>
      </c>
      <c r="U112">
        <v>1.99</v>
      </c>
      <c r="V112">
        <v>764.1</v>
      </c>
      <c r="W112">
        <v>882.1</v>
      </c>
    </row>
    <row r="113" spans="1:23" x14ac:dyDescent="0.35">
      <c r="A113" t="s">
        <v>1206</v>
      </c>
      <c r="B113" t="s">
        <v>109</v>
      </c>
      <c r="C113" t="s">
        <v>114</v>
      </c>
      <c r="D113">
        <v>49600</v>
      </c>
      <c r="E113" t="b">
        <v>0</v>
      </c>
      <c r="F113">
        <v>0.21</v>
      </c>
      <c r="G113">
        <v>39</v>
      </c>
      <c r="H113">
        <v>7.0000000000000007E-2</v>
      </c>
      <c r="I113">
        <v>0.04</v>
      </c>
      <c r="J113">
        <v>0.04</v>
      </c>
      <c r="K113">
        <v>0.06</v>
      </c>
      <c r="L113">
        <v>0</v>
      </c>
      <c r="M113">
        <v>0.4</v>
      </c>
      <c r="N113">
        <v>0.17</v>
      </c>
      <c r="O113">
        <v>0.17</v>
      </c>
      <c r="P113">
        <v>1</v>
      </c>
      <c r="Q113">
        <v>3</v>
      </c>
      <c r="R113">
        <v>19</v>
      </c>
      <c r="S113">
        <v>1</v>
      </c>
      <c r="T113">
        <v>13</v>
      </c>
      <c r="U113">
        <v>1.1600000000000001</v>
      </c>
      <c r="V113">
        <v>584.5</v>
      </c>
      <c r="W113">
        <v>634.1</v>
      </c>
    </row>
    <row r="114" spans="1:23" x14ac:dyDescent="0.35">
      <c r="A114" t="s">
        <v>1207</v>
      </c>
      <c r="B114" t="s">
        <v>111</v>
      </c>
      <c r="C114" t="s">
        <v>117</v>
      </c>
      <c r="D114">
        <v>20530</v>
      </c>
      <c r="E114" t="b">
        <v>0</v>
      </c>
      <c r="F114">
        <v>7.0000000000000007E-2</v>
      </c>
      <c r="G114">
        <v>19</v>
      </c>
      <c r="H114">
        <v>0.04</v>
      </c>
      <c r="I114">
        <v>0.03</v>
      </c>
      <c r="J114">
        <v>0.03</v>
      </c>
      <c r="K114">
        <v>0</v>
      </c>
      <c r="L114">
        <v>0</v>
      </c>
      <c r="M114">
        <v>0.19</v>
      </c>
      <c r="N114">
        <v>0.01</v>
      </c>
      <c r="O114">
        <v>0.09</v>
      </c>
      <c r="P114">
        <v>1</v>
      </c>
      <c r="Q114">
        <v>1</v>
      </c>
      <c r="R114">
        <v>11</v>
      </c>
      <c r="S114">
        <v>1</v>
      </c>
      <c r="T114">
        <v>8</v>
      </c>
      <c r="U114">
        <v>0.46</v>
      </c>
      <c r="V114">
        <v>320.47000000000003</v>
      </c>
      <c r="W114">
        <v>341</v>
      </c>
    </row>
    <row r="115" spans="1:23" x14ac:dyDescent="0.35">
      <c r="A115" t="s">
        <v>1208</v>
      </c>
      <c r="B115" t="s">
        <v>109</v>
      </c>
      <c r="C115" t="s">
        <v>114</v>
      </c>
      <c r="D115">
        <v>38200</v>
      </c>
      <c r="E115" t="b">
        <v>0</v>
      </c>
      <c r="F115">
        <v>0.12</v>
      </c>
      <c r="G115">
        <v>38</v>
      </c>
      <c r="H115">
        <v>0.03</v>
      </c>
      <c r="I115">
        <v>0.06</v>
      </c>
      <c r="J115">
        <v>0.03</v>
      </c>
      <c r="K115">
        <v>0.03</v>
      </c>
      <c r="L115">
        <v>0</v>
      </c>
      <c r="M115">
        <v>0.16</v>
      </c>
      <c r="N115">
        <v>0.1</v>
      </c>
      <c r="O115">
        <v>0.12</v>
      </c>
      <c r="P115">
        <v>0</v>
      </c>
      <c r="Q115">
        <v>1</v>
      </c>
      <c r="R115">
        <v>13</v>
      </c>
      <c r="S115">
        <v>1.05</v>
      </c>
      <c r="T115">
        <v>9</v>
      </c>
      <c r="U115">
        <v>0.65</v>
      </c>
      <c r="V115">
        <v>407.30000000000007</v>
      </c>
      <c r="W115">
        <v>445.50000000000006</v>
      </c>
    </row>
    <row r="116" spans="1:23" x14ac:dyDescent="0.35">
      <c r="A116" t="s">
        <v>186</v>
      </c>
      <c r="B116" t="s">
        <v>111</v>
      </c>
      <c r="C116" t="s">
        <v>108</v>
      </c>
      <c r="D116">
        <v>22930</v>
      </c>
      <c r="E116" t="b">
        <v>0</v>
      </c>
      <c r="F116">
        <v>0.01</v>
      </c>
      <c r="G116">
        <v>8</v>
      </c>
      <c r="H116">
        <v>0.14000000000000001</v>
      </c>
      <c r="I116">
        <v>0.04</v>
      </c>
      <c r="J116">
        <v>0.05</v>
      </c>
      <c r="K116">
        <v>0</v>
      </c>
      <c r="L116">
        <v>0</v>
      </c>
      <c r="M116">
        <v>0.13</v>
      </c>
      <c r="N116">
        <v>0.01</v>
      </c>
      <c r="O116">
        <v>7.0000000000000007E-2</v>
      </c>
      <c r="P116">
        <v>1</v>
      </c>
      <c r="Q116">
        <v>1</v>
      </c>
      <c r="R116">
        <v>28</v>
      </c>
      <c r="S116">
        <v>1.1100000000000001</v>
      </c>
      <c r="T116">
        <v>4</v>
      </c>
      <c r="U116">
        <v>0.45000000000000007</v>
      </c>
      <c r="V116">
        <v>281.37</v>
      </c>
      <c r="W116">
        <v>304.29999999999995</v>
      </c>
    </row>
    <row r="117" spans="1:23" x14ac:dyDescent="0.35">
      <c r="A117" t="s">
        <v>1209</v>
      </c>
      <c r="B117" t="s">
        <v>111</v>
      </c>
      <c r="C117" t="s">
        <v>114</v>
      </c>
      <c r="D117">
        <v>34280</v>
      </c>
      <c r="E117" t="b">
        <v>0</v>
      </c>
      <c r="F117">
        <v>0.09</v>
      </c>
      <c r="G117">
        <v>23</v>
      </c>
      <c r="H117">
        <v>0.12</v>
      </c>
      <c r="I117">
        <v>0.03</v>
      </c>
      <c r="J117">
        <v>0.02</v>
      </c>
      <c r="K117">
        <v>0.05</v>
      </c>
      <c r="L117">
        <v>0</v>
      </c>
      <c r="M117">
        <v>0.11</v>
      </c>
      <c r="N117">
        <v>0.08</v>
      </c>
      <c r="O117">
        <v>7.0000000000000007E-2</v>
      </c>
      <c r="P117">
        <v>1</v>
      </c>
      <c r="Q117">
        <v>3</v>
      </c>
      <c r="R117">
        <v>15</v>
      </c>
      <c r="S117">
        <v>1.1100000000000001</v>
      </c>
      <c r="T117">
        <v>6</v>
      </c>
      <c r="U117">
        <v>0.56999999999999995</v>
      </c>
      <c r="V117">
        <v>414.92</v>
      </c>
      <c r="W117">
        <v>449.2</v>
      </c>
    </row>
    <row r="118" spans="1:23" x14ac:dyDescent="0.35">
      <c r="A118" t="s">
        <v>1210</v>
      </c>
      <c r="B118" t="s">
        <v>111</v>
      </c>
      <c r="C118" t="s">
        <v>114</v>
      </c>
      <c r="D118">
        <v>28500</v>
      </c>
      <c r="E118" t="b">
        <v>0</v>
      </c>
      <c r="F118">
        <v>0.08</v>
      </c>
      <c r="G118">
        <v>23</v>
      </c>
      <c r="H118">
        <v>0.04</v>
      </c>
      <c r="I118">
        <v>0.1</v>
      </c>
      <c r="J118">
        <v>0.05</v>
      </c>
      <c r="K118">
        <v>7.0000000000000007E-2</v>
      </c>
      <c r="L118">
        <v>0</v>
      </c>
      <c r="M118">
        <v>0.08</v>
      </c>
      <c r="N118">
        <v>0.06</v>
      </c>
      <c r="O118">
        <v>0.06</v>
      </c>
      <c r="P118">
        <v>0</v>
      </c>
      <c r="Q118">
        <v>2</v>
      </c>
      <c r="R118">
        <v>10</v>
      </c>
      <c r="S118">
        <v>1.1100000000000001</v>
      </c>
      <c r="T118">
        <v>4</v>
      </c>
      <c r="U118">
        <v>0.54</v>
      </c>
      <c r="V118">
        <v>348.09999999999997</v>
      </c>
      <c r="W118">
        <v>376.59999999999997</v>
      </c>
    </row>
    <row r="119" spans="1:23" x14ac:dyDescent="0.35">
      <c r="A119" t="s">
        <v>1211</v>
      </c>
      <c r="B119" t="s">
        <v>109</v>
      </c>
      <c r="C119" t="s">
        <v>114</v>
      </c>
      <c r="D119">
        <v>47000</v>
      </c>
      <c r="E119" t="b">
        <v>0</v>
      </c>
      <c r="F119">
        <v>0.11</v>
      </c>
      <c r="G119">
        <v>38</v>
      </c>
      <c r="H119">
        <v>0.13</v>
      </c>
      <c r="I119">
        <v>0.05</v>
      </c>
      <c r="J119">
        <v>0.04</v>
      </c>
      <c r="K119">
        <v>7.0000000000000007E-2</v>
      </c>
      <c r="L119">
        <v>0</v>
      </c>
      <c r="M119">
        <v>0.22</v>
      </c>
      <c r="N119">
        <v>0.13</v>
      </c>
      <c r="O119">
        <v>0.14000000000000001</v>
      </c>
      <c r="P119">
        <v>0</v>
      </c>
      <c r="Q119">
        <v>1</v>
      </c>
      <c r="R119">
        <v>15</v>
      </c>
      <c r="S119">
        <v>1.05</v>
      </c>
      <c r="T119">
        <v>11</v>
      </c>
      <c r="U119">
        <v>0.89</v>
      </c>
      <c r="V119">
        <v>433.9</v>
      </c>
      <c r="W119">
        <v>480.9</v>
      </c>
    </row>
    <row r="120" spans="1:23" x14ac:dyDescent="0.35">
      <c r="A120" t="s">
        <v>173</v>
      </c>
      <c r="B120" t="s">
        <v>111</v>
      </c>
      <c r="C120" t="s">
        <v>130</v>
      </c>
      <c r="D120">
        <v>15951</v>
      </c>
      <c r="E120" t="b">
        <v>0</v>
      </c>
      <c r="F120">
        <v>0.01</v>
      </c>
      <c r="G120">
        <v>8</v>
      </c>
      <c r="H120">
        <v>0.13</v>
      </c>
      <c r="I120">
        <v>0.04</v>
      </c>
      <c r="J120">
        <v>0.05</v>
      </c>
      <c r="K120">
        <v>0</v>
      </c>
      <c r="L120">
        <v>0</v>
      </c>
      <c r="M120">
        <v>0.12</v>
      </c>
      <c r="N120">
        <v>0.01</v>
      </c>
      <c r="O120">
        <v>0.04</v>
      </c>
      <c r="P120">
        <v>0</v>
      </c>
      <c r="Q120">
        <v>0</v>
      </c>
      <c r="R120">
        <v>15</v>
      </c>
      <c r="S120">
        <v>1.3</v>
      </c>
      <c r="T120">
        <v>4</v>
      </c>
      <c r="U120">
        <v>0.4</v>
      </c>
      <c r="V120">
        <v>225.24900000000002</v>
      </c>
      <c r="W120">
        <v>241.20000000000002</v>
      </c>
    </row>
    <row r="121" spans="1:23" x14ac:dyDescent="0.35">
      <c r="A121" t="s">
        <v>1212</v>
      </c>
      <c r="B121" t="s">
        <v>109</v>
      </c>
      <c r="C121" t="s">
        <v>114</v>
      </c>
      <c r="D121">
        <v>43500</v>
      </c>
      <c r="E121" t="b">
        <v>0</v>
      </c>
      <c r="F121">
        <v>0.11</v>
      </c>
      <c r="G121">
        <v>38</v>
      </c>
      <c r="H121">
        <v>0.04</v>
      </c>
      <c r="I121">
        <v>7.0000000000000007E-2</v>
      </c>
      <c r="J121">
        <v>0.04</v>
      </c>
      <c r="K121">
        <v>0.08</v>
      </c>
      <c r="L121">
        <v>0</v>
      </c>
      <c r="M121">
        <v>0.11</v>
      </c>
      <c r="N121">
        <v>0.08</v>
      </c>
      <c r="O121">
        <v>0.12</v>
      </c>
      <c r="P121">
        <v>2</v>
      </c>
      <c r="Q121">
        <v>3</v>
      </c>
      <c r="R121">
        <v>19</v>
      </c>
      <c r="S121">
        <v>1.05</v>
      </c>
      <c r="T121">
        <v>7</v>
      </c>
      <c r="U121">
        <v>0.65</v>
      </c>
      <c r="V121">
        <v>522.79999999999995</v>
      </c>
      <c r="W121">
        <v>566.29999999999995</v>
      </c>
    </row>
    <row r="122" spans="1:23" x14ac:dyDescent="0.35">
      <c r="A122" t="s">
        <v>1213</v>
      </c>
      <c r="B122" t="s">
        <v>109</v>
      </c>
      <c r="C122" t="s">
        <v>114</v>
      </c>
      <c r="D122">
        <v>51500</v>
      </c>
      <c r="E122" t="b">
        <v>0</v>
      </c>
      <c r="F122">
        <v>0.11</v>
      </c>
      <c r="G122">
        <v>38</v>
      </c>
      <c r="H122">
        <v>0.04</v>
      </c>
      <c r="I122">
        <v>7.0000000000000007E-2</v>
      </c>
      <c r="J122">
        <v>0.04</v>
      </c>
      <c r="K122">
        <v>0.08</v>
      </c>
      <c r="L122">
        <v>0</v>
      </c>
      <c r="M122">
        <v>0.16</v>
      </c>
      <c r="N122">
        <v>0.12</v>
      </c>
      <c r="O122">
        <v>0.12</v>
      </c>
      <c r="P122">
        <v>3</v>
      </c>
      <c r="Q122">
        <v>4</v>
      </c>
      <c r="R122">
        <v>27</v>
      </c>
      <c r="S122">
        <v>1</v>
      </c>
      <c r="T122">
        <v>12</v>
      </c>
      <c r="U122">
        <v>0.74</v>
      </c>
      <c r="V122">
        <v>590.79999999999995</v>
      </c>
      <c r="W122">
        <v>642.29999999999995</v>
      </c>
    </row>
    <row r="123" spans="1:23" x14ac:dyDescent="0.35">
      <c r="A123" t="s">
        <v>1214</v>
      </c>
      <c r="B123" t="s">
        <v>111</v>
      </c>
      <c r="C123" t="s">
        <v>130</v>
      </c>
      <c r="D123">
        <v>23320</v>
      </c>
      <c r="E123" t="b">
        <v>0</v>
      </c>
      <c r="F123">
        <v>0.01</v>
      </c>
      <c r="G123">
        <v>15</v>
      </c>
      <c r="H123">
        <v>0.15</v>
      </c>
      <c r="I123">
        <v>0.06</v>
      </c>
      <c r="J123">
        <v>0.05</v>
      </c>
      <c r="K123">
        <v>0.03</v>
      </c>
      <c r="L123">
        <v>0.06</v>
      </c>
      <c r="M123">
        <v>0.11</v>
      </c>
      <c r="N123">
        <v>0.01</v>
      </c>
      <c r="O123">
        <v>7.0000000000000007E-2</v>
      </c>
      <c r="P123">
        <v>0</v>
      </c>
      <c r="Q123">
        <v>0</v>
      </c>
      <c r="R123">
        <v>5</v>
      </c>
      <c r="S123">
        <v>1.07</v>
      </c>
      <c r="T123">
        <v>5.22</v>
      </c>
      <c r="U123">
        <v>0.55000000000000004</v>
      </c>
      <c r="V123">
        <v>236.96</v>
      </c>
      <c r="W123">
        <v>260.28000000000003</v>
      </c>
    </row>
    <row r="124" spans="1:23" x14ac:dyDescent="0.35">
      <c r="A124" t="s">
        <v>147</v>
      </c>
      <c r="B124" t="s">
        <v>109</v>
      </c>
      <c r="C124" t="s">
        <v>114</v>
      </c>
      <c r="D124">
        <v>78000</v>
      </c>
      <c r="E124" t="b">
        <v>0</v>
      </c>
      <c r="F124">
        <v>0.24</v>
      </c>
      <c r="G124">
        <v>48</v>
      </c>
      <c r="H124">
        <v>0.47</v>
      </c>
      <c r="I124">
        <v>0.22</v>
      </c>
      <c r="J124">
        <v>0.04</v>
      </c>
      <c r="K124">
        <v>7.0000000000000007E-2</v>
      </c>
      <c r="L124">
        <v>0.12</v>
      </c>
      <c r="M124">
        <v>0.18</v>
      </c>
      <c r="N124">
        <v>0.13</v>
      </c>
      <c r="O124">
        <v>0.12</v>
      </c>
      <c r="P124">
        <v>2</v>
      </c>
      <c r="Q124">
        <v>4</v>
      </c>
      <c r="R124">
        <v>20</v>
      </c>
      <c r="S124">
        <v>1</v>
      </c>
      <c r="T124">
        <v>10.7</v>
      </c>
      <c r="U124">
        <v>1.59</v>
      </c>
      <c r="V124">
        <v>686.50000000000011</v>
      </c>
      <c r="W124">
        <v>764.50000000000011</v>
      </c>
    </row>
    <row r="125" spans="1:23" x14ac:dyDescent="0.35">
      <c r="A125" t="s">
        <v>1215</v>
      </c>
      <c r="B125" t="s">
        <v>109</v>
      </c>
      <c r="C125" t="s">
        <v>114</v>
      </c>
      <c r="D125">
        <v>72000</v>
      </c>
      <c r="E125" t="b">
        <v>0</v>
      </c>
      <c r="F125">
        <v>0.24</v>
      </c>
      <c r="G125">
        <v>48</v>
      </c>
      <c r="H125">
        <v>0.27</v>
      </c>
      <c r="I125">
        <v>0.06</v>
      </c>
      <c r="J125">
        <v>0.04</v>
      </c>
      <c r="K125">
        <v>0.04</v>
      </c>
      <c r="L125">
        <v>7.0000000000000007E-2</v>
      </c>
      <c r="M125">
        <v>0.16</v>
      </c>
      <c r="N125">
        <v>0.12</v>
      </c>
      <c r="O125">
        <v>0.11</v>
      </c>
      <c r="P125">
        <v>2</v>
      </c>
      <c r="Q125">
        <v>4</v>
      </c>
      <c r="R125">
        <v>23</v>
      </c>
      <c r="S125">
        <v>1</v>
      </c>
      <c r="T125">
        <v>11</v>
      </c>
      <c r="U125">
        <v>1.1099999999999999</v>
      </c>
      <c r="V125">
        <v>638.80000000000007</v>
      </c>
      <c r="W125">
        <v>710.80000000000007</v>
      </c>
    </row>
    <row r="126" spans="1:23" x14ac:dyDescent="0.35">
      <c r="A126" t="s">
        <v>1216</v>
      </c>
      <c r="B126" t="s">
        <v>109</v>
      </c>
      <c r="C126" t="s">
        <v>114</v>
      </c>
      <c r="D126">
        <v>59600</v>
      </c>
      <c r="E126" t="b">
        <v>0</v>
      </c>
      <c r="F126">
        <v>0.12</v>
      </c>
      <c r="G126">
        <v>36</v>
      </c>
      <c r="H126">
        <v>0.2</v>
      </c>
      <c r="I126">
        <v>0.2</v>
      </c>
      <c r="J126">
        <v>0.06</v>
      </c>
      <c r="K126">
        <v>0.08</v>
      </c>
      <c r="L126">
        <v>0.05</v>
      </c>
      <c r="M126">
        <v>0.16</v>
      </c>
      <c r="N126">
        <v>0.13</v>
      </c>
      <c r="O126">
        <v>7.0000000000000007E-2</v>
      </c>
      <c r="P126">
        <v>2</v>
      </c>
      <c r="Q126">
        <v>4</v>
      </c>
      <c r="R126">
        <v>21</v>
      </c>
      <c r="S126">
        <v>1</v>
      </c>
      <c r="T126">
        <v>10</v>
      </c>
      <c r="U126">
        <v>1.0700000000000003</v>
      </c>
      <c r="V126">
        <v>572.30000000000007</v>
      </c>
      <c r="W126">
        <v>631.9</v>
      </c>
    </row>
    <row r="127" spans="1:23" x14ac:dyDescent="0.35">
      <c r="A127" t="s">
        <v>1217</v>
      </c>
      <c r="B127" t="s">
        <v>109</v>
      </c>
      <c r="C127" t="s">
        <v>114</v>
      </c>
      <c r="D127">
        <v>52700</v>
      </c>
      <c r="E127" t="b">
        <v>0</v>
      </c>
      <c r="F127">
        <v>0.11</v>
      </c>
      <c r="G127">
        <v>32</v>
      </c>
      <c r="H127">
        <v>0.36</v>
      </c>
      <c r="I127">
        <v>0.06</v>
      </c>
      <c r="J127">
        <v>0.1</v>
      </c>
      <c r="K127">
        <v>0.03</v>
      </c>
      <c r="L127">
        <v>0</v>
      </c>
      <c r="M127">
        <v>0.13</v>
      </c>
      <c r="N127">
        <v>0.08</v>
      </c>
      <c r="O127">
        <v>0.09</v>
      </c>
      <c r="P127">
        <v>2</v>
      </c>
      <c r="Q127">
        <v>4</v>
      </c>
      <c r="R127">
        <v>10</v>
      </c>
      <c r="S127">
        <v>1.05</v>
      </c>
      <c r="T127">
        <v>6.3</v>
      </c>
      <c r="U127">
        <v>0.96</v>
      </c>
      <c r="V127">
        <v>538.5</v>
      </c>
      <c r="W127">
        <v>591.20000000000005</v>
      </c>
    </row>
    <row r="128" spans="1:23" x14ac:dyDescent="0.35">
      <c r="A128" t="s">
        <v>1218</v>
      </c>
      <c r="B128" t="s">
        <v>109</v>
      </c>
      <c r="C128" t="s">
        <v>136</v>
      </c>
      <c r="D128">
        <v>46380</v>
      </c>
      <c r="E128" t="b">
        <v>0</v>
      </c>
      <c r="F128">
        <v>0.14000000000000001</v>
      </c>
      <c r="G128">
        <v>38</v>
      </c>
      <c r="H128">
        <v>0.25</v>
      </c>
      <c r="I128">
        <v>0.13</v>
      </c>
      <c r="J128">
        <v>0.04</v>
      </c>
      <c r="K128">
        <v>0.09</v>
      </c>
      <c r="L128">
        <v>0</v>
      </c>
      <c r="M128">
        <v>0.16</v>
      </c>
      <c r="N128">
        <v>0.11</v>
      </c>
      <c r="O128">
        <v>0.14000000000000001</v>
      </c>
      <c r="P128">
        <v>1</v>
      </c>
      <c r="Q128">
        <v>3</v>
      </c>
      <c r="R128">
        <v>19</v>
      </c>
      <c r="S128">
        <v>1</v>
      </c>
      <c r="T128">
        <v>13</v>
      </c>
      <c r="U128">
        <v>1.06</v>
      </c>
      <c r="V128">
        <v>535.72</v>
      </c>
      <c r="W128">
        <v>582.09999999999991</v>
      </c>
    </row>
    <row r="129" spans="1:23" x14ac:dyDescent="0.35">
      <c r="A129" t="s">
        <v>1219</v>
      </c>
      <c r="B129" t="s">
        <v>109</v>
      </c>
      <c r="C129" t="s">
        <v>119</v>
      </c>
      <c r="D129">
        <v>56450</v>
      </c>
      <c r="E129" t="b">
        <v>0</v>
      </c>
      <c r="F129">
        <v>0.13</v>
      </c>
      <c r="G129">
        <v>36</v>
      </c>
      <c r="H129">
        <v>0.12</v>
      </c>
      <c r="I129">
        <v>0.05</v>
      </c>
      <c r="J129">
        <v>0.05</v>
      </c>
      <c r="K129">
        <v>0.06</v>
      </c>
      <c r="L129">
        <v>0</v>
      </c>
      <c r="M129">
        <v>0.14000000000000001</v>
      </c>
      <c r="N129">
        <v>0.1</v>
      </c>
      <c r="O129">
        <v>0.1</v>
      </c>
      <c r="P129">
        <v>0</v>
      </c>
      <c r="Q129">
        <v>0</v>
      </c>
      <c r="R129">
        <v>10</v>
      </c>
      <c r="S129">
        <v>1.05</v>
      </c>
      <c r="T129">
        <v>11.9</v>
      </c>
      <c r="U129">
        <v>0.75</v>
      </c>
      <c r="V129">
        <v>351.45</v>
      </c>
      <c r="W129">
        <v>407.90000000000003</v>
      </c>
    </row>
    <row r="130" spans="1:23" x14ac:dyDescent="0.35">
      <c r="A130" t="s">
        <v>1220</v>
      </c>
      <c r="B130" t="s">
        <v>109</v>
      </c>
      <c r="C130" t="s">
        <v>108</v>
      </c>
      <c r="D130">
        <v>58400</v>
      </c>
      <c r="E130" t="b">
        <v>0</v>
      </c>
      <c r="F130">
        <v>0.14000000000000001</v>
      </c>
      <c r="G130">
        <v>36</v>
      </c>
      <c r="H130">
        <v>0.15</v>
      </c>
      <c r="I130">
        <v>0.17</v>
      </c>
      <c r="J130">
        <v>0.05</v>
      </c>
      <c r="K130">
        <v>0.08</v>
      </c>
      <c r="L130">
        <v>0.1</v>
      </c>
      <c r="M130">
        <v>0.17</v>
      </c>
      <c r="N130">
        <v>0.11</v>
      </c>
      <c r="O130">
        <v>0.11</v>
      </c>
      <c r="P130">
        <v>2</v>
      </c>
      <c r="Q130">
        <v>4</v>
      </c>
      <c r="R130">
        <v>18</v>
      </c>
      <c r="S130">
        <v>1</v>
      </c>
      <c r="T130">
        <v>9.4</v>
      </c>
      <c r="U130">
        <v>1.08</v>
      </c>
      <c r="V130">
        <v>576.70000000000005</v>
      </c>
      <c r="W130">
        <v>635.1</v>
      </c>
    </row>
    <row r="131" spans="1:23" x14ac:dyDescent="0.35">
      <c r="A131" t="s">
        <v>1221</v>
      </c>
      <c r="B131" t="s">
        <v>109</v>
      </c>
      <c r="C131" t="s">
        <v>136</v>
      </c>
      <c r="D131">
        <v>44670</v>
      </c>
      <c r="E131" t="b">
        <v>0</v>
      </c>
      <c r="F131">
        <v>0.14000000000000001</v>
      </c>
      <c r="G131">
        <v>33</v>
      </c>
      <c r="H131">
        <v>0.18</v>
      </c>
      <c r="I131">
        <v>0.06</v>
      </c>
      <c r="J131">
        <v>0.06</v>
      </c>
      <c r="K131">
        <v>0.08</v>
      </c>
      <c r="L131">
        <v>7.0000000000000007E-2</v>
      </c>
      <c r="M131">
        <v>0.2</v>
      </c>
      <c r="N131">
        <v>0.11</v>
      </c>
      <c r="O131">
        <v>0.17</v>
      </c>
      <c r="P131">
        <v>1</v>
      </c>
      <c r="Q131">
        <v>1</v>
      </c>
      <c r="R131">
        <v>6</v>
      </c>
      <c r="S131">
        <v>1.07</v>
      </c>
      <c r="T131">
        <v>6</v>
      </c>
      <c r="U131">
        <v>1.07</v>
      </c>
      <c r="V131">
        <v>460.83000000000004</v>
      </c>
      <c r="W131">
        <v>505.50000000000006</v>
      </c>
    </row>
    <row r="132" spans="1:23" x14ac:dyDescent="0.35">
      <c r="A132" t="s">
        <v>179</v>
      </c>
      <c r="B132" t="s">
        <v>109</v>
      </c>
      <c r="C132" t="s">
        <v>137</v>
      </c>
      <c r="D132">
        <v>96500</v>
      </c>
      <c r="E132" t="b">
        <v>0</v>
      </c>
      <c r="F132">
        <v>0.01</v>
      </c>
      <c r="G132">
        <v>8</v>
      </c>
      <c r="H132">
        <v>0.82</v>
      </c>
      <c r="I132">
        <v>0.28000000000000003</v>
      </c>
      <c r="J132">
        <v>7.0000000000000007E-2</v>
      </c>
      <c r="K132">
        <v>0.1</v>
      </c>
      <c r="L132">
        <v>0.13</v>
      </c>
      <c r="M132">
        <v>7.0000000000000007E-2</v>
      </c>
      <c r="N132">
        <v>0.06</v>
      </c>
      <c r="O132">
        <v>0.01</v>
      </c>
      <c r="P132">
        <v>3</v>
      </c>
      <c r="Q132">
        <v>5</v>
      </c>
      <c r="R132">
        <v>12</v>
      </c>
      <c r="S132">
        <v>1</v>
      </c>
      <c r="T132">
        <v>5.73</v>
      </c>
      <c r="U132">
        <v>1.5500000000000005</v>
      </c>
      <c r="V132">
        <v>473.77000000000004</v>
      </c>
      <c r="W132">
        <v>570.2700000000001</v>
      </c>
    </row>
    <row r="133" spans="1:23" x14ac:dyDescent="0.35">
      <c r="A133" t="s">
        <v>1222</v>
      </c>
      <c r="B133" t="s">
        <v>109</v>
      </c>
      <c r="C133" t="s">
        <v>119</v>
      </c>
      <c r="D133">
        <v>44700</v>
      </c>
      <c r="E133" t="b">
        <v>0</v>
      </c>
      <c r="F133">
        <v>0.08</v>
      </c>
      <c r="G133">
        <v>36</v>
      </c>
      <c r="H133">
        <v>0.09</v>
      </c>
      <c r="I133">
        <v>0.02</v>
      </c>
      <c r="J133">
        <v>0.15</v>
      </c>
      <c r="K133">
        <v>0.06</v>
      </c>
      <c r="L133">
        <v>0</v>
      </c>
      <c r="M133">
        <v>0.17</v>
      </c>
      <c r="N133">
        <v>0.1</v>
      </c>
      <c r="O133">
        <v>7.0000000000000007E-2</v>
      </c>
      <c r="P133">
        <v>1</v>
      </c>
      <c r="Q133">
        <v>2</v>
      </c>
      <c r="R133">
        <v>10</v>
      </c>
      <c r="S133">
        <v>1.05</v>
      </c>
      <c r="T133">
        <v>10</v>
      </c>
      <c r="U133">
        <v>0.73999999999999988</v>
      </c>
      <c r="V133">
        <v>449.49999999999994</v>
      </c>
      <c r="W133">
        <v>494.2</v>
      </c>
    </row>
    <row r="134" spans="1:23" x14ac:dyDescent="0.35">
      <c r="A134" t="s">
        <v>1223</v>
      </c>
      <c r="B134" t="s">
        <v>109</v>
      </c>
      <c r="C134" t="s">
        <v>119</v>
      </c>
      <c r="D134">
        <v>61400</v>
      </c>
      <c r="E134" t="b">
        <v>0</v>
      </c>
      <c r="F134">
        <v>0.12</v>
      </c>
      <c r="G134">
        <v>36</v>
      </c>
      <c r="H134">
        <v>0.12</v>
      </c>
      <c r="I134">
        <v>0.18</v>
      </c>
      <c r="J134">
        <v>0.06</v>
      </c>
      <c r="K134">
        <v>7.0000000000000007E-2</v>
      </c>
      <c r="L134">
        <v>0.1</v>
      </c>
      <c r="M134">
        <v>0.17</v>
      </c>
      <c r="N134">
        <v>0.13</v>
      </c>
      <c r="O134">
        <v>0.1</v>
      </c>
      <c r="P134">
        <v>1</v>
      </c>
      <c r="Q134">
        <v>3</v>
      </c>
      <c r="R134">
        <v>19</v>
      </c>
      <c r="S134">
        <v>1</v>
      </c>
      <c r="T134">
        <v>8</v>
      </c>
      <c r="U134">
        <v>1.05</v>
      </c>
      <c r="V134">
        <v>511.90000000000003</v>
      </c>
      <c r="W134">
        <v>573.30000000000007</v>
      </c>
    </row>
    <row r="135" spans="1:23" x14ac:dyDescent="0.35">
      <c r="A135" t="s">
        <v>1224</v>
      </c>
      <c r="B135" t="s">
        <v>109</v>
      </c>
      <c r="C135" t="s">
        <v>154</v>
      </c>
      <c r="D135">
        <v>44670</v>
      </c>
      <c r="E135" t="b">
        <v>0</v>
      </c>
      <c r="F135">
        <v>0.14000000000000001</v>
      </c>
      <c r="G135">
        <v>33</v>
      </c>
      <c r="H135">
        <v>0.17</v>
      </c>
      <c r="I135">
        <v>0.06</v>
      </c>
      <c r="J135">
        <v>0.06</v>
      </c>
      <c r="K135">
        <v>0.08</v>
      </c>
      <c r="L135">
        <v>7.0000000000000007E-2</v>
      </c>
      <c r="M135">
        <v>0.2</v>
      </c>
      <c r="N135">
        <v>0.18</v>
      </c>
      <c r="O135">
        <v>0.17</v>
      </c>
      <c r="P135">
        <v>2</v>
      </c>
      <c r="Q135">
        <v>4</v>
      </c>
      <c r="R135">
        <v>6</v>
      </c>
      <c r="S135">
        <v>1.07</v>
      </c>
      <c r="T135">
        <v>6</v>
      </c>
      <c r="U135">
        <v>1.1300000000000001</v>
      </c>
      <c r="V135">
        <v>593.73000000000013</v>
      </c>
      <c r="W135">
        <v>638.40000000000009</v>
      </c>
    </row>
    <row r="136" spans="1:23" x14ac:dyDescent="0.35">
      <c r="A136" t="s">
        <v>1225</v>
      </c>
      <c r="B136" t="s">
        <v>109</v>
      </c>
      <c r="C136" t="s">
        <v>154</v>
      </c>
      <c r="D136">
        <v>68000</v>
      </c>
      <c r="E136" t="b">
        <v>0</v>
      </c>
      <c r="F136">
        <v>0.11</v>
      </c>
      <c r="G136">
        <v>36</v>
      </c>
      <c r="H136">
        <v>0.47</v>
      </c>
      <c r="I136">
        <v>7.0000000000000007E-2</v>
      </c>
      <c r="J136">
        <v>0.06</v>
      </c>
      <c r="K136">
        <v>0.12</v>
      </c>
      <c r="L136">
        <v>7.0000000000000007E-2</v>
      </c>
      <c r="M136">
        <v>0.06</v>
      </c>
      <c r="N136">
        <v>0.1</v>
      </c>
      <c r="O136">
        <v>0.06</v>
      </c>
      <c r="P136">
        <v>3</v>
      </c>
      <c r="Q136">
        <v>5</v>
      </c>
      <c r="R136">
        <v>22</v>
      </c>
      <c r="S136">
        <v>1</v>
      </c>
      <c r="T136">
        <v>5.9</v>
      </c>
      <c r="U136">
        <v>1.1200000000000001</v>
      </c>
      <c r="V136">
        <v>621.00000000000023</v>
      </c>
      <c r="W136">
        <v>689.00000000000023</v>
      </c>
    </row>
    <row r="137" spans="1:23" x14ac:dyDescent="0.35">
      <c r="A137" t="s">
        <v>1226</v>
      </c>
      <c r="B137" t="s">
        <v>109</v>
      </c>
      <c r="C137" t="s">
        <v>154</v>
      </c>
      <c r="D137">
        <v>56400</v>
      </c>
      <c r="E137" t="b">
        <v>0</v>
      </c>
      <c r="F137">
        <v>0.12</v>
      </c>
      <c r="G137">
        <v>36</v>
      </c>
      <c r="H137">
        <v>0.14000000000000001</v>
      </c>
      <c r="I137">
        <v>0.18</v>
      </c>
      <c r="J137">
        <v>0.06</v>
      </c>
      <c r="K137">
        <v>0.12</v>
      </c>
      <c r="L137">
        <v>0.08</v>
      </c>
      <c r="M137">
        <v>0.17</v>
      </c>
      <c r="N137">
        <v>0.1</v>
      </c>
      <c r="O137">
        <v>0.1</v>
      </c>
      <c r="P137">
        <v>2</v>
      </c>
      <c r="Q137">
        <v>4</v>
      </c>
      <c r="R137">
        <v>18</v>
      </c>
      <c r="S137">
        <v>1</v>
      </c>
      <c r="T137">
        <v>9.3000000000000007</v>
      </c>
      <c r="U137">
        <v>1.0699999999999998</v>
      </c>
      <c r="V137">
        <v>574.09999999999991</v>
      </c>
      <c r="W137">
        <v>630.5</v>
      </c>
    </row>
    <row r="138" spans="1:23" x14ac:dyDescent="0.35">
      <c r="A138" t="s">
        <v>1227</v>
      </c>
      <c r="B138" t="s">
        <v>109</v>
      </c>
      <c r="C138" t="s">
        <v>174</v>
      </c>
      <c r="D138">
        <v>59000</v>
      </c>
      <c r="E138" t="b">
        <v>0</v>
      </c>
      <c r="F138">
        <v>0.11</v>
      </c>
      <c r="G138">
        <v>36</v>
      </c>
      <c r="H138">
        <v>0.27</v>
      </c>
      <c r="I138">
        <v>0.12</v>
      </c>
      <c r="J138">
        <v>0.05</v>
      </c>
      <c r="K138">
        <v>0.06</v>
      </c>
      <c r="L138">
        <v>7.0000000000000007E-2</v>
      </c>
      <c r="M138">
        <v>0.14000000000000001</v>
      </c>
      <c r="N138">
        <v>0.15</v>
      </c>
      <c r="O138">
        <v>0.09</v>
      </c>
      <c r="P138">
        <v>2</v>
      </c>
      <c r="Q138">
        <v>4</v>
      </c>
      <c r="R138">
        <v>20</v>
      </c>
      <c r="S138">
        <v>1</v>
      </c>
      <c r="T138">
        <v>6.1</v>
      </c>
      <c r="U138">
        <v>1.06</v>
      </c>
      <c r="V138">
        <v>575.60000000000014</v>
      </c>
      <c r="W138">
        <v>634.60000000000014</v>
      </c>
    </row>
    <row r="139" spans="1:23" x14ac:dyDescent="0.35">
      <c r="A139" t="s">
        <v>1228</v>
      </c>
      <c r="B139" t="s">
        <v>109</v>
      </c>
      <c r="C139" t="s">
        <v>154</v>
      </c>
      <c r="D139">
        <v>45120</v>
      </c>
      <c r="E139" t="b">
        <v>0</v>
      </c>
      <c r="F139">
        <v>0.09</v>
      </c>
      <c r="G139">
        <v>36</v>
      </c>
      <c r="H139">
        <v>0.04</v>
      </c>
      <c r="I139">
        <v>0.02</v>
      </c>
      <c r="J139">
        <v>0.05</v>
      </c>
      <c r="K139">
        <v>0.11</v>
      </c>
      <c r="L139">
        <v>0</v>
      </c>
      <c r="M139">
        <v>0.1</v>
      </c>
      <c r="N139">
        <v>0.05</v>
      </c>
      <c r="O139">
        <v>7.0000000000000007E-2</v>
      </c>
      <c r="P139">
        <v>2</v>
      </c>
      <c r="Q139">
        <v>4</v>
      </c>
      <c r="R139">
        <v>10</v>
      </c>
      <c r="S139">
        <v>1.05</v>
      </c>
      <c r="T139">
        <v>8.1999999999999993</v>
      </c>
      <c r="U139">
        <v>0.53</v>
      </c>
      <c r="V139">
        <v>507.88</v>
      </c>
      <c r="W139">
        <v>553</v>
      </c>
    </row>
    <row r="140" spans="1:23" x14ac:dyDescent="0.35">
      <c r="A140" t="s">
        <v>1229</v>
      </c>
      <c r="B140" t="s">
        <v>109</v>
      </c>
      <c r="C140" t="s">
        <v>174</v>
      </c>
      <c r="D140">
        <v>41340</v>
      </c>
      <c r="E140" t="b">
        <v>0</v>
      </c>
      <c r="F140">
        <v>0.12</v>
      </c>
      <c r="G140">
        <v>38</v>
      </c>
      <c r="H140">
        <v>0.02</v>
      </c>
      <c r="I140">
        <v>0.04</v>
      </c>
      <c r="J140">
        <v>0.03</v>
      </c>
      <c r="K140">
        <v>0.03</v>
      </c>
      <c r="L140">
        <v>0</v>
      </c>
      <c r="M140">
        <v>0.22</v>
      </c>
      <c r="N140">
        <v>0.15</v>
      </c>
      <c r="O140">
        <v>0.12</v>
      </c>
      <c r="P140">
        <v>0</v>
      </c>
      <c r="Q140">
        <v>1</v>
      </c>
      <c r="R140">
        <v>11</v>
      </c>
      <c r="S140">
        <v>1.05</v>
      </c>
      <c r="T140">
        <v>10</v>
      </c>
      <c r="U140">
        <v>0.73</v>
      </c>
      <c r="V140">
        <v>419.85999999999996</v>
      </c>
      <c r="W140">
        <v>461.2</v>
      </c>
    </row>
    <row r="141" spans="1:23" x14ac:dyDescent="0.35">
      <c r="A141" t="s">
        <v>1230</v>
      </c>
      <c r="B141" t="s">
        <v>109</v>
      </c>
      <c r="C141" t="s">
        <v>187</v>
      </c>
      <c r="D141">
        <v>44280</v>
      </c>
      <c r="E141" t="b">
        <v>0</v>
      </c>
      <c r="F141">
        <v>0.09</v>
      </c>
      <c r="G141">
        <v>36</v>
      </c>
      <c r="H141">
        <v>0.03</v>
      </c>
      <c r="I141">
        <v>0.06</v>
      </c>
      <c r="J141">
        <v>0.03</v>
      </c>
      <c r="K141">
        <v>0.03</v>
      </c>
      <c r="L141">
        <v>0.17</v>
      </c>
      <c r="M141">
        <v>0.13</v>
      </c>
      <c r="N141">
        <v>0.11</v>
      </c>
      <c r="O141">
        <v>0.11</v>
      </c>
      <c r="P141">
        <v>1</v>
      </c>
      <c r="Q141">
        <v>3</v>
      </c>
      <c r="R141">
        <v>10</v>
      </c>
      <c r="S141">
        <v>1.1000000000000001</v>
      </c>
      <c r="T141">
        <v>10</v>
      </c>
      <c r="U141">
        <v>0.76</v>
      </c>
      <c r="V141">
        <v>488.92000000000007</v>
      </c>
      <c r="W141">
        <v>533.20000000000005</v>
      </c>
    </row>
    <row r="142" spans="1:23" x14ac:dyDescent="0.35">
      <c r="A142" t="s">
        <v>1231</v>
      </c>
      <c r="B142" t="s">
        <v>109</v>
      </c>
      <c r="C142" t="s">
        <v>113</v>
      </c>
      <c r="D142">
        <v>64000</v>
      </c>
      <c r="E142" t="b">
        <v>0</v>
      </c>
      <c r="F142">
        <v>0.11</v>
      </c>
      <c r="G142">
        <v>36</v>
      </c>
      <c r="H142">
        <v>0.47</v>
      </c>
      <c r="I142">
        <v>7.0000000000000007E-2</v>
      </c>
      <c r="J142">
        <v>0.04</v>
      </c>
      <c r="K142">
        <v>0.06</v>
      </c>
      <c r="L142">
        <v>7.0000000000000007E-2</v>
      </c>
      <c r="M142">
        <v>0.06</v>
      </c>
      <c r="N142">
        <v>0.11</v>
      </c>
      <c r="O142">
        <v>7.0000000000000007E-2</v>
      </c>
      <c r="P142">
        <v>2</v>
      </c>
      <c r="Q142">
        <v>4</v>
      </c>
      <c r="R142">
        <v>23</v>
      </c>
      <c r="S142">
        <v>1</v>
      </c>
      <c r="T142">
        <v>5.6</v>
      </c>
      <c r="U142">
        <v>1.0600000000000003</v>
      </c>
      <c r="V142">
        <v>561.50000000000023</v>
      </c>
      <c r="W142">
        <v>625.50000000000023</v>
      </c>
    </row>
    <row r="143" spans="1:23" x14ac:dyDescent="0.35">
      <c r="A143" t="s">
        <v>160</v>
      </c>
      <c r="B143" t="s">
        <v>109</v>
      </c>
      <c r="C143" t="s">
        <v>127</v>
      </c>
      <c r="D143">
        <v>78000</v>
      </c>
      <c r="E143" t="b">
        <v>0</v>
      </c>
      <c r="F143">
        <v>0.11</v>
      </c>
      <c r="G143">
        <v>36</v>
      </c>
      <c r="H143">
        <v>0.47</v>
      </c>
      <c r="I143">
        <v>0.09</v>
      </c>
      <c r="J143">
        <v>0.05</v>
      </c>
      <c r="K143">
        <v>7.0000000000000007E-2</v>
      </c>
      <c r="L143">
        <v>0.16</v>
      </c>
      <c r="M143">
        <v>0.18</v>
      </c>
      <c r="N143">
        <v>0.14000000000000001</v>
      </c>
      <c r="O143">
        <v>0.08</v>
      </c>
      <c r="P143">
        <v>3</v>
      </c>
      <c r="Q143">
        <v>5</v>
      </c>
      <c r="R143">
        <v>20</v>
      </c>
      <c r="S143">
        <v>1</v>
      </c>
      <c r="T143">
        <v>5.7</v>
      </c>
      <c r="U143">
        <v>1.3500000000000003</v>
      </c>
      <c r="V143">
        <v>650.70000000000005</v>
      </c>
      <c r="W143">
        <v>728.70000000000016</v>
      </c>
    </row>
    <row r="144" spans="1:23" x14ac:dyDescent="0.35">
      <c r="A144" t="s">
        <v>1232</v>
      </c>
      <c r="B144" t="s">
        <v>109</v>
      </c>
      <c r="C144" t="s">
        <v>108</v>
      </c>
      <c r="D144">
        <v>53280</v>
      </c>
      <c r="E144" t="b">
        <v>0</v>
      </c>
      <c r="F144">
        <v>0.09</v>
      </c>
      <c r="G144">
        <v>33</v>
      </c>
      <c r="H144">
        <v>0.14000000000000001</v>
      </c>
      <c r="I144">
        <v>0.12</v>
      </c>
      <c r="J144">
        <v>0.04</v>
      </c>
      <c r="K144">
        <v>0.05</v>
      </c>
      <c r="L144">
        <v>0</v>
      </c>
      <c r="M144">
        <v>0.12</v>
      </c>
      <c r="N144">
        <v>0.05</v>
      </c>
      <c r="O144">
        <v>0.05</v>
      </c>
      <c r="P144">
        <v>2</v>
      </c>
      <c r="Q144">
        <v>3</v>
      </c>
      <c r="R144">
        <v>21</v>
      </c>
      <c r="S144">
        <v>1.05</v>
      </c>
      <c r="T144">
        <v>9.1999999999999993</v>
      </c>
      <c r="U144">
        <v>0.66</v>
      </c>
      <c r="V144">
        <v>479.01999999999992</v>
      </c>
      <c r="W144">
        <v>532.29999999999995</v>
      </c>
    </row>
    <row r="145" spans="1:23" x14ac:dyDescent="0.35">
      <c r="A145" t="s">
        <v>1233</v>
      </c>
      <c r="B145" t="s">
        <v>109</v>
      </c>
      <c r="C145" t="s">
        <v>127</v>
      </c>
      <c r="D145">
        <v>68000</v>
      </c>
      <c r="E145" t="b">
        <v>0</v>
      </c>
      <c r="F145">
        <v>0.11</v>
      </c>
      <c r="G145">
        <v>36</v>
      </c>
      <c r="H145">
        <v>0.38</v>
      </c>
      <c r="I145">
        <v>0.1</v>
      </c>
      <c r="J145">
        <v>0.06</v>
      </c>
      <c r="K145">
        <v>0.03</v>
      </c>
      <c r="L145">
        <v>0.1</v>
      </c>
      <c r="M145">
        <v>0.17</v>
      </c>
      <c r="N145">
        <v>0.17</v>
      </c>
      <c r="O145">
        <v>0.1</v>
      </c>
      <c r="P145">
        <v>2</v>
      </c>
      <c r="Q145">
        <v>4</v>
      </c>
      <c r="R145">
        <v>20</v>
      </c>
      <c r="S145">
        <v>1</v>
      </c>
      <c r="T145">
        <v>5.9</v>
      </c>
      <c r="U145">
        <v>1.2200000000000002</v>
      </c>
      <c r="V145">
        <v>589.79999999999995</v>
      </c>
      <c r="W145">
        <v>657.8</v>
      </c>
    </row>
    <row r="146" spans="1:23" x14ac:dyDescent="0.35">
      <c r="A146" t="s">
        <v>1234</v>
      </c>
      <c r="B146" t="s">
        <v>109</v>
      </c>
      <c r="C146" t="s">
        <v>187</v>
      </c>
      <c r="D146">
        <v>48280</v>
      </c>
      <c r="E146" t="b">
        <v>0</v>
      </c>
      <c r="F146">
        <v>0.14000000000000001</v>
      </c>
      <c r="G146">
        <v>36</v>
      </c>
      <c r="H146">
        <v>0.31</v>
      </c>
      <c r="I146">
        <v>0.06</v>
      </c>
      <c r="J146">
        <v>0.14000000000000001</v>
      </c>
      <c r="K146">
        <v>7.0000000000000007E-2</v>
      </c>
      <c r="L146">
        <v>0</v>
      </c>
      <c r="M146">
        <v>0.12</v>
      </c>
      <c r="N146">
        <v>0.06</v>
      </c>
      <c r="O146">
        <v>0.14000000000000001</v>
      </c>
      <c r="P146">
        <v>2</v>
      </c>
      <c r="Q146">
        <v>3</v>
      </c>
      <c r="R146">
        <v>11</v>
      </c>
      <c r="S146">
        <v>1.1000000000000001</v>
      </c>
      <c r="T146">
        <v>11</v>
      </c>
      <c r="U146">
        <v>1.04</v>
      </c>
      <c r="V146">
        <v>547.5200000000001</v>
      </c>
      <c r="W146">
        <v>595.80000000000007</v>
      </c>
    </row>
    <row r="147" spans="1:23" x14ac:dyDescent="0.35">
      <c r="A147" t="s">
        <v>1235</v>
      </c>
      <c r="B147" t="s">
        <v>109</v>
      </c>
      <c r="C147" t="s">
        <v>127</v>
      </c>
      <c r="D147">
        <v>62400</v>
      </c>
      <c r="E147" t="b">
        <v>0</v>
      </c>
      <c r="F147">
        <v>0.12</v>
      </c>
      <c r="G147">
        <v>36</v>
      </c>
      <c r="H147">
        <v>0.11</v>
      </c>
      <c r="I147">
        <v>0.18</v>
      </c>
      <c r="J147">
        <v>0.04</v>
      </c>
      <c r="K147">
        <v>0.04</v>
      </c>
      <c r="L147">
        <v>0.08</v>
      </c>
      <c r="M147">
        <v>0.17</v>
      </c>
      <c r="N147">
        <v>0.16</v>
      </c>
      <c r="O147">
        <v>0.11</v>
      </c>
      <c r="P147">
        <v>1</v>
      </c>
      <c r="Q147">
        <v>3</v>
      </c>
      <c r="R147">
        <v>20</v>
      </c>
      <c r="S147">
        <v>1</v>
      </c>
      <c r="T147">
        <v>10</v>
      </c>
      <c r="U147">
        <v>1.01</v>
      </c>
      <c r="V147">
        <v>509.1</v>
      </c>
      <c r="W147">
        <v>571.49999999999989</v>
      </c>
    </row>
    <row r="148" spans="1:23" x14ac:dyDescent="0.35">
      <c r="A148" t="s">
        <v>1236</v>
      </c>
      <c r="B148" t="s">
        <v>109</v>
      </c>
      <c r="C148" t="s">
        <v>127</v>
      </c>
      <c r="D148">
        <v>52600</v>
      </c>
      <c r="E148" t="b">
        <v>0</v>
      </c>
      <c r="F148">
        <v>0.21</v>
      </c>
      <c r="G148">
        <v>39</v>
      </c>
      <c r="H148">
        <v>0.06</v>
      </c>
      <c r="I148">
        <v>0.05</v>
      </c>
      <c r="J148">
        <v>0.04</v>
      </c>
      <c r="K148">
        <v>0.06</v>
      </c>
      <c r="L148">
        <v>0</v>
      </c>
      <c r="M148">
        <v>0.4</v>
      </c>
      <c r="N148">
        <v>0.12</v>
      </c>
      <c r="O148">
        <v>0.17</v>
      </c>
      <c r="P148">
        <v>1</v>
      </c>
      <c r="Q148">
        <v>1</v>
      </c>
      <c r="R148">
        <v>17</v>
      </c>
      <c r="S148">
        <v>1</v>
      </c>
      <c r="T148">
        <v>12</v>
      </c>
      <c r="U148">
        <v>1.1100000000000001</v>
      </c>
      <c r="V148">
        <v>510.50000000000006</v>
      </c>
      <c r="W148">
        <v>563.1</v>
      </c>
    </row>
    <row r="149" spans="1:23" x14ac:dyDescent="0.35">
      <c r="A149" t="s">
        <v>1237</v>
      </c>
      <c r="B149" t="s">
        <v>109</v>
      </c>
      <c r="C149" t="s">
        <v>187</v>
      </c>
      <c r="D149">
        <v>45280</v>
      </c>
      <c r="E149" t="b">
        <v>0</v>
      </c>
      <c r="F149">
        <v>0.12</v>
      </c>
      <c r="G149">
        <v>39</v>
      </c>
      <c r="H149">
        <v>0.04</v>
      </c>
      <c r="I149">
        <v>0.06</v>
      </c>
      <c r="J149">
        <v>0.02</v>
      </c>
      <c r="K149">
        <v>0.03</v>
      </c>
      <c r="L149">
        <v>0</v>
      </c>
      <c r="M149">
        <v>0.16</v>
      </c>
      <c r="N149">
        <v>0.15</v>
      </c>
      <c r="O149">
        <v>0.14000000000000001</v>
      </c>
      <c r="P149">
        <v>1</v>
      </c>
      <c r="Q149">
        <v>2</v>
      </c>
      <c r="R149">
        <v>12</v>
      </c>
      <c r="S149">
        <v>1</v>
      </c>
      <c r="T149">
        <v>13</v>
      </c>
      <c r="U149">
        <v>0.72000000000000008</v>
      </c>
      <c r="V149">
        <v>469.22</v>
      </c>
      <c r="W149">
        <v>514.5</v>
      </c>
    </row>
    <row r="150" spans="1:23" x14ac:dyDescent="0.35">
      <c r="A150" t="s">
        <v>1238</v>
      </c>
      <c r="B150" t="s">
        <v>109</v>
      </c>
      <c r="C150" t="s">
        <v>187</v>
      </c>
      <c r="D150">
        <v>41500</v>
      </c>
      <c r="E150" t="b">
        <v>0</v>
      </c>
      <c r="F150">
        <v>0.12</v>
      </c>
      <c r="G150">
        <v>33</v>
      </c>
      <c r="H150">
        <v>0.15</v>
      </c>
      <c r="I150">
        <v>0.09</v>
      </c>
      <c r="J150">
        <v>0.05</v>
      </c>
      <c r="K150">
        <v>0.08</v>
      </c>
      <c r="L150">
        <v>0</v>
      </c>
      <c r="M150">
        <v>0.11</v>
      </c>
      <c r="N150">
        <v>0.08</v>
      </c>
      <c r="O150">
        <v>0.04</v>
      </c>
      <c r="P150">
        <v>2</v>
      </c>
      <c r="Q150">
        <v>4</v>
      </c>
      <c r="R150">
        <v>19</v>
      </c>
      <c r="S150">
        <v>1.1000000000000001</v>
      </c>
      <c r="T150">
        <v>7</v>
      </c>
      <c r="U150">
        <v>0.72</v>
      </c>
      <c r="V150">
        <v>536.19999999999993</v>
      </c>
      <c r="W150">
        <v>577.69999999999993</v>
      </c>
    </row>
    <row r="151" spans="1:23" x14ac:dyDescent="0.35">
      <c r="A151" t="s">
        <v>1239</v>
      </c>
      <c r="B151" t="s">
        <v>109</v>
      </c>
      <c r="C151" t="s">
        <v>127</v>
      </c>
      <c r="D151">
        <v>55000</v>
      </c>
      <c r="E151" t="b">
        <v>0</v>
      </c>
      <c r="F151">
        <v>0.09</v>
      </c>
      <c r="G151">
        <v>36</v>
      </c>
      <c r="H151">
        <v>0.25</v>
      </c>
      <c r="I151">
        <v>0.1</v>
      </c>
      <c r="J151">
        <v>0.05</v>
      </c>
      <c r="K151">
        <v>0.03</v>
      </c>
      <c r="L151">
        <v>0</v>
      </c>
      <c r="M151">
        <v>0.27</v>
      </c>
      <c r="N151">
        <v>0.21</v>
      </c>
      <c r="O151">
        <v>0.14000000000000001</v>
      </c>
      <c r="P151">
        <v>0</v>
      </c>
      <c r="Q151">
        <v>0</v>
      </c>
      <c r="R151">
        <v>8</v>
      </c>
      <c r="S151">
        <v>1.05</v>
      </c>
      <c r="T151">
        <v>11</v>
      </c>
      <c r="U151">
        <v>1.1399999999999999</v>
      </c>
      <c r="V151">
        <v>416.3</v>
      </c>
      <c r="W151">
        <v>471.3</v>
      </c>
    </row>
    <row r="152" spans="1:23" x14ac:dyDescent="0.35">
      <c r="A152" t="s">
        <v>1240</v>
      </c>
      <c r="B152" t="s">
        <v>109</v>
      </c>
      <c r="C152" t="s">
        <v>187</v>
      </c>
      <c r="D152">
        <v>39280</v>
      </c>
      <c r="E152" t="b">
        <v>0</v>
      </c>
      <c r="F152">
        <v>0.12</v>
      </c>
      <c r="G152">
        <v>39</v>
      </c>
      <c r="H152">
        <v>0.04</v>
      </c>
      <c r="I152">
        <v>0.09</v>
      </c>
      <c r="J152">
        <v>0.03</v>
      </c>
      <c r="K152">
        <v>7.0000000000000007E-2</v>
      </c>
      <c r="L152">
        <v>0</v>
      </c>
      <c r="M152">
        <v>0.11</v>
      </c>
      <c r="N152">
        <v>0.11</v>
      </c>
      <c r="O152">
        <v>7.0000000000000007E-2</v>
      </c>
      <c r="P152">
        <v>1</v>
      </c>
      <c r="Q152">
        <v>2</v>
      </c>
      <c r="R152">
        <v>12</v>
      </c>
      <c r="S152">
        <v>1.1000000000000001</v>
      </c>
      <c r="T152">
        <v>9</v>
      </c>
      <c r="U152">
        <v>0.64</v>
      </c>
      <c r="V152">
        <v>466.02</v>
      </c>
      <c r="W152">
        <v>505.29999999999995</v>
      </c>
    </row>
    <row r="153" spans="1:23" x14ac:dyDescent="0.35">
      <c r="A153" t="s">
        <v>1241</v>
      </c>
      <c r="B153" t="s">
        <v>109</v>
      </c>
      <c r="C153" t="s">
        <v>127</v>
      </c>
      <c r="D153">
        <v>46280</v>
      </c>
      <c r="E153" t="b">
        <v>0</v>
      </c>
      <c r="F153">
        <v>0.14000000000000001</v>
      </c>
      <c r="G153">
        <v>36</v>
      </c>
      <c r="H153">
        <v>0.1</v>
      </c>
      <c r="I153">
        <v>0.05</v>
      </c>
      <c r="J153">
        <v>0.03</v>
      </c>
      <c r="K153">
        <v>0.04</v>
      </c>
      <c r="L153">
        <v>0</v>
      </c>
      <c r="M153">
        <v>0.18</v>
      </c>
      <c r="N153">
        <v>0.16</v>
      </c>
      <c r="O153">
        <v>0.14000000000000001</v>
      </c>
      <c r="P153">
        <v>0</v>
      </c>
      <c r="Q153">
        <v>0</v>
      </c>
      <c r="R153">
        <v>9</v>
      </c>
      <c r="S153">
        <v>1.05</v>
      </c>
      <c r="T153">
        <v>11</v>
      </c>
      <c r="U153">
        <v>0.84000000000000008</v>
      </c>
      <c r="V153">
        <v>384.92</v>
      </c>
      <c r="W153">
        <v>431.2</v>
      </c>
    </row>
    <row r="154" spans="1:23" x14ac:dyDescent="0.35">
      <c r="A154" t="s">
        <v>1242</v>
      </c>
      <c r="B154" t="s">
        <v>109</v>
      </c>
      <c r="C154" t="s">
        <v>154</v>
      </c>
      <c r="D154">
        <v>58120</v>
      </c>
      <c r="E154" t="b">
        <v>0</v>
      </c>
      <c r="F154">
        <v>0.09</v>
      </c>
      <c r="G154">
        <v>33</v>
      </c>
      <c r="H154">
        <v>0.04</v>
      </c>
      <c r="I154">
        <v>0.02</v>
      </c>
      <c r="J154">
        <v>0.05</v>
      </c>
      <c r="K154">
        <v>0.05</v>
      </c>
      <c r="L154">
        <v>0</v>
      </c>
      <c r="M154">
        <v>0.1</v>
      </c>
      <c r="N154">
        <v>0.05</v>
      </c>
      <c r="O154">
        <v>7.0000000000000007E-2</v>
      </c>
      <c r="P154">
        <v>3</v>
      </c>
      <c r="Q154">
        <v>5</v>
      </c>
      <c r="R154">
        <v>25</v>
      </c>
      <c r="S154">
        <v>1.05</v>
      </c>
      <c r="T154">
        <v>10.199999999999999</v>
      </c>
      <c r="U154">
        <v>0.47</v>
      </c>
      <c r="V154">
        <v>546.28000000000009</v>
      </c>
      <c r="W154">
        <v>604.4</v>
      </c>
    </row>
    <row r="155" spans="1:23" x14ac:dyDescent="0.35">
      <c r="A155" t="s">
        <v>1243</v>
      </c>
      <c r="B155" t="s">
        <v>109</v>
      </c>
      <c r="C155" t="s">
        <v>127</v>
      </c>
      <c r="D155">
        <v>59280</v>
      </c>
      <c r="E155" t="b">
        <v>0</v>
      </c>
      <c r="F155">
        <v>0.14000000000000001</v>
      </c>
      <c r="G155">
        <v>33</v>
      </c>
      <c r="H155">
        <v>0.09</v>
      </c>
      <c r="I155">
        <v>0.05</v>
      </c>
      <c r="J155">
        <v>0.03</v>
      </c>
      <c r="K155">
        <v>0.05</v>
      </c>
      <c r="L155">
        <v>0</v>
      </c>
      <c r="M155">
        <v>0.18</v>
      </c>
      <c r="N155">
        <v>0.15</v>
      </c>
      <c r="O155">
        <v>0.14000000000000001</v>
      </c>
      <c r="P155">
        <v>2</v>
      </c>
      <c r="Q155">
        <v>2</v>
      </c>
      <c r="R155">
        <v>24</v>
      </c>
      <c r="S155">
        <v>1.05</v>
      </c>
      <c r="T155">
        <v>14</v>
      </c>
      <c r="U155">
        <v>0.83000000000000007</v>
      </c>
      <c r="V155">
        <v>486.92</v>
      </c>
      <c r="W155">
        <v>546.20000000000005</v>
      </c>
    </row>
    <row r="156" spans="1:23" x14ac:dyDescent="0.35">
      <c r="A156" t="s">
        <v>181</v>
      </c>
      <c r="B156" t="s">
        <v>109</v>
      </c>
      <c r="C156" t="s">
        <v>137</v>
      </c>
      <c r="D156">
        <v>102780</v>
      </c>
      <c r="E156" t="b">
        <v>0</v>
      </c>
      <c r="F156">
        <v>0.01</v>
      </c>
      <c r="G156">
        <v>8</v>
      </c>
      <c r="H156">
        <v>0.63</v>
      </c>
      <c r="I156">
        <v>0.35</v>
      </c>
      <c r="J156">
        <v>7.0000000000000007E-2</v>
      </c>
      <c r="K156">
        <v>0.1</v>
      </c>
      <c r="L156">
        <v>0.22</v>
      </c>
      <c r="M156">
        <v>7.0000000000000007E-2</v>
      </c>
      <c r="N156">
        <v>0.08</v>
      </c>
      <c r="O156">
        <v>0.01</v>
      </c>
      <c r="P156">
        <v>3</v>
      </c>
      <c r="Q156">
        <v>5</v>
      </c>
      <c r="R156">
        <v>12</v>
      </c>
      <c r="S156">
        <v>1</v>
      </c>
      <c r="T156">
        <v>5.73</v>
      </c>
      <c r="U156">
        <v>1.5400000000000003</v>
      </c>
      <c r="V156">
        <v>468.19</v>
      </c>
      <c r="W156">
        <v>570.97</v>
      </c>
    </row>
    <row r="157" spans="1:23" x14ac:dyDescent="0.35">
      <c r="A157" t="s">
        <v>1244</v>
      </c>
      <c r="B157" t="s">
        <v>109</v>
      </c>
      <c r="C157" t="s">
        <v>127</v>
      </c>
      <c r="D157">
        <v>42500</v>
      </c>
      <c r="E157" t="b">
        <v>0</v>
      </c>
      <c r="F157">
        <v>0.09</v>
      </c>
      <c r="G157">
        <v>36</v>
      </c>
      <c r="H157">
        <v>0.21</v>
      </c>
      <c r="I157">
        <v>0.09</v>
      </c>
      <c r="J157">
        <v>0.04</v>
      </c>
      <c r="K157">
        <v>0.06</v>
      </c>
      <c r="L157">
        <v>0</v>
      </c>
      <c r="M157">
        <v>0.11</v>
      </c>
      <c r="N157">
        <v>0.06</v>
      </c>
      <c r="O157">
        <v>7.0000000000000007E-2</v>
      </c>
      <c r="P157">
        <v>0</v>
      </c>
      <c r="Q157">
        <v>2</v>
      </c>
      <c r="R157">
        <v>6</v>
      </c>
      <c r="S157">
        <v>1.1100000000000001</v>
      </c>
      <c r="T157">
        <v>5.3</v>
      </c>
      <c r="U157">
        <v>0.73000000000000009</v>
      </c>
      <c r="V157">
        <v>419.20000000000005</v>
      </c>
      <c r="W157">
        <v>461.70000000000005</v>
      </c>
    </row>
    <row r="158" spans="1:23" x14ac:dyDescent="0.35">
      <c r="A158" t="s">
        <v>162</v>
      </c>
      <c r="B158" t="s">
        <v>109</v>
      </c>
      <c r="C158" t="s">
        <v>127</v>
      </c>
      <c r="D158">
        <v>51700</v>
      </c>
      <c r="E158" t="b">
        <v>0</v>
      </c>
      <c r="F158">
        <v>0.24</v>
      </c>
      <c r="G158">
        <v>39</v>
      </c>
      <c r="H158">
        <v>0.35</v>
      </c>
      <c r="I158">
        <v>0.09</v>
      </c>
      <c r="J158">
        <v>0.05</v>
      </c>
      <c r="K158">
        <v>0.15</v>
      </c>
      <c r="L158">
        <v>0</v>
      </c>
      <c r="M158">
        <v>0.18</v>
      </c>
      <c r="N158">
        <v>0.16</v>
      </c>
      <c r="O158">
        <v>0.13</v>
      </c>
      <c r="P158">
        <v>1</v>
      </c>
      <c r="Q158">
        <v>2</v>
      </c>
      <c r="R158">
        <v>10</v>
      </c>
      <c r="S158">
        <v>1.05</v>
      </c>
      <c r="T158">
        <v>7.75</v>
      </c>
      <c r="U158">
        <v>1.3499999999999999</v>
      </c>
      <c r="V158">
        <v>552.95000000000005</v>
      </c>
      <c r="W158">
        <v>604.65</v>
      </c>
    </row>
    <row r="159" spans="1:23" x14ac:dyDescent="0.35">
      <c r="A159" t="s">
        <v>180</v>
      </c>
      <c r="B159" t="s">
        <v>109</v>
      </c>
      <c r="C159" t="s">
        <v>137</v>
      </c>
      <c r="D159">
        <v>121480</v>
      </c>
      <c r="E159" t="b">
        <v>0</v>
      </c>
      <c r="F159">
        <v>0.08</v>
      </c>
      <c r="G159">
        <v>8</v>
      </c>
      <c r="H159">
        <v>0.76</v>
      </c>
      <c r="I159">
        <v>0.26</v>
      </c>
      <c r="J159">
        <v>0.17</v>
      </c>
      <c r="K159">
        <v>0.1</v>
      </c>
      <c r="L159">
        <v>0.13</v>
      </c>
      <c r="M159">
        <v>0.12</v>
      </c>
      <c r="N159">
        <v>0.11</v>
      </c>
      <c r="O159">
        <v>0.1</v>
      </c>
      <c r="P159">
        <v>3</v>
      </c>
      <c r="Q159">
        <v>5</v>
      </c>
      <c r="R159">
        <v>13</v>
      </c>
      <c r="S159">
        <v>1</v>
      </c>
      <c r="T159">
        <v>6.13</v>
      </c>
      <c r="U159">
        <v>1.8300000000000003</v>
      </c>
      <c r="V159">
        <v>503.59000000000009</v>
      </c>
      <c r="W159">
        <v>625.07000000000005</v>
      </c>
    </row>
    <row r="160" spans="1:23" x14ac:dyDescent="0.35">
      <c r="A160" t="s">
        <v>1245</v>
      </c>
      <c r="B160" t="s">
        <v>109</v>
      </c>
      <c r="C160" t="s">
        <v>136</v>
      </c>
      <c r="D160">
        <v>47280</v>
      </c>
      <c r="E160" t="b">
        <v>0</v>
      </c>
      <c r="F160">
        <v>0.14000000000000001</v>
      </c>
      <c r="G160">
        <v>36</v>
      </c>
      <c r="H160">
        <v>0.35</v>
      </c>
      <c r="I160">
        <v>0.12</v>
      </c>
      <c r="J160">
        <v>0.04</v>
      </c>
      <c r="K160">
        <v>0.06</v>
      </c>
      <c r="L160">
        <v>0</v>
      </c>
      <c r="M160">
        <v>0.16</v>
      </c>
      <c r="N160">
        <v>0.11</v>
      </c>
      <c r="O160">
        <v>0.13</v>
      </c>
      <c r="P160">
        <v>0</v>
      </c>
      <c r="Q160">
        <v>0</v>
      </c>
      <c r="R160">
        <v>9</v>
      </c>
      <c r="S160">
        <v>1.05</v>
      </c>
      <c r="T160">
        <v>10</v>
      </c>
      <c r="U160">
        <v>1.1100000000000001</v>
      </c>
      <c r="V160">
        <v>407.42</v>
      </c>
      <c r="W160">
        <v>454.7</v>
      </c>
    </row>
    <row r="161" spans="1:23" x14ac:dyDescent="0.35">
      <c r="A161" t="s">
        <v>183</v>
      </c>
      <c r="B161" t="s">
        <v>109</v>
      </c>
      <c r="C161" t="s">
        <v>137</v>
      </c>
      <c r="D161">
        <v>135720</v>
      </c>
      <c r="E161" t="b">
        <v>0</v>
      </c>
      <c r="F161">
        <v>0.08</v>
      </c>
      <c r="G161">
        <v>8</v>
      </c>
      <c r="H161">
        <v>0.95</v>
      </c>
      <c r="I161">
        <v>0.2</v>
      </c>
      <c r="J161">
        <v>7.0000000000000007E-2</v>
      </c>
      <c r="K161">
        <v>0.1</v>
      </c>
      <c r="L161">
        <v>0.13</v>
      </c>
      <c r="M161">
        <v>0.2</v>
      </c>
      <c r="N161">
        <v>0.11</v>
      </c>
      <c r="O161">
        <v>0.1</v>
      </c>
      <c r="P161">
        <v>3</v>
      </c>
      <c r="Q161">
        <v>5</v>
      </c>
      <c r="R161">
        <v>15</v>
      </c>
      <c r="S161">
        <v>1</v>
      </c>
      <c r="T161">
        <v>7.08</v>
      </c>
      <c r="U161">
        <v>1.9400000000000004</v>
      </c>
      <c r="V161">
        <v>509.70000000000005</v>
      </c>
      <c r="W161">
        <v>645.42000000000007</v>
      </c>
    </row>
    <row r="162" spans="1:23" x14ac:dyDescent="0.35">
      <c r="A162" t="s">
        <v>1246</v>
      </c>
      <c r="B162" t="s">
        <v>109</v>
      </c>
      <c r="C162" t="s">
        <v>187</v>
      </c>
      <c r="D162">
        <v>56200</v>
      </c>
      <c r="E162" t="b">
        <v>0</v>
      </c>
      <c r="F162">
        <v>0.14000000000000001</v>
      </c>
      <c r="G162">
        <v>36</v>
      </c>
      <c r="H162">
        <v>0.12</v>
      </c>
      <c r="I162">
        <v>0.18</v>
      </c>
      <c r="J162">
        <v>0.04</v>
      </c>
      <c r="K162">
        <v>0.04</v>
      </c>
      <c r="L162">
        <v>0.11</v>
      </c>
      <c r="M162">
        <v>0.17</v>
      </c>
      <c r="N162">
        <v>0.1</v>
      </c>
      <c r="O162">
        <v>0.1</v>
      </c>
      <c r="P162">
        <v>3</v>
      </c>
      <c r="Q162">
        <v>5</v>
      </c>
      <c r="R162">
        <v>19</v>
      </c>
      <c r="S162">
        <v>1</v>
      </c>
      <c r="T162">
        <v>7.8</v>
      </c>
      <c r="U162">
        <v>0.99999999999999989</v>
      </c>
      <c r="V162">
        <v>630.9</v>
      </c>
      <c r="W162">
        <v>687.1</v>
      </c>
    </row>
    <row r="163" spans="1:23" x14ac:dyDescent="0.35">
      <c r="A163" t="s">
        <v>184</v>
      </c>
      <c r="B163" t="s">
        <v>109</v>
      </c>
      <c r="C163" t="s">
        <v>137</v>
      </c>
      <c r="D163">
        <v>112780</v>
      </c>
      <c r="E163" t="b">
        <v>0</v>
      </c>
      <c r="F163">
        <v>0.08</v>
      </c>
      <c r="G163">
        <v>8</v>
      </c>
      <c r="H163">
        <v>0.63</v>
      </c>
      <c r="I163">
        <v>0.3</v>
      </c>
      <c r="J163">
        <v>7.0000000000000007E-2</v>
      </c>
      <c r="K163">
        <v>0.1</v>
      </c>
      <c r="L163">
        <v>0.27</v>
      </c>
      <c r="M163">
        <v>0.12</v>
      </c>
      <c r="N163">
        <v>0.11</v>
      </c>
      <c r="O163">
        <v>0.1</v>
      </c>
      <c r="P163">
        <v>3</v>
      </c>
      <c r="Q163">
        <v>5</v>
      </c>
      <c r="R163">
        <v>13</v>
      </c>
      <c r="S163">
        <v>1</v>
      </c>
      <c r="T163">
        <v>6.23</v>
      </c>
      <c r="U163">
        <v>1.7800000000000005</v>
      </c>
      <c r="V163">
        <v>506.69000000000005</v>
      </c>
      <c r="W163">
        <v>619.47000000000014</v>
      </c>
    </row>
    <row r="164" spans="1:23" x14ac:dyDescent="0.35">
      <c r="A164" t="s">
        <v>185</v>
      </c>
      <c r="B164" t="s">
        <v>109</v>
      </c>
      <c r="C164" t="s">
        <v>137</v>
      </c>
      <c r="D164">
        <v>106000</v>
      </c>
      <c r="E164" t="b">
        <v>0</v>
      </c>
      <c r="F164">
        <v>0.01</v>
      </c>
      <c r="G164">
        <v>8</v>
      </c>
      <c r="H164">
        <v>0.52</v>
      </c>
      <c r="I164">
        <v>0.25</v>
      </c>
      <c r="J164">
        <v>0.13</v>
      </c>
      <c r="K164">
        <v>0.19</v>
      </c>
      <c r="L164">
        <v>0.13</v>
      </c>
      <c r="M164">
        <v>7.0000000000000007E-2</v>
      </c>
      <c r="N164">
        <v>0.13</v>
      </c>
      <c r="O164">
        <v>0.01</v>
      </c>
      <c r="P164">
        <v>3</v>
      </c>
      <c r="Q164">
        <v>5</v>
      </c>
      <c r="R164">
        <v>12</v>
      </c>
      <c r="S164">
        <v>1</v>
      </c>
      <c r="T164">
        <v>11.26</v>
      </c>
      <c r="U164">
        <v>1.4400000000000004</v>
      </c>
      <c r="V164">
        <v>452.94</v>
      </c>
      <c r="W164">
        <v>558.93999999999994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D7DD0-7973-4ADC-8CF7-8F9D3E046594}">
  <sheetPr codeName="Sheet5">
    <tabColor rgb="FFFF0000"/>
  </sheetPr>
  <dimension ref="A1:AH354"/>
  <sheetViews>
    <sheetView topLeftCell="A2" workbookViewId="0">
      <selection activeCell="D22" sqref="D22"/>
    </sheetView>
  </sheetViews>
  <sheetFormatPr defaultRowHeight="14.5" x14ac:dyDescent="0.35"/>
  <cols>
    <col min="1" max="1" width="31.1796875" bestFit="1" customWidth="1"/>
    <col min="2" max="2" width="47.453125" bestFit="1" customWidth="1"/>
    <col min="3" max="3" width="19.7265625" bestFit="1" customWidth="1"/>
    <col min="4" max="4" width="29.26953125" bestFit="1" customWidth="1"/>
    <col min="5" max="5" width="15.1796875" bestFit="1" customWidth="1"/>
    <col min="6" max="6" width="7.1796875" bestFit="1" customWidth="1"/>
    <col min="7" max="7" width="11" bestFit="1" customWidth="1"/>
    <col min="8" max="8" width="11.1796875" bestFit="1" customWidth="1"/>
    <col min="9" max="9" width="10.453125" bestFit="1" customWidth="1"/>
    <col min="10" max="10" width="14.7265625" bestFit="1" customWidth="1"/>
    <col min="11" max="11" width="11.7265625" bestFit="1" customWidth="1"/>
    <col min="12" max="12" width="15.1796875" bestFit="1" customWidth="1"/>
    <col min="13" max="13" width="17.453125" bestFit="1" customWidth="1"/>
    <col min="14" max="14" width="12.26953125" bestFit="1" customWidth="1"/>
    <col min="15" max="15" width="15.81640625" bestFit="1" customWidth="1"/>
    <col min="16" max="16" width="9.81640625" bestFit="1" customWidth="1"/>
    <col min="17" max="17" width="9.54296875" bestFit="1" customWidth="1"/>
    <col min="18" max="18" width="9.453125" bestFit="1" customWidth="1"/>
    <col min="19" max="19" width="12" bestFit="1" customWidth="1"/>
    <col min="20" max="20" width="11.7265625" bestFit="1" customWidth="1"/>
    <col min="21" max="21" width="21.1796875" bestFit="1" customWidth="1"/>
    <col min="22" max="22" width="12.81640625" bestFit="1" customWidth="1"/>
    <col min="23" max="28" width="6.54296875" bestFit="1" customWidth="1"/>
    <col min="29" max="29" width="16" bestFit="1" customWidth="1"/>
    <col min="30" max="30" width="14.1796875" bestFit="1" customWidth="1"/>
    <col min="31" max="31" width="15.7265625" bestFit="1" customWidth="1"/>
    <col min="32" max="32" width="14.26953125" bestFit="1" customWidth="1"/>
    <col min="33" max="33" width="15.54296875" bestFit="1" customWidth="1"/>
    <col min="34" max="34" width="17.7265625" bestFit="1" customWidth="1"/>
  </cols>
  <sheetData>
    <row r="1" spans="1:34" x14ac:dyDescent="0.35">
      <c r="A1" t="s">
        <v>503</v>
      </c>
      <c r="B1" t="s">
        <v>504</v>
      </c>
      <c r="C1" t="s">
        <v>505</v>
      </c>
      <c r="D1" t="s">
        <v>0</v>
      </c>
      <c r="E1" t="s">
        <v>1</v>
      </c>
      <c r="F1" t="s">
        <v>506</v>
      </c>
      <c r="G1" t="s">
        <v>507</v>
      </c>
      <c r="H1" t="s">
        <v>508</v>
      </c>
      <c r="I1" t="s">
        <v>509</v>
      </c>
      <c r="J1" t="s">
        <v>510</v>
      </c>
      <c r="K1" t="s">
        <v>511</v>
      </c>
      <c r="L1" t="s">
        <v>512</v>
      </c>
      <c r="M1" t="s">
        <v>513</v>
      </c>
      <c r="N1" t="s">
        <v>514</v>
      </c>
      <c r="O1" t="s">
        <v>515</v>
      </c>
      <c r="P1" t="s">
        <v>516</v>
      </c>
      <c r="Q1" t="s">
        <v>517</v>
      </c>
      <c r="R1" t="s">
        <v>518</v>
      </c>
      <c r="S1" t="s">
        <v>2</v>
      </c>
      <c r="T1" t="s">
        <v>3</v>
      </c>
      <c r="U1" t="s">
        <v>519</v>
      </c>
      <c r="V1" t="s">
        <v>4</v>
      </c>
      <c r="W1" t="s">
        <v>520</v>
      </c>
      <c r="X1" t="s">
        <v>521</v>
      </c>
      <c r="Y1" t="s">
        <v>522</v>
      </c>
      <c r="Z1" t="s">
        <v>523</v>
      </c>
      <c r="AA1" t="s">
        <v>524</v>
      </c>
      <c r="AB1" t="s">
        <v>5</v>
      </c>
      <c r="AC1" t="s">
        <v>525</v>
      </c>
      <c r="AD1" t="s">
        <v>526</v>
      </c>
      <c r="AE1" t="s">
        <v>527</v>
      </c>
      <c r="AF1" t="s">
        <v>528</v>
      </c>
      <c r="AG1" t="s">
        <v>529</v>
      </c>
      <c r="AH1" t="s">
        <v>42</v>
      </c>
    </row>
    <row r="2" spans="1:34" x14ac:dyDescent="0.35">
      <c r="A2" t="s">
        <v>530</v>
      </c>
      <c r="B2" t="s">
        <v>531</v>
      </c>
      <c r="C2" t="s">
        <v>6</v>
      </c>
      <c r="D2" t="s">
        <v>532</v>
      </c>
      <c r="E2" t="s">
        <v>28</v>
      </c>
      <c r="F2">
        <v>185860</v>
      </c>
      <c r="G2">
        <v>0.99</v>
      </c>
      <c r="H2">
        <v>0.5</v>
      </c>
      <c r="I2">
        <v>166</v>
      </c>
      <c r="J2">
        <v>30</v>
      </c>
      <c r="K2">
        <v>10</v>
      </c>
      <c r="L2">
        <v>1000</v>
      </c>
      <c r="M2">
        <v>10500</v>
      </c>
      <c r="N2">
        <v>0.64</v>
      </c>
      <c r="O2">
        <v>423</v>
      </c>
      <c r="P2">
        <v>7.77</v>
      </c>
      <c r="Q2">
        <v>1564.44</v>
      </c>
      <c r="R2">
        <v>1850.3000000000002</v>
      </c>
      <c r="S2" t="s">
        <v>7</v>
      </c>
      <c r="T2" t="s">
        <v>490</v>
      </c>
      <c r="U2" t="s">
        <v>13</v>
      </c>
      <c r="W2" t="s">
        <v>533</v>
      </c>
      <c r="X2" t="s">
        <v>533</v>
      </c>
      <c r="Y2" t="s">
        <v>533</v>
      </c>
      <c r="Z2" t="s">
        <v>533</v>
      </c>
      <c r="AA2" t="s">
        <v>533</v>
      </c>
      <c r="AB2" t="s">
        <v>534</v>
      </c>
      <c r="AC2" t="s">
        <v>534</v>
      </c>
      <c r="AF2">
        <v>300</v>
      </c>
      <c r="AG2">
        <v>300</v>
      </c>
      <c r="AH2" t="b">
        <v>0</v>
      </c>
    </row>
    <row r="3" spans="1:34" x14ac:dyDescent="0.35">
      <c r="A3" t="s">
        <v>535</v>
      </c>
      <c r="B3" t="s">
        <v>257</v>
      </c>
      <c r="C3" t="s">
        <v>6</v>
      </c>
      <c r="D3" t="s">
        <v>536</v>
      </c>
      <c r="E3" t="s">
        <v>28</v>
      </c>
      <c r="F3">
        <v>28860</v>
      </c>
      <c r="G3">
        <v>0.82</v>
      </c>
      <c r="H3">
        <v>0.82</v>
      </c>
      <c r="I3">
        <v>39</v>
      </c>
      <c r="J3">
        <v>700</v>
      </c>
      <c r="K3">
        <v>20</v>
      </c>
      <c r="L3">
        <v>600</v>
      </c>
      <c r="M3">
        <v>350</v>
      </c>
      <c r="N3">
        <v>0.91</v>
      </c>
      <c r="O3">
        <v>78</v>
      </c>
      <c r="P3">
        <v>1.8</v>
      </c>
      <c r="Q3">
        <v>864.14</v>
      </c>
      <c r="R3">
        <v>893</v>
      </c>
      <c r="S3" t="s">
        <v>8</v>
      </c>
      <c r="T3" t="s">
        <v>479</v>
      </c>
      <c r="U3">
        <v>9</v>
      </c>
      <c r="W3" t="s">
        <v>533</v>
      </c>
      <c r="X3" t="s">
        <v>533</v>
      </c>
      <c r="Y3" t="s">
        <v>537</v>
      </c>
      <c r="Z3" t="s">
        <v>533</v>
      </c>
      <c r="AA3" t="s">
        <v>538</v>
      </c>
      <c r="AC3" t="s">
        <v>539</v>
      </c>
      <c r="AF3">
        <v>55</v>
      </c>
      <c r="AG3">
        <v>43</v>
      </c>
      <c r="AH3" t="b">
        <v>0</v>
      </c>
    </row>
    <row r="4" spans="1:34" x14ac:dyDescent="0.35">
      <c r="A4" t="s">
        <v>540</v>
      </c>
      <c r="B4" t="s">
        <v>356</v>
      </c>
      <c r="C4" t="s">
        <v>9</v>
      </c>
      <c r="D4" t="s">
        <v>541</v>
      </c>
      <c r="E4" t="s">
        <v>28</v>
      </c>
      <c r="F4">
        <v>26960</v>
      </c>
      <c r="G4">
        <v>0.77</v>
      </c>
      <c r="H4">
        <v>0.82</v>
      </c>
      <c r="I4">
        <v>24</v>
      </c>
      <c r="J4">
        <v>400</v>
      </c>
      <c r="K4">
        <v>18</v>
      </c>
      <c r="L4">
        <v>400</v>
      </c>
      <c r="M4">
        <v>315</v>
      </c>
      <c r="N4">
        <v>0.84</v>
      </c>
      <c r="O4">
        <v>37</v>
      </c>
      <c r="P4">
        <v>0.89</v>
      </c>
      <c r="Q4">
        <v>626.64</v>
      </c>
      <c r="R4">
        <v>653.6</v>
      </c>
      <c r="S4" t="s">
        <v>10</v>
      </c>
      <c r="T4" t="s">
        <v>486</v>
      </c>
      <c r="U4">
        <v>9</v>
      </c>
      <c r="W4" t="s">
        <v>533</v>
      </c>
      <c r="X4" t="s">
        <v>533</v>
      </c>
      <c r="Y4" t="s">
        <v>533</v>
      </c>
      <c r="Z4" t="s">
        <v>542</v>
      </c>
      <c r="AC4" t="s">
        <v>543</v>
      </c>
      <c r="AF4">
        <v>36</v>
      </c>
      <c r="AG4">
        <v>24</v>
      </c>
      <c r="AH4" t="b">
        <v>1</v>
      </c>
    </row>
    <row r="5" spans="1:34" x14ac:dyDescent="0.35">
      <c r="A5" t="s">
        <v>544</v>
      </c>
      <c r="B5" t="s">
        <v>356</v>
      </c>
      <c r="C5" t="s">
        <v>9</v>
      </c>
      <c r="D5" t="s">
        <v>541</v>
      </c>
      <c r="E5" t="s">
        <v>28</v>
      </c>
      <c r="F5">
        <v>26960</v>
      </c>
      <c r="G5">
        <v>0.77</v>
      </c>
      <c r="H5">
        <v>0.82</v>
      </c>
      <c r="I5">
        <v>24</v>
      </c>
      <c r="J5">
        <v>400</v>
      </c>
      <c r="K5">
        <v>18</v>
      </c>
      <c r="L5">
        <v>400</v>
      </c>
      <c r="M5">
        <v>315</v>
      </c>
      <c r="N5">
        <v>0.84</v>
      </c>
      <c r="O5">
        <v>37</v>
      </c>
      <c r="P5">
        <v>0.89</v>
      </c>
      <c r="Q5">
        <v>626.64</v>
      </c>
      <c r="R5">
        <v>653.6</v>
      </c>
      <c r="S5" t="s">
        <v>10</v>
      </c>
      <c r="T5" t="s">
        <v>486</v>
      </c>
      <c r="U5">
        <v>9</v>
      </c>
      <c r="W5" t="s">
        <v>533</v>
      </c>
      <c r="X5" t="s">
        <v>533</v>
      </c>
      <c r="Y5" t="s">
        <v>533</v>
      </c>
      <c r="Z5" t="s">
        <v>542</v>
      </c>
      <c r="AC5" t="s">
        <v>543</v>
      </c>
      <c r="AF5">
        <v>36</v>
      </c>
      <c r="AG5">
        <v>24</v>
      </c>
      <c r="AH5" t="b">
        <v>1</v>
      </c>
    </row>
    <row r="6" spans="1:34" x14ac:dyDescent="0.35">
      <c r="A6" t="s">
        <v>545</v>
      </c>
      <c r="B6" t="s">
        <v>356</v>
      </c>
      <c r="C6" t="s">
        <v>9</v>
      </c>
      <c r="D6" t="s">
        <v>541</v>
      </c>
      <c r="E6" t="s">
        <v>28</v>
      </c>
      <c r="F6">
        <v>26960</v>
      </c>
      <c r="G6">
        <v>0.77</v>
      </c>
      <c r="H6">
        <v>0.82</v>
      </c>
      <c r="I6">
        <v>24</v>
      </c>
      <c r="J6">
        <v>400</v>
      </c>
      <c r="K6">
        <v>18</v>
      </c>
      <c r="L6">
        <v>400</v>
      </c>
      <c r="M6">
        <v>315</v>
      </c>
      <c r="N6">
        <v>0.84</v>
      </c>
      <c r="O6">
        <v>37</v>
      </c>
      <c r="P6">
        <v>0.89</v>
      </c>
      <c r="Q6">
        <v>626.64</v>
      </c>
      <c r="R6">
        <v>653.6</v>
      </c>
      <c r="S6" t="s">
        <v>10</v>
      </c>
      <c r="T6" t="s">
        <v>486</v>
      </c>
      <c r="U6">
        <v>9</v>
      </c>
      <c r="W6" t="s">
        <v>533</v>
      </c>
      <c r="X6" t="s">
        <v>533</v>
      </c>
      <c r="Y6" t="s">
        <v>533</v>
      </c>
      <c r="Z6" t="s">
        <v>542</v>
      </c>
      <c r="AC6" t="s">
        <v>543</v>
      </c>
      <c r="AF6">
        <v>36</v>
      </c>
      <c r="AG6">
        <v>24</v>
      </c>
      <c r="AH6" t="b">
        <v>1</v>
      </c>
    </row>
    <row r="7" spans="1:34" x14ac:dyDescent="0.35">
      <c r="A7" t="s">
        <v>546</v>
      </c>
      <c r="B7" t="s">
        <v>261</v>
      </c>
      <c r="C7" t="s">
        <v>11</v>
      </c>
      <c r="D7" t="s">
        <v>536</v>
      </c>
      <c r="E7" t="s">
        <v>28</v>
      </c>
      <c r="F7">
        <v>38950</v>
      </c>
      <c r="G7">
        <v>0.83</v>
      </c>
      <c r="H7">
        <v>0.77</v>
      </c>
      <c r="I7">
        <v>36</v>
      </c>
      <c r="J7">
        <v>900</v>
      </c>
      <c r="K7">
        <v>30</v>
      </c>
      <c r="L7">
        <v>1000</v>
      </c>
      <c r="M7">
        <v>924</v>
      </c>
      <c r="N7">
        <v>0.93</v>
      </c>
      <c r="O7">
        <v>67</v>
      </c>
      <c r="P7">
        <v>3.4</v>
      </c>
      <c r="Q7">
        <v>982.44999999999993</v>
      </c>
      <c r="R7">
        <v>1021.4</v>
      </c>
      <c r="S7" t="s">
        <v>8</v>
      </c>
      <c r="T7" t="s">
        <v>476</v>
      </c>
      <c r="U7">
        <v>5</v>
      </c>
      <c r="W7" t="s">
        <v>547</v>
      </c>
      <c r="X7" t="s">
        <v>548</v>
      </c>
      <c r="Y7" t="s">
        <v>533</v>
      </c>
      <c r="Z7" t="s">
        <v>533</v>
      </c>
      <c r="AA7" t="s">
        <v>549</v>
      </c>
      <c r="AC7" t="s">
        <v>550</v>
      </c>
      <c r="AF7">
        <v>47</v>
      </c>
      <c r="AG7">
        <v>53</v>
      </c>
      <c r="AH7" t="b">
        <v>0</v>
      </c>
    </row>
    <row r="8" spans="1:34" x14ac:dyDescent="0.35">
      <c r="A8" t="s">
        <v>551</v>
      </c>
      <c r="B8" t="s">
        <v>316</v>
      </c>
      <c r="C8" t="s">
        <v>11</v>
      </c>
      <c r="D8" t="s">
        <v>552</v>
      </c>
      <c r="E8" t="s">
        <v>1327</v>
      </c>
      <c r="F8">
        <v>55560</v>
      </c>
      <c r="G8">
        <v>0.81</v>
      </c>
      <c r="H8">
        <v>0.8</v>
      </c>
      <c r="I8">
        <v>35</v>
      </c>
      <c r="J8">
        <v>750</v>
      </c>
      <c r="K8">
        <v>30</v>
      </c>
      <c r="L8">
        <v>1000</v>
      </c>
      <c r="M8">
        <v>986</v>
      </c>
      <c r="N8">
        <v>0.92</v>
      </c>
      <c r="O8">
        <v>80</v>
      </c>
      <c r="P8">
        <v>4</v>
      </c>
      <c r="Q8">
        <v>972.04000000000008</v>
      </c>
      <c r="R8">
        <v>1027.5999999999999</v>
      </c>
      <c r="S8" t="s">
        <v>8</v>
      </c>
      <c r="T8" t="s">
        <v>480</v>
      </c>
      <c r="U8">
        <v>5</v>
      </c>
      <c r="W8" t="s">
        <v>547</v>
      </c>
      <c r="X8" t="s">
        <v>553</v>
      </c>
      <c r="Y8" t="s">
        <v>533</v>
      </c>
      <c r="Z8" t="s">
        <v>533</v>
      </c>
      <c r="AA8" t="s">
        <v>554</v>
      </c>
      <c r="AC8" t="s">
        <v>555</v>
      </c>
      <c r="AF8">
        <v>52</v>
      </c>
      <c r="AG8">
        <v>46</v>
      </c>
      <c r="AH8" t="b">
        <v>1</v>
      </c>
    </row>
    <row r="9" spans="1:34" x14ac:dyDescent="0.35">
      <c r="A9" t="s">
        <v>556</v>
      </c>
      <c r="B9" t="s">
        <v>341</v>
      </c>
      <c r="C9" t="s">
        <v>11</v>
      </c>
      <c r="D9" t="s">
        <v>557</v>
      </c>
      <c r="E9" t="s">
        <v>29</v>
      </c>
      <c r="F9">
        <v>85560</v>
      </c>
      <c r="G9">
        <v>0.81</v>
      </c>
      <c r="H9">
        <v>0.8</v>
      </c>
      <c r="I9">
        <v>35</v>
      </c>
      <c r="J9">
        <v>800</v>
      </c>
      <c r="K9">
        <v>30</v>
      </c>
      <c r="L9">
        <v>800</v>
      </c>
      <c r="M9">
        <v>1008</v>
      </c>
      <c r="N9">
        <v>0.92</v>
      </c>
      <c r="O9">
        <v>80</v>
      </c>
      <c r="P9">
        <v>3</v>
      </c>
      <c r="Q9">
        <v>939.24</v>
      </c>
      <c r="R9">
        <v>1024.8</v>
      </c>
      <c r="S9" t="s">
        <v>8</v>
      </c>
      <c r="T9" t="s">
        <v>480</v>
      </c>
      <c r="U9">
        <v>5</v>
      </c>
      <c r="W9" t="s">
        <v>547</v>
      </c>
      <c r="X9" t="s">
        <v>553</v>
      </c>
      <c r="Y9" t="s">
        <v>533</v>
      </c>
      <c r="Z9" t="s">
        <v>533</v>
      </c>
      <c r="AA9" t="s">
        <v>554</v>
      </c>
      <c r="AC9" t="s">
        <v>555</v>
      </c>
      <c r="AF9">
        <v>52</v>
      </c>
      <c r="AG9">
        <v>46</v>
      </c>
      <c r="AH9" t="b">
        <v>1</v>
      </c>
    </row>
    <row r="10" spans="1:34" x14ac:dyDescent="0.35">
      <c r="A10" t="s">
        <v>558</v>
      </c>
      <c r="B10" t="s">
        <v>559</v>
      </c>
      <c r="C10" t="s">
        <v>11</v>
      </c>
      <c r="D10" t="s">
        <v>557</v>
      </c>
      <c r="E10" t="s">
        <v>29</v>
      </c>
      <c r="F10">
        <v>55560</v>
      </c>
      <c r="G10">
        <v>0.81</v>
      </c>
      <c r="H10">
        <v>0.8</v>
      </c>
      <c r="I10">
        <v>34</v>
      </c>
      <c r="J10">
        <v>800</v>
      </c>
      <c r="K10">
        <v>30</v>
      </c>
      <c r="L10">
        <v>800</v>
      </c>
      <c r="M10">
        <v>1008</v>
      </c>
      <c r="N10">
        <v>0.92</v>
      </c>
      <c r="O10">
        <v>80</v>
      </c>
      <c r="P10">
        <v>3.7</v>
      </c>
      <c r="Q10">
        <v>961.24</v>
      </c>
      <c r="R10">
        <v>1016.8</v>
      </c>
      <c r="S10" t="s">
        <v>8</v>
      </c>
      <c r="T10" t="s">
        <v>480</v>
      </c>
      <c r="U10">
        <v>5</v>
      </c>
      <c r="W10" t="s">
        <v>547</v>
      </c>
      <c r="X10" t="s">
        <v>553</v>
      </c>
      <c r="Y10" t="s">
        <v>533</v>
      </c>
      <c r="Z10" t="s">
        <v>533</v>
      </c>
      <c r="AA10" t="s">
        <v>554</v>
      </c>
      <c r="AC10" t="s">
        <v>555</v>
      </c>
      <c r="AF10">
        <v>52</v>
      </c>
      <c r="AG10">
        <v>46</v>
      </c>
      <c r="AH10" t="b">
        <v>1</v>
      </c>
    </row>
    <row r="11" spans="1:34" x14ac:dyDescent="0.35">
      <c r="A11" t="s">
        <v>560</v>
      </c>
      <c r="B11" t="s">
        <v>317</v>
      </c>
      <c r="C11" t="s">
        <v>11</v>
      </c>
      <c r="D11" t="s">
        <v>541</v>
      </c>
      <c r="E11" t="s">
        <v>28</v>
      </c>
      <c r="F11">
        <v>33850</v>
      </c>
      <c r="G11">
        <v>0.77</v>
      </c>
      <c r="H11">
        <v>0.76</v>
      </c>
      <c r="I11">
        <v>35</v>
      </c>
      <c r="J11">
        <v>600</v>
      </c>
      <c r="K11">
        <v>30</v>
      </c>
      <c r="L11">
        <v>1000</v>
      </c>
      <c r="M11">
        <v>1008</v>
      </c>
      <c r="N11">
        <v>0.92</v>
      </c>
      <c r="O11">
        <v>64</v>
      </c>
      <c r="P11">
        <v>3.6</v>
      </c>
      <c r="Q11">
        <v>944.95</v>
      </c>
      <c r="R11">
        <v>978.8</v>
      </c>
      <c r="S11" t="s">
        <v>8</v>
      </c>
      <c r="T11" t="s">
        <v>480</v>
      </c>
      <c r="U11">
        <v>5</v>
      </c>
      <c r="W11" t="s">
        <v>547</v>
      </c>
      <c r="X11" t="s">
        <v>553</v>
      </c>
      <c r="Y11" t="s">
        <v>533</v>
      </c>
      <c r="Z11" t="s">
        <v>533</v>
      </c>
      <c r="AA11" t="s">
        <v>554</v>
      </c>
      <c r="AC11" t="s">
        <v>555</v>
      </c>
      <c r="AF11">
        <v>52</v>
      </c>
      <c r="AG11">
        <v>46</v>
      </c>
      <c r="AH11" t="b">
        <v>0</v>
      </c>
    </row>
    <row r="12" spans="1:34" x14ac:dyDescent="0.35">
      <c r="A12" t="s">
        <v>561</v>
      </c>
      <c r="B12" t="s">
        <v>562</v>
      </c>
      <c r="C12" t="s">
        <v>11</v>
      </c>
      <c r="D12" t="s">
        <v>541</v>
      </c>
      <c r="E12" t="s">
        <v>28</v>
      </c>
      <c r="F12">
        <v>38380</v>
      </c>
      <c r="G12">
        <v>0.81</v>
      </c>
      <c r="H12">
        <v>0.76</v>
      </c>
      <c r="I12">
        <v>35</v>
      </c>
      <c r="J12">
        <v>645</v>
      </c>
      <c r="K12">
        <v>30</v>
      </c>
      <c r="L12">
        <v>1000</v>
      </c>
      <c r="M12">
        <v>1031</v>
      </c>
      <c r="N12">
        <v>0.95</v>
      </c>
      <c r="O12">
        <v>64</v>
      </c>
      <c r="P12">
        <v>3.75</v>
      </c>
      <c r="Q12">
        <v>952.72</v>
      </c>
      <c r="R12">
        <v>991.1</v>
      </c>
      <c r="S12" t="s">
        <v>8</v>
      </c>
      <c r="T12" t="s">
        <v>480</v>
      </c>
      <c r="U12">
        <v>5</v>
      </c>
      <c r="W12" t="s">
        <v>547</v>
      </c>
      <c r="X12" t="s">
        <v>553</v>
      </c>
      <c r="Y12" t="s">
        <v>533</v>
      </c>
      <c r="Z12" t="s">
        <v>533</v>
      </c>
      <c r="AA12" t="s">
        <v>554</v>
      </c>
      <c r="AC12" t="s">
        <v>555</v>
      </c>
      <c r="AF12">
        <v>52</v>
      </c>
      <c r="AG12">
        <v>46</v>
      </c>
      <c r="AH12" t="b">
        <v>0</v>
      </c>
    </row>
    <row r="13" spans="1:34" x14ac:dyDescent="0.35">
      <c r="A13" t="s">
        <v>563</v>
      </c>
      <c r="B13" t="s">
        <v>564</v>
      </c>
      <c r="C13" t="s">
        <v>11</v>
      </c>
      <c r="D13" t="s">
        <v>541</v>
      </c>
      <c r="E13" t="s">
        <v>28</v>
      </c>
      <c r="F13">
        <v>26690</v>
      </c>
      <c r="G13">
        <v>0.76</v>
      </c>
      <c r="H13">
        <v>0.8</v>
      </c>
      <c r="I13">
        <v>34</v>
      </c>
      <c r="J13">
        <v>600</v>
      </c>
      <c r="K13">
        <v>30</v>
      </c>
      <c r="L13">
        <v>1000</v>
      </c>
      <c r="M13">
        <v>952</v>
      </c>
      <c r="N13">
        <v>0.92</v>
      </c>
      <c r="O13">
        <v>64</v>
      </c>
      <c r="P13">
        <v>3.2</v>
      </c>
      <c r="Q13">
        <v>966.51</v>
      </c>
      <c r="R13">
        <v>993.2</v>
      </c>
      <c r="S13" t="s">
        <v>8</v>
      </c>
      <c r="T13" t="s">
        <v>480</v>
      </c>
      <c r="U13">
        <v>5</v>
      </c>
      <c r="V13" t="s">
        <v>476</v>
      </c>
      <c r="W13" t="s">
        <v>547</v>
      </c>
      <c r="X13" t="s">
        <v>565</v>
      </c>
      <c r="Y13" t="s">
        <v>533</v>
      </c>
      <c r="Z13" t="s">
        <v>533</v>
      </c>
      <c r="AA13" t="s">
        <v>566</v>
      </c>
      <c r="AC13" t="s">
        <v>555</v>
      </c>
      <c r="AD13" t="s">
        <v>550</v>
      </c>
      <c r="AF13">
        <v>52</v>
      </c>
      <c r="AG13">
        <v>53</v>
      </c>
      <c r="AH13" t="b">
        <v>0</v>
      </c>
    </row>
    <row r="14" spans="1:34" x14ac:dyDescent="0.35">
      <c r="A14" t="s">
        <v>567</v>
      </c>
      <c r="B14" t="s">
        <v>333</v>
      </c>
      <c r="C14" t="s">
        <v>6</v>
      </c>
      <c r="D14" t="s">
        <v>541</v>
      </c>
      <c r="E14" t="s">
        <v>28</v>
      </c>
      <c r="F14">
        <v>33860</v>
      </c>
      <c r="G14">
        <v>0.73</v>
      </c>
      <c r="H14">
        <v>0.72</v>
      </c>
      <c r="I14">
        <v>40</v>
      </c>
      <c r="J14">
        <v>600</v>
      </c>
      <c r="K14">
        <v>30</v>
      </c>
      <c r="L14">
        <v>900</v>
      </c>
      <c r="M14">
        <v>601</v>
      </c>
      <c r="N14">
        <v>0.92</v>
      </c>
      <c r="O14">
        <v>50</v>
      </c>
      <c r="P14">
        <v>3.6</v>
      </c>
      <c r="Q14">
        <v>857.24</v>
      </c>
      <c r="R14">
        <v>891.1</v>
      </c>
      <c r="S14" t="s">
        <v>8</v>
      </c>
      <c r="T14" t="s">
        <v>481</v>
      </c>
      <c r="U14">
        <v>7</v>
      </c>
      <c r="W14" t="s">
        <v>533</v>
      </c>
      <c r="X14" t="s">
        <v>533</v>
      </c>
      <c r="Y14" t="s">
        <v>568</v>
      </c>
      <c r="Z14" t="s">
        <v>533</v>
      </c>
      <c r="AA14" t="s">
        <v>533</v>
      </c>
      <c r="AB14" t="s">
        <v>538</v>
      </c>
      <c r="AC14" t="s">
        <v>569</v>
      </c>
      <c r="AF14">
        <v>55</v>
      </c>
      <c r="AG14">
        <v>40</v>
      </c>
      <c r="AH14" t="b">
        <v>0</v>
      </c>
    </row>
    <row r="15" spans="1:34" x14ac:dyDescent="0.35">
      <c r="A15" t="s">
        <v>570</v>
      </c>
      <c r="B15" t="s">
        <v>571</v>
      </c>
      <c r="C15" t="s">
        <v>6</v>
      </c>
      <c r="D15" t="s">
        <v>541</v>
      </c>
      <c r="E15" t="s">
        <v>28</v>
      </c>
      <c r="F15">
        <v>38980</v>
      </c>
      <c r="G15">
        <v>0.79</v>
      </c>
      <c r="H15">
        <v>0.72</v>
      </c>
      <c r="I15">
        <v>40</v>
      </c>
      <c r="J15">
        <v>630</v>
      </c>
      <c r="K15">
        <v>30</v>
      </c>
      <c r="L15">
        <v>900</v>
      </c>
      <c r="M15">
        <v>601</v>
      </c>
      <c r="N15">
        <v>0.93</v>
      </c>
      <c r="O15">
        <v>50</v>
      </c>
      <c r="P15">
        <v>2.76</v>
      </c>
      <c r="Q15">
        <v>870.5200000000001</v>
      </c>
      <c r="R15">
        <v>909.5</v>
      </c>
      <c r="S15" t="s">
        <v>8</v>
      </c>
      <c r="T15" t="s">
        <v>481</v>
      </c>
      <c r="U15">
        <v>7</v>
      </c>
      <c r="W15" t="s">
        <v>533</v>
      </c>
      <c r="X15" t="s">
        <v>533</v>
      </c>
      <c r="Y15" t="s">
        <v>568</v>
      </c>
      <c r="Z15" t="s">
        <v>533</v>
      </c>
      <c r="AA15" t="s">
        <v>533</v>
      </c>
      <c r="AB15" t="s">
        <v>538</v>
      </c>
      <c r="AC15" t="s">
        <v>569</v>
      </c>
      <c r="AF15">
        <v>55</v>
      </c>
      <c r="AG15">
        <v>40</v>
      </c>
      <c r="AH15" t="b">
        <v>0</v>
      </c>
    </row>
    <row r="16" spans="1:34" x14ac:dyDescent="0.35">
      <c r="A16" t="s">
        <v>572</v>
      </c>
      <c r="B16" t="s">
        <v>573</v>
      </c>
      <c r="C16" t="s">
        <v>6</v>
      </c>
      <c r="D16" t="s">
        <v>541</v>
      </c>
      <c r="E16" t="s">
        <v>28</v>
      </c>
      <c r="F16">
        <v>26550</v>
      </c>
      <c r="G16">
        <v>0.68</v>
      </c>
      <c r="H16">
        <v>0.8</v>
      </c>
      <c r="I16">
        <v>39</v>
      </c>
      <c r="J16">
        <v>600</v>
      </c>
      <c r="K16">
        <v>30</v>
      </c>
      <c r="L16">
        <v>900</v>
      </c>
      <c r="M16">
        <v>563</v>
      </c>
      <c r="N16">
        <v>0.92</v>
      </c>
      <c r="O16">
        <v>50</v>
      </c>
      <c r="P16">
        <v>3.2</v>
      </c>
      <c r="Q16">
        <v>866.75</v>
      </c>
      <c r="R16">
        <v>893.3</v>
      </c>
      <c r="S16" t="s">
        <v>8</v>
      </c>
      <c r="T16" t="s">
        <v>481</v>
      </c>
      <c r="U16">
        <v>7</v>
      </c>
      <c r="W16" t="s">
        <v>533</v>
      </c>
      <c r="X16" t="s">
        <v>533</v>
      </c>
      <c r="Y16" t="s">
        <v>568</v>
      </c>
      <c r="Z16" t="s">
        <v>533</v>
      </c>
      <c r="AA16" t="s">
        <v>533</v>
      </c>
      <c r="AB16" t="s">
        <v>538</v>
      </c>
      <c r="AC16" t="s">
        <v>569</v>
      </c>
      <c r="AF16">
        <v>55</v>
      </c>
      <c r="AG16">
        <v>40</v>
      </c>
      <c r="AH16" t="b">
        <v>0</v>
      </c>
    </row>
    <row r="17" spans="1:34" x14ac:dyDescent="0.35">
      <c r="A17" t="s">
        <v>574</v>
      </c>
      <c r="B17" t="s">
        <v>269</v>
      </c>
      <c r="C17" t="s">
        <v>6</v>
      </c>
      <c r="D17" t="s">
        <v>541</v>
      </c>
      <c r="E17" t="s">
        <v>28</v>
      </c>
      <c r="F17">
        <v>66550</v>
      </c>
      <c r="G17">
        <v>0.77</v>
      </c>
      <c r="H17">
        <v>0.8</v>
      </c>
      <c r="I17">
        <v>39</v>
      </c>
      <c r="J17">
        <v>600</v>
      </c>
      <c r="K17">
        <v>30</v>
      </c>
      <c r="L17">
        <v>900</v>
      </c>
      <c r="M17">
        <v>563</v>
      </c>
      <c r="N17">
        <v>0.92</v>
      </c>
      <c r="O17">
        <v>55</v>
      </c>
      <c r="P17">
        <v>2.5</v>
      </c>
      <c r="Q17">
        <v>852.75</v>
      </c>
      <c r="R17">
        <v>919.3</v>
      </c>
      <c r="S17" t="s">
        <v>8</v>
      </c>
      <c r="T17" t="s">
        <v>481</v>
      </c>
      <c r="U17">
        <v>7</v>
      </c>
      <c r="W17" t="s">
        <v>533</v>
      </c>
      <c r="X17" t="s">
        <v>533</v>
      </c>
      <c r="Y17" t="s">
        <v>568</v>
      </c>
      <c r="Z17" t="s">
        <v>533</v>
      </c>
      <c r="AA17" t="s">
        <v>533</v>
      </c>
      <c r="AB17" t="s">
        <v>538</v>
      </c>
      <c r="AC17" t="s">
        <v>569</v>
      </c>
      <c r="AF17">
        <v>55</v>
      </c>
      <c r="AG17">
        <v>40</v>
      </c>
      <c r="AH17" t="b">
        <v>1</v>
      </c>
    </row>
    <row r="18" spans="1:34" x14ac:dyDescent="0.35">
      <c r="A18" t="s">
        <v>575</v>
      </c>
      <c r="B18" t="s">
        <v>270</v>
      </c>
      <c r="C18" t="s">
        <v>11</v>
      </c>
      <c r="D18" t="s">
        <v>541</v>
      </c>
      <c r="E18" t="s">
        <v>28</v>
      </c>
      <c r="F18">
        <v>24480</v>
      </c>
      <c r="G18">
        <v>0.74</v>
      </c>
      <c r="H18">
        <v>0.8</v>
      </c>
      <c r="I18">
        <v>35</v>
      </c>
      <c r="J18">
        <v>650</v>
      </c>
      <c r="K18">
        <v>30</v>
      </c>
      <c r="L18">
        <v>1000</v>
      </c>
      <c r="M18">
        <v>872</v>
      </c>
      <c r="N18">
        <v>0.92</v>
      </c>
      <c r="O18">
        <v>51</v>
      </c>
      <c r="P18">
        <v>3.2</v>
      </c>
      <c r="Q18">
        <v>928.72</v>
      </c>
      <c r="R18">
        <v>953.2</v>
      </c>
      <c r="S18" t="s">
        <v>8</v>
      </c>
      <c r="T18" t="s">
        <v>476</v>
      </c>
      <c r="U18">
        <v>5</v>
      </c>
      <c r="W18" t="s">
        <v>547</v>
      </c>
      <c r="X18" t="s">
        <v>548</v>
      </c>
      <c r="Y18" t="s">
        <v>533</v>
      </c>
      <c r="Z18" t="s">
        <v>533</v>
      </c>
      <c r="AA18" t="s">
        <v>549</v>
      </c>
      <c r="AC18" t="s">
        <v>550</v>
      </c>
      <c r="AF18">
        <v>47</v>
      </c>
      <c r="AG18">
        <v>53</v>
      </c>
      <c r="AH18" t="b">
        <v>1</v>
      </c>
    </row>
    <row r="19" spans="1:34" x14ac:dyDescent="0.35">
      <c r="A19" t="s">
        <v>576</v>
      </c>
      <c r="B19" t="s">
        <v>577</v>
      </c>
      <c r="C19" t="s">
        <v>11</v>
      </c>
      <c r="D19" t="s">
        <v>541</v>
      </c>
      <c r="E19" t="s">
        <v>28</v>
      </c>
      <c r="F19">
        <v>24480</v>
      </c>
      <c r="G19">
        <v>0.78</v>
      </c>
      <c r="H19">
        <v>0.8</v>
      </c>
      <c r="I19">
        <v>36</v>
      </c>
      <c r="J19">
        <v>850</v>
      </c>
      <c r="K19">
        <v>45</v>
      </c>
      <c r="L19">
        <v>1000</v>
      </c>
      <c r="M19">
        <v>956</v>
      </c>
      <c r="N19">
        <v>0.92</v>
      </c>
      <c r="O19">
        <v>73</v>
      </c>
      <c r="P19">
        <v>3.48</v>
      </c>
      <c r="Q19">
        <v>1078.3200000000002</v>
      </c>
      <c r="R19">
        <v>1102.8000000000002</v>
      </c>
      <c r="S19" t="s">
        <v>8</v>
      </c>
      <c r="T19" t="s">
        <v>476</v>
      </c>
      <c r="U19">
        <v>5</v>
      </c>
      <c r="W19" t="s">
        <v>547</v>
      </c>
      <c r="X19" t="s">
        <v>548</v>
      </c>
      <c r="Y19" t="s">
        <v>533</v>
      </c>
      <c r="Z19" t="s">
        <v>533</v>
      </c>
      <c r="AA19" t="s">
        <v>549</v>
      </c>
      <c r="AC19" t="s">
        <v>550</v>
      </c>
      <c r="AF19">
        <v>47</v>
      </c>
      <c r="AG19">
        <v>53</v>
      </c>
      <c r="AH19" t="b">
        <v>1</v>
      </c>
    </row>
    <row r="20" spans="1:34" x14ac:dyDescent="0.35">
      <c r="A20" t="s">
        <v>578</v>
      </c>
      <c r="B20" t="s">
        <v>579</v>
      </c>
      <c r="C20" t="s">
        <v>11</v>
      </c>
      <c r="D20" t="s">
        <v>541</v>
      </c>
      <c r="E20" t="s">
        <v>28</v>
      </c>
      <c r="F20">
        <v>39480</v>
      </c>
      <c r="G20">
        <v>0.77</v>
      </c>
      <c r="H20">
        <v>0.8</v>
      </c>
      <c r="I20">
        <v>35</v>
      </c>
      <c r="J20">
        <v>650</v>
      </c>
      <c r="K20">
        <v>45</v>
      </c>
      <c r="L20">
        <v>1000</v>
      </c>
      <c r="M20">
        <v>872</v>
      </c>
      <c r="N20">
        <v>0.92</v>
      </c>
      <c r="O20">
        <v>57</v>
      </c>
      <c r="P20">
        <v>2.8</v>
      </c>
      <c r="Q20">
        <v>1007.72</v>
      </c>
      <c r="R20">
        <v>1047.2</v>
      </c>
      <c r="S20" t="s">
        <v>8</v>
      </c>
      <c r="T20" t="s">
        <v>476</v>
      </c>
      <c r="U20">
        <v>5</v>
      </c>
      <c r="W20" t="s">
        <v>547</v>
      </c>
      <c r="X20" t="s">
        <v>548</v>
      </c>
      <c r="Y20" t="s">
        <v>533</v>
      </c>
      <c r="Z20" t="s">
        <v>533</v>
      </c>
      <c r="AA20" t="s">
        <v>549</v>
      </c>
      <c r="AC20" t="s">
        <v>550</v>
      </c>
      <c r="AF20">
        <v>47</v>
      </c>
      <c r="AG20">
        <v>53</v>
      </c>
      <c r="AH20" t="b">
        <v>1</v>
      </c>
    </row>
    <row r="21" spans="1:34" x14ac:dyDescent="0.35">
      <c r="A21" t="s">
        <v>580</v>
      </c>
      <c r="B21" t="s">
        <v>581</v>
      </c>
      <c r="C21" t="s">
        <v>11</v>
      </c>
      <c r="D21" t="s">
        <v>541</v>
      </c>
      <c r="E21" t="s">
        <v>28</v>
      </c>
      <c r="F21">
        <v>24480</v>
      </c>
      <c r="G21">
        <v>0.78</v>
      </c>
      <c r="H21">
        <v>0.8</v>
      </c>
      <c r="I21">
        <v>35</v>
      </c>
      <c r="J21">
        <v>850</v>
      </c>
      <c r="K21">
        <v>45</v>
      </c>
      <c r="L21">
        <v>1000</v>
      </c>
      <c r="M21">
        <v>1020</v>
      </c>
      <c r="N21">
        <v>0.92</v>
      </c>
      <c r="O21">
        <v>73</v>
      </c>
      <c r="P21">
        <v>3.8</v>
      </c>
      <c r="Q21">
        <v>1080.52</v>
      </c>
      <c r="R21">
        <v>1105</v>
      </c>
      <c r="S21" t="s">
        <v>8</v>
      </c>
      <c r="T21" t="s">
        <v>476</v>
      </c>
      <c r="U21">
        <v>5</v>
      </c>
      <c r="W21" t="s">
        <v>547</v>
      </c>
      <c r="X21" t="s">
        <v>548</v>
      </c>
      <c r="Y21" t="s">
        <v>533</v>
      </c>
      <c r="Z21" t="s">
        <v>533</v>
      </c>
      <c r="AA21" t="s">
        <v>549</v>
      </c>
      <c r="AC21" t="s">
        <v>550</v>
      </c>
      <c r="AF21">
        <v>47</v>
      </c>
      <c r="AG21">
        <v>53</v>
      </c>
      <c r="AH21" t="b">
        <v>1</v>
      </c>
    </row>
    <row r="22" spans="1:34" x14ac:dyDescent="0.35">
      <c r="A22" t="s">
        <v>582</v>
      </c>
      <c r="B22" t="s">
        <v>583</v>
      </c>
      <c r="C22" t="s">
        <v>11</v>
      </c>
      <c r="D22" t="s">
        <v>541</v>
      </c>
      <c r="E22" t="s">
        <v>28</v>
      </c>
      <c r="F22">
        <v>36880</v>
      </c>
      <c r="G22">
        <v>0.79</v>
      </c>
      <c r="H22">
        <v>0.76</v>
      </c>
      <c r="I22">
        <v>36</v>
      </c>
      <c r="J22">
        <v>650</v>
      </c>
      <c r="K22">
        <v>30</v>
      </c>
      <c r="L22">
        <v>1000</v>
      </c>
      <c r="M22">
        <v>940</v>
      </c>
      <c r="N22">
        <v>0.92</v>
      </c>
      <c r="O22">
        <v>78</v>
      </c>
      <c r="P22">
        <v>3.2</v>
      </c>
      <c r="Q22">
        <v>989.12</v>
      </c>
      <c r="R22">
        <v>1026</v>
      </c>
      <c r="S22" t="s">
        <v>8</v>
      </c>
      <c r="T22" t="s">
        <v>476</v>
      </c>
      <c r="U22">
        <v>5</v>
      </c>
      <c r="V22" t="s">
        <v>480</v>
      </c>
      <c r="W22" t="s">
        <v>547</v>
      </c>
      <c r="X22" t="s">
        <v>584</v>
      </c>
      <c r="Y22" t="s">
        <v>533</v>
      </c>
      <c r="Z22" t="s">
        <v>533</v>
      </c>
      <c r="AA22" t="s">
        <v>585</v>
      </c>
      <c r="AC22" t="s">
        <v>550</v>
      </c>
      <c r="AD22" t="s">
        <v>555</v>
      </c>
      <c r="AF22">
        <v>52</v>
      </c>
      <c r="AG22">
        <v>53</v>
      </c>
      <c r="AH22" t="b">
        <v>1</v>
      </c>
    </row>
    <row r="23" spans="1:34" x14ac:dyDescent="0.35">
      <c r="A23" t="s">
        <v>586</v>
      </c>
      <c r="B23" t="s">
        <v>272</v>
      </c>
      <c r="C23" t="s">
        <v>11</v>
      </c>
      <c r="D23" t="s">
        <v>541</v>
      </c>
      <c r="E23" t="s">
        <v>28</v>
      </c>
      <c r="F23">
        <v>46880</v>
      </c>
      <c r="G23">
        <v>0.76</v>
      </c>
      <c r="H23">
        <v>0.76</v>
      </c>
      <c r="I23">
        <v>36</v>
      </c>
      <c r="J23">
        <v>650</v>
      </c>
      <c r="K23">
        <v>30</v>
      </c>
      <c r="L23">
        <v>1000</v>
      </c>
      <c r="M23">
        <v>940</v>
      </c>
      <c r="N23">
        <v>0.92</v>
      </c>
      <c r="O23">
        <v>54</v>
      </c>
      <c r="P23">
        <v>3.2</v>
      </c>
      <c r="Q23">
        <v>928.12</v>
      </c>
      <c r="R23">
        <v>975</v>
      </c>
      <c r="S23" t="s">
        <v>8</v>
      </c>
      <c r="T23" t="s">
        <v>476</v>
      </c>
      <c r="U23">
        <v>5</v>
      </c>
      <c r="V23" t="s">
        <v>480</v>
      </c>
      <c r="W23" t="s">
        <v>547</v>
      </c>
      <c r="X23" t="s">
        <v>584</v>
      </c>
      <c r="Y23" t="s">
        <v>533</v>
      </c>
      <c r="Z23" t="s">
        <v>533</v>
      </c>
      <c r="AA23" t="s">
        <v>585</v>
      </c>
      <c r="AC23" t="s">
        <v>550</v>
      </c>
      <c r="AD23" t="s">
        <v>555</v>
      </c>
      <c r="AF23">
        <v>52</v>
      </c>
      <c r="AG23">
        <v>53</v>
      </c>
      <c r="AH23" t="b">
        <v>1</v>
      </c>
    </row>
    <row r="24" spans="1:34" x14ac:dyDescent="0.35">
      <c r="A24" t="s">
        <v>587</v>
      </c>
      <c r="B24" t="s">
        <v>407</v>
      </c>
      <c r="C24" t="s">
        <v>11</v>
      </c>
      <c r="D24" t="s">
        <v>541</v>
      </c>
      <c r="E24" t="s">
        <v>28</v>
      </c>
      <c r="F24">
        <v>70000</v>
      </c>
      <c r="G24">
        <v>0.77</v>
      </c>
      <c r="H24">
        <v>0.76</v>
      </c>
      <c r="I24">
        <v>36</v>
      </c>
      <c r="J24">
        <v>650</v>
      </c>
      <c r="K24">
        <v>45</v>
      </c>
      <c r="L24">
        <v>1000</v>
      </c>
      <c r="M24">
        <v>940</v>
      </c>
      <c r="N24">
        <v>0.92</v>
      </c>
      <c r="O24">
        <v>54</v>
      </c>
      <c r="P24">
        <v>3.1</v>
      </c>
      <c r="Q24">
        <v>982</v>
      </c>
      <c r="R24">
        <v>1052</v>
      </c>
      <c r="S24" t="s">
        <v>8</v>
      </c>
      <c r="T24" t="s">
        <v>476</v>
      </c>
      <c r="U24">
        <v>5</v>
      </c>
      <c r="V24" t="s">
        <v>480</v>
      </c>
      <c r="W24" t="s">
        <v>547</v>
      </c>
      <c r="X24" t="s">
        <v>584</v>
      </c>
      <c r="Y24" t="s">
        <v>533</v>
      </c>
      <c r="Z24" t="s">
        <v>533</v>
      </c>
      <c r="AA24" t="s">
        <v>585</v>
      </c>
      <c r="AC24" t="s">
        <v>550</v>
      </c>
      <c r="AD24" t="s">
        <v>555</v>
      </c>
      <c r="AF24">
        <v>52</v>
      </c>
      <c r="AG24">
        <v>53</v>
      </c>
      <c r="AH24" t="b">
        <v>1</v>
      </c>
    </row>
    <row r="25" spans="1:34" x14ac:dyDescent="0.35">
      <c r="A25" t="s">
        <v>588</v>
      </c>
      <c r="B25" t="s">
        <v>589</v>
      </c>
      <c r="C25" t="s">
        <v>11</v>
      </c>
      <c r="D25" t="s">
        <v>541</v>
      </c>
      <c r="E25" t="s">
        <v>28</v>
      </c>
      <c r="F25">
        <v>70000</v>
      </c>
      <c r="G25">
        <v>0.79</v>
      </c>
      <c r="H25">
        <v>0.76</v>
      </c>
      <c r="I25">
        <v>37</v>
      </c>
      <c r="J25">
        <v>700</v>
      </c>
      <c r="K25">
        <v>60</v>
      </c>
      <c r="L25">
        <v>1000</v>
      </c>
      <c r="M25">
        <v>945</v>
      </c>
      <c r="N25">
        <v>0.92</v>
      </c>
      <c r="O25">
        <v>54</v>
      </c>
      <c r="P25">
        <v>3.65</v>
      </c>
      <c r="Q25">
        <v>1060</v>
      </c>
      <c r="R25">
        <v>1130</v>
      </c>
      <c r="S25" t="s">
        <v>8</v>
      </c>
      <c r="T25" t="s">
        <v>476</v>
      </c>
      <c r="U25">
        <v>5</v>
      </c>
      <c r="V25" t="s">
        <v>480</v>
      </c>
      <c r="W25" t="s">
        <v>547</v>
      </c>
      <c r="X25" t="s">
        <v>584</v>
      </c>
      <c r="Y25" t="s">
        <v>533</v>
      </c>
      <c r="Z25" t="s">
        <v>533</v>
      </c>
      <c r="AA25" t="s">
        <v>585</v>
      </c>
      <c r="AC25" t="s">
        <v>550</v>
      </c>
      <c r="AD25" t="s">
        <v>555</v>
      </c>
      <c r="AF25">
        <v>52</v>
      </c>
      <c r="AG25">
        <v>53</v>
      </c>
      <c r="AH25" t="b">
        <v>1</v>
      </c>
    </row>
    <row r="26" spans="1:34" x14ac:dyDescent="0.35">
      <c r="A26" t="s">
        <v>590</v>
      </c>
      <c r="B26" t="s">
        <v>591</v>
      </c>
      <c r="C26" t="s">
        <v>6</v>
      </c>
      <c r="D26" t="s">
        <v>541</v>
      </c>
      <c r="E26" t="s">
        <v>28</v>
      </c>
      <c r="F26">
        <v>22650</v>
      </c>
      <c r="G26">
        <v>0.67</v>
      </c>
      <c r="H26">
        <v>0.72</v>
      </c>
      <c r="I26">
        <v>40</v>
      </c>
      <c r="J26">
        <v>600</v>
      </c>
      <c r="K26">
        <v>30</v>
      </c>
      <c r="L26">
        <v>900</v>
      </c>
      <c r="M26">
        <v>601</v>
      </c>
      <c r="N26">
        <v>0.93</v>
      </c>
      <c r="O26">
        <v>46</v>
      </c>
      <c r="P26">
        <v>3.3</v>
      </c>
      <c r="Q26">
        <v>858.45</v>
      </c>
      <c r="R26">
        <v>881.1</v>
      </c>
      <c r="S26" t="s">
        <v>8</v>
      </c>
      <c r="T26" t="s">
        <v>481</v>
      </c>
      <c r="U26">
        <v>7</v>
      </c>
      <c r="W26" t="s">
        <v>533</v>
      </c>
      <c r="X26" t="s">
        <v>533</v>
      </c>
      <c r="Y26" t="s">
        <v>568</v>
      </c>
      <c r="Z26" t="s">
        <v>533</v>
      </c>
      <c r="AA26" t="s">
        <v>533</v>
      </c>
      <c r="AB26" t="s">
        <v>538</v>
      </c>
      <c r="AC26" t="s">
        <v>569</v>
      </c>
      <c r="AF26">
        <v>55</v>
      </c>
      <c r="AG26">
        <v>40</v>
      </c>
      <c r="AH26" t="b">
        <v>0</v>
      </c>
    </row>
    <row r="27" spans="1:34" x14ac:dyDescent="0.35">
      <c r="A27" t="s">
        <v>592</v>
      </c>
      <c r="B27" t="s">
        <v>593</v>
      </c>
      <c r="C27" t="s">
        <v>11</v>
      </c>
      <c r="D27" t="s">
        <v>541</v>
      </c>
      <c r="E27" t="s">
        <v>28</v>
      </c>
      <c r="F27">
        <v>26950</v>
      </c>
      <c r="G27">
        <v>0.76</v>
      </c>
      <c r="H27">
        <v>0.76</v>
      </c>
      <c r="I27">
        <v>36</v>
      </c>
      <c r="J27">
        <v>650</v>
      </c>
      <c r="K27">
        <v>30</v>
      </c>
      <c r="L27">
        <v>1000</v>
      </c>
      <c r="M27">
        <v>924</v>
      </c>
      <c r="N27">
        <v>0.92</v>
      </c>
      <c r="O27">
        <v>54</v>
      </c>
      <c r="P27">
        <v>3.3</v>
      </c>
      <c r="Q27">
        <v>945.44999999999993</v>
      </c>
      <c r="R27">
        <v>972.4</v>
      </c>
      <c r="S27" t="s">
        <v>8</v>
      </c>
      <c r="T27" t="s">
        <v>476</v>
      </c>
      <c r="U27">
        <v>5</v>
      </c>
      <c r="V27" t="s">
        <v>480</v>
      </c>
      <c r="W27" t="s">
        <v>547</v>
      </c>
      <c r="X27" t="s">
        <v>584</v>
      </c>
      <c r="Y27" t="s">
        <v>533</v>
      </c>
      <c r="Z27" t="s">
        <v>533</v>
      </c>
      <c r="AA27" t="s">
        <v>585</v>
      </c>
      <c r="AC27" t="s">
        <v>550</v>
      </c>
      <c r="AD27" t="s">
        <v>555</v>
      </c>
      <c r="AF27">
        <v>52</v>
      </c>
      <c r="AG27">
        <v>53</v>
      </c>
      <c r="AH27" t="b">
        <v>0</v>
      </c>
    </row>
    <row r="28" spans="1:34" x14ac:dyDescent="0.35">
      <c r="A28" t="s">
        <v>594</v>
      </c>
      <c r="B28" t="s">
        <v>260</v>
      </c>
      <c r="C28" t="s">
        <v>11</v>
      </c>
      <c r="D28" t="s">
        <v>541</v>
      </c>
      <c r="E28" t="s">
        <v>28</v>
      </c>
      <c r="F28">
        <v>23580</v>
      </c>
      <c r="G28">
        <v>0.75</v>
      </c>
      <c r="H28">
        <v>0.76</v>
      </c>
      <c r="I28">
        <v>36</v>
      </c>
      <c r="J28">
        <v>650</v>
      </c>
      <c r="K28">
        <v>30</v>
      </c>
      <c r="L28">
        <v>1000</v>
      </c>
      <c r="M28">
        <v>919</v>
      </c>
      <c r="N28">
        <v>0.92</v>
      </c>
      <c r="O28">
        <v>78</v>
      </c>
      <c r="P28">
        <v>3.3</v>
      </c>
      <c r="Q28">
        <v>995.31999999999994</v>
      </c>
      <c r="R28">
        <v>1018.9</v>
      </c>
      <c r="S28" t="s">
        <v>8</v>
      </c>
      <c r="T28" t="s">
        <v>476</v>
      </c>
      <c r="U28">
        <v>5</v>
      </c>
      <c r="V28" t="s">
        <v>480</v>
      </c>
      <c r="W28" t="s">
        <v>547</v>
      </c>
      <c r="X28" t="s">
        <v>584</v>
      </c>
      <c r="Y28" t="s">
        <v>533</v>
      </c>
      <c r="Z28" t="s">
        <v>533</v>
      </c>
      <c r="AA28" t="s">
        <v>585</v>
      </c>
      <c r="AC28" t="s">
        <v>550</v>
      </c>
      <c r="AD28" t="s">
        <v>555</v>
      </c>
      <c r="AF28">
        <v>52</v>
      </c>
      <c r="AG28">
        <v>53</v>
      </c>
      <c r="AH28" t="b">
        <v>1</v>
      </c>
    </row>
    <row r="29" spans="1:34" x14ac:dyDescent="0.35">
      <c r="A29" t="s">
        <v>595</v>
      </c>
      <c r="B29" t="s">
        <v>334</v>
      </c>
      <c r="C29" t="s">
        <v>11</v>
      </c>
      <c r="D29" t="s">
        <v>541</v>
      </c>
      <c r="E29" t="s">
        <v>28</v>
      </c>
      <c r="F29">
        <v>68880</v>
      </c>
      <c r="G29">
        <v>0.79</v>
      </c>
      <c r="H29">
        <v>0.76</v>
      </c>
      <c r="I29">
        <v>35</v>
      </c>
      <c r="J29">
        <v>650</v>
      </c>
      <c r="K29">
        <v>45</v>
      </c>
      <c r="L29">
        <v>1000</v>
      </c>
      <c r="M29">
        <v>940</v>
      </c>
      <c r="N29">
        <v>0.92</v>
      </c>
      <c r="O29">
        <v>66</v>
      </c>
      <c r="P29">
        <v>3.4</v>
      </c>
      <c r="Q29">
        <v>1005.12</v>
      </c>
      <c r="R29">
        <v>1074</v>
      </c>
      <c r="S29" t="s">
        <v>8</v>
      </c>
      <c r="T29" t="s">
        <v>476</v>
      </c>
      <c r="U29">
        <v>5</v>
      </c>
      <c r="V29" t="s">
        <v>480</v>
      </c>
      <c r="W29" t="s">
        <v>547</v>
      </c>
      <c r="X29" t="s">
        <v>584</v>
      </c>
      <c r="Y29" t="s">
        <v>533</v>
      </c>
      <c r="Z29" t="s">
        <v>533</v>
      </c>
      <c r="AA29" t="s">
        <v>585</v>
      </c>
      <c r="AC29" t="s">
        <v>550</v>
      </c>
      <c r="AD29" t="s">
        <v>555</v>
      </c>
      <c r="AF29">
        <v>52</v>
      </c>
      <c r="AG29">
        <v>53</v>
      </c>
      <c r="AH29" t="b">
        <v>1</v>
      </c>
    </row>
    <row r="30" spans="1:34" x14ac:dyDescent="0.35">
      <c r="A30" t="s">
        <v>596</v>
      </c>
      <c r="B30" t="s">
        <v>597</v>
      </c>
      <c r="C30" t="s">
        <v>11</v>
      </c>
      <c r="D30" t="s">
        <v>541</v>
      </c>
      <c r="E30" t="s">
        <v>28</v>
      </c>
      <c r="F30">
        <v>30980</v>
      </c>
      <c r="G30">
        <v>0.78</v>
      </c>
      <c r="H30">
        <v>0.76</v>
      </c>
      <c r="I30">
        <v>36</v>
      </c>
      <c r="J30">
        <v>600</v>
      </c>
      <c r="K30">
        <v>30</v>
      </c>
      <c r="L30">
        <v>1000</v>
      </c>
      <c r="M30">
        <v>924</v>
      </c>
      <c r="N30">
        <v>0.92</v>
      </c>
      <c r="O30">
        <v>78</v>
      </c>
      <c r="P30">
        <v>3.4</v>
      </c>
      <c r="Q30">
        <v>985.42</v>
      </c>
      <c r="R30">
        <v>1016.4</v>
      </c>
      <c r="S30" t="s">
        <v>8</v>
      </c>
      <c r="T30" t="s">
        <v>476</v>
      </c>
      <c r="U30">
        <v>5</v>
      </c>
      <c r="V30" t="s">
        <v>480</v>
      </c>
      <c r="W30" t="s">
        <v>547</v>
      </c>
      <c r="X30" t="s">
        <v>584</v>
      </c>
      <c r="Y30" t="s">
        <v>533</v>
      </c>
      <c r="Z30" t="s">
        <v>533</v>
      </c>
      <c r="AA30" t="s">
        <v>585</v>
      </c>
      <c r="AC30" t="s">
        <v>550</v>
      </c>
      <c r="AD30" t="s">
        <v>555</v>
      </c>
      <c r="AF30">
        <v>52</v>
      </c>
      <c r="AG30">
        <v>53</v>
      </c>
      <c r="AH30" t="b">
        <v>0</v>
      </c>
    </row>
    <row r="31" spans="1:34" x14ac:dyDescent="0.35">
      <c r="A31" t="s">
        <v>598</v>
      </c>
      <c r="B31" t="s">
        <v>599</v>
      </c>
      <c r="C31" t="s">
        <v>11</v>
      </c>
      <c r="D31" t="s">
        <v>541</v>
      </c>
      <c r="E31" t="s">
        <v>28</v>
      </c>
      <c r="F31">
        <v>31850</v>
      </c>
      <c r="G31">
        <v>0.78</v>
      </c>
      <c r="H31">
        <v>0.76</v>
      </c>
      <c r="I31">
        <v>36</v>
      </c>
      <c r="J31">
        <v>635</v>
      </c>
      <c r="K31">
        <v>30</v>
      </c>
      <c r="L31">
        <v>1000</v>
      </c>
      <c r="M31">
        <v>924</v>
      </c>
      <c r="N31">
        <v>0.92</v>
      </c>
      <c r="O31">
        <v>78</v>
      </c>
      <c r="P31">
        <v>3.4</v>
      </c>
      <c r="Q31">
        <v>988.05</v>
      </c>
      <c r="R31">
        <v>1019.9</v>
      </c>
      <c r="S31" t="s">
        <v>8</v>
      </c>
      <c r="T31" t="s">
        <v>476</v>
      </c>
      <c r="U31">
        <v>5</v>
      </c>
      <c r="V31" t="s">
        <v>480</v>
      </c>
      <c r="W31" t="s">
        <v>547</v>
      </c>
      <c r="X31" t="s">
        <v>584</v>
      </c>
      <c r="Y31" t="s">
        <v>533</v>
      </c>
      <c r="Z31" t="s">
        <v>533</v>
      </c>
      <c r="AA31" t="s">
        <v>585</v>
      </c>
      <c r="AC31" t="s">
        <v>550</v>
      </c>
      <c r="AD31" t="s">
        <v>555</v>
      </c>
      <c r="AF31">
        <v>52</v>
      </c>
      <c r="AG31">
        <v>53</v>
      </c>
      <c r="AH31" t="b">
        <v>0</v>
      </c>
    </row>
    <row r="32" spans="1:34" x14ac:dyDescent="0.35">
      <c r="A32" t="s">
        <v>600</v>
      </c>
      <c r="B32" t="s">
        <v>271</v>
      </c>
      <c r="C32" t="s">
        <v>11</v>
      </c>
      <c r="D32" t="s">
        <v>541</v>
      </c>
      <c r="E32" t="s">
        <v>28</v>
      </c>
      <c r="F32">
        <v>30980</v>
      </c>
      <c r="G32">
        <v>0.78</v>
      </c>
      <c r="H32">
        <v>0.76</v>
      </c>
      <c r="I32">
        <v>36</v>
      </c>
      <c r="J32">
        <v>600</v>
      </c>
      <c r="K32">
        <v>30</v>
      </c>
      <c r="L32">
        <v>1000</v>
      </c>
      <c r="M32">
        <v>924</v>
      </c>
      <c r="N32">
        <v>0.92</v>
      </c>
      <c r="O32">
        <v>60</v>
      </c>
      <c r="P32">
        <v>3.4</v>
      </c>
      <c r="Q32">
        <v>949.42</v>
      </c>
      <c r="R32">
        <v>980.4</v>
      </c>
      <c r="S32" t="s">
        <v>8</v>
      </c>
      <c r="T32" t="s">
        <v>476</v>
      </c>
      <c r="U32">
        <v>5</v>
      </c>
      <c r="V32" t="s">
        <v>480</v>
      </c>
      <c r="W32" t="s">
        <v>547</v>
      </c>
      <c r="X32" t="s">
        <v>584</v>
      </c>
      <c r="Y32" t="s">
        <v>533</v>
      </c>
      <c r="Z32" t="s">
        <v>533</v>
      </c>
      <c r="AA32" t="s">
        <v>585</v>
      </c>
      <c r="AC32" t="s">
        <v>550</v>
      </c>
      <c r="AD32" t="s">
        <v>555</v>
      </c>
      <c r="AF32">
        <v>52</v>
      </c>
      <c r="AG32">
        <v>53</v>
      </c>
      <c r="AH32" t="b">
        <v>1</v>
      </c>
    </row>
    <row r="33" spans="1:34" x14ac:dyDescent="0.35">
      <c r="A33" t="s">
        <v>601</v>
      </c>
      <c r="B33" t="s">
        <v>602</v>
      </c>
      <c r="C33" t="s">
        <v>11</v>
      </c>
      <c r="D33" t="s">
        <v>541</v>
      </c>
      <c r="E33" t="s">
        <v>28</v>
      </c>
      <c r="F33">
        <v>38360</v>
      </c>
      <c r="G33">
        <v>0.81</v>
      </c>
      <c r="H33">
        <v>0.76</v>
      </c>
      <c r="I33">
        <v>36</v>
      </c>
      <c r="J33">
        <v>650</v>
      </c>
      <c r="K33">
        <v>30</v>
      </c>
      <c r="L33">
        <v>1000</v>
      </c>
      <c r="M33">
        <v>940</v>
      </c>
      <c r="N33">
        <v>0.94</v>
      </c>
      <c r="O33">
        <v>78</v>
      </c>
      <c r="P33">
        <v>3.65</v>
      </c>
      <c r="Q33">
        <v>987.14</v>
      </c>
      <c r="R33">
        <v>1025.5</v>
      </c>
      <c r="S33" t="s">
        <v>8</v>
      </c>
      <c r="T33" t="s">
        <v>476</v>
      </c>
      <c r="U33">
        <v>5</v>
      </c>
      <c r="V33" t="s">
        <v>480</v>
      </c>
      <c r="W33" t="s">
        <v>547</v>
      </c>
      <c r="X33" t="s">
        <v>584</v>
      </c>
      <c r="Y33" t="s">
        <v>533</v>
      </c>
      <c r="Z33" t="s">
        <v>533</v>
      </c>
      <c r="AA33" t="s">
        <v>585</v>
      </c>
      <c r="AC33" t="s">
        <v>550</v>
      </c>
      <c r="AD33" t="s">
        <v>555</v>
      </c>
      <c r="AF33">
        <v>52</v>
      </c>
      <c r="AG33">
        <v>53</v>
      </c>
      <c r="AH33" t="b">
        <v>0</v>
      </c>
    </row>
    <row r="34" spans="1:34" x14ac:dyDescent="0.35">
      <c r="A34" t="s">
        <v>603</v>
      </c>
      <c r="B34" t="s">
        <v>604</v>
      </c>
      <c r="C34" t="s">
        <v>11</v>
      </c>
      <c r="D34" t="s">
        <v>541</v>
      </c>
      <c r="E34" t="s">
        <v>28</v>
      </c>
      <c r="F34">
        <v>33980</v>
      </c>
      <c r="G34">
        <v>0.8</v>
      </c>
      <c r="H34">
        <v>0.76</v>
      </c>
      <c r="I34">
        <v>36</v>
      </c>
      <c r="J34">
        <v>650</v>
      </c>
      <c r="K34">
        <v>30</v>
      </c>
      <c r="L34">
        <v>1000</v>
      </c>
      <c r="M34">
        <v>933</v>
      </c>
      <c r="N34">
        <v>0.94</v>
      </c>
      <c r="O34">
        <v>78</v>
      </c>
      <c r="P34">
        <v>3.55</v>
      </c>
      <c r="Q34">
        <v>990.81999999999994</v>
      </c>
      <c r="R34">
        <v>1024.8</v>
      </c>
      <c r="S34" t="s">
        <v>8</v>
      </c>
      <c r="T34" t="s">
        <v>476</v>
      </c>
      <c r="U34">
        <v>5</v>
      </c>
      <c r="V34" t="s">
        <v>480</v>
      </c>
      <c r="W34" t="s">
        <v>547</v>
      </c>
      <c r="X34" t="s">
        <v>584</v>
      </c>
      <c r="Y34" t="s">
        <v>533</v>
      </c>
      <c r="Z34" t="s">
        <v>533</v>
      </c>
      <c r="AA34" t="s">
        <v>585</v>
      </c>
      <c r="AC34" t="s">
        <v>550</v>
      </c>
      <c r="AD34" t="s">
        <v>555</v>
      </c>
      <c r="AF34">
        <v>52</v>
      </c>
      <c r="AG34">
        <v>53</v>
      </c>
      <c r="AH34" t="b">
        <v>0</v>
      </c>
    </row>
    <row r="35" spans="1:34" x14ac:dyDescent="0.35">
      <c r="A35" t="s">
        <v>605</v>
      </c>
      <c r="B35" t="s">
        <v>606</v>
      </c>
      <c r="C35" t="s">
        <v>11</v>
      </c>
      <c r="D35" t="s">
        <v>541</v>
      </c>
      <c r="E35" t="s">
        <v>28</v>
      </c>
      <c r="F35">
        <v>38580</v>
      </c>
      <c r="G35">
        <v>0.79</v>
      </c>
      <c r="H35">
        <v>0.76</v>
      </c>
      <c r="I35">
        <v>36</v>
      </c>
      <c r="J35">
        <v>600</v>
      </c>
      <c r="K35">
        <v>30</v>
      </c>
      <c r="L35">
        <v>1000</v>
      </c>
      <c r="M35">
        <v>951</v>
      </c>
      <c r="N35">
        <v>0.93</v>
      </c>
      <c r="O35">
        <v>78</v>
      </c>
      <c r="P35">
        <v>2.71</v>
      </c>
      <c r="Q35">
        <v>989.42</v>
      </c>
      <c r="R35">
        <v>1028</v>
      </c>
      <c r="S35" t="s">
        <v>8</v>
      </c>
      <c r="T35" t="s">
        <v>476</v>
      </c>
      <c r="U35">
        <v>5</v>
      </c>
      <c r="V35" t="s">
        <v>480</v>
      </c>
      <c r="W35" t="s">
        <v>547</v>
      </c>
      <c r="X35" t="s">
        <v>584</v>
      </c>
      <c r="Y35" t="s">
        <v>533</v>
      </c>
      <c r="Z35" t="s">
        <v>533</v>
      </c>
      <c r="AA35" t="s">
        <v>585</v>
      </c>
      <c r="AC35" t="s">
        <v>550</v>
      </c>
      <c r="AD35" t="s">
        <v>555</v>
      </c>
      <c r="AF35">
        <v>52</v>
      </c>
      <c r="AG35">
        <v>53</v>
      </c>
      <c r="AH35" t="b">
        <v>0</v>
      </c>
    </row>
    <row r="36" spans="1:34" x14ac:dyDescent="0.35">
      <c r="A36" t="s">
        <v>607</v>
      </c>
      <c r="B36" t="s">
        <v>275</v>
      </c>
      <c r="C36" t="s">
        <v>11</v>
      </c>
      <c r="D36" t="s">
        <v>541</v>
      </c>
      <c r="E36" t="s">
        <v>28</v>
      </c>
      <c r="F36">
        <v>38980</v>
      </c>
      <c r="G36">
        <v>0.78</v>
      </c>
      <c r="H36">
        <v>0.76</v>
      </c>
      <c r="I36">
        <v>36</v>
      </c>
      <c r="J36">
        <v>600</v>
      </c>
      <c r="K36">
        <v>45</v>
      </c>
      <c r="L36">
        <v>1000</v>
      </c>
      <c r="M36">
        <v>924</v>
      </c>
      <c r="N36">
        <v>0.92</v>
      </c>
      <c r="O36">
        <v>60</v>
      </c>
      <c r="P36">
        <v>3</v>
      </c>
      <c r="Q36">
        <v>1010.42</v>
      </c>
      <c r="R36">
        <v>1049.4000000000001</v>
      </c>
      <c r="S36" t="s">
        <v>8</v>
      </c>
      <c r="T36" t="s">
        <v>476</v>
      </c>
      <c r="U36">
        <v>5</v>
      </c>
      <c r="W36" t="s">
        <v>547</v>
      </c>
      <c r="X36" t="s">
        <v>548</v>
      </c>
      <c r="Y36" t="s">
        <v>533</v>
      </c>
      <c r="Z36" t="s">
        <v>533</v>
      </c>
      <c r="AA36" t="s">
        <v>549</v>
      </c>
      <c r="AC36" t="s">
        <v>550</v>
      </c>
      <c r="AF36">
        <v>47</v>
      </c>
      <c r="AG36">
        <v>53</v>
      </c>
      <c r="AH36" t="b">
        <v>1</v>
      </c>
    </row>
    <row r="37" spans="1:34" x14ac:dyDescent="0.35">
      <c r="A37" t="s">
        <v>608</v>
      </c>
      <c r="B37" t="s">
        <v>609</v>
      </c>
      <c r="C37" t="s">
        <v>11</v>
      </c>
      <c r="D37" t="s">
        <v>541</v>
      </c>
      <c r="E37" t="s">
        <v>28</v>
      </c>
      <c r="F37">
        <v>40680</v>
      </c>
      <c r="G37">
        <v>0.79</v>
      </c>
      <c r="H37">
        <v>0.76</v>
      </c>
      <c r="I37">
        <v>36</v>
      </c>
      <c r="J37">
        <v>650</v>
      </c>
      <c r="K37">
        <v>30</v>
      </c>
      <c r="L37">
        <v>1000</v>
      </c>
      <c r="M37">
        <v>956</v>
      </c>
      <c r="N37">
        <v>0.94</v>
      </c>
      <c r="O37">
        <v>78</v>
      </c>
      <c r="P37">
        <v>3.4</v>
      </c>
      <c r="Q37">
        <v>986.92</v>
      </c>
      <c r="R37">
        <v>1027.5999999999999</v>
      </c>
      <c r="S37" t="s">
        <v>8</v>
      </c>
      <c r="T37" t="s">
        <v>476</v>
      </c>
      <c r="U37">
        <v>5</v>
      </c>
      <c r="V37" t="s">
        <v>480</v>
      </c>
      <c r="W37" t="s">
        <v>547</v>
      </c>
      <c r="X37" t="s">
        <v>584</v>
      </c>
      <c r="Y37" t="s">
        <v>533</v>
      </c>
      <c r="Z37" t="s">
        <v>533</v>
      </c>
      <c r="AA37" t="s">
        <v>585</v>
      </c>
      <c r="AC37" t="s">
        <v>550</v>
      </c>
      <c r="AD37" t="s">
        <v>555</v>
      </c>
      <c r="AF37">
        <v>52</v>
      </c>
      <c r="AG37">
        <v>53</v>
      </c>
      <c r="AH37" t="b">
        <v>0</v>
      </c>
    </row>
    <row r="38" spans="1:34" x14ac:dyDescent="0.35">
      <c r="A38" t="s">
        <v>610</v>
      </c>
      <c r="B38" t="s">
        <v>611</v>
      </c>
      <c r="C38" t="s">
        <v>11</v>
      </c>
      <c r="D38" t="s">
        <v>541</v>
      </c>
      <c r="E38" t="s">
        <v>28</v>
      </c>
      <c r="F38">
        <v>26950</v>
      </c>
      <c r="G38">
        <v>0.76</v>
      </c>
      <c r="H38">
        <v>0.76</v>
      </c>
      <c r="I38">
        <v>36</v>
      </c>
      <c r="J38">
        <v>650</v>
      </c>
      <c r="K38">
        <v>30</v>
      </c>
      <c r="L38">
        <v>1000</v>
      </c>
      <c r="M38">
        <v>924</v>
      </c>
      <c r="N38">
        <v>0.92</v>
      </c>
      <c r="O38">
        <v>78</v>
      </c>
      <c r="P38">
        <v>3.3</v>
      </c>
      <c r="Q38">
        <v>993.44999999999993</v>
      </c>
      <c r="R38">
        <v>1020.4</v>
      </c>
      <c r="S38" t="s">
        <v>8</v>
      </c>
      <c r="T38" t="s">
        <v>476</v>
      </c>
      <c r="U38">
        <v>5</v>
      </c>
      <c r="V38" t="s">
        <v>480</v>
      </c>
      <c r="W38" t="s">
        <v>547</v>
      </c>
      <c r="X38" t="s">
        <v>584</v>
      </c>
      <c r="Y38" t="s">
        <v>533</v>
      </c>
      <c r="Z38" t="s">
        <v>533</v>
      </c>
      <c r="AA38" t="s">
        <v>585</v>
      </c>
      <c r="AC38" t="s">
        <v>550</v>
      </c>
      <c r="AD38" t="s">
        <v>555</v>
      </c>
      <c r="AF38">
        <v>52</v>
      </c>
      <c r="AG38">
        <v>53</v>
      </c>
      <c r="AH38" t="b">
        <v>0</v>
      </c>
    </row>
    <row r="39" spans="1:34" x14ac:dyDescent="0.35">
      <c r="A39" t="s">
        <v>612</v>
      </c>
      <c r="B39" t="s">
        <v>613</v>
      </c>
      <c r="C39" t="s">
        <v>11</v>
      </c>
      <c r="D39" t="s">
        <v>541</v>
      </c>
      <c r="E39" t="s">
        <v>28</v>
      </c>
      <c r="F39">
        <v>33680</v>
      </c>
      <c r="G39">
        <v>0.74</v>
      </c>
      <c r="H39">
        <v>0.76</v>
      </c>
      <c r="I39">
        <v>36</v>
      </c>
      <c r="J39">
        <v>650</v>
      </c>
      <c r="K39">
        <v>45</v>
      </c>
      <c r="L39">
        <v>1000</v>
      </c>
      <c r="M39">
        <v>947</v>
      </c>
      <c r="N39">
        <v>0.94</v>
      </c>
      <c r="O39">
        <v>66</v>
      </c>
      <c r="P39">
        <v>3.62</v>
      </c>
      <c r="Q39">
        <v>1036.8200000000002</v>
      </c>
      <c r="R39">
        <v>1070.5</v>
      </c>
      <c r="S39" t="s">
        <v>8</v>
      </c>
      <c r="T39" t="s">
        <v>476</v>
      </c>
      <c r="U39">
        <v>5</v>
      </c>
      <c r="V39" t="s">
        <v>480</v>
      </c>
      <c r="W39" t="s">
        <v>547</v>
      </c>
      <c r="X39" t="s">
        <v>584</v>
      </c>
      <c r="Y39" t="s">
        <v>533</v>
      </c>
      <c r="Z39" t="s">
        <v>533</v>
      </c>
      <c r="AA39" t="s">
        <v>585</v>
      </c>
      <c r="AC39" t="s">
        <v>550</v>
      </c>
      <c r="AD39" t="s">
        <v>555</v>
      </c>
      <c r="AF39">
        <v>52</v>
      </c>
      <c r="AG39">
        <v>53</v>
      </c>
      <c r="AH39" t="b">
        <v>0</v>
      </c>
    </row>
    <row r="40" spans="1:34" x14ac:dyDescent="0.35">
      <c r="A40" t="s">
        <v>614</v>
      </c>
      <c r="B40" t="s">
        <v>346</v>
      </c>
      <c r="C40" t="s">
        <v>11</v>
      </c>
      <c r="D40" t="s">
        <v>541</v>
      </c>
      <c r="E40" t="s">
        <v>28</v>
      </c>
      <c r="F40">
        <v>30380</v>
      </c>
      <c r="G40">
        <v>0.79</v>
      </c>
      <c r="H40">
        <v>0.76</v>
      </c>
      <c r="I40">
        <v>36</v>
      </c>
      <c r="J40">
        <v>660</v>
      </c>
      <c r="K40">
        <v>30</v>
      </c>
      <c r="L40">
        <v>1000</v>
      </c>
      <c r="M40">
        <v>940</v>
      </c>
      <c r="N40">
        <v>0.94</v>
      </c>
      <c r="O40">
        <v>78</v>
      </c>
      <c r="P40">
        <v>3.3</v>
      </c>
      <c r="Q40">
        <v>997.62</v>
      </c>
      <c r="R40">
        <v>1028</v>
      </c>
      <c r="S40" t="s">
        <v>8</v>
      </c>
      <c r="T40" t="s">
        <v>476</v>
      </c>
      <c r="U40">
        <v>5</v>
      </c>
      <c r="V40" t="s">
        <v>480</v>
      </c>
      <c r="W40" t="s">
        <v>547</v>
      </c>
      <c r="X40" t="s">
        <v>584</v>
      </c>
      <c r="Y40" t="s">
        <v>533</v>
      </c>
      <c r="Z40" t="s">
        <v>533</v>
      </c>
      <c r="AA40" t="s">
        <v>585</v>
      </c>
      <c r="AC40" t="s">
        <v>550</v>
      </c>
      <c r="AD40" t="s">
        <v>555</v>
      </c>
      <c r="AF40">
        <v>52</v>
      </c>
      <c r="AG40">
        <v>53</v>
      </c>
      <c r="AH40" t="b">
        <v>0</v>
      </c>
    </row>
    <row r="41" spans="1:34" x14ac:dyDescent="0.35">
      <c r="A41" t="s">
        <v>615</v>
      </c>
      <c r="B41" t="s">
        <v>347</v>
      </c>
      <c r="C41" t="s">
        <v>11</v>
      </c>
      <c r="D41" t="s">
        <v>541</v>
      </c>
      <c r="E41" t="s">
        <v>28</v>
      </c>
      <c r="F41">
        <v>31580</v>
      </c>
      <c r="G41">
        <v>0.81</v>
      </c>
      <c r="H41">
        <v>0.76</v>
      </c>
      <c r="I41">
        <v>36</v>
      </c>
      <c r="J41">
        <v>640</v>
      </c>
      <c r="K41">
        <v>30</v>
      </c>
      <c r="L41">
        <v>1000</v>
      </c>
      <c r="M41">
        <v>951</v>
      </c>
      <c r="N41">
        <v>0.96</v>
      </c>
      <c r="O41">
        <v>87</v>
      </c>
      <c r="P41">
        <v>3.7</v>
      </c>
      <c r="Q41">
        <v>1013.52</v>
      </c>
      <c r="R41">
        <v>1045.0999999999999</v>
      </c>
      <c r="S41" t="s">
        <v>8</v>
      </c>
      <c r="T41" t="s">
        <v>476</v>
      </c>
      <c r="U41">
        <v>5</v>
      </c>
      <c r="V41" t="s">
        <v>480</v>
      </c>
      <c r="W41" t="s">
        <v>547</v>
      </c>
      <c r="X41" t="s">
        <v>584</v>
      </c>
      <c r="Y41" t="s">
        <v>533</v>
      </c>
      <c r="Z41" t="s">
        <v>533</v>
      </c>
      <c r="AA41" t="s">
        <v>585</v>
      </c>
      <c r="AC41" t="s">
        <v>550</v>
      </c>
      <c r="AD41" t="s">
        <v>555</v>
      </c>
      <c r="AF41">
        <v>52</v>
      </c>
      <c r="AG41">
        <v>53</v>
      </c>
      <c r="AH41" t="b">
        <v>0</v>
      </c>
    </row>
    <row r="42" spans="1:34" x14ac:dyDescent="0.35">
      <c r="A42" t="s">
        <v>616</v>
      </c>
      <c r="B42" t="s">
        <v>617</v>
      </c>
      <c r="C42" t="s">
        <v>11</v>
      </c>
      <c r="D42" t="s">
        <v>541</v>
      </c>
      <c r="E42" t="s">
        <v>28</v>
      </c>
      <c r="F42">
        <v>29560</v>
      </c>
      <c r="G42">
        <v>0.77</v>
      </c>
      <c r="H42">
        <v>0.76</v>
      </c>
      <c r="I42">
        <v>36</v>
      </c>
      <c r="J42">
        <v>650</v>
      </c>
      <c r="K42">
        <v>30</v>
      </c>
      <c r="L42">
        <v>1000</v>
      </c>
      <c r="M42">
        <v>932</v>
      </c>
      <c r="N42">
        <v>0.94</v>
      </c>
      <c r="O42">
        <v>45</v>
      </c>
      <c r="P42">
        <v>2.46</v>
      </c>
      <c r="Q42">
        <v>937.04000000000008</v>
      </c>
      <c r="R42">
        <v>966.6</v>
      </c>
      <c r="S42" t="s">
        <v>8</v>
      </c>
      <c r="T42" t="s">
        <v>476</v>
      </c>
      <c r="U42">
        <v>5</v>
      </c>
      <c r="V42" t="s">
        <v>480</v>
      </c>
      <c r="W42" t="s">
        <v>547</v>
      </c>
      <c r="X42" t="s">
        <v>584</v>
      </c>
      <c r="Y42" t="s">
        <v>533</v>
      </c>
      <c r="Z42" t="s">
        <v>533</v>
      </c>
      <c r="AA42" t="s">
        <v>585</v>
      </c>
      <c r="AC42" t="s">
        <v>550</v>
      </c>
      <c r="AD42" t="s">
        <v>555</v>
      </c>
      <c r="AF42">
        <v>52</v>
      </c>
      <c r="AG42">
        <v>53</v>
      </c>
      <c r="AH42" t="b">
        <v>0</v>
      </c>
    </row>
    <row r="43" spans="1:34" x14ac:dyDescent="0.35">
      <c r="A43" t="s">
        <v>618</v>
      </c>
      <c r="B43" t="s">
        <v>259</v>
      </c>
      <c r="C43" t="s">
        <v>11</v>
      </c>
      <c r="D43" t="s">
        <v>536</v>
      </c>
      <c r="E43" t="s">
        <v>28</v>
      </c>
      <c r="F43">
        <v>8780</v>
      </c>
      <c r="G43">
        <v>0.7</v>
      </c>
      <c r="H43">
        <v>0.72</v>
      </c>
      <c r="I43">
        <v>40</v>
      </c>
      <c r="J43">
        <v>600</v>
      </c>
      <c r="K43">
        <v>30</v>
      </c>
      <c r="L43">
        <v>900</v>
      </c>
      <c r="M43">
        <v>601</v>
      </c>
      <c r="N43">
        <v>0.92</v>
      </c>
      <c r="O43">
        <v>34</v>
      </c>
      <c r="P43">
        <v>3.3</v>
      </c>
      <c r="Q43">
        <v>850.32</v>
      </c>
      <c r="R43">
        <v>859.1</v>
      </c>
      <c r="S43" t="s">
        <v>8</v>
      </c>
      <c r="T43" t="s">
        <v>481</v>
      </c>
      <c r="U43">
        <v>7</v>
      </c>
      <c r="W43" t="s">
        <v>533</v>
      </c>
      <c r="X43" t="s">
        <v>533</v>
      </c>
      <c r="Y43" t="s">
        <v>568</v>
      </c>
      <c r="Z43" t="s">
        <v>533</v>
      </c>
      <c r="AA43" t="s">
        <v>533</v>
      </c>
      <c r="AB43" t="s">
        <v>538</v>
      </c>
      <c r="AC43" t="s">
        <v>569</v>
      </c>
      <c r="AF43">
        <v>55</v>
      </c>
      <c r="AG43">
        <v>40</v>
      </c>
      <c r="AH43" t="b">
        <v>1</v>
      </c>
    </row>
    <row r="44" spans="1:34" x14ac:dyDescent="0.35">
      <c r="A44" t="s">
        <v>619</v>
      </c>
      <c r="B44" t="s">
        <v>620</v>
      </c>
      <c r="C44" t="s">
        <v>6</v>
      </c>
      <c r="D44" t="s">
        <v>536</v>
      </c>
      <c r="E44" t="s">
        <v>28</v>
      </c>
      <c r="F44">
        <v>28780</v>
      </c>
      <c r="G44">
        <v>0.7</v>
      </c>
      <c r="H44">
        <v>0.72</v>
      </c>
      <c r="I44">
        <v>40</v>
      </c>
      <c r="J44">
        <v>600</v>
      </c>
      <c r="K44">
        <v>30</v>
      </c>
      <c r="L44">
        <v>900</v>
      </c>
      <c r="M44">
        <v>601</v>
      </c>
      <c r="N44">
        <v>0.92</v>
      </c>
      <c r="O44">
        <v>44</v>
      </c>
      <c r="P44">
        <v>3.3</v>
      </c>
      <c r="Q44">
        <v>850.32</v>
      </c>
      <c r="R44">
        <v>879.1</v>
      </c>
      <c r="S44" t="s">
        <v>8</v>
      </c>
      <c r="T44" t="s">
        <v>481</v>
      </c>
      <c r="U44">
        <v>7</v>
      </c>
      <c r="W44" t="s">
        <v>533</v>
      </c>
      <c r="X44" t="s">
        <v>533</v>
      </c>
      <c r="Y44" t="s">
        <v>568</v>
      </c>
      <c r="Z44" t="s">
        <v>533</v>
      </c>
      <c r="AA44" t="s">
        <v>533</v>
      </c>
      <c r="AB44" t="s">
        <v>538</v>
      </c>
      <c r="AC44" t="s">
        <v>569</v>
      </c>
      <c r="AF44">
        <v>55</v>
      </c>
      <c r="AG44">
        <v>40</v>
      </c>
      <c r="AH44" t="b">
        <v>0</v>
      </c>
    </row>
    <row r="45" spans="1:34" x14ac:dyDescent="0.35">
      <c r="A45" t="s">
        <v>621</v>
      </c>
      <c r="B45" t="s">
        <v>622</v>
      </c>
      <c r="C45" t="s">
        <v>6</v>
      </c>
      <c r="D45" t="s">
        <v>536</v>
      </c>
      <c r="E45" t="s">
        <v>28</v>
      </c>
      <c r="F45">
        <v>8780</v>
      </c>
      <c r="G45">
        <v>0.7</v>
      </c>
      <c r="H45">
        <v>0.72</v>
      </c>
      <c r="I45">
        <v>40</v>
      </c>
      <c r="J45">
        <v>600</v>
      </c>
      <c r="K45">
        <v>30</v>
      </c>
      <c r="L45">
        <v>900</v>
      </c>
      <c r="M45">
        <v>601</v>
      </c>
      <c r="N45">
        <v>0.92</v>
      </c>
      <c r="O45">
        <v>34</v>
      </c>
      <c r="P45">
        <v>3.3</v>
      </c>
      <c r="Q45">
        <v>850.32</v>
      </c>
      <c r="R45">
        <v>859.1</v>
      </c>
      <c r="S45" t="s">
        <v>8</v>
      </c>
      <c r="T45" t="s">
        <v>481</v>
      </c>
      <c r="U45">
        <v>7</v>
      </c>
      <c r="W45" t="s">
        <v>533</v>
      </c>
      <c r="X45" t="s">
        <v>533</v>
      </c>
      <c r="Y45" t="s">
        <v>568</v>
      </c>
      <c r="Z45" t="s">
        <v>533</v>
      </c>
      <c r="AA45" t="s">
        <v>533</v>
      </c>
      <c r="AB45" t="s">
        <v>538</v>
      </c>
      <c r="AC45" t="s">
        <v>569</v>
      </c>
      <c r="AF45">
        <v>55</v>
      </c>
      <c r="AG45">
        <v>40</v>
      </c>
      <c r="AH45" t="b">
        <v>1</v>
      </c>
    </row>
    <row r="46" spans="1:34" x14ac:dyDescent="0.35">
      <c r="A46" t="s">
        <v>623</v>
      </c>
      <c r="B46" t="s">
        <v>624</v>
      </c>
      <c r="C46" t="s">
        <v>11</v>
      </c>
      <c r="D46" t="s">
        <v>536</v>
      </c>
      <c r="E46" t="s">
        <v>28</v>
      </c>
      <c r="F46">
        <v>28780</v>
      </c>
      <c r="G46">
        <v>0.7</v>
      </c>
      <c r="H46">
        <v>0.72</v>
      </c>
      <c r="I46">
        <v>40</v>
      </c>
      <c r="J46">
        <v>600</v>
      </c>
      <c r="K46">
        <v>30</v>
      </c>
      <c r="L46">
        <v>900</v>
      </c>
      <c r="M46">
        <v>601</v>
      </c>
      <c r="N46">
        <v>0.92</v>
      </c>
      <c r="O46">
        <v>44</v>
      </c>
      <c r="P46">
        <v>3.3</v>
      </c>
      <c r="Q46">
        <v>850.32</v>
      </c>
      <c r="R46">
        <v>879.1</v>
      </c>
      <c r="S46" t="s">
        <v>8</v>
      </c>
      <c r="T46" t="s">
        <v>481</v>
      </c>
      <c r="U46">
        <v>7</v>
      </c>
      <c r="W46" t="s">
        <v>533</v>
      </c>
      <c r="X46" t="s">
        <v>533</v>
      </c>
      <c r="Y46" t="s">
        <v>568</v>
      </c>
      <c r="Z46" t="s">
        <v>533</v>
      </c>
      <c r="AA46" t="s">
        <v>533</v>
      </c>
      <c r="AB46" t="s">
        <v>538</v>
      </c>
      <c r="AC46" t="s">
        <v>569</v>
      </c>
      <c r="AF46">
        <v>55</v>
      </c>
      <c r="AG46">
        <v>40</v>
      </c>
      <c r="AH46" t="b">
        <v>0</v>
      </c>
    </row>
    <row r="47" spans="1:34" x14ac:dyDescent="0.35">
      <c r="A47" t="s">
        <v>625</v>
      </c>
      <c r="B47" t="s">
        <v>258</v>
      </c>
      <c r="C47" t="s">
        <v>6</v>
      </c>
      <c r="D47" t="s">
        <v>536</v>
      </c>
      <c r="E47" t="s">
        <v>28</v>
      </c>
      <c r="F47">
        <v>26540</v>
      </c>
      <c r="G47">
        <v>0.69</v>
      </c>
      <c r="H47">
        <v>0.72</v>
      </c>
      <c r="I47">
        <v>40</v>
      </c>
      <c r="J47">
        <v>620</v>
      </c>
      <c r="K47">
        <v>30</v>
      </c>
      <c r="L47">
        <v>900</v>
      </c>
      <c r="M47">
        <v>601</v>
      </c>
      <c r="N47">
        <v>0.92</v>
      </c>
      <c r="O47">
        <v>44</v>
      </c>
      <c r="P47">
        <v>3.3</v>
      </c>
      <c r="Q47">
        <v>853.56000000000006</v>
      </c>
      <c r="R47">
        <v>880.1</v>
      </c>
      <c r="S47" t="s">
        <v>8</v>
      </c>
      <c r="T47" t="s">
        <v>481</v>
      </c>
      <c r="U47">
        <v>7</v>
      </c>
      <c r="W47" t="s">
        <v>533</v>
      </c>
      <c r="X47" t="s">
        <v>533</v>
      </c>
      <c r="Y47" t="s">
        <v>568</v>
      </c>
      <c r="Z47" t="s">
        <v>533</v>
      </c>
      <c r="AA47" t="s">
        <v>533</v>
      </c>
      <c r="AB47" t="s">
        <v>538</v>
      </c>
      <c r="AC47" t="s">
        <v>569</v>
      </c>
      <c r="AF47">
        <v>55</v>
      </c>
      <c r="AG47">
        <v>40</v>
      </c>
      <c r="AH47" t="b">
        <v>0</v>
      </c>
    </row>
    <row r="48" spans="1:34" x14ac:dyDescent="0.35">
      <c r="A48" t="s">
        <v>626</v>
      </c>
      <c r="B48" t="s">
        <v>627</v>
      </c>
      <c r="C48" t="s">
        <v>11</v>
      </c>
      <c r="D48" t="s">
        <v>536</v>
      </c>
      <c r="E48" t="s">
        <v>28</v>
      </c>
      <c r="F48">
        <v>22650</v>
      </c>
      <c r="G48">
        <v>0.67</v>
      </c>
      <c r="H48">
        <v>0.72</v>
      </c>
      <c r="I48">
        <v>40</v>
      </c>
      <c r="J48">
        <v>600</v>
      </c>
      <c r="K48">
        <v>30</v>
      </c>
      <c r="L48">
        <v>900</v>
      </c>
      <c r="M48">
        <v>601</v>
      </c>
      <c r="N48">
        <v>0.93</v>
      </c>
      <c r="O48">
        <v>46</v>
      </c>
      <c r="P48">
        <v>3.2</v>
      </c>
      <c r="Q48">
        <v>859.45</v>
      </c>
      <c r="R48">
        <v>882.1</v>
      </c>
      <c r="S48" t="s">
        <v>8</v>
      </c>
      <c r="T48" t="s">
        <v>481</v>
      </c>
      <c r="U48">
        <v>7</v>
      </c>
      <c r="W48" t="s">
        <v>533</v>
      </c>
      <c r="X48" t="s">
        <v>533</v>
      </c>
      <c r="Y48" t="s">
        <v>568</v>
      </c>
      <c r="Z48" t="s">
        <v>533</v>
      </c>
      <c r="AA48" t="s">
        <v>533</v>
      </c>
      <c r="AB48" t="s">
        <v>538</v>
      </c>
      <c r="AC48" t="s">
        <v>569</v>
      </c>
      <c r="AF48">
        <v>55</v>
      </c>
      <c r="AG48">
        <v>40</v>
      </c>
      <c r="AH48" t="b">
        <v>0</v>
      </c>
    </row>
    <row r="49" spans="1:34" x14ac:dyDescent="0.35">
      <c r="A49" t="s">
        <v>628</v>
      </c>
      <c r="B49" t="s">
        <v>629</v>
      </c>
      <c r="C49" t="s">
        <v>11</v>
      </c>
      <c r="D49" t="s">
        <v>541</v>
      </c>
      <c r="E49" t="s">
        <v>28</v>
      </c>
      <c r="F49">
        <v>25860</v>
      </c>
      <c r="G49">
        <v>0.77</v>
      </c>
      <c r="H49">
        <v>0.77</v>
      </c>
      <c r="I49">
        <v>36</v>
      </c>
      <c r="J49">
        <v>650</v>
      </c>
      <c r="K49">
        <v>30</v>
      </c>
      <c r="L49">
        <v>1000</v>
      </c>
      <c r="M49">
        <v>914</v>
      </c>
      <c r="N49">
        <v>0.92</v>
      </c>
      <c r="O49">
        <v>47</v>
      </c>
      <c r="P49">
        <v>3.2</v>
      </c>
      <c r="Q49">
        <v>934.54</v>
      </c>
      <c r="R49">
        <v>960.4</v>
      </c>
      <c r="S49" t="s">
        <v>8</v>
      </c>
      <c r="T49" t="s">
        <v>476</v>
      </c>
      <c r="U49">
        <v>5</v>
      </c>
      <c r="V49" t="s">
        <v>480</v>
      </c>
      <c r="W49" t="s">
        <v>547</v>
      </c>
      <c r="X49" t="s">
        <v>584</v>
      </c>
      <c r="Y49" t="s">
        <v>533</v>
      </c>
      <c r="Z49" t="s">
        <v>533</v>
      </c>
      <c r="AA49" t="s">
        <v>585</v>
      </c>
      <c r="AC49" t="s">
        <v>550</v>
      </c>
      <c r="AD49" t="s">
        <v>555</v>
      </c>
      <c r="AF49">
        <v>52</v>
      </c>
      <c r="AG49">
        <v>53</v>
      </c>
      <c r="AH49" t="b">
        <v>0</v>
      </c>
    </row>
    <row r="50" spans="1:34" x14ac:dyDescent="0.35">
      <c r="A50" t="s">
        <v>630</v>
      </c>
      <c r="B50" t="s">
        <v>631</v>
      </c>
      <c r="C50" t="s">
        <v>11</v>
      </c>
      <c r="D50" t="s">
        <v>541</v>
      </c>
      <c r="E50" t="s">
        <v>28</v>
      </c>
      <c r="F50">
        <v>26880</v>
      </c>
      <c r="G50">
        <v>0.77</v>
      </c>
      <c r="H50">
        <v>0.77</v>
      </c>
      <c r="I50">
        <v>36</v>
      </c>
      <c r="J50">
        <v>655</v>
      </c>
      <c r="K50">
        <v>30</v>
      </c>
      <c r="L50">
        <v>1000</v>
      </c>
      <c r="M50">
        <v>924</v>
      </c>
      <c r="N50">
        <v>0.93</v>
      </c>
      <c r="O50">
        <v>47</v>
      </c>
      <c r="P50">
        <v>3.2</v>
      </c>
      <c r="Q50">
        <v>936.02</v>
      </c>
      <c r="R50">
        <v>962.9</v>
      </c>
      <c r="S50" t="s">
        <v>8</v>
      </c>
      <c r="T50" t="s">
        <v>476</v>
      </c>
      <c r="U50">
        <v>5</v>
      </c>
      <c r="V50" t="s">
        <v>480</v>
      </c>
      <c r="W50" t="s">
        <v>547</v>
      </c>
      <c r="X50" t="s">
        <v>584</v>
      </c>
      <c r="Y50" t="s">
        <v>533</v>
      </c>
      <c r="Z50" t="s">
        <v>533</v>
      </c>
      <c r="AA50" t="s">
        <v>585</v>
      </c>
      <c r="AC50" t="s">
        <v>550</v>
      </c>
      <c r="AD50" t="s">
        <v>555</v>
      </c>
      <c r="AF50">
        <v>52</v>
      </c>
      <c r="AG50">
        <v>53</v>
      </c>
      <c r="AH50" t="b">
        <v>0</v>
      </c>
    </row>
    <row r="51" spans="1:34" x14ac:dyDescent="0.35">
      <c r="A51" t="s">
        <v>632</v>
      </c>
      <c r="B51" t="s">
        <v>633</v>
      </c>
      <c r="C51" t="s">
        <v>11</v>
      </c>
      <c r="D51" t="s">
        <v>541</v>
      </c>
      <c r="E51" t="s">
        <v>28</v>
      </c>
      <c r="F51">
        <v>17860</v>
      </c>
      <c r="G51">
        <v>0.61</v>
      </c>
      <c r="H51">
        <v>0.83</v>
      </c>
      <c r="I51">
        <v>28</v>
      </c>
      <c r="J51">
        <v>690</v>
      </c>
      <c r="K51">
        <v>30</v>
      </c>
      <c r="L51">
        <v>900</v>
      </c>
      <c r="M51">
        <v>760</v>
      </c>
      <c r="N51">
        <v>0.91</v>
      </c>
      <c r="O51">
        <v>51</v>
      </c>
      <c r="P51">
        <v>2.48</v>
      </c>
      <c r="Q51">
        <v>907.34</v>
      </c>
      <c r="R51">
        <v>925.2</v>
      </c>
      <c r="S51" t="s">
        <v>8</v>
      </c>
      <c r="T51" t="s">
        <v>476</v>
      </c>
      <c r="U51">
        <v>5</v>
      </c>
      <c r="W51" t="s">
        <v>547</v>
      </c>
      <c r="X51" t="s">
        <v>548</v>
      </c>
      <c r="Y51" t="s">
        <v>533</v>
      </c>
      <c r="Z51" t="s">
        <v>533</v>
      </c>
      <c r="AA51" t="s">
        <v>549</v>
      </c>
      <c r="AC51" t="s">
        <v>550</v>
      </c>
      <c r="AF51">
        <v>47</v>
      </c>
      <c r="AG51">
        <v>53</v>
      </c>
      <c r="AH51" t="b">
        <v>0</v>
      </c>
    </row>
    <row r="52" spans="1:34" x14ac:dyDescent="0.35">
      <c r="A52" t="s">
        <v>634</v>
      </c>
      <c r="B52" t="s">
        <v>262</v>
      </c>
      <c r="C52" t="s">
        <v>11</v>
      </c>
      <c r="D52" t="s">
        <v>541</v>
      </c>
      <c r="E52" t="s">
        <v>28</v>
      </c>
      <c r="F52">
        <v>20870</v>
      </c>
      <c r="G52">
        <v>0.62</v>
      </c>
      <c r="H52">
        <v>0.83</v>
      </c>
      <c r="I52">
        <v>35</v>
      </c>
      <c r="J52">
        <v>700</v>
      </c>
      <c r="K52">
        <v>30</v>
      </c>
      <c r="L52">
        <v>900</v>
      </c>
      <c r="M52">
        <v>772</v>
      </c>
      <c r="N52">
        <v>0.91</v>
      </c>
      <c r="O52">
        <v>50</v>
      </c>
      <c r="P52">
        <v>2.48</v>
      </c>
      <c r="Q52">
        <v>912.53</v>
      </c>
      <c r="R52">
        <v>933.40000000000009</v>
      </c>
      <c r="S52" t="s">
        <v>8</v>
      </c>
      <c r="T52" t="s">
        <v>476</v>
      </c>
      <c r="U52">
        <v>5</v>
      </c>
      <c r="W52" t="s">
        <v>547</v>
      </c>
      <c r="X52" t="s">
        <v>548</v>
      </c>
      <c r="Y52" t="s">
        <v>533</v>
      </c>
      <c r="Z52" t="s">
        <v>533</v>
      </c>
      <c r="AA52" t="s">
        <v>549</v>
      </c>
      <c r="AC52" t="s">
        <v>550</v>
      </c>
      <c r="AF52">
        <v>47</v>
      </c>
      <c r="AG52">
        <v>53</v>
      </c>
      <c r="AH52" t="b">
        <v>1</v>
      </c>
    </row>
    <row r="53" spans="1:34" x14ac:dyDescent="0.35">
      <c r="A53" t="s">
        <v>635</v>
      </c>
      <c r="B53" t="s">
        <v>273</v>
      </c>
      <c r="C53" t="s">
        <v>11</v>
      </c>
      <c r="D53" t="s">
        <v>541</v>
      </c>
      <c r="E53" t="s">
        <v>28</v>
      </c>
      <c r="F53">
        <v>38950</v>
      </c>
      <c r="G53">
        <v>0.79</v>
      </c>
      <c r="H53">
        <v>0.76</v>
      </c>
      <c r="I53">
        <v>35</v>
      </c>
      <c r="J53">
        <v>880</v>
      </c>
      <c r="K53">
        <v>45</v>
      </c>
      <c r="L53">
        <v>1000</v>
      </c>
      <c r="M53">
        <v>940</v>
      </c>
      <c r="N53">
        <v>0.92</v>
      </c>
      <c r="O53">
        <v>60</v>
      </c>
      <c r="P53">
        <v>3</v>
      </c>
      <c r="Q53">
        <v>1050.05</v>
      </c>
      <c r="R53">
        <v>1089</v>
      </c>
      <c r="S53" t="s">
        <v>8</v>
      </c>
      <c r="T53" t="s">
        <v>476</v>
      </c>
      <c r="U53">
        <v>5</v>
      </c>
      <c r="V53" t="s">
        <v>480</v>
      </c>
      <c r="W53" t="s">
        <v>547</v>
      </c>
      <c r="X53" t="s">
        <v>584</v>
      </c>
      <c r="Y53" t="s">
        <v>533</v>
      </c>
      <c r="Z53" t="s">
        <v>533</v>
      </c>
      <c r="AA53" t="s">
        <v>585</v>
      </c>
      <c r="AC53" t="s">
        <v>550</v>
      </c>
      <c r="AD53" t="s">
        <v>555</v>
      </c>
      <c r="AF53">
        <v>52</v>
      </c>
      <c r="AG53">
        <v>53</v>
      </c>
      <c r="AH53" t="b">
        <v>1</v>
      </c>
    </row>
    <row r="54" spans="1:34" x14ac:dyDescent="0.35">
      <c r="A54" t="s">
        <v>636</v>
      </c>
      <c r="B54" t="s">
        <v>637</v>
      </c>
      <c r="C54" t="s">
        <v>11</v>
      </c>
      <c r="D54" t="s">
        <v>536</v>
      </c>
      <c r="E54" t="s">
        <v>28</v>
      </c>
      <c r="F54">
        <v>20870</v>
      </c>
      <c r="G54">
        <v>0.62</v>
      </c>
      <c r="H54">
        <v>0.83</v>
      </c>
      <c r="I54">
        <v>35</v>
      </c>
      <c r="J54">
        <v>700</v>
      </c>
      <c r="K54">
        <v>30</v>
      </c>
      <c r="L54">
        <v>900</v>
      </c>
      <c r="M54">
        <v>772</v>
      </c>
      <c r="N54">
        <v>0.91</v>
      </c>
      <c r="O54">
        <v>51</v>
      </c>
      <c r="P54">
        <v>2.48</v>
      </c>
      <c r="Q54">
        <v>914.53</v>
      </c>
      <c r="R54">
        <v>935.40000000000009</v>
      </c>
      <c r="S54" t="s">
        <v>8</v>
      </c>
      <c r="T54" t="s">
        <v>476</v>
      </c>
      <c r="U54">
        <v>5</v>
      </c>
      <c r="W54" t="s">
        <v>547</v>
      </c>
      <c r="X54" t="s">
        <v>548</v>
      </c>
      <c r="Y54" t="s">
        <v>533</v>
      </c>
      <c r="Z54" t="s">
        <v>533</v>
      </c>
      <c r="AA54" t="s">
        <v>549</v>
      </c>
      <c r="AC54" t="s">
        <v>550</v>
      </c>
      <c r="AF54">
        <v>47</v>
      </c>
      <c r="AG54">
        <v>53</v>
      </c>
      <c r="AH54" t="b">
        <v>0</v>
      </c>
    </row>
    <row r="55" spans="1:34" x14ac:dyDescent="0.35">
      <c r="A55" t="s">
        <v>638</v>
      </c>
      <c r="B55" t="s">
        <v>639</v>
      </c>
      <c r="C55" t="s">
        <v>11</v>
      </c>
      <c r="D55" t="s">
        <v>536</v>
      </c>
      <c r="E55" t="s">
        <v>28</v>
      </c>
      <c r="F55">
        <v>24550</v>
      </c>
      <c r="G55">
        <v>0.64</v>
      </c>
      <c r="H55">
        <v>0.83</v>
      </c>
      <c r="I55">
        <v>35</v>
      </c>
      <c r="J55">
        <v>765</v>
      </c>
      <c r="K55">
        <v>30</v>
      </c>
      <c r="L55">
        <v>900</v>
      </c>
      <c r="M55">
        <v>783</v>
      </c>
      <c r="N55">
        <v>0.93</v>
      </c>
      <c r="O55">
        <v>55</v>
      </c>
      <c r="P55">
        <v>2.8</v>
      </c>
      <c r="Q55">
        <v>927.25</v>
      </c>
      <c r="R55">
        <v>951.8</v>
      </c>
      <c r="S55" t="s">
        <v>8</v>
      </c>
      <c r="T55" t="s">
        <v>476</v>
      </c>
      <c r="U55">
        <v>5</v>
      </c>
      <c r="W55" t="s">
        <v>547</v>
      </c>
      <c r="X55" t="s">
        <v>548</v>
      </c>
      <c r="Y55" t="s">
        <v>533</v>
      </c>
      <c r="Z55" t="s">
        <v>533</v>
      </c>
      <c r="AA55" t="s">
        <v>549</v>
      </c>
      <c r="AC55" t="s">
        <v>550</v>
      </c>
      <c r="AF55">
        <v>47</v>
      </c>
      <c r="AG55">
        <v>53</v>
      </c>
      <c r="AH55" t="b">
        <v>0</v>
      </c>
    </row>
    <row r="56" spans="1:34" x14ac:dyDescent="0.35">
      <c r="A56" t="s">
        <v>640</v>
      </c>
      <c r="B56" t="s">
        <v>641</v>
      </c>
      <c r="C56" t="s">
        <v>11</v>
      </c>
      <c r="D56" t="s">
        <v>536</v>
      </c>
      <c r="E56" t="s">
        <v>28</v>
      </c>
      <c r="F56">
        <v>23880</v>
      </c>
      <c r="G56">
        <v>0.66</v>
      </c>
      <c r="H56">
        <v>0.83</v>
      </c>
      <c r="I56">
        <v>35</v>
      </c>
      <c r="J56">
        <v>715</v>
      </c>
      <c r="K56">
        <v>30</v>
      </c>
      <c r="L56">
        <v>900</v>
      </c>
      <c r="M56">
        <v>790</v>
      </c>
      <c r="N56">
        <v>0.91</v>
      </c>
      <c r="O56">
        <v>53</v>
      </c>
      <c r="P56">
        <v>2.64</v>
      </c>
      <c r="Q56">
        <v>921.22</v>
      </c>
      <c r="R56">
        <v>945.1</v>
      </c>
      <c r="S56" t="s">
        <v>8</v>
      </c>
      <c r="T56" t="s">
        <v>476</v>
      </c>
      <c r="U56">
        <v>5</v>
      </c>
      <c r="W56" t="s">
        <v>547</v>
      </c>
      <c r="X56" t="s">
        <v>548</v>
      </c>
      <c r="Y56" t="s">
        <v>533</v>
      </c>
      <c r="Z56" t="s">
        <v>533</v>
      </c>
      <c r="AA56" t="s">
        <v>549</v>
      </c>
      <c r="AC56" t="s">
        <v>550</v>
      </c>
      <c r="AF56">
        <v>47</v>
      </c>
      <c r="AG56">
        <v>53</v>
      </c>
      <c r="AH56" t="b">
        <v>0</v>
      </c>
    </row>
    <row r="57" spans="1:34" x14ac:dyDescent="0.35">
      <c r="A57" t="s">
        <v>642</v>
      </c>
      <c r="B57" t="s">
        <v>452</v>
      </c>
      <c r="C57" t="s">
        <v>11</v>
      </c>
      <c r="D57" t="s">
        <v>536</v>
      </c>
      <c r="E57" t="s">
        <v>28</v>
      </c>
      <c r="F57">
        <v>28950</v>
      </c>
      <c r="G57">
        <v>0.64</v>
      </c>
      <c r="H57">
        <v>0.83</v>
      </c>
      <c r="I57">
        <v>29</v>
      </c>
      <c r="J57">
        <v>750</v>
      </c>
      <c r="K57">
        <v>45</v>
      </c>
      <c r="L57">
        <v>900</v>
      </c>
      <c r="M57">
        <v>786</v>
      </c>
      <c r="N57">
        <v>0.93</v>
      </c>
      <c r="O57">
        <v>51</v>
      </c>
      <c r="P57">
        <v>2.98</v>
      </c>
      <c r="Q57">
        <v>980.85</v>
      </c>
      <c r="R57">
        <v>1009.8000000000001</v>
      </c>
      <c r="S57" t="s">
        <v>8</v>
      </c>
      <c r="T57" t="s">
        <v>476</v>
      </c>
      <c r="U57">
        <v>5</v>
      </c>
      <c r="W57" t="s">
        <v>547</v>
      </c>
      <c r="X57" t="s">
        <v>548</v>
      </c>
      <c r="Y57" t="s">
        <v>533</v>
      </c>
      <c r="Z57" t="s">
        <v>533</v>
      </c>
      <c r="AA57" t="s">
        <v>549</v>
      </c>
      <c r="AC57" t="s">
        <v>550</v>
      </c>
      <c r="AF57">
        <v>47</v>
      </c>
      <c r="AG57">
        <v>53</v>
      </c>
      <c r="AH57" t="b">
        <v>0</v>
      </c>
    </row>
    <row r="58" spans="1:34" x14ac:dyDescent="0.35">
      <c r="A58" t="s">
        <v>643</v>
      </c>
      <c r="B58" t="s">
        <v>644</v>
      </c>
      <c r="C58" t="s">
        <v>11</v>
      </c>
      <c r="D58" t="s">
        <v>541</v>
      </c>
      <c r="E58" t="s">
        <v>28</v>
      </c>
      <c r="F58">
        <v>35850</v>
      </c>
      <c r="G58">
        <v>0.82</v>
      </c>
      <c r="H58">
        <v>0.71</v>
      </c>
      <c r="I58">
        <v>36</v>
      </c>
      <c r="J58">
        <v>600</v>
      </c>
      <c r="K58">
        <v>30</v>
      </c>
      <c r="L58">
        <v>1000</v>
      </c>
      <c r="M58">
        <v>945</v>
      </c>
      <c r="N58">
        <v>0.92</v>
      </c>
      <c r="O58">
        <v>61</v>
      </c>
      <c r="P58">
        <v>3.85</v>
      </c>
      <c r="Q58">
        <v>933.15</v>
      </c>
      <c r="R58">
        <v>969</v>
      </c>
      <c r="S58" t="s">
        <v>8</v>
      </c>
      <c r="T58" t="s">
        <v>476</v>
      </c>
      <c r="U58">
        <v>5</v>
      </c>
      <c r="W58" t="s">
        <v>547</v>
      </c>
      <c r="X58" t="s">
        <v>548</v>
      </c>
      <c r="Y58" t="s">
        <v>533</v>
      </c>
      <c r="Z58" t="s">
        <v>533</v>
      </c>
      <c r="AA58" t="s">
        <v>549</v>
      </c>
      <c r="AC58" t="s">
        <v>550</v>
      </c>
      <c r="AF58">
        <v>47</v>
      </c>
      <c r="AG58">
        <v>53</v>
      </c>
      <c r="AH58" t="b">
        <v>0</v>
      </c>
    </row>
    <row r="59" spans="1:34" x14ac:dyDescent="0.35">
      <c r="A59" t="s">
        <v>645</v>
      </c>
      <c r="B59" t="s">
        <v>646</v>
      </c>
      <c r="C59" t="s">
        <v>11</v>
      </c>
      <c r="D59" t="s">
        <v>541</v>
      </c>
      <c r="E59" t="s">
        <v>28</v>
      </c>
      <c r="F59">
        <v>40860</v>
      </c>
      <c r="G59">
        <v>0.83</v>
      </c>
      <c r="H59">
        <v>0.71</v>
      </c>
      <c r="I59">
        <v>36</v>
      </c>
      <c r="J59">
        <v>600</v>
      </c>
      <c r="K59">
        <v>30</v>
      </c>
      <c r="L59">
        <v>1000</v>
      </c>
      <c r="M59">
        <v>945</v>
      </c>
      <c r="N59">
        <v>0.92</v>
      </c>
      <c r="O59">
        <v>68</v>
      </c>
      <c r="P59">
        <v>3.85</v>
      </c>
      <c r="Q59">
        <v>943.14</v>
      </c>
      <c r="R59">
        <v>984</v>
      </c>
      <c r="S59" t="s">
        <v>8</v>
      </c>
      <c r="T59" t="s">
        <v>476</v>
      </c>
      <c r="U59">
        <v>5</v>
      </c>
      <c r="W59" t="s">
        <v>547</v>
      </c>
      <c r="X59" t="s">
        <v>548</v>
      </c>
      <c r="Y59" t="s">
        <v>533</v>
      </c>
      <c r="Z59" t="s">
        <v>533</v>
      </c>
      <c r="AA59" t="s">
        <v>549</v>
      </c>
      <c r="AC59" t="s">
        <v>550</v>
      </c>
      <c r="AF59">
        <v>47</v>
      </c>
      <c r="AG59">
        <v>53</v>
      </c>
      <c r="AH59" t="b">
        <v>0</v>
      </c>
    </row>
    <row r="60" spans="1:34" x14ac:dyDescent="0.35">
      <c r="A60" t="s">
        <v>647</v>
      </c>
      <c r="B60" t="s">
        <v>283</v>
      </c>
      <c r="C60" t="s">
        <v>11</v>
      </c>
      <c r="D60" t="s">
        <v>541</v>
      </c>
      <c r="E60" t="s">
        <v>28</v>
      </c>
      <c r="F60">
        <v>35850</v>
      </c>
      <c r="G60">
        <v>0.82</v>
      </c>
      <c r="H60">
        <v>0.71</v>
      </c>
      <c r="I60">
        <v>36</v>
      </c>
      <c r="J60">
        <v>600</v>
      </c>
      <c r="K60">
        <v>30</v>
      </c>
      <c r="L60">
        <v>1000</v>
      </c>
      <c r="M60">
        <v>945</v>
      </c>
      <c r="N60">
        <v>0.92</v>
      </c>
      <c r="O60">
        <v>61</v>
      </c>
      <c r="P60">
        <v>3.85</v>
      </c>
      <c r="Q60">
        <v>933.15</v>
      </c>
      <c r="R60">
        <v>969</v>
      </c>
      <c r="S60" t="s">
        <v>8</v>
      </c>
      <c r="T60" t="s">
        <v>476</v>
      </c>
      <c r="U60">
        <v>5</v>
      </c>
      <c r="W60" t="s">
        <v>547</v>
      </c>
      <c r="X60" t="s">
        <v>548</v>
      </c>
      <c r="Y60" t="s">
        <v>533</v>
      </c>
      <c r="Z60" t="s">
        <v>533</v>
      </c>
      <c r="AA60" t="s">
        <v>549</v>
      </c>
      <c r="AC60" t="s">
        <v>550</v>
      </c>
      <c r="AF60">
        <v>47</v>
      </c>
      <c r="AG60">
        <v>53</v>
      </c>
      <c r="AH60" t="b">
        <v>1</v>
      </c>
    </row>
    <row r="61" spans="1:34" x14ac:dyDescent="0.35">
      <c r="A61" t="s">
        <v>648</v>
      </c>
      <c r="B61" t="s">
        <v>358</v>
      </c>
      <c r="C61" t="s">
        <v>9</v>
      </c>
      <c r="D61" t="s">
        <v>536</v>
      </c>
      <c r="E61" t="s">
        <v>28</v>
      </c>
      <c r="F61">
        <v>9380</v>
      </c>
      <c r="G61">
        <v>0.56000000000000005</v>
      </c>
      <c r="H61">
        <v>0.82</v>
      </c>
      <c r="I61">
        <v>17</v>
      </c>
      <c r="J61">
        <v>650</v>
      </c>
      <c r="K61">
        <v>20</v>
      </c>
      <c r="L61">
        <v>300</v>
      </c>
      <c r="M61">
        <v>381</v>
      </c>
      <c r="N61">
        <v>0.91</v>
      </c>
      <c r="O61">
        <v>42</v>
      </c>
      <c r="P61">
        <v>1.02</v>
      </c>
      <c r="Q61">
        <v>699.52</v>
      </c>
      <c r="R61">
        <v>708.90000000000009</v>
      </c>
      <c r="S61" t="s">
        <v>10</v>
      </c>
      <c r="T61" t="s">
        <v>483</v>
      </c>
      <c r="U61">
        <v>9</v>
      </c>
      <c r="V61" t="s">
        <v>484</v>
      </c>
      <c r="W61" t="s">
        <v>649</v>
      </c>
      <c r="X61" t="s">
        <v>533</v>
      </c>
      <c r="Y61" t="s">
        <v>568</v>
      </c>
      <c r="Z61" t="s">
        <v>650</v>
      </c>
      <c r="AC61" t="s">
        <v>651</v>
      </c>
      <c r="AD61" t="s">
        <v>652</v>
      </c>
      <c r="AF61">
        <v>38</v>
      </c>
      <c r="AG61">
        <v>40</v>
      </c>
      <c r="AH61" t="b">
        <v>0</v>
      </c>
    </row>
    <row r="62" spans="1:34" x14ac:dyDescent="0.35">
      <c r="A62" t="s">
        <v>653</v>
      </c>
      <c r="B62" t="s">
        <v>654</v>
      </c>
      <c r="C62" t="s">
        <v>9</v>
      </c>
      <c r="D62" t="s">
        <v>536</v>
      </c>
      <c r="E62" t="s">
        <v>28</v>
      </c>
      <c r="F62">
        <v>9380</v>
      </c>
      <c r="G62">
        <v>0.56000000000000005</v>
      </c>
      <c r="H62">
        <v>0.82</v>
      </c>
      <c r="I62">
        <v>17</v>
      </c>
      <c r="J62">
        <v>650</v>
      </c>
      <c r="K62">
        <v>20</v>
      </c>
      <c r="L62">
        <v>300</v>
      </c>
      <c r="M62">
        <v>381</v>
      </c>
      <c r="N62">
        <v>0.91</v>
      </c>
      <c r="O62">
        <v>42</v>
      </c>
      <c r="P62">
        <v>1.02</v>
      </c>
      <c r="Q62">
        <v>669.52</v>
      </c>
      <c r="R62">
        <v>678.90000000000009</v>
      </c>
      <c r="S62" t="s">
        <v>10</v>
      </c>
      <c r="T62" t="s">
        <v>483</v>
      </c>
      <c r="U62">
        <v>9</v>
      </c>
      <c r="W62" t="s">
        <v>547</v>
      </c>
      <c r="X62" t="s">
        <v>533</v>
      </c>
      <c r="Y62" t="s">
        <v>568</v>
      </c>
      <c r="AC62" t="s">
        <v>651</v>
      </c>
      <c r="AF62">
        <v>30</v>
      </c>
      <c r="AG62">
        <v>33</v>
      </c>
      <c r="AH62" t="b">
        <v>1</v>
      </c>
    </row>
    <row r="63" spans="1:34" x14ac:dyDescent="0.35">
      <c r="A63" t="s">
        <v>655</v>
      </c>
      <c r="B63" t="s">
        <v>656</v>
      </c>
      <c r="C63" t="s">
        <v>9</v>
      </c>
      <c r="D63" t="s">
        <v>536</v>
      </c>
      <c r="E63" t="s">
        <v>28</v>
      </c>
      <c r="F63">
        <v>9380</v>
      </c>
      <c r="G63">
        <v>0.56000000000000005</v>
      </c>
      <c r="H63">
        <v>0.82</v>
      </c>
      <c r="I63">
        <v>17</v>
      </c>
      <c r="J63">
        <v>650</v>
      </c>
      <c r="K63">
        <v>20</v>
      </c>
      <c r="L63">
        <v>300</v>
      </c>
      <c r="M63">
        <v>381</v>
      </c>
      <c r="N63">
        <v>0.91</v>
      </c>
      <c r="O63">
        <v>42</v>
      </c>
      <c r="P63">
        <v>1</v>
      </c>
      <c r="Q63">
        <v>669.72</v>
      </c>
      <c r="R63">
        <v>679.1</v>
      </c>
      <c r="S63" t="s">
        <v>10</v>
      </c>
      <c r="T63" t="s">
        <v>483</v>
      </c>
      <c r="U63">
        <v>9</v>
      </c>
      <c r="W63" t="s">
        <v>547</v>
      </c>
      <c r="X63" t="s">
        <v>533</v>
      </c>
      <c r="Y63" t="s">
        <v>568</v>
      </c>
      <c r="AC63" t="s">
        <v>651</v>
      </c>
      <c r="AF63">
        <v>30</v>
      </c>
      <c r="AG63">
        <v>33</v>
      </c>
      <c r="AH63" t="b">
        <v>1</v>
      </c>
    </row>
    <row r="64" spans="1:34" x14ac:dyDescent="0.35">
      <c r="A64" t="s">
        <v>657</v>
      </c>
      <c r="B64" t="s">
        <v>658</v>
      </c>
      <c r="C64" t="s">
        <v>6</v>
      </c>
      <c r="D64" t="s">
        <v>557</v>
      </c>
      <c r="E64" t="s">
        <v>29</v>
      </c>
      <c r="F64">
        <v>140820</v>
      </c>
      <c r="G64">
        <v>0.83</v>
      </c>
      <c r="H64">
        <v>0.8</v>
      </c>
      <c r="I64">
        <v>35</v>
      </c>
      <c r="J64">
        <v>770</v>
      </c>
      <c r="K64">
        <v>60</v>
      </c>
      <c r="L64">
        <v>1000</v>
      </c>
      <c r="M64">
        <v>986</v>
      </c>
      <c r="N64">
        <v>0.92</v>
      </c>
      <c r="O64">
        <v>98</v>
      </c>
      <c r="P64">
        <v>3.15</v>
      </c>
      <c r="Q64">
        <v>1085.2800000000002</v>
      </c>
      <c r="R64">
        <v>1226.0999999999999</v>
      </c>
      <c r="S64" t="s">
        <v>8</v>
      </c>
      <c r="T64" t="s">
        <v>480</v>
      </c>
      <c r="U64">
        <v>5</v>
      </c>
      <c r="W64" t="s">
        <v>547</v>
      </c>
      <c r="X64" t="s">
        <v>553</v>
      </c>
      <c r="Y64" t="s">
        <v>533</v>
      </c>
      <c r="Z64" t="s">
        <v>533</v>
      </c>
      <c r="AA64" t="s">
        <v>554</v>
      </c>
      <c r="AC64" t="s">
        <v>555</v>
      </c>
      <c r="AF64">
        <v>52</v>
      </c>
      <c r="AG64">
        <v>46</v>
      </c>
      <c r="AH64" t="b">
        <v>1</v>
      </c>
    </row>
    <row r="65" spans="1:34" x14ac:dyDescent="0.35">
      <c r="A65" t="s">
        <v>659</v>
      </c>
      <c r="B65" t="s">
        <v>266</v>
      </c>
      <c r="C65" t="s">
        <v>12</v>
      </c>
      <c r="D65" t="s">
        <v>660</v>
      </c>
      <c r="E65" t="s">
        <v>13</v>
      </c>
      <c r="F65">
        <v>28550</v>
      </c>
      <c r="G65">
        <v>0.64</v>
      </c>
      <c r="H65">
        <v>0.63</v>
      </c>
      <c r="I65">
        <v>180</v>
      </c>
      <c r="J65">
        <v>155</v>
      </c>
      <c r="K65">
        <v>12</v>
      </c>
      <c r="L65">
        <v>250</v>
      </c>
      <c r="M65">
        <v>320</v>
      </c>
      <c r="N65">
        <v>0.8</v>
      </c>
      <c r="O65">
        <v>26</v>
      </c>
      <c r="P65">
        <v>4.2</v>
      </c>
      <c r="Q65">
        <v>848.95</v>
      </c>
      <c r="R65">
        <v>877.5</v>
      </c>
      <c r="S65" t="s">
        <v>14</v>
      </c>
      <c r="T65" t="s">
        <v>493</v>
      </c>
      <c r="U65">
        <v>12</v>
      </c>
      <c r="W65" t="s">
        <v>533</v>
      </c>
      <c r="X65" t="s">
        <v>661</v>
      </c>
      <c r="Y65" t="s">
        <v>533</v>
      </c>
      <c r="Z65" t="s">
        <v>662</v>
      </c>
      <c r="AC65" t="s">
        <v>663</v>
      </c>
      <c r="AF65">
        <v>42</v>
      </c>
      <c r="AG65">
        <v>132</v>
      </c>
      <c r="AH65" t="b">
        <v>0</v>
      </c>
    </row>
    <row r="66" spans="1:34" x14ac:dyDescent="0.35">
      <c r="A66" t="s">
        <v>664</v>
      </c>
      <c r="B66" t="s">
        <v>665</v>
      </c>
      <c r="C66" t="s">
        <v>12</v>
      </c>
      <c r="D66" t="s">
        <v>660</v>
      </c>
      <c r="E66" t="s">
        <v>13</v>
      </c>
      <c r="F66">
        <v>33850</v>
      </c>
      <c r="G66">
        <v>0.59</v>
      </c>
      <c r="H66">
        <v>0.63</v>
      </c>
      <c r="I66">
        <v>180</v>
      </c>
      <c r="J66">
        <v>155</v>
      </c>
      <c r="K66">
        <v>12</v>
      </c>
      <c r="L66">
        <v>250</v>
      </c>
      <c r="M66">
        <v>320</v>
      </c>
      <c r="N66">
        <v>0.8</v>
      </c>
      <c r="O66">
        <v>26</v>
      </c>
      <c r="P66">
        <v>4.3</v>
      </c>
      <c r="Q66">
        <v>837.65</v>
      </c>
      <c r="R66">
        <v>871.5</v>
      </c>
      <c r="S66" t="s">
        <v>14</v>
      </c>
      <c r="T66" t="s">
        <v>493</v>
      </c>
      <c r="U66">
        <v>12</v>
      </c>
      <c r="W66" t="s">
        <v>533</v>
      </c>
      <c r="X66" t="s">
        <v>661</v>
      </c>
      <c r="Y66" t="s">
        <v>533</v>
      </c>
      <c r="Z66" t="s">
        <v>662</v>
      </c>
      <c r="AC66" t="s">
        <v>663</v>
      </c>
      <c r="AF66">
        <v>42</v>
      </c>
      <c r="AG66">
        <v>132</v>
      </c>
      <c r="AH66" t="b">
        <v>0</v>
      </c>
    </row>
    <row r="67" spans="1:34" x14ac:dyDescent="0.35">
      <c r="A67" t="s">
        <v>666</v>
      </c>
      <c r="B67" t="s">
        <v>667</v>
      </c>
      <c r="C67" t="s">
        <v>12</v>
      </c>
      <c r="D67" t="s">
        <v>660</v>
      </c>
      <c r="E67" t="s">
        <v>13</v>
      </c>
      <c r="F67">
        <v>32680</v>
      </c>
      <c r="G67">
        <v>0.56999999999999995</v>
      </c>
      <c r="H67">
        <v>0.63</v>
      </c>
      <c r="I67">
        <v>180</v>
      </c>
      <c r="J67">
        <v>191</v>
      </c>
      <c r="K67">
        <v>12</v>
      </c>
      <c r="L67">
        <v>250</v>
      </c>
      <c r="M67">
        <v>320</v>
      </c>
      <c r="N67">
        <v>0.79</v>
      </c>
      <c r="O67">
        <v>26</v>
      </c>
      <c r="P67">
        <v>4.2</v>
      </c>
      <c r="Q67">
        <v>840.42000000000007</v>
      </c>
      <c r="R67">
        <v>873.1</v>
      </c>
      <c r="S67" t="s">
        <v>14</v>
      </c>
      <c r="T67" t="s">
        <v>493</v>
      </c>
      <c r="U67">
        <v>12</v>
      </c>
      <c r="W67" t="s">
        <v>533</v>
      </c>
      <c r="X67" t="s">
        <v>661</v>
      </c>
      <c r="Y67" t="s">
        <v>533</v>
      </c>
      <c r="Z67" t="s">
        <v>662</v>
      </c>
      <c r="AC67" t="s">
        <v>663</v>
      </c>
      <c r="AF67">
        <v>42</v>
      </c>
      <c r="AG67">
        <v>132</v>
      </c>
      <c r="AH67" t="b">
        <v>0</v>
      </c>
    </row>
    <row r="68" spans="1:34" x14ac:dyDescent="0.35">
      <c r="A68" t="s">
        <v>668</v>
      </c>
      <c r="B68" t="s">
        <v>406</v>
      </c>
      <c r="C68" t="s">
        <v>12</v>
      </c>
      <c r="D68" t="s">
        <v>660</v>
      </c>
      <c r="E68" t="s">
        <v>13</v>
      </c>
      <c r="F68">
        <v>30650</v>
      </c>
      <c r="G68">
        <v>0.57999999999999996</v>
      </c>
      <c r="H68">
        <v>0.63</v>
      </c>
      <c r="I68">
        <v>180</v>
      </c>
      <c r="J68">
        <v>168</v>
      </c>
      <c r="K68">
        <v>12</v>
      </c>
      <c r="L68">
        <v>250</v>
      </c>
      <c r="M68">
        <v>320</v>
      </c>
      <c r="N68">
        <v>0.79</v>
      </c>
      <c r="O68">
        <v>26</v>
      </c>
      <c r="P68">
        <v>4.3</v>
      </c>
      <c r="Q68">
        <v>840.15000000000009</v>
      </c>
      <c r="R68">
        <v>870.8</v>
      </c>
      <c r="S68" t="s">
        <v>14</v>
      </c>
      <c r="T68" t="s">
        <v>493</v>
      </c>
      <c r="U68">
        <v>12</v>
      </c>
      <c r="W68" t="s">
        <v>533</v>
      </c>
      <c r="X68" t="s">
        <v>661</v>
      </c>
      <c r="Y68" t="s">
        <v>533</v>
      </c>
      <c r="Z68" t="s">
        <v>662</v>
      </c>
      <c r="AC68" t="s">
        <v>663</v>
      </c>
      <c r="AF68">
        <v>42</v>
      </c>
      <c r="AG68">
        <v>132</v>
      </c>
      <c r="AH68" t="b">
        <v>0</v>
      </c>
    </row>
    <row r="69" spans="1:34" x14ac:dyDescent="0.35">
      <c r="A69" t="s">
        <v>669</v>
      </c>
      <c r="B69" t="s">
        <v>267</v>
      </c>
      <c r="C69" t="s">
        <v>12</v>
      </c>
      <c r="D69" t="s">
        <v>660</v>
      </c>
      <c r="E69" t="s">
        <v>13</v>
      </c>
      <c r="F69">
        <v>33780</v>
      </c>
      <c r="G69">
        <v>0.64</v>
      </c>
      <c r="H69">
        <v>0.63</v>
      </c>
      <c r="I69">
        <v>180</v>
      </c>
      <c r="J69">
        <v>150</v>
      </c>
      <c r="K69">
        <v>12</v>
      </c>
      <c r="L69">
        <v>250</v>
      </c>
      <c r="M69">
        <v>320</v>
      </c>
      <c r="N69">
        <v>0.79</v>
      </c>
      <c r="O69">
        <v>26</v>
      </c>
      <c r="P69">
        <v>4.2</v>
      </c>
      <c r="Q69">
        <v>842.22</v>
      </c>
      <c r="R69">
        <v>876</v>
      </c>
      <c r="S69" t="s">
        <v>14</v>
      </c>
      <c r="T69" t="s">
        <v>493</v>
      </c>
      <c r="U69">
        <v>12</v>
      </c>
      <c r="W69" t="s">
        <v>533</v>
      </c>
      <c r="X69" t="s">
        <v>661</v>
      </c>
      <c r="Y69" t="s">
        <v>533</v>
      </c>
      <c r="Z69" t="s">
        <v>662</v>
      </c>
      <c r="AC69" t="s">
        <v>663</v>
      </c>
      <c r="AF69">
        <v>42</v>
      </c>
      <c r="AG69">
        <v>132</v>
      </c>
      <c r="AH69" t="b">
        <v>0</v>
      </c>
    </row>
    <row r="70" spans="1:34" x14ac:dyDescent="0.35">
      <c r="A70" t="s">
        <v>670</v>
      </c>
      <c r="B70" t="s">
        <v>265</v>
      </c>
      <c r="C70" t="s">
        <v>6</v>
      </c>
      <c r="D70" t="s">
        <v>536</v>
      </c>
      <c r="E70" t="s">
        <v>28</v>
      </c>
      <c r="F70">
        <v>38860</v>
      </c>
      <c r="G70">
        <v>0.77</v>
      </c>
      <c r="H70">
        <v>0.82</v>
      </c>
      <c r="I70">
        <v>39</v>
      </c>
      <c r="J70">
        <v>900</v>
      </c>
      <c r="K70">
        <v>20</v>
      </c>
      <c r="L70">
        <v>600</v>
      </c>
      <c r="M70">
        <v>350</v>
      </c>
      <c r="N70">
        <v>0.91</v>
      </c>
      <c r="O70">
        <v>98</v>
      </c>
      <c r="P70">
        <v>2.5</v>
      </c>
      <c r="Q70">
        <v>902.14</v>
      </c>
      <c r="R70">
        <v>941</v>
      </c>
      <c r="S70" t="s">
        <v>8</v>
      </c>
      <c r="T70" t="s">
        <v>479</v>
      </c>
      <c r="U70">
        <v>9</v>
      </c>
      <c r="W70" t="s">
        <v>533</v>
      </c>
      <c r="X70" t="s">
        <v>533</v>
      </c>
      <c r="Y70" t="s">
        <v>537</v>
      </c>
      <c r="Z70" t="s">
        <v>533</v>
      </c>
      <c r="AA70" t="s">
        <v>538</v>
      </c>
      <c r="AC70" t="s">
        <v>539</v>
      </c>
      <c r="AF70">
        <v>55</v>
      </c>
      <c r="AG70">
        <v>43</v>
      </c>
      <c r="AH70" t="b">
        <v>0</v>
      </c>
    </row>
    <row r="71" spans="1:34" x14ac:dyDescent="0.35">
      <c r="A71" t="s">
        <v>671</v>
      </c>
      <c r="B71" t="s">
        <v>458</v>
      </c>
      <c r="C71" t="s">
        <v>6</v>
      </c>
      <c r="D71" t="s">
        <v>541</v>
      </c>
      <c r="E71" t="s">
        <v>28</v>
      </c>
      <c r="F71">
        <v>41580</v>
      </c>
      <c r="G71">
        <v>0.79</v>
      </c>
      <c r="H71">
        <v>0.82</v>
      </c>
      <c r="I71">
        <v>39</v>
      </c>
      <c r="J71">
        <v>840</v>
      </c>
      <c r="K71">
        <v>20</v>
      </c>
      <c r="L71">
        <v>600</v>
      </c>
      <c r="M71">
        <v>350</v>
      </c>
      <c r="N71">
        <v>0.9</v>
      </c>
      <c r="O71">
        <v>98</v>
      </c>
      <c r="P71">
        <v>2.5</v>
      </c>
      <c r="Q71">
        <v>894.42000000000007</v>
      </c>
      <c r="R71">
        <v>936</v>
      </c>
      <c r="S71" t="s">
        <v>8</v>
      </c>
      <c r="T71" t="s">
        <v>479</v>
      </c>
      <c r="U71">
        <v>9</v>
      </c>
      <c r="W71" t="s">
        <v>533</v>
      </c>
      <c r="X71" t="s">
        <v>533</v>
      </c>
      <c r="Y71" t="s">
        <v>537</v>
      </c>
      <c r="Z71" t="s">
        <v>533</v>
      </c>
      <c r="AA71" t="s">
        <v>538</v>
      </c>
      <c r="AC71" t="s">
        <v>539</v>
      </c>
      <c r="AF71">
        <v>55</v>
      </c>
      <c r="AG71">
        <v>43</v>
      </c>
      <c r="AH71" t="b">
        <v>0</v>
      </c>
    </row>
    <row r="72" spans="1:34" x14ac:dyDescent="0.35">
      <c r="A72" t="s">
        <v>672</v>
      </c>
      <c r="B72" t="s">
        <v>673</v>
      </c>
      <c r="C72" t="s">
        <v>6</v>
      </c>
      <c r="D72" t="s">
        <v>541</v>
      </c>
      <c r="E72" t="s">
        <v>28</v>
      </c>
      <c r="F72">
        <v>48860</v>
      </c>
      <c r="G72">
        <v>0.79</v>
      </c>
      <c r="H72">
        <v>0.82</v>
      </c>
      <c r="I72">
        <v>46</v>
      </c>
      <c r="J72">
        <v>900</v>
      </c>
      <c r="K72">
        <v>20</v>
      </c>
      <c r="L72">
        <v>600</v>
      </c>
      <c r="M72">
        <v>350</v>
      </c>
      <c r="N72">
        <v>0.9</v>
      </c>
      <c r="O72">
        <v>98</v>
      </c>
      <c r="P72">
        <v>2.5</v>
      </c>
      <c r="Q72">
        <v>900.14</v>
      </c>
      <c r="R72">
        <v>949</v>
      </c>
      <c r="S72" t="s">
        <v>8</v>
      </c>
      <c r="T72" t="s">
        <v>479</v>
      </c>
      <c r="U72">
        <v>9</v>
      </c>
      <c r="W72" t="s">
        <v>533</v>
      </c>
      <c r="X72" t="s">
        <v>533</v>
      </c>
      <c r="Y72" t="s">
        <v>537</v>
      </c>
      <c r="Z72" t="s">
        <v>533</v>
      </c>
      <c r="AA72" t="s">
        <v>538</v>
      </c>
      <c r="AC72" t="s">
        <v>539</v>
      </c>
      <c r="AF72">
        <v>55</v>
      </c>
      <c r="AG72">
        <v>43</v>
      </c>
      <c r="AH72" t="b">
        <v>1</v>
      </c>
    </row>
    <row r="73" spans="1:34" x14ac:dyDescent="0.35">
      <c r="A73" t="s">
        <v>674</v>
      </c>
      <c r="B73" t="s">
        <v>268</v>
      </c>
      <c r="C73" t="s">
        <v>6</v>
      </c>
      <c r="D73" t="s">
        <v>541</v>
      </c>
      <c r="E73" t="s">
        <v>28</v>
      </c>
      <c r="F73">
        <v>56890</v>
      </c>
      <c r="G73">
        <v>0.86</v>
      </c>
      <c r="H73">
        <v>0.69</v>
      </c>
      <c r="I73">
        <v>80</v>
      </c>
      <c r="J73">
        <v>450</v>
      </c>
      <c r="K73">
        <v>20</v>
      </c>
      <c r="L73">
        <v>900</v>
      </c>
      <c r="M73">
        <v>525</v>
      </c>
      <c r="N73">
        <v>0.76</v>
      </c>
      <c r="O73">
        <v>33</v>
      </c>
      <c r="P73">
        <v>4.5</v>
      </c>
      <c r="Q73">
        <v>872.61</v>
      </c>
      <c r="R73">
        <v>929.5</v>
      </c>
      <c r="S73" t="s">
        <v>7</v>
      </c>
      <c r="T73" t="s">
        <v>475</v>
      </c>
      <c r="U73">
        <v>12</v>
      </c>
      <c r="W73" t="s">
        <v>533</v>
      </c>
      <c r="X73" t="s">
        <v>533</v>
      </c>
      <c r="Y73" t="s">
        <v>650</v>
      </c>
      <c r="Z73" t="s">
        <v>533</v>
      </c>
      <c r="AA73" t="s">
        <v>533</v>
      </c>
      <c r="AB73" t="s">
        <v>675</v>
      </c>
      <c r="AC73" t="s">
        <v>676</v>
      </c>
      <c r="AF73">
        <v>75</v>
      </c>
      <c r="AG73">
        <v>80</v>
      </c>
      <c r="AH73" t="b">
        <v>0</v>
      </c>
    </row>
    <row r="74" spans="1:34" x14ac:dyDescent="0.35">
      <c r="A74" t="s">
        <v>677</v>
      </c>
      <c r="B74" t="s">
        <v>678</v>
      </c>
      <c r="C74" t="s">
        <v>6</v>
      </c>
      <c r="D74" t="s">
        <v>557</v>
      </c>
      <c r="E74" t="s">
        <v>29</v>
      </c>
      <c r="F74">
        <v>50000</v>
      </c>
      <c r="G74">
        <v>0.93</v>
      </c>
      <c r="H74">
        <v>0.69</v>
      </c>
      <c r="I74">
        <v>270</v>
      </c>
      <c r="J74">
        <v>100</v>
      </c>
      <c r="K74">
        <v>10</v>
      </c>
      <c r="L74">
        <v>1800</v>
      </c>
      <c r="M74">
        <v>598</v>
      </c>
      <c r="N74">
        <v>0.76</v>
      </c>
      <c r="O74">
        <v>26</v>
      </c>
      <c r="P74">
        <v>12.07</v>
      </c>
      <c r="Q74">
        <v>999.09999999999991</v>
      </c>
      <c r="R74">
        <v>1049.0999999999999</v>
      </c>
      <c r="S74" t="s">
        <v>7</v>
      </c>
      <c r="T74" t="s">
        <v>475</v>
      </c>
      <c r="U74">
        <v>12</v>
      </c>
      <c r="W74" t="s">
        <v>533</v>
      </c>
      <c r="X74" t="s">
        <v>533</v>
      </c>
      <c r="Y74" t="s">
        <v>650</v>
      </c>
      <c r="Z74" t="s">
        <v>533</v>
      </c>
      <c r="AA74" t="s">
        <v>533</v>
      </c>
      <c r="AB74" t="s">
        <v>675</v>
      </c>
      <c r="AC74" t="s">
        <v>676</v>
      </c>
      <c r="AF74">
        <v>75</v>
      </c>
      <c r="AG74">
        <v>80</v>
      </c>
      <c r="AH74" t="b">
        <v>0</v>
      </c>
    </row>
    <row r="75" spans="1:34" x14ac:dyDescent="0.35">
      <c r="A75" t="s">
        <v>679</v>
      </c>
      <c r="B75" t="s">
        <v>680</v>
      </c>
      <c r="C75" t="s">
        <v>6</v>
      </c>
      <c r="D75" t="s">
        <v>557</v>
      </c>
      <c r="E75" t="s">
        <v>29</v>
      </c>
      <c r="F75">
        <v>88980</v>
      </c>
      <c r="G75">
        <v>0.97</v>
      </c>
      <c r="H75">
        <v>0.6</v>
      </c>
      <c r="I75">
        <v>147</v>
      </c>
      <c r="J75">
        <v>20</v>
      </c>
      <c r="K75">
        <v>10</v>
      </c>
      <c r="L75">
        <v>1500</v>
      </c>
      <c r="M75">
        <v>993</v>
      </c>
      <c r="N75">
        <v>0.54</v>
      </c>
      <c r="O75">
        <v>26</v>
      </c>
      <c r="P75">
        <v>7.5</v>
      </c>
      <c r="Q75">
        <v>1087.32</v>
      </c>
      <c r="R75">
        <v>1176.3</v>
      </c>
      <c r="S75" t="s">
        <v>7</v>
      </c>
      <c r="T75" t="s">
        <v>501</v>
      </c>
      <c r="U75" t="s">
        <v>13</v>
      </c>
      <c r="W75" t="s">
        <v>533</v>
      </c>
      <c r="X75" t="s">
        <v>533</v>
      </c>
      <c r="Y75" t="s">
        <v>533</v>
      </c>
      <c r="Z75" t="s">
        <v>533</v>
      </c>
      <c r="AA75" t="s">
        <v>533</v>
      </c>
      <c r="AB75" t="s">
        <v>681</v>
      </c>
      <c r="AC75" t="s">
        <v>682</v>
      </c>
      <c r="AF75">
        <v>140</v>
      </c>
      <c r="AG75">
        <v>130</v>
      </c>
      <c r="AH75" t="b">
        <v>0</v>
      </c>
    </row>
    <row r="76" spans="1:34" x14ac:dyDescent="0.35">
      <c r="A76" t="s">
        <v>683</v>
      </c>
      <c r="B76" t="s">
        <v>684</v>
      </c>
      <c r="C76" t="s">
        <v>9</v>
      </c>
      <c r="D76" t="s">
        <v>685</v>
      </c>
      <c r="E76" t="s">
        <v>1327</v>
      </c>
      <c r="F76">
        <v>7120</v>
      </c>
      <c r="G76">
        <v>0.67</v>
      </c>
      <c r="H76">
        <v>0.84</v>
      </c>
      <c r="I76">
        <v>21</v>
      </c>
      <c r="J76">
        <v>300</v>
      </c>
      <c r="K76">
        <v>15</v>
      </c>
      <c r="L76">
        <v>400</v>
      </c>
      <c r="M76">
        <v>476</v>
      </c>
      <c r="N76">
        <v>0.84</v>
      </c>
      <c r="O76">
        <v>33</v>
      </c>
      <c r="P76">
        <v>0.95</v>
      </c>
      <c r="Q76">
        <v>653.98</v>
      </c>
      <c r="R76">
        <v>661.1</v>
      </c>
      <c r="S76" t="s">
        <v>10</v>
      </c>
      <c r="T76" t="s">
        <v>484</v>
      </c>
      <c r="U76">
        <v>9</v>
      </c>
      <c r="V76" t="s">
        <v>483</v>
      </c>
      <c r="W76" t="s">
        <v>686</v>
      </c>
      <c r="X76" t="s">
        <v>533</v>
      </c>
      <c r="Y76" t="s">
        <v>568</v>
      </c>
      <c r="Z76" t="s">
        <v>650</v>
      </c>
      <c r="AC76" t="s">
        <v>652</v>
      </c>
      <c r="AD76" t="s">
        <v>651</v>
      </c>
      <c r="AF76">
        <v>38</v>
      </c>
      <c r="AG76">
        <v>40</v>
      </c>
      <c r="AH76" t="b">
        <v>0</v>
      </c>
    </row>
    <row r="77" spans="1:34" x14ac:dyDescent="0.35">
      <c r="A77" t="s">
        <v>687</v>
      </c>
      <c r="B77" t="s">
        <v>688</v>
      </c>
      <c r="C77" t="s">
        <v>9</v>
      </c>
      <c r="D77" t="s">
        <v>685</v>
      </c>
      <c r="E77" t="s">
        <v>1327</v>
      </c>
      <c r="F77">
        <v>8290</v>
      </c>
      <c r="G77">
        <v>0.67</v>
      </c>
      <c r="H77">
        <v>0.84</v>
      </c>
      <c r="I77">
        <v>21</v>
      </c>
      <c r="J77">
        <v>300</v>
      </c>
      <c r="K77">
        <v>15</v>
      </c>
      <c r="L77">
        <v>400</v>
      </c>
      <c r="M77">
        <v>476</v>
      </c>
      <c r="N77">
        <v>0.84</v>
      </c>
      <c r="O77">
        <v>33</v>
      </c>
      <c r="P77">
        <v>0.95</v>
      </c>
      <c r="Q77">
        <v>652.81000000000006</v>
      </c>
      <c r="R77">
        <v>661.1</v>
      </c>
      <c r="S77" t="s">
        <v>10</v>
      </c>
      <c r="T77" t="s">
        <v>484</v>
      </c>
      <c r="U77">
        <v>9</v>
      </c>
      <c r="V77" t="s">
        <v>483</v>
      </c>
      <c r="W77" t="s">
        <v>686</v>
      </c>
      <c r="X77" t="s">
        <v>533</v>
      </c>
      <c r="Y77" t="s">
        <v>568</v>
      </c>
      <c r="Z77" t="s">
        <v>650</v>
      </c>
      <c r="AC77" t="s">
        <v>652</v>
      </c>
      <c r="AD77" t="s">
        <v>651</v>
      </c>
      <c r="AF77">
        <v>38</v>
      </c>
      <c r="AG77">
        <v>40</v>
      </c>
      <c r="AH77" t="b">
        <v>0</v>
      </c>
    </row>
    <row r="78" spans="1:34" x14ac:dyDescent="0.35">
      <c r="A78" t="s">
        <v>689</v>
      </c>
      <c r="B78" t="s">
        <v>380</v>
      </c>
      <c r="C78" t="s">
        <v>9</v>
      </c>
      <c r="D78" t="s">
        <v>685</v>
      </c>
      <c r="E78" t="s">
        <v>1327</v>
      </c>
      <c r="F78">
        <v>9390</v>
      </c>
      <c r="G78">
        <v>0.7</v>
      </c>
      <c r="H78">
        <v>0.84</v>
      </c>
      <c r="I78">
        <v>21</v>
      </c>
      <c r="J78">
        <v>330</v>
      </c>
      <c r="K78">
        <v>15</v>
      </c>
      <c r="L78">
        <v>400</v>
      </c>
      <c r="M78">
        <v>476</v>
      </c>
      <c r="N78">
        <v>0.87</v>
      </c>
      <c r="O78">
        <v>33</v>
      </c>
      <c r="P78">
        <v>0.95</v>
      </c>
      <c r="Q78">
        <v>660.71</v>
      </c>
      <c r="R78">
        <v>670.1</v>
      </c>
      <c r="S78" t="s">
        <v>10</v>
      </c>
      <c r="T78" t="s">
        <v>484</v>
      </c>
      <c r="U78">
        <v>9</v>
      </c>
      <c r="W78" t="s">
        <v>690</v>
      </c>
      <c r="X78" t="s">
        <v>533</v>
      </c>
      <c r="Y78" t="s">
        <v>533</v>
      </c>
      <c r="Z78" t="s">
        <v>650</v>
      </c>
      <c r="AC78" t="s">
        <v>652</v>
      </c>
      <c r="AF78">
        <v>38</v>
      </c>
      <c r="AG78">
        <v>40</v>
      </c>
      <c r="AH78" t="b">
        <v>0</v>
      </c>
    </row>
    <row r="79" spans="1:34" x14ac:dyDescent="0.35">
      <c r="A79" t="s">
        <v>691</v>
      </c>
      <c r="B79" t="s">
        <v>692</v>
      </c>
      <c r="C79" t="s">
        <v>9</v>
      </c>
      <c r="D79" t="s">
        <v>685</v>
      </c>
      <c r="E79" t="s">
        <v>1327</v>
      </c>
      <c r="F79">
        <v>11650</v>
      </c>
      <c r="G79">
        <v>0.65</v>
      </c>
      <c r="H79">
        <v>0.87</v>
      </c>
      <c r="I79">
        <v>21</v>
      </c>
      <c r="J79">
        <v>400</v>
      </c>
      <c r="K79">
        <v>17</v>
      </c>
      <c r="L79">
        <v>400</v>
      </c>
      <c r="M79">
        <v>476</v>
      </c>
      <c r="N79">
        <v>0.83</v>
      </c>
      <c r="O79">
        <v>35</v>
      </c>
      <c r="P79">
        <v>0.79</v>
      </c>
      <c r="Q79">
        <v>759.05</v>
      </c>
      <c r="R79">
        <v>770.7</v>
      </c>
      <c r="S79" t="s">
        <v>10</v>
      </c>
      <c r="T79" t="s">
        <v>484</v>
      </c>
      <c r="U79">
        <v>9</v>
      </c>
      <c r="V79" t="s">
        <v>502</v>
      </c>
      <c r="W79" t="s">
        <v>693</v>
      </c>
      <c r="X79" t="s">
        <v>694</v>
      </c>
      <c r="Y79" t="s">
        <v>533</v>
      </c>
      <c r="Z79" t="s">
        <v>650</v>
      </c>
      <c r="AC79" t="s">
        <v>652</v>
      </c>
      <c r="AD79" t="s">
        <v>695</v>
      </c>
      <c r="AF79">
        <v>38</v>
      </c>
      <c r="AG79">
        <v>82</v>
      </c>
      <c r="AH79" t="b">
        <v>0</v>
      </c>
    </row>
    <row r="80" spans="1:34" x14ac:dyDescent="0.35">
      <c r="A80" t="s">
        <v>696</v>
      </c>
      <c r="B80" t="s">
        <v>697</v>
      </c>
      <c r="C80" t="s">
        <v>9</v>
      </c>
      <c r="D80" t="s">
        <v>698</v>
      </c>
      <c r="E80" t="s">
        <v>1327</v>
      </c>
      <c r="F80">
        <v>9960</v>
      </c>
      <c r="G80">
        <v>0.63</v>
      </c>
      <c r="H80">
        <v>0.75</v>
      </c>
      <c r="I80">
        <v>21</v>
      </c>
      <c r="J80">
        <v>350</v>
      </c>
      <c r="K80">
        <v>13</v>
      </c>
      <c r="L80">
        <v>400</v>
      </c>
      <c r="M80">
        <v>473</v>
      </c>
      <c r="N80">
        <v>0.89</v>
      </c>
      <c r="O80">
        <v>35</v>
      </c>
      <c r="P80">
        <v>0.97</v>
      </c>
      <c r="Q80">
        <v>641.6400000000001</v>
      </c>
      <c r="R80">
        <v>651.6</v>
      </c>
      <c r="S80" t="s">
        <v>10</v>
      </c>
      <c r="T80" t="s">
        <v>484</v>
      </c>
      <c r="U80">
        <v>9</v>
      </c>
      <c r="V80" t="s">
        <v>483</v>
      </c>
      <c r="W80" t="s">
        <v>686</v>
      </c>
      <c r="X80" t="s">
        <v>533</v>
      </c>
      <c r="Y80" t="s">
        <v>568</v>
      </c>
      <c r="Z80" t="s">
        <v>650</v>
      </c>
      <c r="AC80" t="s">
        <v>652</v>
      </c>
      <c r="AD80" t="s">
        <v>651</v>
      </c>
      <c r="AF80">
        <v>38</v>
      </c>
      <c r="AG80">
        <v>40</v>
      </c>
      <c r="AH80" t="b">
        <v>0</v>
      </c>
    </row>
    <row r="81" spans="1:34" x14ac:dyDescent="0.35">
      <c r="A81" t="s">
        <v>699</v>
      </c>
      <c r="B81" t="s">
        <v>375</v>
      </c>
      <c r="C81" t="s">
        <v>9</v>
      </c>
      <c r="D81" t="s">
        <v>698</v>
      </c>
      <c r="E81" t="s">
        <v>1327</v>
      </c>
      <c r="F81">
        <v>8650</v>
      </c>
      <c r="G81">
        <v>0.63</v>
      </c>
      <c r="H81">
        <v>0.82</v>
      </c>
      <c r="I81">
        <v>21</v>
      </c>
      <c r="J81">
        <v>265</v>
      </c>
      <c r="K81">
        <v>13</v>
      </c>
      <c r="L81">
        <v>400</v>
      </c>
      <c r="M81">
        <v>473</v>
      </c>
      <c r="N81">
        <v>0.79</v>
      </c>
      <c r="O81">
        <v>33</v>
      </c>
      <c r="P81">
        <v>0.97</v>
      </c>
      <c r="Q81">
        <v>627.45000000000005</v>
      </c>
      <c r="R81">
        <v>636.1</v>
      </c>
      <c r="S81" t="s">
        <v>10</v>
      </c>
      <c r="T81" t="s">
        <v>484</v>
      </c>
      <c r="U81">
        <v>9</v>
      </c>
      <c r="V81" t="s">
        <v>483</v>
      </c>
      <c r="W81" t="s">
        <v>686</v>
      </c>
      <c r="X81" t="s">
        <v>533</v>
      </c>
      <c r="Y81" t="s">
        <v>568</v>
      </c>
      <c r="Z81" t="s">
        <v>650</v>
      </c>
      <c r="AC81" t="s">
        <v>652</v>
      </c>
      <c r="AD81" t="s">
        <v>651</v>
      </c>
      <c r="AF81">
        <v>38</v>
      </c>
      <c r="AG81">
        <v>40</v>
      </c>
      <c r="AH81" t="b">
        <v>0</v>
      </c>
    </row>
    <row r="82" spans="1:34" x14ac:dyDescent="0.35">
      <c r="A82" t="s">
        <v>700</v>
      </c>
      <c r="B82" t="s">
        <v>289</v>
      </c>
      <c r="C82" t="s">
        <v>6</v>
      </c>
      <c r="D82" t="s">
        <v>557</v>
      </c>
      <c r="E82" t="s">
        <v>29</v>
      </c>
      <c r="F82">
        <v>75930</v>
      </c>
      <c r="G82">
        <v>0.78</v>
      </c>
      <c r="H82">
        <v>0.76</v>
      </c>
      <c r="I82">
        <v>39</v>
      </c>
      <c r="J82">
        <v>600</v>
      </c>
      <c r="K82">
        <v>30</v>
      </c>
      <c r="L82">
        <v>1000</v>
      </c>
      <c r="M82">
        <v>689</v>
      </c>
      <c r="N82">
        <v>0.92</v>
      </c>
      <c r="O82">
        <v>66</v>
      </c>
      <c r="P82">
        <v>3.5</v>
      </c>
      <c r="Q82">
        <v>886.96999999999991</v>
      </c>
      <c r="R82">
        <v>962.9</v>
      </c>
      <c r="S82" t="s">
        <v>8</v>
      </c>
      <c r="T82" t="s">
        <v>481</v>
      </c>
      <c r="U82">
        <v>7</v>
      </c>
      <c r="V82" t="s">
        <v>480</v>
      </c>
      <c r="W82" t="s">
        <v>547</v>
      </c>
      <c r="X82" t="s">
        <v>553</v>
      </c>
      <c r="Y82" t="s">
        <v>568</v>
      </c>
      <c r="Z82" t="s">
        <v>533</v>
      </c>
      <c r="AA82" t="s">
        <v>554</v>
      </c>
      <c r="AB82" t="s">
        <v>538</v>
      </c>
      <c r="AC82" t="s">
        <v>569</v>
      </c>
      <c r="AD82" t="s">
        <v>555</v>
      </c>
      <c r="AF82">
        <v>55</v>
      </c>
      <c r="AG82">
        <v>46</v>
      </c>
      <c r="AH82" t="b">
        <v>1</v>
      </c>
    </row>
    <row r="83" spans="1:34" x14ac:dyDescent="0.35">
      <c r="A83" t="s">
        <v>701</v>
      </c>
      <c r="B83" t="s">
        <v>343</v>
      </c>
      <c r="C83" t="s">
        <v>11</v>
      </c>
      <c r="D83" t="s">
        <v>541</v>
      </c>
      <c r="E83" t="s">
        <v>28</v>
      </c>
      <c r="F83">
        <v>40580</v>
      </c>
      <c r="G83">
        <v>0.66</v>
      </c>
      <c r="H83">
        <v>0.59</v>
      </c>
      <c r="I83">
        <v>189</v>
      </c>
      <c r="J83">
        <v>200</v>
      </c>
      <c r="K83">
        <v>6</v>
      </c>
      <c r="L83">
        <v>250</v>
      </c>
      <c r="M83">
        <v>370</v>
      </c>
      <c r="N83">
        <v>0.77</v>
      </c>
      <c r="O83">
        <v>26</v>
      </c>
      <c r="P83">
        <v>3.5</v>
      </c>
      <c r="Q83">
        <v>827.42000000000007</v>
      </c>
      <c r="R83">
        <v>868</v>
      </c>
      <c r="S83" t="s">
        <v>14</v>
      </c>
      <c r="T83" t="s">
        <v>493</v>
      </c>
      <c r="U83">
        <v>12</v>
      </c>
      <c r="W83" t="s">
        <v>533</v>
      </c>
      <c r="X83" t="s">
        <v>661</v>
      </c>
      <c r="Y83" t="s">
        <v>533</v>
      </c>
      <c r="Z83" t="s">
        <v>662</v>
      </c>
      <c r="AC83" t="s">
        <v>663</v>
      </c>
      <c r="AF83">
        <v>42</v>
      </c>
      <c r="AG83">
        <v>132</v>
      </c>
      <c r="AH83" t="b">
        <v>1</v>
      </c>
    </row>
    <row r="84" spans="1:34" x14ac:dyDescent="0.35">
      <c r="A84" t="s">
        <v>702</v>
      </c>
      <c r="B84" t="s">
        <v>703</v>
      </c>
      <c r="C84" t="s">
        <v>9</v>
      </c>
      <c r="D84" t="s">
        <v>536</v>
      </c>
      <c r="E84" t="s">
        <v>28</v>
      </c>
      <c r="F84">
        <v>9330</v>
      </c>
      <c r="G84">
        <v>0.62</v>
      </c>
      <c r="H84">
        <v>0.85</v>
      </c>
      <c r="I84">
        <v>17</v>
      </c>
      <c r="J84">
        <v>305</v>
      </c>
      <c r="K84">
        <v>8</v>
      </c>
      <c r="L84">
        <v>300</v>
      </c>
      <c r="M84">
        <v>381</v>
      </c>
      <c r="N84">
        <v>0.86</v>
      </c>
      <c r="O84">
        <v>42</v>
      </c>
      <c r="P84">
        <v>0.73</v>
      </c>
      <c r="Q84">
        <v>611.97</v>
      </c>
      <c r="R84">
        <v>621.29999999999995</v>
      </c>
      <c r="S84" t="s">
        <v>10</v>
      </c>
      <c r="T84" t="s">
        <v>483</v>
      </c>
      <c r="U84">
        <v>9</v>
      </c>
      <c r="V84" t="s">
        <v>484</v>
      </c>
      <c r="W84" t="s">
        <v>649</v>
      </c>
      <c r="X84" t="s">
        <v>533</v>
      </c>
      <c r="Y84" t="s">
        <v>568</v>
      </c>
      <c r="Z84" t="s">
        <v>650</v>
      </c>
      <c r="AC84" t="s">
        <v>651</v>
      </c>
      <c r="AD84" t="s">
        <v>652</v>
      </c>
      <c r="AF84">
        <v>38</v>
      </c>
      <c r="AG84">
        <v>40</v>
      </c>
      <c r="AH84" t="b">
        <v>0</v>
      </c>
    </row>
    <row r="85" spans="1:34" x14ac:dyDescent="0.35">
      <c r="A85" t="s">
        <v>704</v>
      </c>
      <c r="B85" t="s">
        <v>705</v>
      </c>
      <c r="C85" t="s">
        <v>9</v>
      </c>
      <c r="D85" t="s">
        <v>557</v>
      </c>
      <c r="E85" t="s">
        <v>29</v>
      </c>
      <c r="F85">
        <v>8560</v>
      </c>
      <c r="G85">
        <v>0.59</v>
      </c>
      <c r="H85">
        <v>0.83</v>
      </c>
      <c r="I85">
        <v>25</v>
      </c>
      <c r="J85">
        <v>230</v>
      </c>
      <c r="K85">
        <v>7</v>
      </c>
      <c r="L85">
        <v>300</v>
      </c>
      <c r="M85">
        <v>355</v>
      </c>
      <c r="N85">
        <v>0.82</v>
      </c>
      <c r="O85">
        <v>31</v>
      </c>
      <c r="P85">
        <v>1.08</v>
      </c>
      <c r="Q85">
        <v>591.14</v>
      </c>
      <c r="R85">
        <v>599.70000000000005</v>
      </c>
      <c r="S85" t="s">
        <v>10</v>
      </c>
      <c r="T85" t="s">
        <v>502</v>
      </c>
      <c r="U85" t="s">
        <v>13</v>
      </c>
      <c r="W85" t="s">
        <v>706</v>
      </c>
      <c r="X85" t="s">
        <v>694</v>
      </c>
      <c r="AC85" t="s">
        <v>707</v>
      </c>
      <c r="AF85">
        <v>19</v>
      </c>
      <c r="AG85">
        <v>69</v>
      </c>
      <c r="AH85" t="b">
        <v>0</v>
      </c>
    </row>
    <row r="86" spans="1:34" x14ac:dyDescent="0.35">
      <c r="A86" t="s">
        <v>708</v>
      </c>
      <c r="B86" t="s">
        <v>390</v>
      </c>
      <c r="C86" t="s">
        <v>9</v>
      </c>
      <c r="D86" t="s">
        <v>557</v>
      </c>
      <c r="E86" t="s">
        <v>29</v>
      </c>
      <c r="F86">
        <v>8560</v>
      </c>
      <c r="G86">
        <v>0.72</v>
      </c>
      <c r="H86">
        <v>0.75</v>
      </c>
      <c r="I86">
        <v>25</v>
      </c>
      <c r="J86">
        <v>230</v>
      </c>
      <c r="K86">
        <v>7</v>
      </c>
      <c r="L86">
        <v>300</v>
      </c>
      <c r="M86">
        <v>355</v>
      </c>
      <c r="N86">
        <v>0.82</v>
      </c>
      <c r="O86">
        <v>32</v>
      </c>
      <c r="P86">
        <v>1.08</v>
      </c>
      <c r="Q86">
        <v>598.14</v>
      </c>
      <c r="R86">
        <v>606.70000000000005</v>
      </c>
      <c r="S86" t="s">
        <v>10</v>
      </c>
      <c r="T86" t="s">
        <v>502</v>
      </c>
      <c r="U86" t="s">
        <v>13</v>
      </c>
      <c r="W86" t="s">
        <v>706</v>
      </c>
      <c r="X86" t="s">
        <v>694</v>
      </c>
      <c r="AC86" t="s">
        <v>707</v>
      </c>
      <c r="AF86">
        <v>19</v>
      </c>
      <c r="AG86">
        <v>69</v>
      </c>
      <c r="AH86" t="b">
        <v>0</v>
      </c>
    </row>
    <row r="87" spans="1:34" x14ac:dyDescent="0.35">
      <c r="A87" t="s">
        <v>709</v>
      </c>
      <c r="B87" t="s">
        <v>392</v>
      </c>
      <c r="C87" t="s">
        <v>9</v>
      </c>
      <c r="D87" t="s">
        <v>557</v>
      </c>
      <c r="E87" t="s">
        <v>29</v>
      </c>
      <c r="F87">
        <v>9416</v>
      </c>
      <c r="G87">
        <v>0.72</v>
      </c>
      <c r="H87">
        <v>0.77</v>
      </c>
      <c r="I87">
        <v>25</v>
      </c>
      <c r="J87">
        <v>230</v>
      </c>
      <c r="K87">
        <v>7</v>
      </c>
      <c r="L87">
        <v>300</v>
      </c>
      <c r="M87">
        <v>355</v>
      </c>
      <c r="N87">
        <v>0.91</v>
      </c>
      <c r="O87">
        <v>32</v>
      </c>
      <c r="P87">
        <v>1.08</v>
      </c>
      <c r="Q87">
        <v>608.28399999999999</v>
      </c>
      <c r="R87">
        <v>617.70000000000005</v>
      </c>
      <c r="S87" t="s">
        <v>10</v>
      </c>
      <c r="T87" t="s">
        <v>502</v>
      </c>
      <c r="U87" t="s">
        <v>13</v>
      </c>
      <c r="W87" t="s">
        <v>706</v>
      </c>
      <c r="X87" t="s">
        <v>694</v>
      </c>
      <c r="AC87" t="s">
        <v>707</v>
      </c>
      <c r="AF87">
        <v>19</v>
      </c>
      <c r="AG87">
        <v>69</v>
      </c>
      <c r="AH87" t="b">
        <v>0</v>
      </c>
    </row>
    <row r="88" spans="1:34" x14ac:dyDescent="0.35">
      <c r="A88" t="s">
        <v>710</v>
      </c>
      <c r="B88" t="s">
        <v>711</v>
      </c>
      <c r="C88" t="s">
        <v>9</v>
      </c>
      <c r="D88" t="s">
        <v>557</v>
      </c>
      <c r="E88" t="s">
        <v>29</v>
      </c>
      <c r="F88">
        <v>12860</v>
      </c>
      <c r="G88">
        <v>0.73</v>
      </c>
      <c r="H88">
        <v>0.77</v>
      </c>
      <c r="I88">
        <v>25</v>
      </c>
      <c r="J88">
        <v>240</v>
      </c>
      <c r="K88">
        <v>7</v>
      </c>
      <c r="L88">
        <v>300</v>
      </c>
      <c r="M88">
        <v>355</v>
      </c>
      <c r="N88">
        <v>0.88</v>
      </c>
      <c r="O88">
        <v>33</v>
      </c>
      <c r="P88">
        <v>1.1100000000000001</v>
      </c>
      <c r="Q88">
        <v>605.54</v>
      </c>
      <c r="R88">
        <v>618.4</v>
      </c>
      <c r="S88" t="s">
        <v>10</v>
      </c>
      <c r="T88" t="s">
        <v>502</v>
      </c>
      <c r="U88" t="s">
        <v>13</v>
      </c>
      <c r="W88" t="s">
        <v>706</v>
      </c>
      <c r="X88" t="s">
        <v>694</v>
      </c>
      <c r="AC88" t="s">
        <v>707</v>
      </c>
      <c r="AF88">
        <v>19</v>
      </c>
      <c r="AG88">
        <v>69</v>
      </c>
      <c r="AH88" t="b">
        <v>0</v>
      </c>
    </row>
    <row r="89" spans="1:34" x14ac:dyDescent="0.35">
      <c r="A89" t="s">
        <v>712</v>
      </c>
      <c r="B89" t="s">
        <v>713</v>
      </c>
      <c r="C89" t="s">
        <v>9</v>
      </c>
      <c r="D89" t="s">
        <v>557</v>
      </c>
      <c r="E89" t="s">
        <v>29</v>
      </c>
      <c r="F89">
        <v>14860</v>
      </c>
      <c r="G89">
        <v>0.74</v>
      </c>
      <c r="H89">
        <v>0.78</v>
      </c>
      <c r="I89">
        <v>25</v>
      </c>
      <c r="J89">
        <v>240</v>
      </c>
      <c r="K89">
        <v>7</v>
      </c>
      <c r="L89">
        <v>300</v>
      </c>
      <c r="M89">
        <v>355</v>
      </c>
      <c r="N89">
        <v>0.9</v>
      </c>
      <c r="O89">
        <v>34</v>
      </c>
      <c r="P89">
        <v>1.1100000000000001</v>
      </c>
      <c r="Q89">
        <v>609.54</v>
      </c>
      <c r="R89">
        <v>624.4</v>
      </c>
      <c r="S89" t="s">
        <v>10</v>
      </c>
      <c r="T89" t="s">
        <v>502</v>
      </c>
      <c r="U89" t="s">
        <v>13</v>
      </c>
      <c r="W89" t="s">
        <v>706</v>
      </c>
      <c r="X89" t="s">
        <v>694</v>
      </c>
      <c r="AC89" t="s">
        <v>707</v>
      </c>
      <c r="AF89">
        <v>19</v>
      </c>
      <c r="AG89">
        <v>69</v>
      </c>
      <c r="AH89" t="b">
        <v>0</v>
      </c>
    </row>
    <row r="90" spans="1:34" x14ac:dyDescent="0.35">
      <c r="A90" t="s">
        <v>714</v>
      </c>
      <c r="B90" t="s">
        <v>391</v>
      </c>
      <c r="C90" t="s">
        <v>9</v>
      </c>
      <c r="D90" t="s">
        <v>557</v>
      </c>
      <c r="E90" t="s">
        <v>29</v>
      </c>
      <c r="F90">
        <v>16660</v>
      </c>
      <c r="G90">
        <v>0.54</v>
      </c>
      <c r="H90">
        <v>0.79</v>
      </c>
      <c r="I90">
        <v>96</v>
      </c>
      <c r="J90">
        <v>175</v>
      </c>
      <c r="K90">
        <v>6</v>
      </c>
      <c r="L90">
        <v>500</v>
      </c>
      <c r="M90">
        <v>462</v>
      </c>
      <c r="N90">
        <v>0.56999999999999995</v>
      </c>
      <c r="O90">
        <v>29</v>
      </c>
      <c r="P90">
        <v>1.1100000000000001</v>
      </c>
      <c r="Q90">
        <v>695.94</v>
      </c>
      <c r="R90">
        <v>712.59999999999991</v>
      </c>
      <c r="S90" t="s">
        <v>10</v>
      </c>
      <c r="T90" t="s">
        <v>485</v>
      </c>
      <c r="U90">
        <v>9</v>
      </c>
      <c r="W90" t="s">
        <v>547</v>
      </c>
      <c r="AC90" t="s">
        <v>715</v>
      </c>
      <c r="AF90">
        <v>15</v>
      </c>
      <c r="AG90">
        <v>103</v>
      </c>
      <c r="AH90" t="b">
        <v>0</v>
      </c>
    </row>
    <row r="91" spans="1:34" x14ac:dyDescent="0.35">
      <c r="A91" t="s">
        <v>716</v>
      </c>
      <c r="B91" t="s">
        <v>717</v>
      </c>
      <c r="C91" t="s">
        <v>9</v>
      </c>
      <c r="D91" t="s">
        <v>718</v>
      </c>
      <c r="E91" t="s">
        <v>1327</v>
      </c>
      <c r="F91">
        <v>9850</v>
      </c>
      <c r="G91">
        <v>0.89</v>
      </c>
      <c r="H91">
        <v>0.88</v>
      </c>
      <c r="I91">
        <v>21</v>
      </c>
      <c r="J91">
        <v>305</v>
      </c>
      <c r="K91">
        <v>8</v>
      </c>
      <c r="L91">
        <v>400</v>
      </c>
      <c r="M91">
        <v>552</v>
      </c>
      <c r="N91">
        <v>0.78</v>
      </c>
      <c r="O91">
        <v>33</v>
      </c>
      <c r="P91">
        <v>0.95</v>
      </c>
      <c r="Q91">
        <v>596.34999999999991</v>
      </c>
      <c r="R91">
        <v>606.20000000000005</v>
      </c>
      <c r="S91" t="s">
        <v>10</v>
      </c>
      <c r="T91" t="s">
        <v>487</v>
      </c>
      <c r="U91">
        <v>7</v>
      </c>
      <c r="W91" t="s">
        <v>533</v>
      </c>
      <c r="X91" t="s">
        <v>543</v>
      </c>
      <c r="AC91" t="s">
        <v>719</v>
      </c>
      <c r="AF91">
        <v>24</v>
      </c>
      <c r="AG91">
        <v>30</v>
      </c>
      <c r="AH91" t="b">
        <v>0</v>
      </c>
    </row>
    <row r="92" spans="1:34" x14ac:dyDescent="0.35">
      <c r="A92" t="s">
        <v>720</v>
      </c>
      <c r="B92" t="s">
        <v>721</v>
      </c>
      <c r="C92" t="s">
        <v>9</v>
      </c>
      <c r="D92" t="s">
        <v>718</v>
      </c>
      <c r="E92" t="s">
        <v>1327</v>
      </c>
      <c r="F92">
        <v>9850</v>
      </c>
      <c r="G92">
        <v>0.73</v>
      </c>
      <c r="H92">
        <v>0.84</v>
      </c>
      <c r="I92">
        <v>21</v>
      </c>
      <c r="J92">
        <v>258</v>
      </c>
      <c r="K92">
        <v>16</v>
      </c>
      <c r="L92">
        <v>400</v>
      </c>
      <c r="M92">
        <v>493</v>
      </c>
      <c r="N92">
        <v>0.84</v>
      </c>
      <c r="O92">
        <v>33</v>
      </c>
      <c r="P92">
        <v>1.1200000000000001</v>
      </c>
      <c r="Q92">
        <v>658.05</v>
      </c>
      <c r="R92">
        <v>667.90000000000009</v>
      </c>
      <c r="S92" t="s">
        <v>10</v>
      </c>
      <c r="T92" t="s">
        <v>484</v>
      </c>
      <c r="U92">
        <v>9</v>
      </c>
      <c r="V92" t="s">
        <v>483</v>
      </c>
      <c r="W92" t="s">
        <v>686</v>
      </c>
      <c r="X92" t="s">
        <v>533</v>
      </c>
      <c r="Y92" t="s">
        <v>568</v>
      </c>
      <c r="Z92" t="s">
        <v>650</v>
      </c>
      <c r="AC92" t="s">
        <v>652</v>
      </c>
      <c r="AD92" t="s">
        <v>651</v>
      </c>
      <c r="AF92">
        <v>38</v>
      </c>
      <c r="AG92">
        <v>40</v>
      </c>
      <c r="AH92" t="b">
        <v>0</v>
      </c>
    </row>
    <row r="93" spans="1:34" x14ac:dyDescent="0.35">
      <c r="A93" t="s">
        <v>722</v>
      </c>
      <c r="B93" t="s">
        <v>723</v>
      </c>
      <c r="C93" t="s">
        <v>9</v>
      </c>
      <c r="D93" t="s">
        <v>718</v>
      </c>
      <c r="E93" t="s">
        <v>1327</v>
      </c>
      <c r="F93">
        <v>11650</v>
      </c>
      <c r="G93">
        <v>0.7</v>
      </c>
      <c r="H93">
        <v>0.84</v>
      </c>
      <c r="I93">
        <v>21</v>
      </c>
      <c r="J93">
        <v>1000</v>
      </c>
      <c r="K93">
        <v>16</v>
      </c>
      <c r="L93">
        <v>400</v>
      </c>
      <c r="M93">
        <v>493</v>
      </c>
      <c r="N93">
        <v>0.86</v>
      </c>
      <c r="O93">
        <v>33</v>
      </c>
      <c r="P93">
        <v>1.1200000000000001</v>
      </c>
      <c r="Q93">
        <v>729.45</v>
      </c>
      <c r="R93">
        <v>741.1</v>
      </c>
      <c r="S93" t="s">
        <v>10</v>
      </c>
      <c r="T93" t="s">
        <v>484</v>
      </c>
      <c r="U93">
        <v>9</v>
      </c>
      <c r="V93" t="s">
        <v>483</v>
      </c>
      <c r="W93" t="s">
        <v>686</v>
      </c>
      <c r="X93" t="s">
        <v>533</v>
      </c>
      <c r="Y93" t="s">
        <v>568</v>
      </c>
      <c r="Z93" t="s">
        <v>650</v>
      </c>
      <c r="AC93" t="s">
        <v>652</v>
      </c>
      <c r="AD93" t="s">
        <v>651</v>
      </c>
      <c r="AF93">
        <v>38</v>
      </c>
      <c r="AG93">
        <v>40</v>
      </c>
      <c r="AH93" t="b">
        <v>0</v>
      </c>
    </row>
    <row r="94" spans="1:34" x14ac:dyDescent="0.35">
      <c r="A94" t="s">
        <v>724</v>
      </c>
      <c r="B94" t="s">
        <v>378</v>
      </c>
      <c r="C94" t="s">
        <v>9</v>
      </c>
      <c r="D94" t="s">
        <v>557</v>
      </c>
      <c r="E94" t="s">
        <v>29</v>
      </c>
      <c r="F94">
        <v>19680</v>
      </c>
      <c r="G94">
        <v>0.59</v>
      </c>
      <c r="H94">
        <v>0.66</v>
      </c>
      <c r="I94">
        <v>96</v>
      </c>
      <c r="J94">
        <v>135</v>
      </c>
      <c r="K94">
        <v>9</v>
      </c>
      <c r="L94">
        <v>500</v>
      </c>
      <c r="M94">
        <v>462</v>
      </c>
      <c r="N94">
        <v>0.78</v>
      </c>
      <c r="O94">
        <v>27</v>
      </c>
      <c r="P94">
        <v>1.9</v>
      </c>
      <c r="Q94">
        <v>705.02</v>
      </c>
      <c r="R94">
        <v>724.7</v>
      </c>
      <c r="S94" t="s">
        <v>10</v>
      </c>
      <c r="T94" t="s">
        <v>485</v>
      </c>
      <c r="U94">
        <v>9</v>
      </c>
      <c r="W94" t="s">
        <v>547</v>
      </c>
      <c r="AC94" t="s">
        <v>715</v>
      </c>
      <c r="AF94">
        <v>15</v>
      </c>
      <c r="AG94">
        <v>103</v>
      </c>
      <c r="AH94" t="b">
        <v>0</v>
      </c>
    </row>
    <row r="95" spans="1:34" x14ac:dyDescent="0.35">
      <c r="A95" t="s">
        <v>725</v>
      </c>
      <c r="B95" t="s">
        <v>726</v>
      </c>
      <c r="C95" t="s">
        <v>9</v>
      </c>
      <c r="D95" t="s">
        <v>557</v>
      </c>
      <c r="E95" t="s">
        <v>29</v>
      </c>
      <c r="F95">
        <v>25880</v>
      </c>
      <c r="G95">
        <v>0.65</v>
      </c>
      <c r="H95">
        <v>0.66</v>
      </c>
      <c r="I95">
        <v>96</v>
      </c>
      <c r="J95">
        <v>180</v>
      </c>
      <c r="K95">
        <v>9</v>
      </c>
      <c r="L95">
        <v>500</v>
      </c>
      <c r="M95">
        <v>462</v>
      </c>
      <c r="N95">
        <v>0.8</v>
      </c>
      <c r="O95">
        <v>28</v>
      </c>
      <c r="P95">
        <v>2</v>
      </c>
      <c r="Q95">
        <v>832.31999999999994</v>
      </c>
      <c r="R95">
        <v>858.2</v>
      </c>
      <c r="S95" t="s">
        <v>10</v>
      </c>
      <c r="T95" t="s">
        <v>485</v>
      </c>
      <c r="U95">
        <v>9</v>
      </c>
      <c r="V95" t="s">
        <v>475</v>
      </c>
      <c r="W95" t="s">
        <v>547</v>
      </c>
      <c r="X95" t="s">
        <v>533</v>
      </c>
      <c r="Y95" t="s">
        <v>650</v>
      </c>
      <c r="Z95" t="s">
        <v>533</v>
      </c>
      <c r="AA95" t="s">
        <v>533</v>
      </c>
      <c r="AB95" t="s">
        <v>675</v>
      </c>
      <c r="AC95" t="s">
        <v>715</v>
      </c>
      <c r="AD95" t="s">
        <v>676</v>
      </c>
      <c r="AF95">
        <v>75</v>
      </c>
      <c r="AG95">
        <v>103</v>
      </c>
      <c r="AH95" t="b">
        <v>0</v>
      </c>
    </row>
    <row r="96" spans="1:34" x14ac:dyDescent="0.35">
      <c r="A96" t="s">
        <v>727</v>
      </c>
      <c r="B96" t="s">
        <v>728</v>
      </c>
      <c r="C96" t="s">
        <v>9</v>
      </c>
      <c r="D96" t="s">
        <v>557</v>
      </c>
      <c r="E96" t="s">
        <v>29</v>
      </c>
      <c r="F96">
        <v>19680</v>
      </c>
      <c r="G96">
        <v>0.59</v>
      </c>
      <c r="H96">
        <v>0.66</v>
      </c>
      <c r="I96">
        <v>96</v>
      </c>
      <c r="J96">
        <v>135</v>
      </c>
      <c r="K96">
        <v>9</v>
      </c>
      <c r="L96">
        <v>500</v>
      </c>
      <c r="M96">
        <v>462</v>
      </c>
      <c r="N96">
        <v>0.78</v>
      </c>
      <c r="O96">
        <v>27</v>
      </c>
      <c r="P96">
        <v>1.9</v>
      </c>
      <c r="Q96">
        <v>705.02</v>
      </c>
      <c r="R96">
        <v>724.7</v>
      </c>
      <c r="S96" t="s">
        <v>10</v>
      </c>
      <c r="T96" t="s">
        <v>485</v>
      </c>
      <c r="U96">
        <v>9</v>
      </c>
      <c r="W96" t="s">
        <v>547</v>
      </c>
      <c r="AC96" t="s">
        <v>715</v>
      </c>
      <c r="AF96">
        <v>15</v>
      </c>
      <c r="AG96">
        <v>103</v>
      </c>
      <c r="AH96" t="b">
        <v>0</v>
      </c>
    </row>
    <row r="97" spans="1:34" x14ac:dyDescent="0.35">
      <c r="A97" t="s">
        <v>729</v>
      </c>
      <c r="B97" t="s">
        <v>730</v>
      </c>
      <c r="C97" t="s">
        <v>9</v>
      </c>
      <c r="D97" t="s">
        <v>557</v>
      </c>
      <c r="E97" t="s">
        <v>29</v>
      </c>
      <c r="F97">
        <v>19680</v>
      </c>
      <c r="G97">
        <v>0.59</v>
      </c>
      <c r="H97">
        <v>0.66</v>
      </c>
      <c r="I97">
        <v>96</v>
      </c>
      <c r="J97">
        <v>135</v>
      </c>
      <c r="K97">
        <v>9</v>
      </c>
      <c r="L97">
        <v>500</v>
      </c>
      <c r="M97">
        <v>462</v>
      </c>
      <c r="N97">
        <v>0.78</v>
      </c>
      <c r="O97">
        <v>27</v>
      </c>
      <c r="P97">
        <v>1.9</v>
      </c>
      <c r="Q97">
        <v>705.02</v>
      </c>
      <c r="R97">
        <v>724.7</v>
      </c>
      <c r="S97" t="s">
        <v>10</v>
      </c>
      <c r="T97" t="s">
        <v>485</v>
      </c>
      <c r="U97">
        <v>9</v>
      </c>
      <c r="W97" t="s">
        <v>547</v>
      </c>
      <c r="AC97" t="s">
        <v>715</v>
      </c>
      <c r="AF97">
        <v>15</v>
      </c>
      <c r="AG97">
        <v>103</v>
      </c>
      <c r="AH97" t="b">
        <v>0</v>
      </c>
    </row>
    <row r="98" spans="1:34" x14ac:dyDescent="0.35">
      <c r="A98" t="s">
        <v>731</v>
      </c>
      <c r="B98" t="s">
        <v>305</v>
      </c>
      <c r="C98" t="s">
        <v>6</v>
      </c>
      <c r="D98" t="s">
        <v>557</v>
      </c>
      <c r="E98" t="s">
        <v>29</v>
      </c>
      <c r="F98">
        <v>31300</v>
      </c>
      <c r="G98">
        <v>0.86</v>
      </c>
      <c r="H98">
        <v>0.88</v>
      </c>
      <c r="I98">
        <v>71</v>
      </c>
      <c r="J98">
        <v>675</v>
      </c>
      <c r="K98">
        <v>20</v>
      </c>
      <c r="L98">
        <v>1000</v>
      </c>
      <c r="M98">
        <v>882</v>
      </c>
      <c r="N98">
        <v>0.86</v>
      </c>
      <c r="O98">
        <v>28</v>
      </c>
      <c r="P98">
        <v>4.3</v>
      </c>
      <c r="Q98">
        <v>932.4</v>
      </c>
      <c r="R98">
        <v>963.7</v>
      </c>
      <c r="S98" t="s">
        <v>8</v>
      </c>
      <c r="T98" t="s">
        <v>488</v>
      </c>
      <c r="U98">
        <v>7</v>
      </c>
      <c r="W98" t="s">
        <v>533</v>
      </c>
      <c r="X98" t="s">
        <v>533</v>
      </c>
      <c r="Y98" t="s">
        <v>537</v>
      </c>
      <c r="Z98" t="s">
        <v>533</v>
      </c>
      <c r="AA98" t="s">
        <v>533</v>
      </c>
      <c r="AB98" t="s">
        <v>732</v>
      </c>
      <c r="AC98" t="s">
        <v>733</v>
      </c>
      <c r="AF98">
        <v>62</v>
      </c>
      <c r="AG98">
        <v>70</v>
      </c>
      <c r="AH98" t="b">
        <v>1</v>
      </c>
    </row>
    <row r="99" spans="1:34" x14ac:dyDescent="0.35">
      <c r="A99" t="s">
        <v>734</v>
      </c>
      <c r="B99" t="s">
        <v>300</v>
      </c>
      <c r="C99" t="s">
        <v>6</v>
      </c>
      <c r="D99" t="s">
        <v>557</v>
      </c>
      <c r="E99" t="s">
        <v>29</v>
      </c>
      <c r="F99">
        <v>56380</v>
      </c>
      <c r="G99">
        <v>0.86</v>
      </c>
      <c r="H99">
        <v>0.88</v>
      </c>
      <c r="I99">
        <v>71</v>
      </c>
      <c r="J99">
        <v>675</v>
      </c>
      <c r="K99">
        <v>30</v>
      </c>
      <c r="L99">
        <v>1000</v>
      </c>
      <c r="M99">
        <v>882</v>
      </c>
      <c r="N99">
        <v>0.86</v>
      </c>
      <c r="O99">
        <v>31</v>
      </c>
      <c r="P99">
        <v>3.8</v>
      </c>
      <c r="Q99">
        <v>968.32</v>
      </c>
      <c r="R99">
        <v>1024.7</v>
      </c>
      <c r="S99" t="s">
        <v>8</v>
      </c>
      <c r="T99" t="s">
        <v>488</v>
      </c>
      <c r="U99">
        <v>7</v>
      </c>
      <c r="W99" t="s">
        <v>533</v>
      </c>
      <c r="X99" t="s">
        <v>533</v>
      </c>
      <c r="Y99" t="s">
        <v>537</v>
      </c>
      <c r="Z99" t="s">
        <v>533</v>
      </c>
      <c r="AA99" t="s">
        <v>533</v>
      </c>
      <c r="AB99" t="s">
        <v>732</v>
      </c>
      <c r="AC99" t="s">
        <v>733</v>
      </c>
      <c r="AF99">
        <v>62</v>
      </c>
      <c r="AG99">
        <v>70</v>
      </c>
      <c r="AH99" t="b">
        <v>1</v>
      </c>
    </row>
    <row r="100" spans="1:34" x14ac:dyDescent="0.35">
      <c r="A100" t="s">
        <v>735</v>
      </c>
      <c r="B100" t="s">
        <v>331</v>
      </c>
      <c r="C100" t="s">
        <v>11</v>
      </c>
      <c r="D100" t="s">
        <v>541</v>
      </c>
      <c r="E100" t="s">
        <v>28</v>
      </c>
      <c r="F100">
        <v>58680</v>
      </c>
      <c r="G100">
        <v>0.69</v>
      </c>
      <c r="H100">
        <v>0.77</v>
      </c>
      <c r="I100">
        <v>189</v>
      </c>
      <c r="J100">
        <v>250</v>
      </c>
      <c r="K100">
        <v>6</v>
      </c>
      <c r="L100">
        <v>250</v>
      </c>
      <c r="M100">
        <v>325</v>
      </c>
      <c r="N100">
        <v>0.81</v>
      </c>
      <c r="O100">
        <v>26</v>
      </c>
      <c r="P100">
        <v>3.96</v>
      </c>
      <c r="Q100">
        <v>830.22</v>
      </c>
      <c r="R100">
        <v>888.9</v>
      </c>
      <c r="S100" t="s">
        <v>14</v>
      </c>
      <c r="T100" t="s">
        <v>493</v>
      </c>
      <c r="U100">
        <v>12</v>
      </c>
      <c r="W100" t="s">
        <v>533</v>
      </c>
      <c r="X100" t="s">
        <v>661</v>
      </c>
      <c r="Y100" t="s">
        <v>533</v>
      </c>
      <c r="Z100" t="s">
        <v>662</v>
      </c>
      <c r="AC100" t="s">
        <v>663</v>
      </c>
      <c r="AF100">
        <v>42</v>
      </c>
      <c r="AG100">
        <v>132</v>
      </c>
      <c r="AH100" t="b">
        <v>1</v>
      </c>
    </row>
    <row r="101" spans="1:34" x14ac:dyDescent="0.35">
      <c r="A101" t="s">
        <v>736</v>
      </c>
      <c r="B101" t="s">
        <v>303</v>
      </c>
      <c r="C101" t="s">
        <v>6</v>
      </c>
      <c r="D101" t="s">
        <v>541</v>
      </c>
      <c r="E101" t="s">
        <v>28</v>
      </c>
      <c r="F101">
        <v>99580</v>
      </c>
      <c r="G101">
        <v>0.95</v>
      </c>
      <c r="H101">
        <v>0.65</v>
      </c>
      <c r="I101">
        <v>72</v>
      </c>
      <c r="J101">
        <v>30</v>
      </c>
      <c r="K101">
        <v>10</v>
      </c>
      <c r="L101">
        <v>600</v>
      </c>
      <c r="M101">
        <v>420</v>
      </c>
      <c r="N101">
        <v>0.62</v>
      </c>
      <c r="O101">
        <v>26</v>
      </c>
      <c r="P101">
        <v>5.7</v>
      </c>
      <c r="Q101">
        <v>606.42000000000007</v>
      </c>
      <c r="R101">
        <v>706</v>
      </c>
      <c r="S101" t="s">
        <v>7</v>
      </c>
      <c r="T101" t="s">
        <v>489</v>
      </c>
      <c r="U101">
        <v>7</v>
      </c>
      <c r="W101" t="s">
        <v>533</v>
      </c>
      <c r="X101" t="s">
        <v>533</v>
      </c>
      <c r="Y101" t="s">
        <v>533</v>
      </c>
      <c r="Z101" t="s">
        <v>533</v>
      </c>
      <c r="AA101" t="s">
        <v>533</v>
      </c>
      <c r="AB101" t="s">
        <v>675</v>
      </c>
      <c r="AC101" t="s">
        <v>737</v>
      </c>
      <c r="AF101">
        <v>75</v>
      </c>
      <c r="AG101">
        <v>56</v>
      </c>
      <c r="AH101" t="b">
        <v>1</v>
      </c>
    </row>
    <row r="102" spans="1:34" x14ac:dyDescent="0.35">
      <c r="A102" t="s">
        <v>738</v>
      </c>
      <c r="B102" t="s">
        <v>276</v>
      </c>
      <c r="C102" t="s">
        <v>6</v>
      </c>
      <c r="D102" t="s">
        <v>541</v>
      </c>
      <c r="E102" t="s">
        <v>28</v>
      </c>
      <c r="F102">
        <v>95580</v>
      </c>
      <c r="G102">
        <v>0.95</v>
      </c>
      <c r="H102">
        <v>0.65</v>
      </c>
      <c r="I102">
        <v>71</v>
      </c>
      <c r="J102">
        <v>30</v>
      </c>
      <c r="K102">
        <v>10</v>
      </c>
      <c r="L102">
        <v>1200</v>
      </c>
      <c r="M102">
        <v>1208</v>
      </c>
      <c r="N102">
        <v>0.62</v>
      </c>
      <c r="O102">
        <v>26</v>
      </c>
      <c r="P102">
        <v>6</v>
      </c>
      <c r="Q102">
        <v>747.22</v>
      </c>
      <c r="R102">
        <v>842.8</v>
      </c>
      <c r="S102" t="s">
        <v>7</v>
      </c>
      <c r="T102" t="s">
        <v>488</v>
      </c>
      <c r="U102">
        <v>7</v>
      </c>
      <c r="W102" t="s">
        <v>533</v>
      </c>
      <c r="X102" t="s">
        <v>533</v>
      </c>
      <c r="Y102" t="s">
        <v>537</v>
      </c>
      <c r="Z102" t="s">
        <v>533</v>
      </c>
      <c r="AA102" t="s">
        <v>533</v>
      </c>
      <c r="AB102" t="s">
        <v>732</v>
      </c>
      <c r="AC102" t="s">
        <v>733</v>
      </c>
      <c r="AF102">
        <v>62</v>
      </c>
      <c r="AG102">
        <v>70</v>
      </c>
      <c r="AH102" t="b">
        <v>1</v>
      </c>
    </row>
    <row r="103" spans="1:34" x14ac:dyDescent="0.35">
      <c r="A103" t="s">
        <v>739</v>
      </c>
      <c r="B103" t="s">
        <v>740</v>
      </c>
      <c r="C103" t="s">
        <v>11</v>
      </c>
      <c r="D103" t="s">
        <v>741</v>
      </c>
      <c r="E103" t="s">
        <v>1327</v>
      </c>
      <c r="F103">
        <v>44900</v>
      </c>
      <c r="G103">
        <v>0.79</v>
      </c>
      <c r="H103">
        <v>0.78</v>
      </c>
      <c r="I103">
        <v>35</v>
      </c>
      <c r="J103">
        <v>950</v>
      </c>
      <c r="K103">
        <v>30</v>
      </c>
      <c r="L103">
        <v>1000</v>
      </c>
      <c r="M103">
        <v>1031</v>
      </c>
      <c r="N103">
        <v>0.91</v>
      </c>
      <c r="O103">
        <v>80</v>
      </c>
      <c r="P103">
        <v>3.8</v>
      </c>
      <c r="Q103">
        <v>1004.2</v>
      </c>
      <c r="R103">
        <v>1049.0999999999999</v>
      </c>
      <c r="S103" t="s">
        <v>8</v>
      </c>
      <c r="T103" t="s">
        <v>480</v>
      </c>
      <c r="U103">
        <v>5</v>
      </c>
      <c r="W103" t="s">
        <v>547</v>
      </c>
      <c r="X103" t="s">
        <v>553</v>
      </c>
      <c r="Y103" t="s">
        <v>533</v>
      </c>
      <c r="Z103" t="s">
        <v>533</v>
      </c>
      <c r="AA103" t="s">
        <v>554</v>
      </c>
      <c r="AC103" t="s">
        <v>555</v>
      </c>
      <c r="AF103">
        <v>52</v>
      </c>
      <c r="AG103">
        <v>46</v>
      </c>
      <c r="AH103" t="b">
        <v>0</v>
      </c>
    </row>
    <row r="104" spans="1:34" x14ac:dyDescent="0.35">
      <c r="A104" t="s">
        <v>742</v>
      </c>
      <c r="B104" t="s">
        <v>743</v>
      </c>
      <c r="C104" t="s">
        <v>11</v>
      </c>
      <c r="D104" t="s">
        <v>698</v>
      </c>
      <c r="E104" t="s">
        <v>1327</v>
      </c>
      <c r="F104">
        <v>45880</v>
      </c>
      <c r="G104">
        <v>0.84</v>
      </c>
      <c r="H104">
        <v>0.8</v>
      </c>
      <c r="I104">
        <v>35</v>
      </c>
      <c r="J104">
        <v>850</v>
      </c>
      <c r="K104">
        <v>30</v>
      </c>
      <c r="L104">
        <v>1000</v>
      </c>
      <c r="M104">
        <v>1031</v>
      </c>
      <c r="N104">
        <v>0.92</v>
      </c>
      <c r="O104">
        <v>80</v>
      </c>
      <c r="P104">
        <v>3.8</v>
      </c>
      <c r="Q104">
        <v>1001.22</v>
      </c>
      <c r="R104">
        <v>1047.0999999999999</v>
      </c>
      <c r="S104" t="s">
        <v>8</v>
      </c>
      <c r="T104" t="s">
        <v>480</v>
      </c>
      <c r="U104">
        <v>5</v>
      </c>
      <c r="W104" t="s">
        <v>547</v>
      </c>
      <c r="X104" t="s">
        <v>553</v>
      </c>
      <c r="Y104" t="s">
        <v>533</v>
      </c>
      <c r="Z104" t="s">
        <v>533</v>
      </c>
      <c r="AA104" t="s">
        <v>554</v>
      </c>
      <c r="AC104" t="s">
        <v>555</v>
      </c>
      <c r="AF104">
        <v>52</v>
      </c>
      <c r="AG104">
        <v>46</v>
      </c>
      <c r="AH104" t="b">
        <v>0</v>
      </c>
    </row>
    <row r="105" spans="1:34" x14ac:dyDescent="0.35">
      <c r="A105" t="s">
        <v>744</v>
      </c>
      <c r="B105" t="s">
        <v>745</v>
      </c>
      <c r="C105" t="s">
        <v>6</v>
      </c>
      <c r="D105" t="s">
        <v>698</v>
      </c>
      <c r="E105" t="s">
        <v>1327</v>
      </c>
      <c r="F105">
        <v>53650</v>
      </c>
      <c r="G105">
        <v>0.86</v>
      </c>
      <c r="H105">
        <v>0.8</v>
      </c>
      <c r="I105">
        <v>35</v>
      </c>
      <c r="J105">
        <v>860</v>
      </c>
      <c r="K105">
        <v>30</v>
      </c>
      <c r="L105">
        <v>1000</v>
      </c>
      <c r="M105">
        <v>1132</v>
      </c>
      <c r="N105">
        <v>0.93</v>
      </c>
      <c r="O105">
        <v>88</v>
      </c>
      <c r="P105">
        <v>4</v>
      </c>
      <c r="Q105">
        <v>1021.5500000000001</v>
      </c>
      <c r="R105">
        <v>1075.2</v>
      </c>
      <c r="S105" t="s">
        <v>8</v>
      </c>
      <c r="T105" t="s">
        <v>480</v>
      </c>
      <c r="U105">
        <v>5</v>
      </c>
      <c r="W105" t="s">
        <v>547</v>
      </c>
      <c r="X105" t="s">
        <v>553</v>
      </c>
      <c r="Y105" t="s">
        <v>533</v>
      </c>
      <c r="Z105" t="s">
        <v>533</v>
      </c>
      <c r="AA105" t="s">
        <v>554</v>
      </c>
      <c r="AC105" t="s">
        <v>555</v>
      </c>
      <c r="AF105">
        <v>52</v>
      </c>
      <c r="AG105">
        <v>46</v>
      </c>
      <c r="AH105" t="b">
        <v>0</v>
      </c>
    </row>
    <row r="106" spans="1:34" x14ac:dyDescent="0.35">
      <c r="A106" t="s">
        <v>746</v>
      </c>
      <c r="B106" t="s">
        <v>747</v>
      </c>
      <c r="C106" t="s">
        <v>6</v>
      </c>
      <c r="D106" t="s">
        <v>698</v>
      </c>
      <c r="E106" t="s">
        <v>1327</v>
      </c>
      <c r="F106">
        <v>49350</v>
      </c>
      <c r="G106">
        <v>0.85</v>
      </c>
      <c r="H106">
        <v>0.8</v>
      </c>
      <c r="I106">
        <v>35</v>
      </c>
      <c r="J106">
        <v>875</v>
      </c>
      <c r="K106">
        <v>30</v>
      </c>
      <c r="L106">
        <v>1000</v>
      </c>
      <c r="M106">
        <v>1031</v>
      </c>
      <c r="N106">
        <v>0.94</v>
      </c>
      <c r="O106">
        <v>80</v>
      </c>
      <c r="P106">
        <v>3.9</v>
      </c>
      <c r="Q106">
        <v>1002.25</v>
      </c>
      <c r="R106">
        <v>1051.5999999999999</v>
      </c>
      <c r="S106" t="s">
        <v>8</v>
      </c>
      <c r="T106" t="s">
        <v>480</v>
      </c>
      <c r="U106">
        <v>5</v>
      </c>
      <c r="W106" t="s">
        <v>547</v>
      </c>
      <c r="X106" t="s">
        <v>553</v>
      </c>
      <c r="Y106" t="s">
        <v>533</v>
      </c>
      <c r="Z106" t="s">
        <v>533</v>
      </c>
      <c r="AA106" t="s">
        <v>554</v>
      </c>
      <c r="AC106" t="s">
        <v>555</v>
      </c>
      <c r="AF106">
        <v>52</v>
      </c>
      <c r="AG106">
        <v>46</v>
      </c>
      <c r="AH106" t="b">
        <v>0</v>
      </c>
    </row>
    <row r="107" spans="1:34" x14ac:dyDescent="0.35">
      <c r="A107" t="s">
        <v>748</v>
      </c>
      <c r="B107" t="s">
        <v>336</v>
      </c>
      <c r="C107" t="s">
        <v>6</v>
      </c>
      <c r="D107" t="s">
        <v>698</v>
      </c>
      <c r="E107" t="s">
        <v>1327</v>
      </c>
      <c r="F107">
        <v>48550</v>
      </c>
      <c r="G107">
        <v>0.8</v>
      </c>
      <c r="H107">
        <v>0.8</v>
      </c>
      <c r="I107">
        <v>35</v>
      </c>
      <c r="J107">
        <v>895</v>
      </c>
      <c r="K107">
        <v>30</v>
      </c>
      <c r="L107">
        <v>1000</v>
      </c>
      <c r="M107">
        <v>1031</v>
      </c>
      <c r="N107">
        <v>0.94</v>
      </c>
      <c r="O107">
        <v>69</v>
      </c>
      <c r="P107">
        <v>3.8</v>
      </c>
      <c r="Q107">
        <v>979.05000000000007</v>
      </c>
      <c r="R107">
        <v>1027.5999999999999</v>
      </c>
      <c r="S107" t="s">
        <v>8</v>
      </c>
      <c r="T107" t="s">
        <v>480</v>
      </c>
      <c r="U107">
        <v>5</v>
      </c>
      <c r="W107" t="s">
        <v>547</v>
      </c>
      <c r="X107" t="s">
        <v>553</v>
      </c>
      <c r="Y107" t="s">
        <v>533</v>
      </c>
      <c r="Z107" t="s">
        <v>533</v>
      </c>
      <c r="AA107" t="s">
        <v>554</v>
      </c>
      <c r="AC107" t="s">
        <v>555</v>
      </c>
      <c r="AF107">
        <v>52</v>
      </c>
      <c r="AG107">
        <v>46</v>
      </c>
      <c r="AH107" t="b">
        <v>0</v>
      </c>
    </row>
    <row r="108" spans="1:34" x14ac:dyDescent="0.35">
      <c r="A108" t="s">
        <v>749</v>
      </c>
      <c r="B108" t="s">
        <v>750</v>
      </c>
      <c r="C108" t="s">
        <v>6</v>
      </c>
      <c r="D108" t="s">
        <v>698</v>
      </c>
      <c r="E108" t="s">
        <v>1327</v>
      </c>
      <c r="F108">
        <v>31300</v>
      </c>
      <c r="G108">
        <v>0.86</v>
      </c>
      <c r="H108">
        <v>0.88</v>
      </c>
      <c r="I108">
        <v>53</v>
      </c>
      <c r="J108">
        <v>675</v>
      </c>
      <c r="K108">
        <v>20</v>
      </c>
      <c r="L108">
        <v>1000</v>
      </c>
      <c r="M108">
        <v>882</v>
      </c>
      <c r="N108">
        <v>0.86</v>
      </c>
      <c r="O108">
        <v>37</v>
      </c>
      <c r="P108">
        <v>4.45</v>
      </c>
      <c r="Q108">
        <v>930.9</v>
      </c>
      <c r="R108">
        <v>962.2</v>
      </c>
      <c r="S108" t="s">
        <v>8</v>
      </c>
      <c r="T108" t="s">
        <v>488</v>
      </c>
      <c r="U108">
        <v>7</v>
      </c>
      <c r="W108" t="s">
        <v>533</v>
      </c>
      <c r="X108" t="s">
        <v>533</v>
      </c>
      <c r="Y108" t="s">
        <v>537</v>
      </c>
      <c r="Z108" t="s">
        <v>533</v>
      </c>
      <c r="AA108" t="s">
        <v>533</v>
      </c>
      <c r="AB108" t="s">
        <v>732</v>
      </c>
      <c r="AC108" t="s">
        <v>733</v>
      </c>
      <c r="AF108">
        <v>62</v>
      </c>
      <c r="AG108">
        <v>70</v>
      </c>
      <c r="AH108" t="b">
        <v>0</v>
      </c>
    </row>
    <row r="109" spans="1:34" x14ac:dyDescent="0.35">
      <c r="A109" t="s">
        <v>751</v>
      </c>
      <c r="B109" t="s">
        <v>389</v>
      </c>
      <c r="C109" t="s">
        <v>9</v>
      </c>
      <c r="D109" t="s">
        <v>698</v>
      </c>
      <c r="E109" t="s">
        <v>1327</v>
      </c>
      <c r="F109">
        <v>15280</v>
      </c>
      <c r="G109">
        <v>0.74</v>
      </c>
      <c r="H109">
        <v>0.82</v>
      </c>
      <c r="I109">
        <v>23</v>
      </c>
      <c r="J109">
        <v>550</v>
      </c>
      <c r="K109">
        <v>20</v>
      </c>
      <c r="L109">
        <v>600</v>
      </c>
      <c r="M109">
        <v>678</v>
      </c>
      <c r="N109">
        <v>0.84</v>
      </c>
      <c r="O109">
        <v>33</v>
      </c>
      <c r="P109">
        <v>0.61</v>
      </c>
      <c r="Q109">
        <v>720.42000000000007</v>
      </c>
      <c r="R109">
        <v>735.69999999999993</v>
      </c>
      <c r="S109" t="s">
        <v>10</v>
      </c>
      <c r="T109" t="s">
        <v>499</v>
      </c>
      <c r="U109" t="s">
        <v>13</v>
      </c>
      <c r="W109" t="s">
        <v>533</v>
      </c>
      <c r="X109" t="s">
        <v>752</v>
      </c>
      <c r="Y109" t="s">
        <v>533</v>
      </c>
      <c r="Z109" t="s">
        <v>662</v>
      </c>
      <c r="AC109" t="s">
        <v>661</v>
      </c>
      <c r="AF109">
        <v>42</v>
      </c>
      <c r="AG109">
        <v>23</v>
      </c>
      <c r="AH109" t="b">
        <v>1</v>
      </c>
    </row>
    <row r="110" spans="1:34" x14ac:dyDescent="0.35">
      <c r="A110" t="s">
        <v>753</v>
      </c>
      <c r="B110" t="s">
        <v>754</v>
      </c>
      <c r="C110" t="s">
        <v>11</v>
      </c>
      <c r="D110" t="s">
        <v>698</v>
      </c>
      <c r="E110" t="s">
        <v>1327</v>
      </c>
      <c r="F110">
        <v>27000</v>
      </c>
      <c r="G110">
        <v>0.86</v>
      </c>
      <c r="H110">
        <v>0.73</v>
      </c>
      <c r="I110">
        <v>35</v>
      </c>
      <c r="J110">
        <v>650</v>
      </c>
      <c r="K110">
        <v>30</v>
      </c>
      <c r="L110">
        <v>1000</v>
      </c>
      <c r="M110">
        <v>1020</v>
      </c>
      <c r="N110">
        <v>0.92</v>
      </c>
      <c r="O110">
        <v>79</v>
      </c>
      <c r="P110">
        <v>4.0599999999999996</v>
      </c>
      <c r="Q110">
        <v>989.4</v>
      </c>
      <c r="R110">
        <v>1016.4</v>
      </c>
      <c r="S110" t="s">
        <v>8</v>
      </c>
      <c r="T110" t="s">
        <v>480</v>
      </c>
      <c r="U110">
        <v>5</v>
      </c>
      <c r="W110" t="s">
        <v>547</v>
      </c>
      <c r="X110" t="s">
        <v>553</v>
      </c>
      <c r="Y110" t="s">
        <v>533</v>
      </c>
      <c r="Z110" t="s">
        <v>533</v>
      </c>
      <c r="AA110" t="s">
        <v>554</v>
      </c>
      <c r="AC110" t="s">
        <v>555</v>
      </c>
      <c r="AF110">
        <v>52</v>
      </c>
      <c r="AG110">
        <v>46</v>
      </c>
      <c r="AH110" t="b">
        <v>0</v>
      </c>
    </row>
    <row r="111" spans="1:34" x14ac:dyDescent="0.35">
      <c r="A111" t="s">
        <v>755</v>
      </c>
      <c r="B111" t="s">
        <v>461</v>
      </c>
      <c r="C111" t="s">
        <v>11</v>
      </c>
      <c r="D111" t="s">
        <v>698</v>
      </c>
      <c r="E111" t="s">
        <v>1327</v>
      </c>
      <c r="F111">
        <v>39880</v>
      </c>
      <c r="G111">
        <v>0.76</v>
      </c>
      <c r="H111">
        <v>0.84</v>
      </c>
      <c r="I111">
        <v>23</v>
      </c>
      <c r="J111">
        <v>900</v>
      </c>
      <c r="K111">
        <v>50</v>
      </c>
      <c r="L111">
        <v>800</v>
      </c>
      <c r="M111">
        <v>756</v>
      </c>
      <c r="N111">
        <v>0.91</v>
      </c>
      <c r="O111">
        <v>108</v>
      </c>
      <c r="P111">
        <v>2.78</v>
      </c>
      <c r="Q111">
        <v>1047.92</v>
      </c>
      <c r="R111">
        <v>1087.8000000000002</v>
      </c>
      <c r="S111" t="s">
        <v>15</v>
      </c>
      <c r="T111" t="s">
        <v>499</v>
      </c>
      <c r="U111" t="s">
        <v>13</v>
      </c>
      <c r="W111" t="s">
        <v>533</v>
      </c>
      <c r="X111" t="s">
        <v>752</v>
      </c>
      <c r="Y111" t="s">
        <v>533</v>
      </c>
      <c r="Z111" t="s">
        <v>662</v>
      </c>
      <c r="AC111" t="s">
        <v>661</v>
      </c>
      <c r="AF111">
        <v>42</v>
      </c>
      <c r="AG111">
        <v>23</v>
      </c>
      <c r="AH111" t="b">
        <v>0</v>
      </c>
    </row>
    <row r="112" spans="1:34" x14ac:dyDescent="0.35">
      <c r="A112" t="s">
        <v>756</v>
      </c>
      <c r="B112" t="s">
        <v>757</v>
      </c>
      <c r="C112" t="s">
        <v>6</v>
      </c>
      <c r="D112" t="s">
        <v>698</v>
      </c>
      <c r="E112" t="s">
        <v>1327</v>
      </c>
      <c r="F112">
        <v>55880</v>
      </c>
      <c r="G112">
        <v>0.87</v>
      </c>
      <c r="H112">
        <v>0.72</v>
      </c>
      <c r="I112">
        <v>53</v>
      </c>
      <c r="J112">
        <v>650</v>
      </c>
      <c r="K112">
        <v>20</v>
      </c>
      <c r="L112">
        <v>1000</v>
      </c>
      <c r="M112">
        <v>843</v>
      </c>
      <c r="N112">
        <v>0.91</v>
      </c>
      <c r="O112">
        <v>37</v>
      </c>
      <c r="P112">
        <v>3.6</v>
      </c>
      <c r="Q112">
        <v>898.42000000000007</v>
      </c>
      <c r="R112">
        <v>954.3</v>
      </c>
      <c r="S112" t="s">
        <v>8</v>
      </c>
      <c r="T112" t="s">
        <v>488</v>
      </c>
      <c r="U112">
        <v>7</v>
      </c>
      <c r="W112" t="s">
        <v>533</v>
      </c>
      <c r="X112" t="s">
        <v>533</v>
      </c>
      <c r="Y112" t="s">
        <v>537</v>
      </c>
      <c r="Z112" t="s">
        <v>533</v>
      </c>
      <c r="AA112" t="s">
        <v>533</v>
      </c>
      <c r="AB112" t="s">
        <v>732</v>
      </c>
      <c r="AC112" t="s">
        <v>733</v>
      </c>
      <c r="AF112">
        <v>62</v>
      </c>
      <c r="AG112">
        <v>70</v>
      </c>
      <c r="AH112" t="b">
        <v>0</v>
      </c>
    </row>
    <row r="113" spans="1:34" x14ac:dyDescent="0.35">
      <c r="A113" t="s">
        <v>758</v>
      </c>
      <c r="B113" t="s">
        <v>339</v>
      </c>
      <c r="C113" t="s">
        <v>6</v>
      </c>
      <c r="D113" t="s">
        <v>698</v>
      </c>
      <c r="E113" t="s">
        <v>1327</v>
      </c>
      <c r="F113">
        <v>55880</v>
      </c>
      <c r="G113">
        <v>0.87</v>
      </c>
      <c r="H113">
        <v>0.72</v>
      </c>
      <c r="I113">
        <v>71</v>
      </c>
      <c r="J113">
        <v>650</v>
      </c>
      <c r="K113">
        <v>20</v>
      </c>
      <c r="L113">
        <v>1000</v>
      </c>
      <c r="M113">
        <v>843</v>
      </c>
      <c r="N113">
        <v>0.91</v>
      </c>
      <c r="O113">
        <v>31</v>
      </c>
      <c r="P113">
        <v>3.6</v>
      </c>
      <c r="Q113">
        <v>904.42000000000007</v>
      </c>
      <c r="R113">
        <v>960.3</v>
      </c>
      <c r="S113" t="s">
        <v>8</v>
      </c>
      <c r="T113" t="s">
        <v>488</v>
      </c>
      <c r="U113">
        <v>7</v>
      </c>
      <c r="W113" t="s">
        <v>533</v>
      </c>
      <c r="X113" t="s">
        <v>533</v>
      </c>
      <c r="Y113" t="s">
        <v>537</v>
      </c>
      <c r="Z113" t="s">
        <v>533</v>
      </c>
      <c r="AA113" t="s">
        <v>533</v>
      </c>
      <c r="AB113" t="s">
        <v>732</v>
      </c>
      <c r="AC113" t="s">
        <v>733</v>
      </c>
      <c r="AF113">
        <v>62</v>
      </c>
      <c r="AG113">
        <v>70</v>
      </c>
      <c r="AH113" t="b">
        <v>1</v>
      </c>
    </row>
    <row r="114" spans="1:34" x14ac:dyDescent="0.35">
      <c r="A114" t="s">
        <v>759</v>
      </c>
      <c r="B114" t="s">
        <v>760</v>
      </c>
      <c r="C114" t="s">
        <v>6</v>
      </c>
      <c r="D114" t="s">
        <v>698</v>
      </c>
      <c r="E114" t="s">
        <v>1327</v>
      </c>
      <c r="F114">
        <v>75880</v>
      </c>
      <c r="G114">
        <v>0.87</v>
      </c>
      <c r="H114">
        <v>0.72</v>
      </c>
      <c r="I114">
        <v>71</v>
      </c>
      <c r="J114">
        <v>650</v>
      </c>
      <c r="K114">
        <v>20</v>
      </c>
      <c r="L114">
        <v>1000</v>
      </c>
      <c r="M114">
        <v>843</v>
      </c>
      <c r="N114">
        <v>0.91</v>
      </c>
      <c r="O114">
        <v>31</v>
      </c>
      <c r="P114">
        <v>3.6</v>
      </c>
      <c r="Q114">
        <v>884.42000000000007</v>
      </c>
      <c r="R114">
        <v>960.3</v>
      </c>
      <c r="S114" t="s">
        <v>8</v>
      </c>
      <c r="T114" t="s">
        <v>488</v>
      </c>
      <c r="U114">
        <v>7</v>
      </c>
      <c r="W114" t="s">
        <v>533</v>
      </c>
      <c r="X114" t="s">
        <v>533</v>
      </c>
      <c r="Y114" t="s">
        <v>537</v>
      </c>
      <c r="Z114" t="s">
        <v>533</v>
      </c>
      <c r="AA114" t="s">
        <v>533</v>
      </c>
      <c r="AB114" t="s">
        <v>732</v>
      </c>
      <c r="AC114" t="s">
        <v>733</v>
      </c>
      <c r="AF114">
        <v>62</v>
      </c>
      <c r="AG114">
        <v>70</v>
      </c>
      <c r="AH114" t="b">
        <v>1</v>
      </c>
    </row>
    <row r="115" spans="1:34" x14ac:dyDescent="0.35">
      <c r="A115" t="s">
        <v>761</v>
      </c>
      <c r="B115" t="s">
        <v>762</v>
      </c>
      <c r="C115" t="s">
        <v>6</v>
      </c>
      <c r="D115" t="s">
        <v>698</v>
      </c>
      <c r="E115" t="s">
        <v>1327</v>
      </c>
      <c r="F115">
        <v>63580</v>
      </c>
      <c r="G115">
        <v>0.91</v>
      </c>
      <c r="H115">
        <v>0.72</v>
      </c>
      <c r="I115">
        <v>53</v>
      </c>
      <c r="J115">
        <v>675</v>
      </c>
      <c r="K115">
        <v>20</v>
      </c>
      <c r="L115">
        <v>1000</v>
      </c>
      <c r="M115">
        <v>843</v>
      </c>
      <c r="N115">
        <v>0.9</v>
      </c>
      <c r="O115">
        <v>37</v>
      </c>
      <c r="P115">
        <v>3.7</v>
      </c>
      <c r="Q115">
        <v>895.22</v>
      </c>
      <c r="R115">
        <v>958.8</v>
      </c>
      <c r="S115" t="s">
        <v>8</v>
      </c>
      <c r="T115" t="s">
        <v>488</v>
      </c>
      <c r="U115">
        <v>7</v>
      </c>
      <c r="W115" t="s">
        <v>533</v>
      </c>
      <c r="X115" t="s">
        <v>533</v>
      </c>
      <c r="Y115" t="s">
        <v>537</v>
      </c>
      <c r="Z115" t="s">
        <v>533</v>
      </c>
      <c r="AA115" t="s">
        <v>533</v>
      </c>
      <c r="AB115" t="s">
        <v>732</v>
      </c>
      <c r="AC115" t="s">
        <v>733</v>
      </c>
      <c r="AF115">
        <v>62</v>
      </c>
      <c r="AG115">
        <v>70</v>
      </c>
      <c r="AH115" t="b">
        <v>0</v>
      </c>
    </row>
    <row r="116" spans="1:34" x14ac:dyDescent="0.35">
      <c r="A116" t="s">
        <v>763</v>
      </c>
      <c r="B116" t="s">
        <v>764</v>
      </c>
      <c r="C116" t="s">
        <v>6</v>
      </c>
      <c r="D116" t="s">
        <v>698</v>
      </c>
      <c r="E116" t="s">
        <v>1327</v>
      </c>
      <c r="F116">
        <v>58880</v>
      </c>
      <c r="G116">
        <v>0.89</v>
      </c>
      <c r="H116">
        <v>0.72</v>
      </c>
      <c r="I116">
        <v>53</v>
      </c>
      <c r="J116">
        <v>663</v>
      </c>
      <c r="K116">
        <v>20</v>
      </c>
      <c r="L116">
        <v>1000</v>
      </c>
      <c r="M116">
        <v>843</v>
      </c>
      <c r="N116">
        <v>0.91</v>
      </c>
      <c r="O116">
        <v>37</v>
      </c>
      <c r="P116">
        <v>3.6</v>
      </c>
      <c r="Q116">
        <v>898.72</v>
      </c>
      <c r="R116">
        <v>957.59999999999991</v>
      </c>
      <c r="S116" t="s">
        <v>8</v>
      </c>
      <c r="T116" t="s">
        <v>488</v>
      </c>
      <c r="U116">
        <v>7</v>
      </c>
      <c r="W116" t="s">
        <v>533</v>
      </c>
      <c r="X116" t="s">
        <v>533</v>
      </c>
      <c r="Y116" t="s">
        <v>537</v>
      </c>
      <c r="Z116" t="s">
        <v>533</v>
      </c>
      <c r="AA116" t="s">
        <v>533</v>
      </c>
      <c r="AB116" t="s">
        <v>732</v>
      </c>
      <c r="AC116" t="s">
        <v>733</v>
      </c>
      <c r="AF116">
        <v>62</v>
      </c>
      <c r="AG116">
        <v>70</v>
      </c>
      <c r="AH116" t="b">
        <v>0</v>
      </c>
    </row>
    <row r="117" spans="1:34" x14ac:dyDescent="0.35">
      <c r="A117" t="s">
        <v>765</v>
      </c>
      <c r="B117" t="s">
        <v>337</v>
      </c>
      <c r="C117" t="s">
        <v>6</v>
      </c>
      <c r="D117" t="s">
        <v>698</v>
      </c>
      <c r="E117" t="s">
        <v>1327</v>
      </c>
      <c r="F117">
        <v>167430</v>
      </c>
      <c r="G117">
        <v>0.87</v>
      </c>
      <c r="H117">
        <v>0.72</v>
      </c>
      <c r="I117">
        <v>71</v>
      </c>
      <c r="J117">
        <v>650</v>
      </c>
      <c r="K117">
        <v>20</v>
      </c>
      <c r="L117">
        <v>1000</v>
      </c>
      <c r="M117">
        <v>843</v>
      </c>
      <c r="N117">
        <v>0.91</v>
      </c>
      <c r="O117">
        <v>37</v>
      </c>
      <c r="P117">
        <v>4</v>
      </c>
      <c r="Q117">
        <v>800.87</v>
      </c>
      <c r="R117">
        <v>968.3</v>
      </c>
      <c r="S117" t="s">
        <v>8</v>
      </c>
      <c r="T117" t="s">
        <v>488</v>
      </c>
      <c r="U117">
        <v>7</v>
      </c>
      <c r="W117" t="s">
        <v>533</v>
      </c>
      <c r="X117" t="s">
        <v>533</v>
      </c>
      <c r="Y117" t="s">
        <v>537</v>
      </c>
      <c r="Z117" t="s">
        <v>533</v>
      </c>
      <c r="AA117" t="s">
        <v>533</v>
      </c>
      <c r="AB117" t="s">
        <v>732</v>
      </c>
      <c r="AC117" t="s">
        <v>733</v>
      </c>
      <c r="AF117">
        <v>62</v>
      </c>
      <c r="AG117">
        <v>70</v>
      </c>
      <c r="AH117" t="b">
        <v>1</v>
      </c>
    </row>
    <row r="118" spans="1:34" x14ac:dyDescent="0.35">
      <c r="A118" t="s">
        <v>766</v>
      </c>
      <c r="B118" t="s">
        <v>767</v>
      </c>
      <c r="C118" t="s">
        <v>6</v>
      </c>
      <c r="D118" t="s">
        <v>698</v>
      </c>
      <c r="E118" t="s">
        <v>1327</v>
      </c>
      <c r="F118">
        <v>55880</v>
      </c>
      <c r="G118">
        <v>0.87</v>
      </c>
      <c r="H118">
        <v>0.72</v>
      </c>
      <c r="I118">
        <v>71</v>
      </c>
      <c r="J118">
        <v>650</v>
      </c>
      <c r="K118">
        <v>20</v>
      </c>
      <c r="L118">
        <v>1000</v>
      </c>
      <c r="M118">
        <v>843</v>
      </c>
      <c r="N118">
        <v>0.91</v>
      </c>
      <c r="O118">
        <v>37</v>
      </c>
      <c r="P118">
        <v>4.7</v>
      </c>
      <c r="Q118">
        <v>905.42000000000007</v>
      </c>
      <c r="R118">
        <v>961.3</v>
      </c>
      <c r="S118" t="s">
        <v>8</v>
      </c>
      <c r="T118" t="s">
        <v>488</v>
      </c>
      <c r="U118">
        <v>7</v>
      </c>
      <c r="W118" t="s">
        <v>533</v>
      </c>
      <c r="X118" t="s">
        <v>533</v>
      </c>
      <c r="Y118" t="s">
        <v>537</v>
      </c>
      <c r="Z118" t="s">
        <v>533</v>
      </c>
      <c r="AA118" t="s">
        <v>533</v>
      </c>
      <c r="AB118" t="s">
        <v>732</v>
      </c>
      <c r="AC118" t="s">
        <v>733</v>
      </c>
      <c r="AF118">
        <v>62</v>
      </c>
      <c r="AG118">
        <v>70</v>
      </c>
      <c r="AH118" t="b">
        <v>1</v>
      </c>
    </row>
    <row r="119" spans="1:34" x14ac:dyDescent="0.35">
      <c r="A119" t="s">
        <v>768</v>
      </c>
      <c r="B119" t="s">
        <v>338</v>
      </c>
      <c r="C119" t="s">
        <v>6</v>
      </c>
      <c r="D119" t="s">
        <v>698</v>
      </c>
      <c r="E119" t="s">
        <v>1327</v>
      </c>
      <c r="F119">
        <v>85880</v>
      </c>
      <c r="G119">
        <v>0.87</v>
      </c>
      <c r="H119">
        <v>0.72</v>
      </c>
      <c r="I119">
        <v>71</v>
      </c>
      <c r="J119">
        <v>650</v>
      </c>
      <c r="K119">
        <v>20</v>
      </c>
      <c r="L119">
        <v>1000</v>
      </c>
      <c r="M119">
        <v>843</v>
      </c>
      <c r="N119">
        <v>0.91</v>
      </c>
      <c r="O119">
        <v>36</v>
      </c>
      <c r="P119">
        <v>3.6</v>
      </c>
      <c r="Q119">
        <v>884.42000000000007</v>
      </c>
      <c r="R119">
        <v>970.3</v>
      </c>
      <c r="S119" t="s">
        <v>8</v>
      </c>
      <c r="T119" t="s">
        <v>488</v>
      </c>
      <c r="U119">
        <v>7</v>
      </c>
      <c r="W119" t="s">
        <v>533</v>
      </c>
      <c r="X119" t="s">
        <v>533</v>
      </c>
      <c r="Y119" t="s">
        <v>537</v>
      </c>
      <c r="Z119" t="s">
        <v>533</v>
      </c>
      <c r="AA119" t="s">
        <v>533</v>
      </c>
      <c r="AB119" t="s">
        <v>732</v>
      </c>
      <c r="AC119" t="s">
        <v>733</v>
      </c>
      <c r="AF119">
        <v>62</v>
      </c>
      <c r="AG119">
        <v>70</v>
      </c>
      <c r="AH119" t="b">
        <v>1</v>
      </c>
    </row>
    <row r="120" spans="1:34" x14ac:dyDescent="0.35">
      <c r="A120" t="s">
        <v>769</v>
      </c>
      <c r="B120" t="s">
        <v>770</v>
      </c>
      <c r="C120" t="s">
        <v>6</v>
      </c>
      <c r="D120" t="s">
        <v>698</v>
      </c>
      <c r="E120" t="s">
        <v>1327</v>
      </c>
      <c r="F120">
        <v>95880</v>
      </c>
      <c r="G120">
        <v>0.87</v>
      </c>
      <c r="H120">
        <v>0.72</v>
      </c>
      <c r="I120">
        <v>71</v>
      </c>
      <c r="J120">
        <v>650</v>
      </c>
      <c r="K120">
        <v>20</v>
      </c>
      <c r="L120">
        <v>1000</v>
      </c>
      <c r="M120">
        <v>843</v>
      </c>
      <c r="N120">
        <v>0.91</v>
      </c>
      <c r="O120">
        <v>36</v>
      </c>
      <c r="P120">
        <v>3.68</v>
      </c>
      <c r="Q120">
        <v>873.62</v>
      </c>
      <c r="R120">
        <v>969.5</v>
      </c>
      <c r="S120" t="s">
        <v>8</v>
      </c>
      <c r="T120" t="s">
        <v>488</v>
      </c>
      <c r="U120">
        <v>7</v>
      </c>
      <c r="W120" t="s">
        <v>533</v>
      </c>
      <c r="X120" t="s">
        <v>533</v>
      </c>
      <c r="Y120" t="s">
        <v>537</v>
      </c>
      <c r="Z120" t="s">
        <v>533</v>
      </c>
      <c r="AA120" t="s">
        <v>533</v>
      </c>
      <c r="AB120" t="s">
        <v>732</v>
      </c>
      <c r="AC120" t="s">
        <v>733</v>
      </c>
      <c r="AF120">
        <v>62</v>
      </c>
      <c r="AG120">
        <v>70</v>
      </c>
      <c r="AH120" t="b">
        <v>1</v>
      </c>
    </row>
    <row r="121" spans="1:34" x14ac:dyDescent="0.35">
      <c r="A121" t="s">
        <v>771</v>
      </c>
      <c r="B121" t="s">
        <v>385</v>
      </c>
      <c r="C121" t="s">
        <v>9</v>
      </c>
      <c r="D121" t="s">
        <v>698</v>
      </c>
      <c r="E121" t="s">
        <v>1327</v>
      </c>
      <c r="F121">
        <v>14860</v>
      </c>
      <c r="G121">
        <v>0.73</v>
      </c>
      <c r="H121">
        <v>0.82</v>
      </c>
      <c r="I121">
        <v>25</v>
      </c>
      <c r="J121">
        <v>253</v>
      </c>
      <c r="K121">
        <v>15</v>
      </c>
      <c r="L121">
        <v>300</v>
      </c>
      <c r="M121">
        <v>381</v>
      </c>
      <c r="N121">
        <v>0.84</v>
      </c>
      <c r="O121">
        <v>31</v>
      </c>
      <c r="P121">
        <v>0.94</v>
      </c>
      <c r="Q121">
        <v>646.1400000000001</v>
      </c>
      <c r="R121">
        <v>661</v>
      </c>
      <c r="S121" t="s">
        <v>10</v>
      </c>
      <c r="T121" t="s">
        <v>502</v>
      </c>
      <c r="U121" t="s">
        <v>13</v>
      </c>
      <c r="W121" t="s">
        <v>706</v>
      </c>
      <c r="X121" t="s">
        <v>694</v>
      </c>
      <c r="AC121" t="s">
        <v>707</v>
      </c>
      <c r="AF121">
        <v>19</v>
      </c>
      <c r="AG121">
        <v>69</v>
      </c>
      <c r="AH121" t="b">
        <v>0</v>
      </c>
    </row>
    <row r="122" spans="1:34" x14ac:dyDescent="0.35">
      <c r="A122" t="s">
        <v>772</v>
      </c>
      <c r="B122" t="s">
        <v>773</v>
      </c>
      <c r="C122" t="s">
        <v>9</v>
      </c>
      <c r="D122" t="s">
        <v>698</v>
      </c>
      <c r="E122" t="s">
        <v>1327</v>
      </c>
      <c r="F122">
        <v>17550</v>
      </c>
      <c r="G122">
        <v>0.74</v>
      </c>
      <c r="H122">
        <v>0.82</v>
      </c>
      <c r="I122">
        <v>25</v>
      </c>
      <c r="J122">
        <v>268</v>
      </c>
      <c r="K122">
        <v>15</v>
      </c>
      <c r="L122">
        <v>300</v>
      </c>
      <c r="M122">
        <v>420</v>
      </c>
      <c r="N122">
        <v>0.86</v>
      </c>
      <c r="O122">
        <v>31</v>
      </c>
      <c r="P122">
        <v>1.02</v>
      </c>
      <c r="Q122">
        <v>651.04999999999995</v>
      </c>
      <c r="R122">
        <v>668.6</v>
      </c>
      <c r="S122" t="s">
        <v>10</v>
      </c>
      <c r="T122" t="s">
        <v>502</v>
      </c>
      <c r="U122" t="s">
        <v>13</v>
      </c>
      <c r="W122" t="s">
        <v>706</v>
      </c>
      <c r="X122" t="s">
        <v>694</v>
      </c>
      <c r="AC122" t="s">
        <v>707</v>
      </c>
      <c r="AF122">
        <v>19</v>
      </c>
      <c r="AG122">
        <v>69</v>
      </c>
      <c r="AH122" t="b">
        <v>0</v>
      </c>
    </row>
    <row r="123" spans="1:34" x14ac:dyDescent="0.35">
      <c r="A123" t="s">
        <v>774</v>
      </c>
      <c r="B123" t="s">
        <v>386</v>
      </c>
      <c r="C123" t="s">
        <v>9</v>
      </c>
      <c r="D123" t="s">
        <v>698</v>
      </c>
      <c r="E123" t="s">
        <v>1327</v>
      </c>
      <c r="F123">
        <v>15880</v>
      </c>
      <c r="G123">
        <v>0.71</v>
      </c>
      <c r="H123">
        <v>0.82</v>
      </c>
      <c r="I123">
        <v>25</v>
      </c>
      <c r="J123">
        <v>260</v>
      </c>
      <c r="K123">
        <v>15</v>
      </c>
      <c r="L123">
        <v>300</v>
      </c>
      <c r="M123">
        <v>381</v>
      </c>
      <c r="N123">
        <v>0.86</v>
      </c>
      <c r="O123">
        <v>32</v>
      </c>
      <c r="P123">
        <v>1.3</v>
      </c>
      <c r="Q123">
        <v>644.22</v>
      </c>
      <c r="R123">
        <v>660.1</v>
      </c>
      <c r="S123" t="s">
        <v>10</v>
      </c>
      <c r="T123" t="s">
        <v>502</v>
      </c>
      <c r="U123" t="s">
        <v>13</v>
      </c>
      <c r="W123" t="s">
        <v>706</v>
      </c>
      <c r="X123" t="s">
        <v>694</v>
      </c>
      <c r="AC123" t="s">
        <v>707</v>
      </c>
      <c r="AF123">
        <v>19</v>
      </c>
      <c r="AG123">
        <v>69</v>
      </c>
      <c r="AH123" t="b">
        <v>0</v>
      </c>
    </row>
    <row r="124" spans="1:34" x14ac:dyDescent="0.35">
      <c r="A124" t="s">
        <v>775</v>
      </c>
      <c r="B124" t="s">
        <v>387</v>
      </c>
      <c r="C124" t="s">
        <v>9</v>
      </c>
      <c r="D124" t="s">
        <v>698</v>
      </c>
      <c r="E124" t="s">
        <v>1327</v>
      </c>
      <c r="F124">
        <v>12850</v>
      </c>
      <c r="G124">
        <v>0.69</v>
      </c>
      <c r="H124">
        <v>0.82</v>
      </c>
      <c r="I124">
        <v>25</v>
      </c>
      <c r="J124">
        <v>250</v>
      </c>
      <c r="K124">
        <v>15</v>
      </c>
      <c r="L124">
        <v>300</v>
      </c>
      <c r="M124">
        <v>381</v>
      </c>
      <c r="N124">
        <v>0.84</v>
      </c>
      <c r="O124">
        <v>32</v>
      </c>
      <c r="P124">
        <v>1.3</v>
      </c>
      <c r="Q124">
        <v>642.25</v>
      </c>
      <c r="R124">
        <v>655.1</v>
      </c>
      <c r="S124" t="s">
        <v>10</v>
      </c>
      <c r="T124" t="s">
        <v>502</v>
      </c>
      <c r="U124" t="s">
        <v>13</v>
      </c>
      <c r="W124" t="s">
        <v>706</v>
      </c>
      <c r="X124" t="s">
        <v>694</v>
      </c>
      <c r="AC124" t="s">
        <v>707</v>
      </c>
      <c r="AF124">
        <v>19</v>
      </c>
      <c r="AG124">
        <v>69</v>
      </c>
      <c r="AH124" t="b">
        <v>0</v>
      </c>
    </row>
    <row r="125" spans="1:34" x14ac:dyDescent="0.35">
      <c r="A125" t="s">
        <v>776</v>
      </c>
      <c r="B125" t="s">
        <v>388</v>
      </c>
      <c r="C125" t="s">
        <v>9</v>
      </c>
      <c r="D125" t="s">
        <v>698</v>
      </c>
      <c r="E125" t="s">
        <v>1327</v>
      </c>
      <c r="F125">
        <v>18650</v>
      </c>
      <c r="G125">
        <v>0.73</v>
      </c>
      <c r="H125">
        <v>0.82</v>
      </c>
      <c r="I125">
        <v>25</v>
      </c>
      <c r="J125">
        <v>290</v>
      </c>
      <c r="K125">
        <v>15</v>
      </c>
      <c r="L125">
        <v>300</v>
      </c>
      <c r="M125">
        <v>381</v>
      </c>
      <c r="N125">
        <v>0.86</v>
      </c>
      <c r="O125">
        <v>32</v>
      </c>
      <c r="P125">
        <v>1.37</v>
      </c>
      <c r="Q125">
        <v>645.75</v>
      </c>
      <c r="R125">
        <v>664.40000000000009</v>
      </c>
      <c r="S125" t="s">
        <v>10</v>
      </c>
      <c r="T125" t="s">
        <v>502</v>
      </c>
      <c r="U125" t="s">
        <v>13</v>
      </c>
      <c r="W125" t="s">
        <v>706</v>
      </c>
      <c r="X125" t="s">
        <v>694</v>
      </c>
      <c r="AC125" t="s">
        <v>707</v>
      </c>
      <c r="AF125">
        <v>19</v>
      </c>
      <c r="AG125">
        <v>69</v>
      </c>
      <c r="AH125" t="b">
        <v>0</v>
      </c>
    </row>
    <row r="126" spans="1:34" x14ac:dyDescent="0.35">
      <c r="A126" t="s">
        <v>777</v>
      </c>
      <c r="B126" t="s">
        <v>383</v>
      </c>
      <c r="C126" t="s">
        <v>9</v>
      </c>
      <c r="D126" t="s">
        <v>532</v>
      </c>
      <c r="E126" t="s">
        <v>28</v>
      </c>
      <c r="F126">
        <v>5660</v>
      </c>
      <c r="G126">
        <v>0.63</v>
      </c>
      <c r="H126">
        <v>0.85</v>
      </c>
      <c r="I126">
        <v>17</v>
      </c>
      <c r="J126">
        <v>240</v>
      </c>
      <c r="K126">
        <v>12</v>
      </c>
      <c r="L126">
        <v>300</v>
      </c>
      <c r="M126">
        <v>381</v>
      </c>
      <c r="N126">
        <v>0.81</v>
      </c>
      <c r="O126">
        <v>44</v>
      </c>
      <c r="P126">
        <v>0.83</v>
      </c>
      <c r="Q126">
        <v>628.1400000000001</v>
      </c>
      <c r="R126">
        <v>633.79999999999995</v>
      </c>
      <c r="S126" t="s">
        <v>10</v>
      </c>
      <c r="T126" t="s">
        <v>483</v>
      </c>
      <c r="U126">
        <v>9</v>
      </c>
      <c r="V126" t="s">
        <v>484</v>
      </c>
      <c r="W126" t="s">
        <v>649</v>
      </c>
      <c r="X126" t="s">
        <v>533</v>
      </c>
      <c r="Y126" t="s">
        <v>568</v>
      </c>
      <c r="Z126" t="s">
        <v>650</v>
      </c>
      <c r="AC126" t="s">
        <v>651</v>
      </c>
      <c r="AD126" t="s">
        <v>652</v>
      </c>
      <c r="AF126">
        <v>38</v>
      </c>
      <c r="AG126">
        <v>40</v>
      </c>
      <c r="AH126" t="b">
        <v>0</v>
      </c>
    </row>
    <row r="127" spans="1:34" x14ac:dyDescent="0.35">
      <c r="A127" t="s">
        <v>778</v>
      </c>
      <c r="B127" t="s">
        <v>417</v>
      </c>
      <c r="C127" t="s">
        <v>9</v>
      </c>
      <c r="D127" t="s">
        <v>532</v>
      </c>
      <c r="E127" t="s">
        <v>28</v>
      </c>
      <c r="F127">
        <v>7860</v>
      </c>
      <c r="G127">
        <v>0.59</v>
      </c>
      <c r="H127">
        <v>0.9</v>
      </c>
      <c r="I127">
        <v>17</v>
      </c>
      <c r="J127">
        <v>350</v>
      </c>
      <c r="K127">
        <v>13</v>
      </c>
      <c r="L127">
        <v>300</v>
      </c>
      <c r="M127">
        <v>381</v>
      </c>
      <c r="N127">
        <v>0.87</v>
      </c>
      <c r="O127">
        <v>44</v>
      </c>
      <c r="P127">
        <v>0.68</v>
      </c>
      <c r="Q127">
        <v>650.44000000000005</v>
      </c>
      <c r="R127">
        <v>658.3</v>
      </c>
      <c r="S127" t="s">
        <v>10</v>
      </c>
      <c r="T127" t="s">
        <v>483</v>
      </c>
      <c r="U127">
        <v>9</v>
      </c>
      <c r="V127" t="s">
        <v>484</v>
      </c>
      <c r="W127" t="s">
        <v>649</v>
      </c>
      <c r="X127" t="s">
        <v>533</v>
      </c>
      <c r="Y127" t="s">
        <v>568</v>
      </c>
      <c r="Z127" t="s">
        <v>650</v>
      </c>
      <c r="AC127" t="s">
        <v>651</v>
      </c>
      <c r="AD127" t="s">
        <v>652</v>
      </c>
      <c r="AF127">
        <v>38</v>
      </c>
      <c r="AG127">
        <v>40</v>
      </c>
      <c r="AH127" t="b">
        <v>0</v>
      </c>
    </row>
    <row r="128" spans="1:34" x14ac:dyDescent="0.35">
      <c r="A128" t="s">
        <v>779</v>
      </c>
      <c r="B128" t="s">
        <v>780</v>
      </c>
      <c r="C128" t="s">
        <v>12</v>
      </c>
      <c r="D128" t="s">
        <v>532</v>
      </c>
      <c r="E128" t="s">
        <v>28</v>
      </c>
      <c r="F128">
        <v>17700</v>
      </c>
      <c r="G128">
        <v>0.64</v>
      </c>
      <c r="H128">
        <v>0.88</v>
      </c>
      <c r="I128">
        <v>189</v>
      </c>
      <c r="J128">
        <v>65</v>
      </c>
      <c r="K128">
        <v>6</v>
      </c>
      <c r="L128">
        <v>250</v>
      </c>
      <c r="M128">
        <v>330</v>
      </c>
      <c r="N128">
        <v>0.71</v>
      </c>
      <c r="O128">
        <v>26</v>
      </c>
      <c r="P128">
        <v>4.3</v>
      </c>
      <c r="Q128">
        <v>845.8</v>
      </c>
      <c r="R128">
        <v>863.5</v>
      </c>
      <c r="S128" t="s">
        <v>14</v>
      </c>
      <c r="T128" t="s">
        <v>493</v>
      </c>
      <c r="U128">
        <v>12</v>
      </c>
      <c r="W128" t="s">
        <v>533</v>
      </c>
      <c r="X128" t="s">
        <v>661</v>
      </c>
      <c r="Y128" t="s">
        <v>533</v>
      </c>
      <c r="Z128" t="s">
        <v>662</v>
      </c>
      <c r="AC128" t="s">
        <v>663</v>
      </c>
      <c r="AF128">
        <v>42</v>
      </c>
      <c r="AG128">
        <v>132</v>
      </c>
      <c r="AH128" t="b">
        <v>0</v>
      </c>
    </row>
    <row r="129" spans="1:34" x14ac:dyDescent="0.35">
      <c r="A129" t="s">
        <v>781</v>
      </c>
      <c r="B129" t="s">
        <v>470</v>
      </c>
      <c r="C129" t="s">
        <v>11</v>
      </c>
      <c r="D129" t="s">
        <v>782</v>
      </c>
      <c r="E129" t="s">
        <v>1327</v>
      </c>
      <c r="F129">
        <v>48850</v>
      </c>
      <c r="G129">
        <v>0.82</v>
      </c>
      <c r="H129">
        <v>0.71</v>
      </c>
      <c r="I129">
        <v>35</v>
      </c>
      <c r="J129">
        <v>750</v>
      </c>
      <c r="K129">
        <v>30</v>
      </c>
      <c r="L129">
        <v>1000</v>
      </c>
      <c r="M129">
        <v>1025</v>
      </c>
      <c r="N129">
        <v>0.93</v>
      </c>
      <c r="O129">
        <v>77</v>
      </c>
      <c r="P129">
        <v>3.77</v>
      </c>
      <c r="Q129">
        <v>971.95</v>
      </c>
      <c r="R129">
        <v>1020.8</v>
      </c>
      <c r="S129" t="s">
        <v>8</v>
      </c>
      <c r="T129" t="s">
        <v>480</v>
      </c>
      <c r="U129">
        <v>5</v>
      </c>
      <c r="W129" t="s">
        <v>547</v>
      </c>
      <c r="X129" t="s">
        <v>553</v>
      </c>
      <c r="Y129" t="s">
        <v>533</v>
      </c>
      <c r="Z129" t="s">
        <v>533</v>
      </c>
      <c r="AA129" t="s">
        <v>554</v>
      </c>
      <c r="AC129" t="s">
        <v>555</v>
      </c>
      <c r="AF129">
        <v>52</v>
      </c>
      <c r="AG129">
        <v>46</v>
      </c>
      <c r="AH129" t="b">
        <v>0</v>
      </c>
    </row>
    <row r="130" spans="1:34" x14ac:dyDescent="0.35">
      <c r="A130" t="s">
        <v>783</v>
      </c>
      <c r="B130" t="s">
        <v>472</v>
      </c>
      <c r="C130" t="s">
        <v>11</v>
      </c>
      <c r="D130" t="s">
        <v>782</v>
      </c>
      <c r="E130" t="s">
        <v>1327</v>
      </c>
      <c r="F130">
        <v>39857</v>
      </c>
      <c r="G130">
        <v>0.8</v>
      </c>
      <c r="H130">
        <v>0.82</v>
      </c>
      <c r="I130">
        <v>35</v>
      </c>
      <c r="J130">
        <v>750</v>
      </c>
      <c r="K130">
        <v>30</v>
      </c>
      <c r="L130">
        <v>1000</v>
      </c>
      <c r="M130">
        <v>1025</v>
      </c>
      <c r="N130">
        <v>0.92</v>
      </c>
      <c r="O130">
        <v>76</v>
      </c>
      <c r="P130">
        <v>2.89</v>
      </c>
      <c r="Q130">
        <v>995.74299999999994</v>
      </c>
      <c r="R130">
        <v>1035.5999999999999</v>
      </c>
      <c r="S130" t="s">
        <v>8</v>
      </c>
      <c r="T130" t="s">
        <v>480</v>
      </c>
      <c r="U130">
        <v>5</v>
      </c>
      <c r="W130" t="s">
        <v>547</v>
      </c>
      <c r="X130" t="s">
        <v>553</v>
      </c>
      <c r="Y130" t="s">
        <v>533</v>
      </c>
      <c r="Z130" t="s">
        <v>533</v>
      </c>
      <c r="AA130" t="s">
        <v>554</v>
      </c>
      <c r="AC130" t="s">
        <v>555</v>
      </c>
      <c r="AF130">
        <v>52</v>
      </c>
      <c r="AG130">
        <v>46</v>
      </c>
      <c r="AH130" t="b">
        <v>0</v>
      </c>
    </row>
    <row r="131" spans="1:34" x14ac:dyDescent="0.35">
      <c r="A131" t="s">
        <v>784</v>
      </c>
      <c r="B131" t="s">
        <v>471</v>
      </c>
      <c r="C131" t="s">
        <v>11</v>
      </c>
      <c r="D131" t="s">
        <v>782</v>
      </c>
      <c r="E131" t="s">
        <v>1327</v>
      </c>
      <c r="F131">
        <v>43580</v>
      </c>
      <c r="G131">
        <v>0.83</v>
      </c>
      <c r="H131">
        <v>0.75</v>
      </c>
      <c r="I131">
        <v>35</v>
      </c>
      <c r="J131">
        <v>750</v>
      </c>
      <c r="K131">
        <v>30</v>
      </c>
      <c r="L131">
        <v>1000</v>
      </c>
      <c r="M131">
        <v>1025</v>
      </c>
      <c r="N131">
        <v>0.93</v>
      </c>
      <c r="O131">
        <v>77</v>
      </c>
      <c r="P131">
        <v>3.42</v>
      </c>
      <c r="Q131">
        <v>985.72</v>
      </c>
      <c r="R131">
        <v>1029.3</v>
      </c>
      <c r="S131" t="s">
        <v>8</v>
      </c>
      <c r="T131" t="s">
        <v>480</v>
      </c>
      <c r="U131">
        <v>5</v>
      </c>
      <c r="W131" t="s">
        <v>547</v>
      </c>
      <c r="X131" t="s">
        <v>553</v>
      </c>
      <c r="Y131" t="s">
        <v>533</v>
      </c>
      <c r="Z131" t="s">
        <v>533</v>
      </c>
      <c r="AA131" t="s">
        <v>554</v>
      </c>
      <c r="AC131" t="s">
        <v>555</v>
      </c>
      <c r="AF131">
        <v>52</v>
      </c>
      <c r="AG131">
        <v>46</v>
      </c>
      <c r="AH131" t="b">
        <v>0</v>
      </c>
    </row>
    <row r="132" spans="1:34" x14ac:dyDescent="0.35">
      <c r="A132" t="s">
        <v>785</v>
      </c>
      <c r="B132" t="s">
        <v>786</v>
      </c>
      <c r="C132" t="s">
        <v>11</v>
      </c>
      <c r="D132" t="s">
        <v>782</v>
      </c>
      <c r="E132" t="s">
        <v>1327</v>
      </c>
      <c r="F132">
        <v>66919</v>
      </c>
      <c r="G132">
        <v>0.81</v>
      </c>
      <c r="H132">
        <v>0.78</v>
      </c>
      <c r="I132">
        <v>35</v>
      </c>
      <c r="J132">
        <v>800</v>
      </c>
      <c r="K132">
        <v>30</v>
      </c>
      <c r="L132">
        <v>1000</v>
      </c>
      <c r="M132">
        <v>1025</v>
      </c>
      <c r="N132">
        <v>0.92</v>
      </c>
      <c r="O132">
        <v>53</v>
      </c>
      <c r="P132">
        <v>3</v>
      </c>
      <c r="Q132">
        <v>923.58100000000002</v>
      </c>
      <c r="R132">
        <v>990.5</v>
      </c>
      <c r="S132" t="s">
        <v>8</v>
      </c>
      <c r="T132" t="s">
        <v>480</v>
      </c>
      <c r="U132">
        <v>5</v>
      </c>
      <c r="W132" t="s">
        <v>547</v>
      </c>
      <c r="X132" t="s">
        <v>553</v>
      </c>
      <c r="Y132" t="s">
        <v>533</v>
      </c>
      <c r="Z132" t="s">
        <v>533</v>
      </c>
      <c r="AA132" t="s">
        <v>554</v>
      </c>
      <c r="AC132" t="s">
        <v>555</v>
      </c>
      <c r="AF132">
        <v>52</v>
      </c>
      <c r="AG132">
        <v>46</v>
      </c>
      <c r="AH132" t="b">
        <v>0</v>
      </c>
    </row>
    <row r="133" spans="1:34" x14ac:dyDescent="0.35">
      <c r="A133" t="s">
        <v>787</v>
      </c>
      <c r="B133" t="s">
        <v>788</v>
      </c>
      <c r="C133" t="s">
        <v>11</v>
      </c>
      <c r="D133" t="s">
        <v>782</v>
      </c>
      <c r="E133" t="s">
        <v>1327</v>
      </c>
      <c r="F133">
        <v>39880</v>
      </c>
      <c r="G133">
        <v>0.8</v>
      </c>
      <c r="H133">
        <v>0.71</v>
      </c>
      <c r="I133">
        <v>41</v>
      </c>
      <c r="J133">
        <v>600</v>
      </c>
      <c r="K133">
        <v>20</v>
      </c>
      <c r="L133">
        <v>1000</v>
      </c>
      <c r="M133">
        <v>838</v>
      </c>
      <c r="N133">
        <v>0.91</v>
      </c>
      <c r="O133">
        <v>37</v>
      </c>
      <c r="P133">
        <v>4.63</v>
      </c>
      <c r="Q133">
        <v>878.62</v>
      </c>
      <c r="R133">
        <v>918.5</v>
      </c>
      <c r="S133" t="s">
        <v>8</v>
      </c>
      <c r="T133" t="s">
        <v>488</v>
      </c>
      <c r="U133">
        <v>7</v>
      </c>
      <c r="W133" t="s">
        <v>533</v>
      </c>
      <c r="X133" t="s">
        <v>533</v>
      </c>
      <c r="Y133" t="s">
        <v>537</v>
      </c>
      <c r="Z133" t="s">
        <v>533</v>
      </c>
      <c r="AA133" t="s">
        <v>533</v>
      </c>
      <c r="AB133" t="s">
        <v>732</v>
      </c>
      <c r="AC133" t="s">
        <v>733</v>
      </c>
      <c r="AF133">
        <v>62</v>
      </c>
      <c r="AG133">
        <v>70</v>
      </c>
      <c r="AH133" t="b">
        <v>0</v>
      </c>
    </row>
    <row r="134" spans="1:34" x14ac:dyDescent="0.35">
      <c r="A134" t="s">
        <v>789</v>
      </c>
      <c r="B134" t="s">
        <v>790</v>
      </c>
      <c r="C134" t="s">
        <v>6</v>
      </c>
      <c r="D134" t="s">
        <v>782</v>
      </c>
      <c r="E134" t="s">
        <v>1327</v>
      </c>
      <c r="F134">
        <v>43980</v>
      </c>
      <c r="G134">
        <v>0.82</v>
      </c>
      <c r="H134">
        <v>0.71</v>
      </c>
      <c r="I134">
        <v>53</v>
      </c>
      <c r="J134">
        <v>500</v>
      </c>
      <c r="K134">
        <v>20</v>
      </c>
      <c r="L134">
        <v>1000</v>
      </c>
      <c r="M134">
        <v>861</v>
      </c>
      <c r="N134">
        <v>0.81</v>
      </c>
      <c r="O134">
        <v>39</v>
      </c>
      <c r="P134">
        <v>4.7</v>
      </c>
      <c r="Q134">
        <v>874.12</v>
      </c>
      <c r="R134">
        <v>918.1</v>
      </c>
      <c r="S134" t="s">
        <v>8</v>
      </c>
      <c r="T134" t="s">
        <v>488</v>
      </c>
      <c r="U134">
        <v>7</v>
      </c>
      <c r="W134" t="s">
        <v>533</v>
      </c>
      <c r="X134" t="s">
        <v>533</v>
      </c>
      <c r="Y134" t="s">
        <v>537</v>
      </c>
      <c r="Z134" t="s">
        <v>533</v>
      </c>
      <c r="AA134" t="s">
        <v>533</v>
      </c>
      <c r="AB134" t="s">
        <v>732</v>
      </c>
      <c r="AC134" t="s">
        <v>733</v>
      </c>
      <c r="AF134">
        <v>62</v>
      </c>
      <c r="AG134">
        <v>70</v>
      </c>
      <c r="AH134" t="b">
        <v>0</v>
      </c>
    </row>
    <row r="135" spans="1:34" x14ac:dyDescent="0.35">
      <c r="A135" t="s">
        <v>791</v>
      </c>
      <c r="B135" t="s">
        <v>792</v>
      </c>
      <c r="C135" t="s">
        <v>11</v>
      </c>
      <c r="D135" t="s">
        <v>793</v>
      </c>
      <c r="E135" t="s">
        <v>13</v>
      </c>
      <c r="F135">
        <v>31580</v>
      </c>
      <c r="G135">
        <v>0.79</v>
      </c>
      <c r="H135">
        <v>0.7</v>
      </c>
      <c r="I135">
        <v>33</v>
      </c>
      <c r="J135">
        <v>700</v>
      </c>
      <c r="K135">
        <v>35</v>
      </c>
      <c r="L135">
        <v>1000</v>
      </c>
      <c r="M135">
        <v>796</v>
      </c>
      <c r="N135">
        <v>0.92</v>
      </c>
      <c r="O135">
        <v>57</v>
      </c>
      <c r="P135">
        <v>2.8</v>
      </c>
      <c r="Q135">
        <v>949.0200000000001</v>
      </c>
      <c r="R135">
        <v>980.6</v>
      </c>
      <c r="S135" t="s">
        <v>8</v>
      </c>
      <c r="T135" t="s">
        <v>480</v>
      </c>
      <c r="U135">
        <v>5</v>
      </c>
      <c r="W135" t="s">
        <v>547</v>
      </c>
      <c r="X135" t="s">
        <v>553</v>
      </c>
      <c r="Y135" t="s">
        <v>533</v>
      </c>
      <c r="Z135" t="s">
        <v>533</v>
      </c>
      <c r="AA135" t="s">
        <v>554</v>
      </c>
      <c r="AC135" t="s">
        <v>555</v>
      </c>
      <c r="AF135">
        <v>52</v>
      </c>
      <c r="AG135">
        <v>46</v>
      </c>
      <c r="AH135" t="b">
        <v>0</v>
      </c>
    </row>
    <row r="136" spans="1:34" x14ac:dyDescent="0.35">
      <c r="A136" t="s">
        <v>794</v>
      </c>
      <c r="B136" t="s">
        <v>795</v>
      </c>
      <c r="C136" t="s">
        <v>6</v>
      </c>
      <c r="D136" t="s">
        <v>793</v>
      </c>
      <c r="E136" t="s">
        <v>13</v>
      </c>
      <c r="F136">
        <v>38580</v>
      </c>
      <c r="G136">
        <v>0.87</v>
      </c>
      <c r="H136">
        <v>0.7</v>
      </c>
      <c r="I136">
        <v>53</v>
      </c>
      <c r="J136">
        <v>630</v>
      </c>
      <c r="K136">
        <v>25</v>
      </c>
      <c r="L136">
        <v>1000</v>
      </c>
      <c r="M136">
        <v>877</v>
      </c>
      <c r="N136">
        <v>0.91</v>
      </c>
      <c r="O136">
        <v>37</v>
      </c>
      <c r="P136">
        <v>3.95</v>
      </c>
      <c r="Q136">
        <v>936.62</v>
      </c>
      <c r="R136">
        <v>975.2</v>
      </c>
      <c r="S136" t="s">
        <v>8</v>
      </c>
      <c r="T136" t="s">
        <v>488</v>
      </c>
      <c r="U136">
        <v>7</v>
      </c>
      <c r="V136" t="s">
        <v>481</v>
      </c>
      <c r="W136" t="s">
        <v>533</v>
      </c>
      <c r="X136" t="s">
        <v>533</v>
      </c>
      <c r="Y136" t="s">
        <v>796</v>
      </c>
      <c r="Z136" t="s">
        <v>533</v>
      </c>
      <c r="AA136" t="s">
        <v>533</v>
      </c>
      <c r="AB136" t="s">
        <v>797</v>
      </c>
      <c r="AC136" t="s">
        <v>733</v>
      </c>
      <c r="AD136" t="s">
        <v>569</v>
      </c>
      <c r="AF136">
        <v>62</v>
      </c>
      <c r="AG136">
        <v>70</v>
      </c>
      <c r="AH136" t="b">
        <v>0</v>
      </c>
    </row>
    <row r="137" spans="1:34" x14ac:dyDescent="0.35">
      <c r="A137" t="s">
        <v>798</v>
      </c>
      <c r="B137" t="s">
        <v>799</v>
      </c>
      <c r="C137" t="s">
        <v>6</v>
      </c>
      <c r="D137" t="s">
        <v>793</v>
      </c>
      <c r="E137" t="s">
        <v>13</v>
      </c>
      <c r="F137">
        <v>41480</v>
      </c>
      <c r="G137">
        <v>0.87</v>
      </c>
      <c r="H137">
        <v>0.7</v>
      </c>
      <c r="I137">
        <v>53</v>
      </c>
      <c r="J137">
        <v>684</v>
      </c>
      <c r="K137">
        <v>25</v>
      </c>
      <c r="L137">
        <v>1000</v>
      </c>
      <c r="M137">
        <v>877</v>
      </c>
      <c r="N137">
        <v>0.92</v>
      </c>
      <c r="O137">
        <v>37</v>
      </c>
      <c r="P137">
        <v>4</v>
      </c>
      <c r="Q137">
        <v>939.62</v>
      </c>
      <c r="R137">
        <v>981.1</v>
      </c>
      <c r="S137" t="s">
        <v>8</v>
      </c>
      <c r="T137" t="s">
        <v>488</v>
      </c>
      <c r="U137">
        <v>7</v>
      </c>
      <c r="V137" t="s">
        <v>481</v>
      </c>
      <c r="W137" t="s">
        <v>533</v>
      </c>
      <c r="X137" t="s">
        <v>533</v>
      </c>
      <c r="Y137" t="s">
        <v>796</v>
      </c>
      <c r="Z137" t="s">
        <v>533</v>
      </c>
      <c r="AA137" t="s">
        <v>533</v>
      </c>
      <c r="AB137" t="s">
        <v>797</v>
      </c>
      <c r="AC137" t="s">
        <v>733</v>
      </c>
      <c r="AD137" t="s">
        <v>569</v>
      </c>
      <c r="AF137">
        <v>62</v>
      </c>
      <c r="AG137">
        <v>70</v>
      </c>
      <c r="AH137" t="b">
        <v>0</v>
      </c>
    </row>
    <row r="138" spans="1:34" x14ac:dyDescent="0.35">
      <c r="A138" t="s">
        <v>800</v>
      </c>
      <c r="B138" t="s">
        <v>801</v>
      </c>
      <c r="C138" t="s">
        <v>6</v>
      </c>
      <c r="D138" t="s">
        <v>793</v>
      </c>
      <c r="E138" t="s">
        <v>13</v>
      </c>
      <c r="F138">
        <v>43680</v>
      </c>
      <c r="G138">
        <v>0.87</v>
      </c>
      <c r="H138">
        <v>0.7</v>
      </c>
      <c r="I138">
        <v>53</v>
      </c>
      <c r="J138">
        <v>645</v>
      </c>
      <c r="K138">
        <v>25</v>
      </c>
      <c r="L138">
        <v>1000</v>
      </c>
      <c r="M138">
        <v>877</v>
      </c>
      <c r="N138">
        <v>0.93</v>
      </c>
      <c r="O138">
        <v>37</v>
      </c>
      <c r="P138">
        <v>4.1500000000000004</v>
      </c>
      <c r="Q138">
        <v>933.02</v>
      </c>
      <c r="R138">
        <v>976.7</v>
      </c>
      <c r="S138" t="s">
        <v>8</v>
      </c>
      <c r="T138" t="s">
        <v>488</v>
      </c>
      <c r="U138">
        <v>7</v>
      </c>
      <c r="V138" t="s">
        <v>481</v>
      </c>
      <c r="W138" t="s">
        <v>533</v>
      </c>
      <c r="X138" t="s">
        <v>533</v>
      </c>
      <c r="Y138" t="s">
        <v>796</v>
      </c>
      <c r="Z138" t="s">
        <v>533</v>
      </c>
      <c r="AA138" t="s">
        <v>533</v>
      </c>
      <c r="AB138" t="s">
        <v>797</v>
      </c>
      <c r="AC138" t="s">
        <v>733</v>
      </c>
      <c r="AD138" t="s">
        <v>569</v>
      </c>
      <c r="AF138">
        <v>62</v>
      </c>
      <c r="AG138">
        <v>70</v>
      </c>
      <c r="AH138" t="b">
        <v>0</v>
      </c>
    </row>
    <row r="139" spans="1:34" x14ac:dyDescent="0.35">
      <c r="A139" t="s">
        <v>802</v>
      </c>
      <c r="B139" t="s">
        <v>344</v>
      </c>
      <c r="C139" t="s">
        <v>6</v>
      </c>
      <c r="D139" t="s">
        <v>532</v>
      </c>
      <c r="E139" t="s">
        <v>28</v>
      </c>
      <c r="F139">
        <v>185860</v>
      </c>
      <c r="G139">
        <v>0.99</v>
      </c>
      <c r="H139">
        <v>0.5</v>
      </c>
      <c r="I139">
        <v>166</v>
      </c>
      <c r="J139">
        <v>30</v>
      </c>
      <c r="K139">
        <v>10</v>
      </c>
      <c r="L139">
        <v>1000</v>
      </c>
      <c r="M139">
        <v>10500</v>
      </c>
      <c r="N139">
        <v>0.64</v>
      </c>
      <c r="O139">
        <v>216</v>
      </c>
      <c r="P139">
        <v>7.77</v>
      </c>
      <c r="Q139">
        <v>1150.44</v>
      </c>
      <c r="R139">
        <v>1436.3000000000002</v>
      </c>
      <c r="S139" t="s">
        <v>7</v>
      </c>
      <c r="T139" t="s">
        <v>490</v>
      </c>
      <c r="U139" t="s">
        <v>13</v>
      </c>
      <c r="W139" t="s">
        <v>533</v>
      </c>
      <c r="X139" t="s">
        <v>533</v>
      </c>
      <c r="Y139" t="s">
        <v>533</v>
      </c>
      <c r="Z139" t="s">
        <v>533</v>
      </c>
      <c r="AA139" t="s">
        <v>533</v>
      </c>
      <c r="AB139" t="s">
        <v>534</v>
      </c>
      <c r="AC139" t="s">
        <v>534</v>
      </c>
      <c r="AF139">
        <v>300</v>
      </c>
      <c r="AG139">
        <v>300</v>
      </c>
      <c r="AH139" t="b">
        <v>1</v>
      </c>
    </row>
    <row r="140" spans="1:34" x14ac:dyDescent="0.35">
      <c r="A140" t="s">
        <v>803</v>
      </c>
      <c r="B140" t="s">
        <v>373</v>
      </c>
      <c r="C140" t="s">
        <v>9</v>
      </c>
      <c r="D140" t="s">
        <v>804</v>
      </c>
      <c r="E140" t="s">
        <v>1327</v>
      </c>
      <c r="F140">
        <v>10960</v>
      </c>
      <c r="G140">
        <v>0.77</v>
      </c>
      <c r="H140">
        <v>0.82</v>
      </c>
      <c r="I140">
        <v>21</v>
      </c>
      <c r="J140">
        <v>320</v>
      </c>
      <c r="K140">
        <v>17</v>
      </c>
      <c r="L140">
        <v>400</v>
      </c>
      <c r="M140">
        <v>473</v>
      </c>
      <c r="N140">
        <v>0.84</v>
      </c>
      <c r="O140">
        <v>33</v>
      </c>
      <c r="P140">
        <v>0.63</v>
      </c>
      <c r="Q140">
        <v>757.04</v>
      </c>
      <c r="R140">
        <v>768</v>
      </c>
      <c r="S140" t="s">
        <v>10</v>
      </c>
      <c r="T140" t="s">
        <v>484</v>
      </c>
      <c r="U140">
        <v>9</v>
      </c>
      <c r="V140" t="s">
        <v>502</v>
      </c>
      <c r="W140" t="s">
        <v>693</v>
      </c>
      <c r="X140" t="s">
        <v>694</v>
      </c>
      <c r="Y140" t="s">
        <v>533</v>
      </c>
      <c r="Z140" t="s">
        <v>650</v>
      </c>
      <c r="AC140" t="s">
        <v>652</v>
      </c>
      <c r="AD140" t="s">
        <v>695</v>
      </c>
      <c r="AF140">
        <v>38</v>
      </c>
      <c r="AG140">
        <v>82</v>
      </c>
      <c r="AH140" t="b">
        <v>0</v>
      </c>
    </row>
    <row r="141" spans="1:34" x14ac:dyDescent="0.35">
      <c r="A141" t="s">
        <v>805</v>
      </c>
      <c r="B141" t="s">
        <v>373</v>
      </c>
      <c r="C141" t="s">
        <v>9</v>
      </c>
      <c r="D141" t="s">
        <v>804</v>
      </c>
      <c r="E141" t="s">
        <v>1327</v>
      </c>
      <c r="F141">
        <v>10960</v>
      </c>
      <c r="G141">
        <v>0.77</v>
      </c>
      <c r="H141">
        <v>0.82</v>
      </c>
      <c r="I141">
        <v>21</v>
      </c>
      <c r="J141">
        <v>320</v>
      </c>
      <c r="K141">
        <v>17</v>
      </c>
      <c r="L141">
        <v>400</v>
      </c>
      <c r="M141">
        <v>473</v>
      </c>
      <c r="N141">
        <v>0.84</v>
      </c>
      <c r="O141">
        <v>33</v>
      </c>
      <c r="P141">
        <v>0.63</v>
      </c>
      <c r="Q141">
        <v>757.04</v>
      </c>
      <c r="R141">
        <v>768</v>
      </c>
      <c r="S141" t="s">
        <v>10</v>
      </c>
      <c r="T141" t="s">
        <v>484</v>
      </c>
      <c r="U141">
        <v>9</v>
      </c>
      <c r="V141" t="s">
        <v>502</v>
      </c>
      <c r="W141" t="s">
        <v>693</v>
      </c>
      <c r="X141" t="s">
        <v>694</v>
      </c>
      <c r="Y141" t="s">
        <v>533</v>
      </c>
      <c r="Z141" t="s">
        <v>650</v>
      </c>
      <c r="AC141" t="s">
        <v>652</v>
      </c>
      <c r="AD141" t="s">
        <v>695</v>
      </c>
      <c r="AF141">
        <v>38</v>
      </c>
      <c r="AG141">
        <v>82</v>
      </c>
      <c r="AH141" t="b">
        <v>0</v>
      </c>
    </row>
    <row r="142" spans="1:34" x14ac:dyDescent="0.35">
      <c r="A142" t="s">
        <v>806</v>
      </c>
      <c r="B142" t="s">
        <v>807</v>
      </c>
      <c r="C142" t="s">
        <v>9</v>
      </c>
      <c r="D142" t="s">
        <v>804</v>
      </c>
      <c r="E142" t="s">
        <v>1327</v>
      </c>
      <c r="F142">
        <v>16960</v>
      </c>
      <c r="G142">
        <v>0.77</v>
      </c>
      <c r="H142">
        <v>0.82</v>
      </c>
      <c r="I142">
        <v>21</v>
      </c>
      <c r="J142">
        <v>500</v>
      </c>
      <c r="K142">
        <v>17</v>
      </c>
      <c r="L142">
        <v>400</v>
      </c>
      <c r="M142">
        <v>473</v>
      </c>
      <c r="N142">
        <v>0.84</v>
      </c>
      <c r="O142">
        <v>42</v>
      </c>
      <c r="P142">
        <v>0.7</v>
      </c>
      <c r="Q142">
        <v>702.33999999999992</v>
      </c>
      <c r="R142">
        <v>719.3</v>
      </c>
      <c r="S142" t="s">
        <v>10</v>
      </c>
      <c r="T142" t="s">
        <v>484</v>
      </c>
      <c r="U142">
        <v>9</v>
      </c>
      <c r="W142" t="s">
        <v>690</v>
      </c>
      <c r="X142" t="s">
        <v>533</v>
      </c>
      <c r="Y142" t="s">
        <v>533</v>
      </c>
      <c r="Z142" t="s">
        <v>650</v>
      </c>
      <c r="AC142" t="s">
        <v>652</v>
      </c>
      <c r="AF142">
        <v>38</v>
      </c>
      <c r="AG142">
        <v>40</v>
      </c>
      <c r="AH142" t="b">
        <v>1</v>
      </c>
    </row>
    <row r="143" spans="1:34" x14ac:dyDescent="0.35">
      <c r="A143" t="s">
        <v>808</v>
      </c>
      <c r="B143" t="s">
        <v>393</v>
      </c>
      <c r="C143" t="s">
        <v>9</v>
      </c>
      <c r="D143" t="s">
        <v>804</v>
      </c>
      <c r="E143" t="s">
        <v>1327</v>
      </c>
      <c r="F143">
        <v>13580</v>
      </c>
      <c r="G143">
        <v>0.76</v>
      </c>
      <c r="H143">
        <v>0.84</v>
      </c>
      <c r="I143">
        <v>21</v>
      </c>
      <c r="J143">
        <v>360</v>
      </c>
      <c r="K143">
        <v>15</v>
      </c>
      <c r="L143">
        <v>400</v>
      </c>
      <c r="M143">
        <v>473</v>
      </c>
      <c r="N143">
        <v>0.84</v>
      </c>
      <c r="O143">
        <v>34</v>
      </c>
      <c r="P143">
        <v>0.6</v>
      </c>
      <c r="Q143">
        <v>667.72</v>
      </c>
      <c r="R143">
        <v>681.3</v>
      </c>
      <c r="S143" t="s">
        <v>10</v>
      </c>
      <c r="T143" t="s">
        <v>484</v>
      </c>
      <c r="U143">
        <v>9</v>
      </c>
      <c r="V143" t="s">
        <v>483</v>
      </c>
      <c r="W143" t="s">
        <v>686</v>
      </c>
      <c r="X143" t="s">
        <v>533</v>
      </c>
      <c r="Y143" t="s">
        <v>568</v>
      </c>
      <c r="Z143" t="s">
        <v>650</v>
      </c>
      <c r="AC143" t="s">
        <v>652</v>
      </c>
      <c r="AD143" t="s">
        <v>651</v>
      </c>
      <c r="AF143">
        <v>38</v>
      </c>
      <c r="AG143">
        <v>40</v>
      </c>
      <c r="AH143" t="b">
        <v>0</v>
      </c>
    </row>
    <row r="144" spans="1:34" x14ac:dyDescent="0.35">
      <c r="A144" t="s">
        <v>809</v>
      </c>
      <c r="B144" t="s">
        <v>360</v>
      </c>
      <c r="C144" t="s">
        <v>9</v>
      </c>
      <c r="D144" t="s">
        <v>541</v>
      </c>
      <c r="E144" t="s">
        <v>28</v>
      </c>
      <c r="F144">
        <v>9680</v>
      </c>
      <c r="G144">
        <v>0.72</v>
      </c>
      <c r="H144">
        <v>0.82</v>
      </c>
      <c r="I144">
        <v>21</v>
      </c>
      <c r="J144">
        <v>280</v>
      </c>
      <c r="K144">
        <v>18</v>
      </c>
      <c r="L144">
        <v>400</v>
      </c>
      <c r="M144">
        <v>486</v>
      </c>
      <c r="N144">
        <v>0.83</v>
      </c>
      <c r="O144">
        <v>33</v>
      </c>
      <c r="P144">
        <v>0.57999999999999996</v>
      </c>
      <c r="Q144">
        <v>671.12</v>
      </c>
      <c r="R144">
        <v>680.8</v>
      </c>
      <c r="S144" t="s">
        <v>10</v>
      </c>
      <c r="T144" t="s">
        <v>484</v>
      </c>
      <c r="U144">
        <v>9</v>
      </c>
      <c r="W144" t="s">
        <v>690</v>
      </c>
      <c r="X144" t="s">
        <v>533</v>
      </c>
      <c r="Y144" t="s">
        <v>533</v>
      </c>
      <c r="Z144" t="s">
        <v>650</v>
      </c>
      <c r="AC144" t="s">
        <v>652</v>
      </c>
      <c r="AF144">
        <v>38</v>
      </c>
      <c r="AG144">
        <v>40</v>
      </c>
      <c r="AH144" t="b">
        <v>0</v>
      </c>
    </row>
    <row r="145" spans="1:34" x14ac:dyDescent="0.35">
      <c r="A145" t="s">
        <v>810</v>
      </c>
      <c r="B145" t="s">
        <v>361</v>
      </c>
      <c r="C145" t="s">
        <v>9</v>
      </c>
      <c r="D145" t="s">
        <v>541</v>
      </c>
      <c r="E145" t="s">
        <v>28</v>
      </c>
      <c r="F145">
        <v>11580</v>
      </c>
      <c r="G145">
        <v>0.74</v>
      </c>
      <c r="H145">
        <v>0.82</v>
      </c>
      <c r="I145">
        <v>21</v>
      </c>
      <c r="J145">
        <v>350</v>
      </c>
      <c r="K145">
        <v>18</v>
      </c>
      <c r="L145">
        <v>400</v>
      </c>
      <c r="M145">
        <v>486</v>
      </c>
      <c r="N145">
        <v>0.83</v>
      </c>
      <c r="O145">
        <v>33</v>
      </c>
      <c r="P145">
        <v>0.57999999999999996</v>
      </c>
      <c r="Q145">
        <v>678.22</v>
      </c>
      <c r="R145">
        <v>689.8</v>
      </c>
      <c r="S145" t="s">
        <v>10</v>
      </c>
      <c r="T145" t="s">
        <v>484</v>
      </c>
      <c r="U145">
        <v>9</v>
      </c>
      <c r="W145" t="s">
        <v>690</v>
      </c>
      <c r="X145" t="s">
        <v>533</v>
      </c>
      <c r="Y145" t="s">
        <v>533</v>
      </c>
      <c r="Z145" t="s">
        <v>650</v>
      </c>
      <c r="AC145" t="s">
        <v>652</v>
      </c>
      <c r="AF145">
        <v>38</v>
      </c>
      <c r="AG145">
        <v>40</v>
      </c>
      <c r="AH145" t="b">
        <v>0</v>
      </c>
    </row>
    <row r="146" spans="1:34" x14ac:dyDescent="0.35">
      <c r="A146" t="s">
        <v>811</v>
      </c>
      <c r="B146" t="s">
        <v>812</v>
      </c>
      <c r="C146" t="s">
        <v>9</v>
      </c>
      <c r="D146" t="s">
        <v>782</v>
      </c>
      <c r="E146" t="s">
        <v>1327</v>
      </c>
      <c r="F146">
        <v>17960</v>
      </c>
      <c r="G146">
        <v>0.8</v>
      </c>
      <c r="H146">
        <v>0.7</v>
      </c>
      <c r="I146">
        <v>25</v>
      </c>
      <c r="J146">
        <v>160</v>
      </c>
      <c r="K146">
        <v>13</v>
      </c>
      <c r="L146">
        <v>450</v>
      </c>
      <c r="M146">
        <v>473</v>
      </c>
      <c r="N146">
        <v>0.86</v>
      </c>
      <c r="O146">
        <v>35</v>
      </c>
      <c r="P146">
        <v>2.02</v>
      </c>
      <c r="Q146">
        <v>642.1400000000001</v>
      </c>
      <c r="R146">
        <v>660.1</v>
      </c>
      <c r="S146" t="s">
        <v>10</v>
      </c>
      <c r="T146" t="s">
        <v>502</v>
      </c>
      <c r="U146" t="s">
        <v>13</v>
      </c>
      <c r="W146" t="s">
        <v>706</v>
      </c>
      <c r="X146" t="s">
        <v>694</v>
      </c>
      <c r="AC146" t="s">
        <v>707</v>
      </c>
      <c r="AF146">
        <v>19</v>
      </c>
      <c r="AG146">
        <v>69</v>
      </c>
      <c r="AH146" t="b">
        <v>0</v>
      </c>
    </row>
    <row r="147" spans="1:34" x14ac:dyDescent="0.35">
      <c r="A147" t="s">
        <v>813</v>
      </c>
      <c r="B147" t="s">
        <v>814</v>
      </c>
      <c r="C147" t="s">
        <v>9</v>
      </c>
      <c r="D147" t="s">
        <v>782</v>
      </c>
      <c r="E147" t="s">
        <v>1327</v>
      </c>
      <c r="F147">
        <v>54600</v>
      </c>
      <c r="G147">
        <v>0.73</v>
      </c>
      <c r="H147">
        <v>0.84</v>
      </c>
      <c r="I147">
        <v>20</v>
      </c>
      <c r="J147">
        <v>640</v>
      </c>
      <c r="K147">
        <v>22</v>
      </c>
      <c r="L147">
        <v>300</v>
      </c>
      <c r="M147">
        <v>342</v>
      </c>
      <c r="N147">
        <v>0.86</v>
      </c>
      <c r="O147">
        <v>56</v>
      </c>
      <c r="P147">
        <v>0.96</v>
      </c>
      <c r="Q147">
        <v>705</v>
      </c>
      <c r="R147">
        <v>759.6</v>
      </c>
      <c r="S147" t="s">
        <v>10</v>
      </c>
      <c r="T147" t="s">
        <v>484</v>
      </c>
      <c r="U147">
        <v>9</v>
      </c>
      <c r="W147" t="s">
        <v>690</v>
      </c>
      <c r="X147" t="s">
        <v>533</v>
      </c>
      <c r="Y147" t="s">
        <v>533</v>
      </c>
      <c r="Z147" t="s">
        <v>650</v>
      </c>
      <c r="AC147" t="s">
        <v>652</v>
      </c>
      <c r="AF147">
        <v>38</v>
      </c>
      <c r="AG147">
        <v>40</v>
      </c>
      <c r="AH147" t="b">
        <v>1</v>
      </c>
    </row>
    <row r="148" spans="1:34" x14ac:dyDescent="0.35">
      <c r="A148" t="s">
        <v>815</v>
      </c>
      <c r="B148" t="s">
        <v>816</v>
      </c>
      <c r="C148" t="s">
        <v>11</v>
      </c>
      <c r="D148" t="s">
        <v>782</v>
      </c>
      <c r="E148" t="s">
        <v>1327</v>
      </c>
      <c r="F148">
        <v>49580</v>
      </c>
      <c r="G148">
        <v>0.83</v>
      </c>
      <c r="H148">
        <v>0.8</v>
      </c>
      <c r="I148">
        <v>34</v>
      </c>
      <c r="J148">
        <v>850</v>
      </c>
      <c r="K148">
        <v>30</v>
      </c>
      <c r="L148">
        <v>1000</v>
      </c>
      <c r="M148">
        <v>986</v>
      </c>
      <c r="N148">
        <v>0.92</v>
      </c>
      <c r="O148">
        <v>80</v>
      </c>
      <c r="P148">
        <v>3.74</v>
      </c>
      <c r="Q148">
        <v>991.62</v>
      </c>
      <c r="R148">
        <v>1041.2</v>
      </c>
      <c r="S148" t="s">
        <v>8</v>
      </c>
      <c r="T148" t="s">
        <v>480</v>
      </c>
      <c r="U148">
        <v>5</v>
      </c>
      <c r="W148" t="s">
        <v>547</v>
      </c>
      <c r="X148" t="s">
        <v>553</v>
      </c>
      <c r="Y148" t="s">
        <v>533</v>
      </c>
      <c r="Z148" t="s">
        <v>533</v>
      </c>
      <c r="AA148" t="s">
        <v>554</v>
      </c>
      <c r="AC148" t="s">
        <v>555</v>
      </c>
      <c r="AF148">
        <v>52</v>
      </c>
      <c r="AG148">
        <v>46</v>
      </c>
      <c r="AH148" t="b">
        <v>0</v>
      </c>
    </row>
    <row r="149" spans="1:34" x14ac:dyDescent="0.35">
      <c r="A149" t="s">
        <v>817</v>
      </c>
      <c r="B149" t="s">
        <v>309</v>
      </c>
      <c r="C149" t="s">
        <v>6</v>
      </c>
      <c r="D149" t="s">
        <v>818</v>
      </c>
      <c r="E149" t="s">
        <v>13</v>
      </c>
      <c r="F149">
        <v>135680</v>
      </c>
      <c r="G149">
        <v>0.83</v>
      </c>
      <c r="H149">
        <v>0.8</v>
      </c>
      <c r="I149">
        <v>37</v>
      </c>
      <c r="J149">
        <v>900</v>
      </c>
      <c r="K149">
        <v>30</v>
      </c>
      <c r="L149">
        <v>1000</v>
      </c>
      <c r="M149">
        <v>986</v>
      </c>
      <c r="N149">
        <v>0.92</v>
      </c>
      <c r="O149">
        <v>101</v>
      </c>
      <c r="P149">
        <v>4.3</v>
      </c>
      <c r="Q149">
        <v>949.92</v>
      </c>
      <c r="R149">
        <v>1085.5999999999999</v>
      </c>
      <c r="S149" t="s">
        <v>8</v>
      </c>
      <c r="T149" t="s">
        <v>480</v>
      </c>
      <c r="U149">
        <v>5</v>
      </c>
      <c r="W149" t="s">
        <v>547</v>
      </c>
      <c r="X149" t="s">
        <v>553</v>
      </c>
      <c r="Y149" t="s">
        <v>533</v>
      </c>
      <c r="Z149" t="s">
        <v>533</v>
      </c>
      <c r="AA149" t="s">
        <v>554</v>
      </c>
      <c r="AC149" t="s">
        <v>555</v>
      </c>
      <c r="AF149">
        <v>52</v>
      </c>
      <c r="AG149">
        <v>46</v>
      </c>
      <c r="AH149" t="b">
        <v>1</v>
      </c>
    </row>
    <row r="150" spans="1:34" x14ac:dyDescent="0.35">
      <c r="A150" t="s">
        <v>819</v>
      </c>
      <c r="B150" t="s">
        <v>324</v>
      </c>
      <c r="C150" t="s">
        <v>12</v>
      </c>
      <c r="D150" t="s">
        <v>557</v>
      </c>
      <c r="E150" t="s">
        <v>29</v>
      </c>
      <c r="F150">
        <v>21660</v>
      </c>
      <c r="G150">
        <v>0.59</v>
      </c>
      <c r="H150">
        <v>0.74</v>
      </c>
      <c r="I150">
        <v>189</v>
      </c>
      <c r="J150">
        <v>80</v>
      </c>
      <c r="K150">
        <v>7</v>
      </c>
      <c r="L150">
        <v>320</v>
      </c>
      <c r="M150">
        <v>350</v>
      </c>
      <c r="N150">
        <v>0.81</v>
      </c>
      <c r="P150">
        <v>4.09</v>
      </c>
      <c r="S150" t="s">
        <v>14</v>
      </c>
      <c r="T150" t="s">
        <v>493</v>
      </c>
      <c r="U150">
        <v>12</v>
      </c>
      <c r="W150" t="s">
        <v>533</v>
      </c>
      <c r="X150" t="s">
        <v>661</v>
      </c>
      <c r="Y150" t="s">
        <v>533</v>
      </c>
      <c r="Z150" t="s">
        <v>662</v>
      </c>
      <c r="AC150" t="s">
        <v>663</v>
      </c>
      <c r="AF150">
        <v>42</v>
      </c>
      <c r="AG150">
        <v>132</v>
      </c>
      <c r="AH150" t="b">
        <v>0</v>
      </c>
    </row>
    <row r="151" spans="1:34" x14ac:dyDescent="0.35">
      <c r="A151" t="s">
        <v>820</v>
      </c>
      <c r="B151" t="s">
        <v>821</v>
      </c>
      <c r="C151" t="s">
        <v>12</v>
      </c>
      <c r="D151" t="s">
        <v>557</v>
      </c>
      <c r="E151" t="s">
        <v>29</v>
      </c>
      <c r="F151">
        <v>18340</v>
      </c>
      <c r="G151">
        <v>0.59</v>
      </c>
      <c r="H151">
        <v>0.7</v>
      </c>
      <c r="I151">
        <v>189</v>
      </c>
      <c r="J151">
        <v>60</v>
      </c>
      <c r="K151">
        <v>4</v>
      </c>
      <c r="L151">
        <v>300</v>
      </c>
      <c r="M151">
        <v>330</v>
      </c>
      <c r="N151">
        <v>0.78</v>
      </c>
      <c r="P151">
        <v>3.48</v>
      </c>
      <c r="S151" t="s">
        <v>14</v>
      </c>
      <c r="T151" t="s">
        <v>493</v>
      </c>
      <c r="U151">
        <v>12</v>
      </c>
      <c r="W151" t="s">
        <v>533</v>
      </c>
      <c r="X151" t="s">
        <v>661</v>
      </c>
      <c r="Y151" t="s">
        <v>533</v>
      </c>
      <c r="Z151" t="s">
        <v>662</v>
      </c>
      <c r="AC151" t="s">
        <v>663</v>
      </c>
      <c r="AF151">
        <v>42</v>
      </c>
      <c r="AG151">
        <v>132</v>
      </c>
      <c r="AH151" t="b">
        <v>0</v>
      </c>
    </row>
    <row r="152" spans="1:34" x14ac:dyDescent="0.35">
      <c r="A152" t="s">
        <v>822</v>
      </c>
      <c r="B152" t="s">
        <v>823</v>
      </c>
      <c r="C152" t="s">
        <v>12</v>
      </c>
      <c r="D152" t="s">
        <v>557</v>
      </c>
      <c r="E152" t="s">
        <v>29</v>
      </c>
      <c r="F152">
        <v>14510</v>
      </c>
      <c r="G152">
        <v>0.55000000000000004</v>
      </c>
      <c r="H152">
        <v>0.5</v>
      </c>
      <c r="I152">
        <v>189</v>
      </c>
      <c r="J152">
        <v>60</v>
      </c>
      <c r="K152">
        <v>4</v>
      </c>
      <c r="L152">
        <v>300</v>
      </c>
      <c r="M152">
        <v>330</v>
      </c>
      <c r="N152">
        <v>0.76</v>
      </c>
      <c r="P152">
        <v>2.94</v>
      </c>
      <c r="S152" t="s">
        <v>14</v>
      </c>
      <c r="T152" t="s">
        <v>493</v>
      </c>
      <c r="U152">
        <v>12</v>
      </c>
      <c r="W152" t="s">
        <v>533</v>
      </c>
      <c r="X152" t="s">
        <v>661</v>
      </c>
      <c r="Y152" t="s">
        <v>533</v>
      </c>
      <c r="Z152" t="s">
        <v>662</v>
      </c>
      <c r="AC152" t="s">
        <v>663</v>
      </c>
      <c r="AF152">
        <v>42</v>
      </c>
      <c r="AG152">
        <v>132</v>
      </c>
      <c r="AH152" t="b">
        <v>0</v>
      </c>
    </row>
    <row r="153" spans="1:34" x14ac:dyDescent="0.35">
      <c r="A153" t="s">
        <v>824</v>
      </c>
      <c r="B153" t="s">
        <v>355</v>
      </c>
      <c r="C153" t="s">
        <v>12</v>
      </c>
      <c r="D153" t="s">
        <v>557</v>
      </c>
      <c r="E153" t="s">
        <v>29</v>
      </c>
      <c r="F153">
        <v>13890</v>
      </c>
      <c r="G153">
        <v>0.24</v>
      </c>
      <c r="H153">
        <v>0.52</v>
      </c>
      <c r="I153">
        <v>189</v>
      </c>
      <c r="J153">
        <v>60</v>
      </c>
      <c r="K153">
        <v>4</v>
      </c>
      <c r="L153">
        <v>220</v>
      </c>
      <c r="M153">
        <v>300</v>
      </c>
      <c r="N153">
        <v>0.78</v>
      </c>
      <c r="P153">
        <v>2.78</v>
      </c>
      <c r="S153" t="s">
        <v>14</v>
      </c>
      <c r="T153" t="s">
        <v>493</v>
      </c>
      <c r="U153">
        <v>12</v>
      </c>
      <c r="W153" t="s">
        <v>533</v>
      </c>
      <c r="X153" t="s">
        <v>661</v>
      </c>
      <c r="Y153" t="s">
        <v>533</v>
      </c>
      <c r="Z153" t="s">
        <v>662</v>
      </c>
      <c r="AC153" t="s">
        <v>663</v>
      </c>
      <c r="AF153">
        <v>42</v>
      </c>
      <c r="AG153">
        <v>132</v>
      </c>
      <c r="AH153" t="b">
        <v>0</v>
      </c>
    </row>
    <row r="154" spans="1:34" x14ac:dyDescent="0.35">
      <c r="A154" t="s">
        <v>825</v>
      </c>
      <c r="B154" t="s">
        <v>292</v>
      </c>
      <c r="C154" t="s">
        <v>12</v>
      </c>
      <c r="D154" t="s">
        <v>557</v>
      </c>
      <c r="E154" t="s">
        <v>29</v>
      </c>
      <c r="F154">
        <v>25200</v>
      </c>
      <c r="G154">
        <v>0.52</v>
      </c>
      <c r="H154">
        <v>0.72</v>
      </c>
      <c r="I154">
        <v>189</v>
      </c>
      <c r="J154">
        <v>120</v>
      </c>
      <c r="K154">
        <v>5</v>
      </c>
      <c r="L154">
        <v>320</v>
      </c>
      <c r="M154">
        <v>350</v>
      </c>
      <c r="N154">
        <v>0.8</v>
      </c>
      <c r="P154">
        <v>3.55</v>
      </c>
      <c r="S154" t="s">
        <v>14</v>
      </c>
      <c r="T154" t="s">
        <v>493</v>
      </c>
      <c r="U154">
        <v>12</v>
      </c>
      <c r="W154" t="s">
        <v>533</v>
      </c>
      <c r="X154" t="s">
        <v>661</v>
      </c>
      <c r="Y154" t="s">
        <v>533</v>
      </c>
      <c r="Z154" t="s">
        <v>662</v>
      </c>
      <c r="AC154" t="s">
        <v>663</v>
      </c>
      <c r="AF154">
        <v>42</v>
      </c>
      <c r="AG154">
        <v>132</v>
      </c>
      <c r="AH154" t="b">
        <v>0</v>
      </c>
    </row>
    <row r="155" spans="1:34" x14ac:dyDescent="0.35">
      <c r="A155" t="s">
        <v>826</v>
      </c>
      <c r="B155" t="s">
        <v>827</v>
      </c>
      <c r="C155" t="s">
        <v>6</v>
      </c>
      <c r="D155" t="s">
        <v>828</v>
      </c>
      <c r="E155" t="s">
        <v>1327</v>
      </c>
      <c r="F155">
        <v>23980</v>
      </c>
      <c r="G155">
        <v>0.9</v>
      </c>
      <c r="H155">
        <v>0.65</v>
      </c>
      <c r="I155">
        <v>61</v>
      </c>
      <c r="J155">
        <v>70</v>
      </c>
      <c r="K155">
        <v>10</v>
      </c>
      <c r="L155">
        <v>1000</v>
      </c>
      <c r="M155">
        <v>777</v>
      </c>
      <c r="N155">
        <v>0.81</v>
      </c>
      <c r="O155">
        <v>26</v>
      </c>
      <c r="P155">
        <v>4.33</v>
      </c>
      <c r="Q155">
        <v>750.42000000000007</v>
      </c>
      <c r="R155">
        <v>774.4</v>
      </c>
      <c r="S155" t="s">
        <v>7</v>
      </c>
      <c r="T155" t="s">
        <v>500</v>
      </c>
      <c r="U155">
        <v>7</v>
      </c>
      <c r="W155" t="s">
        <v>533</v>
      </c>
      <c r="X155" t="s">
        <v>548</v>
      </c>
      <c r="Y155" t="s">
        <v>533</v>
      </c>
      <c r="Z155" t="s">
        <v>829</v>
      </c>
      <c r="AC155" t="s">
        <v>830</v>
      </c>
      <c r="AF155">
        <v>39</v>
      </c>
      <c r="AG155">
        <v>78</v>
      </c>
      <c r="AH155" t="b">
        <v>0</v>
      </c>
    </row>
    <row r="156" spans="1:34" x14ac:dyDescent="0.35">
      <c r="A156" t="s">
        <v>831</v>
      </c>
      <c r="B156" t="s">
        <v>293</v>
      </c>
      <c r="C156" t="s">
        <v>6</v>
      </c>
      <c r="D156" t="s">
        <v>828</v>
      </c>
      <c r="E156" t="s">
        <v>1327</v>
      </c>
      <c r="F156">
        <v>22590</v>
      </c>
      <c r="G156">
        <v>0.91</v>
      </c>
      <c r="H156">
        <v>0.66</v>
      </c>
      <c r="I156">
        <v>79</v>
      </c>
      <c r="J156">
        <v>28</v>
      </c>
      <c r="K156">
        <v>5</v>
      </c>
      <c r="L156">
        <v>1100</v>
      </c>
      <c r="M156">
        <v>798</v>
      </c>
      <c r="N156">
        <v>0.71</v>
      </c>
      <c r="O156">
        <v>26</v>
      </c>
      <c r="P156">
        <v>3.7</v>
      </c>
      <c r="Q156">
        <v>797.01</v>
      </c>
      <c r="R156">
        <v>819.6</v>
      </c>
      <c r="S156" t="s">
        <v>7</v>
      </c>
      <c r="T156" t="s">
        <v>500</v>
      </c>
      <c r="U156">
        <v>7</v>
      </c>
      <c r="V156" t="s">
        <v>481</v>
      </c>
      <c r="W156" t="s">
        <v>533</v>
      </c>
      <c r="X156" t="s">
        <v>548</v>
      </c>
      <c r="Y156" t="s">
        <v>832</v>
      </c>
      <c r="Z156" t="s">
        <v>829</v>
      </c>
      <c r="AA156" t="s">
        <v>533</v>
      </c>
      <c r="AB156" t="s">
        <v>833</v>
      </c>
      <c r="AC156" t="s">
        <v>830</v>
      </c>
      <c r="AD156" t="s">
        <v>569</v>
      </c>
      <c r="AE156">
        <v>70</v>
      </c>
      <c r="AF156">
        <v>62</v>
      </c>
      <c r="AG156">
        <v>78</v>
      </c>
      <c r="AH156" t="b">
        <v>0</v>
      </c>
    </row>
    <row r="157" spans="1:34" x14ac:dyDescent="0.35">
      <c r="A157" t="s">
        <v>834</v>
      </c>
      <c r="B157" t="s">
        <v>381</v>
      </c>
      <c r="C157" t="s">
        <v>9</v>
      </c>
      <c r="D157" t="s">
        <v>782</v>
      </c>
      <c r="E157" t="s">
        <v>1327</v>
      </c>
      <c r="F157">
        <v>48960</v>
      </c>
      <c r="G157">
        <v>0.8</v>
      </c>
      <c r="H157">
        <v>0.82</v>
      </c>
      <c r="I157">
        <v>30</v>
      </c>
      <c r="J157">
        <v>400</v>
      </c>
      <c r="K157">
        <v>7</v>
      </c>
      <c r="L157">
        <v>400</v>
      </c>
      <c r="M157">
        <v>473</v>
      </c>
      <c r="N157">
        <v>0.84</v>
      </c>
      <c r="O157">
        <v>33</v>
      </c>
      <c r="P157">
        <v>1.1399999999999999</v>
      </c>
      <c r="Q157">
        <v>619.94000000000005</v>
      </c>
      <c r="R157">
        <v>668.90000000000009</v>
      </c>
      <c r="S157" t="s">
        <v>10</v>
      </c>
      <c r="T157" t="s">
        <v>502</v>
      </c>
      <c r="U157" t="s">
        <v>13</v>
      </c>
      <c r="W157" t="s">
        <v>706</v>
      </c>
      <c r="X157" t="s">
        <v>694</v>
      </c>
      <c r="AC157" t="s">
        <v>707</v>
      </c>
      <c r="AF157">
        <v>19</v>
      </c>
      <c r="AG157">
        <v>69</v>
      </c>
      <c r="AH157" t="b">
        <v>1</v>
      </c>
    </row>
    <row r="158" spans="1:34" x14ac:dyDescent="0.35">
      <c r="A158" t="s">
        <v>835</v>
      </c>
      <c r="B158" t="s">
        <v>382</v>
      </c>
      <c r="C158" t="s">
        <v>9</v>
      </c>
      <c r="D158" t="s">
        <v>782</v>
      </c>
      <c r="E158" t="s">
        <v>1327</v>
      </c>
      <c r="F158">
        <v>78960</v>
      </c>
      <c r="G158">
        <v>0.8</v>
      </c>
      <c r="H158">
        <v>0.82</v>
      </c>
      <c r="I158">
        <v>31</v>
      </c>
      <c r="J158">
        <v>400</v>
      </c>
      <c r="K158">
        <v>7</v>
      </c>
      <c r="L158">
        <v>400</v>
      </c>
      <c r="M158">
        <v>473</v>
      </c>
      <c r="N158">
        <v>0.84</v>
      </c>
      <c r="O158">
        <v>45</v>
      </c>
      <c r="P158">
        <v>1.42</v>
      </c>
      <c r="Q158">
        <v>612.14</v>
      </c>
      <c r="R158">
        <v>691.1</v>
      </c>
      <c r="S158" t="s">
        <v>10</v>
      </c>
      <c r="T158" t="s">
        <v>502</v>
      </c>
      <c r="U158" t="s">
        <v>13</v>
      </c>
      <c r="W158" t="s">
        <v>706</v>
      </c>
      <c r="X158" t="s">
        <v>694</v>
      </c>
      <c r="AC158" t="s">
        <v>707</v>
      </c>
      <c r="AF158">
        <v>19</v>
      </c>
      <c r="AG158">
        <v>69</v>
      </c>
      <c r="AH158" t="b">
        <v>1</v>
      </c>
    </row>
    <row r="159" spans="1:34" x14ac:dyDescent="0.35">
      <c r="A159" t="s">
        <v>836</v>
      </c>
      <c r="B159" t="s">
        <v>465</v>
      </c>
      <c r="C159" t="s">
        <v>6</v>
      </c>
      <c r="D159" t="s">
        <v>557</v>
      </c>
      <c r="E159" t="s">
        <v>29</v>
      </c>
      <c r="F159">
        <v>122520</v>
      </c>
      <c r="G159">
        <v>0.7</v>
      </c>
      <c r="H159">
        <v>0.84</v>
      </c>
      <c r="I159">
        <v>25</v>
      </c>
      <c r="J159">
        <v>1100</v>
      </c>
      <c r="K159">
        <v>30</v>
      </c>
      <c r="L159">
        <v>300</v>
      </c>
      <c r="M159">
        <v>420</v>
      </c>
      <c r="N159">
        <v>0.99</v>
      </c>
      <c r="O159">
        <v>136</v>
      </c>
      <c r="P159">
        <v>2.78</v>
      </c>
      <c r="Q159">
        <v>945.68000000000006</v>
      </c>
      <c r="R159">
        <v>1068.2</v>
      </c>
      <c r="S159" t="s">
        <v>15</v>
      </c>
      <c r="T159" t="s">
        <v>502</v>
      </c>
      <c r="U159" t="s">
        <v>13</v>
      </c>
      <c r="V159" t="s">
        <v>484</v>
      </c>
      <c r="W159" t="s">
        <v>837</v>
      </c>
      <c r="X159" t="s">
        <v>694</v>
      </c>
      <c r="Y159" t="s">
        <v>568</v>
      </c>
      <c r="Z159" t="s">
        <v>650</v>
      </c>
      <c r="AC159" t="s">
        <v>707</v>
      </c>
      <c r="AD159" t="s">
        <v>652</v>
      </c>
      <c r="AF159">
        <v>38</v>
      </c>
      <c r="AG159">
        <v>69</v>
      </c>
      <c r="AH159" t="b">
        <v>0</v>
      </c>
    </row>
    <row r="160" spans="1:34" x14ac:dyDescent="0.35">
      <c r="A160" t="s">
        <v>838</v>
      </c>
      <c r="B160" t="s">
        <v>288</v>
      </c>
      <c r="C160" t="s">
        <v>12</v>
      </c>
      <c r="D160" t="s">
        <v>541</v>
      </c>
      <c r="E160" t="s">
        <v>28</v>
      </c>
      <c r="F160">
        <v>32960</v>
      </c>
      <c r="G160">
        <v>0.63</v>
      </c>
      <c r="H160">
        <v>0.53</v>
      </c>
      <c r="I160">
        <v>300</v>
      </c>
      <c r="J160">
        <v>80</v>
      </c>
      <c r="K160">
        <v>4</v>
      </c>
      <c r="L160">
        <v>200</v>
      </c>
      <c r="M160">
        <v>140</v>
      </c>
      <c r="N160">
        <v>0.74</v>
      </c>
      <c r="O160">
        <v>26</v>
      </c>
      <c r="P160">
        <v>3.85</v>
      </c>
      <c r="Q160">
        <v>1212.54</v>
      </c>
      <c r="R160">
        <v>1245.5</v>
      </c>
      <c r="S160" t="s">
        <v>14</v>
      </c>
      <c r="T160" t="s">
        <v>492</v>
      </c>
      <c r="U160" t="s">
        <v>13</v>
      </c>
      <c r="W160" t="s">
        <v>533</v>
      </c>
      <c r="X160" t="s">
        <v>533</v>
      </c>
      <c r="Y160" t="s">
        <v>542</v>
      </c>
      <c r="Z160" t="s">
        <v>533</v>
      </c>
      <c r="AA160" t="s">
        <v>538</v>
      </c>
      <c r="AC160" t="s">
        <v>839</v>
      </c>
      <c r="AF160">
        <v>55</v>
      </c>
      <c r="AG160">
        <v>285</v>
      </c>
      <c r="AH160" t="b">
        <v>1</v>
      </c>
    </row>
    <row r="161" spans="1:34" x14ac:dyDescent="0.35">
      <c r="A161" t="s">
        <v>840</v>
      </c>
      <c r="B161" t="s">
        <v>841</v>
      </c>
      <c r="C161" t="s">
        <v>12</v>
      </c>
      <c r="D161" t="s">
        <v>541</v>
      </c>
      <c r="E161" t="s">
        <v>28</v>
      </c>
      <c r="F161">
        <v>38950</v>
      </c>
      <c r="G161">
        <v>0.63</v>
      </c>
      <c r="H161">
        <v>0.53</v>
      </c>
      <c r="I161">
        <v>282</v>
      </c>
      <c r="J161">
        <v>80</v>
      </c>
      <c r="K161">
        <v>4</v>
      </c>
      <c r="L161">
        <v>200</v>
      </c>
      <c r="M161">
        <v>140</v>
      </c>
      <c r="N161">
        <v>0.74</v>
      </c>
      <c r="O161">
        <v>26</v>
      </c>
      <c r="P161">
        <v>3.6</v>
      </c>
      <c r="Q161">
        <v>1191.05</v>
      </c>
      <c r="R161">
        <v>1230</v>
      </c>
      <c r="S161" t="s">
        <v>14</v>
      </c>
      <c r="T161" t="s">
        <v>492</v>
      </c>
      <c r="U161" t="s">
        <v>13</v>
      </c>
      <c r="W161" t="s">
        <v>533</v>
      </c>
      <c r="X161" t="s">
        <v>533</v>
      </c>
      <c r="Y161" t="s">
        <v>542</v>
      </c>
      <c r="Z161" t="s">
        <v>533</v>
      </c>
      <c r="AA161" t="s">
        <v>538</v>
      </c>
      <c r="AC161" t="s">
        <v>839</v>
      </c>
      <c r="AF161">
        <v>55</v>
      </c>
      <c r="AG161">
        <v>285</v>
      </c>
      <c r="AH161" t="b">
        <v>1</v>
      </c>
    </row>
    <row r="162" spans="1:34" x14ac:dyDescent="0.35">
      <c r="A162" t="s">
        <v>842</v>
      </c>
      <c r="B162" t="s">
        <v>350</v>
      </c>
      <c r="C162" t="s">
        <v>12</v>
      </c>
      <c r="D162" t="s">
        <v>541</v>
      </c>
      <c r="E162" t="s">
        <v>28</v>
      </c>
      <c r="F162">
        <v>32960</v>
      </c>
      <c r="G162">
        <v>0.63</v>
      </c>
      <c r="H162">
        <v>0.53</v>
      </c>
      <c r="I162">
        <v>282</v>
      </c>
      <c r="J162">
        <v>80</v>
      </c>
      <c r="K162">
        <v>4</v>
      </c>
      <c r="L162">
        <v>200</v>
      </c>
      <c r="M162">
        <v>140</v>
      </c>
      <c r="N162">
        <v>0.74</v>
      </c>
      <c r="O162">
        <v>26</v>
      </c>
      <c r="P162">
        <v>3.53</v>
      </c>
      <c r="Q162">
        <v>1197.74</v>
      </c>
      <c r="R162">
        <v>1230.7</v>
      </c>
      <c r="S162" t="s">
        <v>14</v>
      </c>
      <c r="T162" t="s">
        <v>492</v>
      </c>
      <c r="U162" t="s">
        <v>13</v>
      </c>
      <c r="W162" t="s">
        <v>533</v>
      </c>
      <c r="X162" t="s">
        <v>533</v>
      </c>
      <c r="Y162" t="s">
        <v>542</v>
      </c>
      <c r="Z162" t="s">
        <v>533</v>
      </c>
      <c r="AA162" t="s">
        <v>538</v>
      </c>
      <c r="AC162" t="s">
        <v>839</v>
      </c>
      <c r="AF162">
        <v>55</v>
      </c>
      <c r="AG162">
        <v>285</v>
      </c>
      <c r="AH162" t="b">
        <v>1</v>
      </c>
    </row>
    <row r="163" spans="1:34" x14ac:dyDescent="0.35">
      <c r="A163" t="s">
        <v>843</v>
      </c>
      <c r="B163" t="s">
        <v>294</v>
      </c>
      <c r="C163" t="s">
        <v>12</v>
      </c>
      <c r="D163" t="s">
        <v>541</v>
      </c>
      <c r="E163" t="s">
        <v>28</v>
      </c>
      <c r="F163">
        <v>38950</v>
      </c>
      <c r="G163">
        <v>0.63</v>
      </c>
      <c r="H163">
        <v>0.53</v>
      </c>
      <c r="I163">
        <v>282</v>
      </c>
      <c r="J163">
        <v>80</v>
      </c>
      <c r="K163">
        <v>4</v>
      </c>
      <c r="L163">
        <v>200</v>
      </c>
      <c r="M163">
        <v>140</v>
      </c>
      <c r="N163">
        <v>0.74</v>
      </c>
      <c r="O163">
        <v>26</v>
      </c>
      <c r="P163">
        <v>3.5</v>
      </c>
      <c r="Q163">
        <v>1192.05</v>
      </c>
      <c r="R163">
        <v>1231</v>
      </c>
      <c r="S163" t="s">
        <v>14</v>
      </c>
      <c r="T163" t="s">
        <v>492</v>
      </c>
      <c r="U163" t="s">
        <v>13</v>
      </c>
      <c r="W163" t="s">
        <v>533</v>
      </c>
      <c r="X163" t="s">
        <v>533</v>
      </c>
      <c r="Y163" t="s">
        <v>542</v>
      </c>
      <c r="Z163" t="s">
        <v>533</v>
      </c>
      <c r="AA163" t="s">
        <v>538</v>
      </c>
      <c r="AC163" t="s">
        <v>839</v>
      </c>
      <c r="AF163">
        <v>55</v>
      </c>
      <c r="AG163">
        <v>285</v>
      </c>
      <c r="AH163" t="b">
        <v>1</v>
      </c>
    </row>
    <row r="164" spans="1:34" x14ac:dyDescent="0.35">
      <c r="A164" t="s">
        <v>844</v>
      </c>
      <c r="B164" t="s">
        <v>845</v>
      </c>
      <c r="C164" t="s">
        <v>11</v>
      </c>
      <c r="D164" t="s">
        <v>846</v>
      </c>
      <c r="E164" t="s">
        <v>29</v>
      </c>
      <c r="F164">
        <v>33860</v>
      </c>
      <c r="G164">
        <v>0.85</v>
      </c>
      <c r="H164">
        <v>0.79</v>
      </c>
      <c r="I164">
        <v>35</v>
      </c>
      <c r="J164">
        <v>680</v>
      </c>
      <c r="K164">
        <v>30</v>
      </c>
      <c r="L164">
        <v>1000</v>
      </c>
      <c r="M164">
        <v>1042</v>
      </c>
      <c r="N164">
        <v>0.92</v>
      </c>
      <c r="O164">
        <v>61</v>
      </c>
      <c r="P164">
        <v>3.88</v>
      </c>
      <c r="Q164">
        <v>972.54000000000008</v>
      </c>
      <c r="R164">
        <v>1006.4000000000001</v>
      </c>
      <c r="S164" t="s">
        <v>8</v>
      </c>
      <c r="T164" t="s">
        <v>480</v>
      </c>
      <c r="U164">
        <v>5</v>
      </c>
      <c r="V164" t="s">
        <v>476</v>
      </c>
      <c r="W164" t="s">
        <v>547</v>
      </c>
      <c r="X164" t="s">
        <v>565</v>
      </c>
      <c r="Y164" t="s">
        <v>533</v>
      </c>
      <c r="Z164" t="s">
        <v>533</v>
      </c>
      <c r="AA164" t="s">
        <v>566</v>
      </c>
      <c r="AC164" t="s">
        <v>555</v>
      </c>
      <c r="AD164" t="s">
        <v>550</v>
      </c>
      <c r="AF164">
        <v>52</v>
      </c>
      <c r="AG164">
        <v>53</v>
      </c>
      <c r="AH164" t="b">
        <v>0</v>
      </c>
    </row>
    <row r="165" spans="1:34" x14ac:dyDescent="0.35">
      <c r="A165" t="s">
        <v>847</v>
      </c>
      <c r="B165" t="s">
        <v>848</v>
      </c>
      <c r="C165" t="s">
        <v>11</v>
      </c>
      <c r="D165" t="s">
        <v>846</v>
      </c>
      <c r="E165" t="s">
        <v>29</v>
      </c>
      <c r="F165">
        <v>35680</v>
      </c>
      <c r="G165">
        <v>0.86</v>
      </c>
      <c r="H165">
        <v>0.79</v>
      </c>
      <c r="I165">
        <v>35</v>
      </c>
      <c r="J165">
        <v>700</v>
      </c>
      <c r="K165">
        <v>30</v>
      </c>
      <c r="L165">
        <v>1000</v>
      </c>
      <c r="M165">
        <v>1042</v>
      </c>
      <c r="N165">
        <v>0.92</v>
      </c>
      <c r="O165">
        <v>61</v>
      </c>
      <c r="P165">
        <v>3.9</v>
      </c>
      <c r="Q165">
        <v>973.52</v>
      </c>
      <c r="R165">
        <v>1009.2</v>
      </c>
      <c r="S165" t="s">
        <v>8</v>
      </c>
      <c r="T165" t="s">
        <v>480</v>
      </c>
      <c r="U165">
        <v>5</v>
      </c>
      <c r="V165" t="s">
        <v>476</v>
      </c>
      <c r="W165" t="s">
        <v>547</v>
      </c>
      <c r="X165" t="s">
        <v>565</v>
      </c>
      <c r="Y165" t="s">
        <v>533</v>
      </c>
      <c r="Z165" t="s">
        <v>533</v>
      </c>
      <c r="AA165" t="s">
        <v>566</v>
      </c>
      <c r="AC165" t="s">
        <v>555</v>
      </c>
      <c r="AD165" t="s">
        <v>550</v>
      </c>
      <c r="AF165">
        <v>52</v>
      </c>
      <c r="AG165">
        <v>53</v>
      </c>
      <c r="AH165" t="b">
        <v>0</v>
      </c>
    </row>
    <row r="166" spans="1:34" x14ac:dyDescent="0.35">
      <c r="A166" t="s">
        <v>849</v>
      </c>
      <c r="B166" t="s">
        <v>850</v>
      </c>
      <c r="C166" t="s">
        <v>11</v>
      </c>
      <c r="D166" t="s">
        <v>846</v>
      </c>
      <c r="E166" t="s">
        <v>29</v>
      </c>
      <c r="F166">
        <v>40580</v>
      </c>
      <c r="G166">
        <v>0.89</v>
      </c>
      <c r="H166">
        <v>0.79</v>
      </c>
      <c r="I166">
        <v>35</v>
      </c>
      <c r="J166">
        <v>693</v>
      </c>
      <c r="K166">
        <v>30</v>
      </c>
      <c r="L166">
        <v>1000</v>
      </c>
      <c r="M166">
        <v>1148</v>
      </c>
      <c r="N166">
        <v>0.91</v>
      </c>
      <c r="O166">
        <v>61</v>
      </c>
      <c r="P166">
        <v>4.05</v>
      </c>
      <c r="Q166">
        <v>979.02</v>
      </c>
      <c r="R166">
        <v>1019.5999999999999</v>
      </c>
      <c r="S166" t="s">
        <v>8</v>
      </c>
      <c r="T166" t="s">
        <v>480</v>
      </c>
      <c r="U166">
        <v>5</v>
      </c>
      <c r="V166" t="s">
        <v>476</v>
      </c>
      <c r="W166" t="s">
        <v>547</v>
      </c>
      <c r="X166" t="s">
        <v>565</v>
      </c>
      <c r="Y166" t="s">
        <v>533</v>
      </c>
      <c r="Z166" t="s">
        <v>533</v>
      </c>
      <c r="AA166" t="s">
        <v>566</v>
      </c>
      <c r="AC166" t="s">
        <v>555</v>
      </c>
      <c r="AD166" t="s">
        <v>550</v>
      </c>
      <c r="AF166">
        <v>52</v>
      </c>
      <c r="AG166">
        <v>53</v>
      </c>
      <c r="AH166" t="b">
        <v>0</v>
      </c>
    </row>
    <row r="167" spans="1:34" x14ac:dyDescent="0.35">
      <c r="A167" t="s">
        <v>851</v>
      </c>
      <c r="B167" t="s">
        <v>852</v>
      </c>
      <c r="C167" t="s">
        <v>11</v>
      </c>
      <c r="D167" t="s">
        <v>846</v>
      </c>
      <c r="E167" t="s">
        <v>29</v>
      </c>
      <c r="F167">
        <v>38980</v>
      </c>
      <c r="G167">
        <v>0.87</v>
      </c>
      <c r="H167">
        <v>0.79</v>
      </c>
      <c r="I167">
        <v>35</v>
      </c>
      <c r="J167">
        <v>730</v>
      </c>
      <c r="K167">
        <v>30</v>
      </c>
      <c r="L167">
        <v>1000</v>
      </c>
      <c r="M167">
        <v>1042</v>
      </c>
      <c r="N167">
        <v>0.93</v>
      </c>
      <c r="O167">
        <v>61</v>
      </c>
      <c r="P167">
        <v>4</v>
      </c>
      <c r="Q167">
        <v>974.22</v>
      </c>
      <c r="R167">
        <v>1013.2</v>
      </c>
      <c r="S167" t="s">
        <v>8</v>
      </c>
      <c r="T167" t="s">
        <v>480</v>
      </c>
      <c r="U167">
        <v>5</v>
      </c>
      <c r="V167" t="s">
        <v>476</v>
      </c>
      <c r="W167" t="s">
        <v>547</v>
      </c>
      <c r="X167" t="s">
        <v>565</v>
      </c>
      <c r="Y167" t="s">
        <v>533</v>
      </c>
      <c r="Z167" t="s">
        <v>533</v>
      </c>
      <c r="AA167" t="s">
        <v>566</v>
      </c>
      <c r="AC167" t="s">
        <v>555</v>
      </c>
      <c r="AD167" t="s">
        <v>550</v>
      </c>
      <c r="AF167">
        <v>52</v>
      </c>
      <c r="AG167">
        <v>53</v>
      </c>
      <c r="AH167" t="b">
        <v>0</v>
      </c>
    </row>
    <row r="168" spans="1:34" x14ac:dyDescent="0.35">
      <c r="A168" t="s">
        <v>853</v>
      </c>
      <c r="B168" t="s">
        <v>854</v>
      </c>
      <c r="C168" t="s">
        <v>11</v>
      </c>
      <c r="D168" t="s">
        <v>846</v>
      </c>
      <c r="E168" t="s">
        <v>29</v>
      </c>
      <c r="F168">
        <v>33860</v>
      </c>
      <c r="G168">
        <v>0.85</v>
      </c>
      <c r="H168">
        <v>0.79</v>
      </c>
      <c r="I168">
        <v>35</v>
      </c>
      <c r="J168">
        <v>680</v>
      </c>
      <c r="K168">
        <v>30</v>
      </c>
      <c r="L168">
        <v>1000</v>
      </c>
      <c r="M168">
        <v>1087</v>
      </c>
      <c r="N168">
        <v>0.92</v>
      </c>
      <c r="O168">
        <v>43</v>
      </c>
      <c r="P168">
        <v>3.5</v>
      </c>
      <c r="Q168">
        <v>930.84</v>
      </c>
      <c r="R168">
        <v>964.7</v>
      </c>
      <c r="S168" t="s">
        <v>8</v>
      </c>
      <c r="T168" t="s">
        <v>480</v>
      </c>
      <c r="U168">
        <v>5</v>
      </c>
      <c r="W168" t="s">
        <v>547</v>
      </c>
      <c r="X168" t="s">
        <v>553</v>
      </c>
      <c r="Y168" t="s">
        <v>533</v>
      </c>
      <c r="Z168" t="s">
        <v>533</v>
      </c>
      <c r="AA168" t="s">
        <v>554</v>
      </c>
      <c r="AC168" t="s">
        <v>555</v>
      </c>
      <c r="AF168">
        <v>52</v>
      </c>
      <c r="AG168">
        <v>46</v>
      </c>
      <c r="AH168" t="b">
        <v>0</v>
      </c>
    </row>
    <row r="169" spans="1:34" x14ac:dyDescent="0.35">
      <c r="A169" t="s">
        <v>855</v>
      </c>
      <c r="B169" t="s">
        <v>856</v>
      </c>
      <c r="C169" t="s">
        <v>11</v>
      </c>
      <c r="D169" t="s">
        <v>846</v>
      </c>
      <c r="E169" t="s">
        <v>29</v>
      </c>
      <c r="F169">
        <v>36980</v>
      </c>
      <c r="G169">
        <v>0.88</v>
      </c>
      <c r="H169">
        <v>0.79</v>
      </c>
      <c r="I169">
        <v>35</v>
      </c>
      <c r="J169">
        <v>665</v>
      </c>
      <c r="K169">
        <v>30</v>
      </c>
      <c r="L169">
        <v>1000</v>
      </c>
      <c r="M169">
        <v>1042</v>
      </c>
      <c r="N169">
        <v>0.91</v>
      </c>
      <c r="O169">
        <v>61</v>
      </c>
      <c r="P169">
        <v>4.1500000000000004</v>
      </c>
      <c r="Q169">
        <v>967.22</v>
      </c>
      <c r="R169">
        <v>1004.2</v>
      </c>
      <c r="S169" t="s">
        <v>8</v>
      </c>
      <c r="T169" t="s">
        <v>480</v>
      </c>
      <c r="U169">
        <v>5</v>
      </c>
      <c r="V169" t="s">
        <v>476</v>
      </c>
      <c r="W169" t="s">
        <v>547</v>
      </c>
      <c r="X169" t="s">
        <v>565</v>
      </c>
      <c r="Y169" t="s">
        <v>533</v>
      </c>
      <c r="Z169" t="s">
        <v>533</v>
      </c>
      <c r="AA169" t="s">
        <v>566</v>
      </c>
      <c r="AC169" t="s">
        <v>555</v>
      </c>
      <c r="AD169" t="s">
        <v>550</v>
      </c>
      <c r="AF169">
        <v>52</v>
      </c>
      <c r="AG169">
        <v>53</v>
      </c>
      <c r="AH169" t="b">
        <v>0</v>
      </c>
    </row>
    <row r="170" spans="1:34" x14ac:dyDescent="0.35">
      <c r="A170" t="s">
        <v>857</v>
      </c>
      <c r="B170" t="s">
        <v>858</v>
      </c>
      <c r="C170" t="s">
        <v>11</v>
      </c>
      <c r="D170" t="s">
        <v>846</v>
      </c>
      <c r="E170" t="s">
        <v>29</v>
      </c>
      <c r="F170">
        <v>35860</v>
      </c>
      <c r="G170">
        <v>0.87</v>
      </c>
      <c r="H170">
        <v>0.79</v>
      </c>
      <c r="I170">
        <v>35</v>
      </c>
      <c r="J170">
        <v>635</v>
      </c>
      <c r="K170">
        <v>30</v>
      </c>
      <c r="L170">
        <v>1000</v>
      </c>
      <c r="M170">
        <v>1042</v>
      </c>
      <c r="N170">
        <v>0.92</v>
      </c>
      <c r="O170">
        <v>61</v>
      </c>
      <c r="P170">
        <v>4.13</v>
      </c>
      <c r="Q170">
        <v>965.54000000000008</v>
      </c>
      <c r="R170">
        <v>1001.4000000000001</v>
      </c>
      <c r="S170" t="s">
        <v>8</v>
      </c>
      <c r="T170" t="s">
        <v>480</v>
      </c>
      <c r="U170">
        <v>5</v>
      </c>
      <c r="V170" t="s">
        <v>476</v>
      </c>
      <c r="W170" t="s">
        <v>547</v>
      </c>
      <c r="X170" t="s">
        <v>565</v>
      </c>
      <c r="Y170" t="s">
        <v>533</v>
      </c>
      <c r="Z170" t="s">
        <v>533</v>
      </c>
      <c r="AA170" t="s">
        <v>566</v>
      </c>
      <c r="AC170" t="s">
        <v>555</v>
      </c>
      <c r="AD170" t="s">
        <v>550</v>
      </c>
      <c r="AF170">
        <v>52</v>
      </c>
      <c r="AG170">
        <v>53</v>
      </c>
      <c r="AH170" t="b">
        <v>1</v>
      </c>
    </row>
    <row r="171" spans="1:34" x14ac:dyDescent="0.35">
      <c r="A171" t="s">
        <v>859</v>
      </c>
      <c r="B171" t="s">
        <v>860</v>
      </c>
      <c r="C171" t="s">
        <v>11</v>
      </c>
      <c r="D171" t="s">
        <v>846</v>
      </c>
      <c r="E171" t="s">
        <v>29</v>
      </c>
      <c r="F171">
        <v>41560</v>
      </c>
      <c r="G171">
        <v>0.9</v>
      </c>
      <c r="H171">
        <v>0.82</v>
      </c>
      <c r="I171">
        <v>35</v>
      </c>
      <c r="J171">
        <v>620</v>
      </c>
      <c r="K171">
        <v>30</v>
      </c>
      <c r="L171">
        <v>1000</v>
      </c>
      <c r="M171">
        <v>1042</v>
      </c>
      <c r="N171">
        <v>0.92</v>
      </c>
      <c r="O171">
        <v>61</v>
      </c>
      <c r="P171">
        <v>3.48</v>
      </c>
      <c r="Q171">
        <v>970.84</v>
      </c>
      <c r="R171">
        <v>1012.4000000000001</v>
      </c>
      <c r="S171" t="s">
        <v>8</v>
      </c>
      <c r="T171" t="s">
        <v>480</v>
      </c>
      <c r="U171">
        <v>5</v>
      </c>
      <c r="V171" t="s">
        <v>476</v>
      </c>
      <c r="W171" t="s">
        <v>547</v>
      </c>
      <c r="X171" t="s">
        <v>565</v>
      </c>
      <c r="Y171" t="s">
        <v>533</v>
      </c>
      <c r="Z171" t="s">
        <v>533</v>
      </c>
      <c r="AA171" t="s">
        <v>566</v>
      </c>
      <c r="AC171" t="s">
        <v>555</v>
      </c>
      <c r="AD171" t="s">
        <v>550</v>
      </c>
      <c r="AF171">
        <v>52</v>
      </c>
      <c r="AG171">
        <v>53</v>
      </c>
      <c r="AH171" t="b">
        <v>0</v>
      </c>
    </row>
    <row r="172" spans="1:34" x14ac:dyDescent="0.35">
      <c r="A172" t="s">
        <v>861</v>
      </c>
      <c r="B172" t="s">
        <v>862</v>
      </c>
      <c r="C172" t="s">
        <v>11</v>
      </c>
      <c r="D172" t="s">
        <v>846</v>
      </c>
      <c r="E172" t="s">
        <v>29</v>
      </c>
      <c r="F172">
        <v>38580</v>
      </c>
      <c r="G172">
        <v>0.89</v>
      </c>
      <c r="H172">
        <v>0.79</v>
      </c>
      <c r="I172">
        <v>35</v>
      </c>
      <c r="J172">
        <v>650</v>
      </c>
      <c r="K172">
        <v>30</v>
      </c>
      <c r="L172">
        <v>1000</v>
      </c>
      <c r="M172">
        <v>1042</v>
      </c>
      <c r="N172">
        <v>0.91</v>
      </c>
      <c r="O172">
        <v>61</v>
      </c>
      <c r="P172">
        <v>4.1500000000000004</v>
      </c>
      <c r="Q172">
        <v>965.12000000000012</v>
      </c>
      <c r="R172">
        <v>1003.7</v>
      </c>
      <c r="S172" t="s">
        <v>8</v>
      </c>
      <c r="T172" t="s">
        <v>480</v>
      </c>
      <c r="U172">
        <v>5</v>
      </c>
      <c r="V172" t="s">
        <v>476</v>
      </c>
      <c r="W172" t="s">
        <v>547</v>
      </c>
      <c r="X172" t="s">
        <v>565</v>
      </c>
      <c r="Y172" t="s">
        <v>533</v>
      </c>
      <c r="Z172" t="s">
        <v>533</v>
      </c>
      <c r="AA172" t="s">
        <v>566</v>
      </c>
      <c r="AC172" t="s">
        <v>555</v>
      </c>
      <c r="AD172" t="s">
        <v>550</v>
      </c>
      <c r="AF172">
        <v>52</v>
      </c>
      <c r="AG172">
        <v>53</v>
      </c>
      <c r="AH172" t="b">
        <v>0</v>
      </c>
    </row>
    <row r="173" spans="1:34" x14ac:dyDescent="0.35">
      <c r="A173" t="s">
        <v>863</v>
      </c>
      <c r="B173" t="s">
        <v>320</v>
      </c>
      <c r="C173" t="s">
        <v>11</v>
      </c>
      <c r="D173" t="s">
        <v>846</v>
      </c>
      <c r="E173" t="s">
        <v>29</v>
      </c>
      <c r="F173">
        <v>53860</v>
      </c>
      <c r="G173">
        <v>0.85</v>
      </c>
      <c r="H173">
        <v>0.79</v>
      </c>
      <c r="I173">
        <v>35</v>
      </c>
      <c r="J173">
        <v>680</v>
      </c>
      <c r="K173">
        <v>30</v>
      </c>
      <c r="L173">
        <v>1000</v>
      </c>
      <c r="M173">
        <v>1087</v>
      </c>
      <c r="N173">
        <v>0.92</v>
      </c>
      <c r="O173">
        <v>45</v>
      </c>
      <c r="P173">
        <v>3.5</v>
      </c>
      <c r="Q173">
        <v>914.84</v>
      </c>
      <c r="R173">
        <v>968.7</v>
      </c>
      <c r="S173" t="s">
        <v>8</v>
      </c>
      <c r="T173" t="s">
        <v>480</v>
      </c>
      <c r="U173">
        <v>5</v>
      </c>
      <c r="W173" t="s">
        <v>547</v>
      </c>
      <c r="X173" t="s">
        <v>553</v>
      </c>
      <c r="Y173" t="s">
        <v>533</v>
      </c>
      <c r="Z173" t="s">
        <v>533</v>
      </c>
      <c r="AA173" t="s">
        <v>554</v>
      </c>
      <c r="AC173" t="s">
        <v>555</v>
      </c>
      <c r="AF173">
        <v>52</v>
      </c>
      <c r="AG173">
        <v>46</v>
      </c>
      <c r="AH173" t="b">
        <v>1</v>
      </c>
    </row>
    <row r="174" spans="1:34" x14ac:dyDescent="0.35">
      <c r="A174" t="s">
        <v>864</v>
      </c>
      <c r="B174" t="s">
        <v>865</v>
      </c>
      <c r="C174" t="s">
        <v>11</v>
      </c>
      <c r="D174" t="s">
        <v>846</v>
      </c>
      <c r="E174" t="s">
        <v>29</v>
      </c>
      <c r="F174">
        <v>78330</v>
      </c>
      <c r="G174">
        <v>0.85</v>
      </c>
      <c r="H174">
        <v>0.79</v>
      </c>
      <c r="I174">
        <v>35</v>
      </c>
      <c r="J174">
        <v>680</v>
      </c>
      <c r="K174">
        <v>30</v>
      </c>
      <c r="L174">
        <v>1000</v>
      </c>
      <c r="M174">
        <v>1087</v>
      </c>
      <c r="N174">
        <v>0.92</v>
      </c>
      <c r="O174">
        <v>61</v>
      </c>
      <c r="P174">
        <v>3.8</v>
      </c>
      <c r="Q174">
        <v>919.37000000000012</v>
      </c>
      <c r="R174">
        <v>997.7</v>
      </c>
      <c r="S174" t="s">
        <v>8</v>
      </c>
      <c r="T174" t="s">
        <v>480</v>
      </c>
      <c r="U174">
        <v>5</v>
      </c>
      <c r="W174" t="s">
        <v>547</v>
      </c>
      <c r="X174" t="s">
        <v>553</v>
      </c>
      <c r="Y174" t="s">
        <v>533</v>
      </c>
      <c r="Z174" t="s">
        <v>533</v>
      </c>
      <c r="AA174" t="s">
        <v>554</v>
      </c>
      <c r="AC174" t="s">
        <v>555</v>
      </c>
      <c r="AF174">
        <v>52</v>
      </c>
      <c r="AG174">
        <v>46</v>
      </c>
      <c r="AH174" t="b">
        <v>1</v>
      </c>
    </row>
    <row r="175" spans="1:34" x14ac:dyDescent="0.35">
      <c r="A175" t="s">
        <v>866</v>
      </c>
      <c r="B175" t="s">
        <v>301</v>
      </c>
      <c r="C175" t="s">
        <v>6</v>
      </c>
      <c r="D175" t="s">
        <v>846</v>
      </c>
      <c r="E175" t="s">
        <v>29</v>
      </c>
      <c r="F175">
        <v>76580</v>
      </c>
      <c r="G175">
        <v>0.97</v>
      </c>
      <c r="H175">
        <v>0.66</v>
      </c>
      <c r="I175">
        <v>131</v>
      </c>
      <c r="J175">
        <v>30</v>
      </c>
      <c r="K175">
        <v>5</v>
      </c>
      <c r="L175">
        <v>1200</v>
      </c>
      <c r="M175">
        <v>945</v>
      </c>
      <c r="N175">
        <v>0.61</v>
      </c>
      <c r="O175">
        <v>26</v>
      </c>
      <c r="P175">
        <v>7.2</v>
      </c>
      <c r="Q175">
        <v>1040.92</v>
      </c>
      <c r="R175">
        <v>1117.5</v>
      </c>
      <c r="S175" t="s">
        <v>7</v>
      </c>
      <c r="T175" t="s">
        <v>501</v>
      </c>
      <c r="U175" t="s">
        <v>13</v>
      </c>
      <c r="W175" t="s">
        <v>533</v>
      </c>
      <c r="X175" t="s">
        <v>533</v>
      </c>
      <c r="Y175" t="s">
        <v>533</v>
      </c>
      <c r="Z175" t="s">
        <v>533</v>
      </c>
      <c r="AA175" t="s">
        <v>533</v>
      </c>
      <c r="AB175" t="s">
        <v>681</v>
      </c>
      <c r="AC175" t="s">
        <v>682</v>
      </c>
      <c r="AF175">
        <v>140</v>
      </c>
      <c r="AG175">
        <v>130</v>
      </c>
      <c r="AH175" t="b">
        <v>0</v>
      </c>
    </row>
    <row r="176" spans="1:34" x14ac:dyDescent="0.35">
      <c r="A176" t="s">
        <v>867</v>
      </c>
      <c r="B176" t="s">
        <v>460</v>
      </c>
      <c r="C176" t="s">
        <v>11</v>
      </c>
      <c r="D176" t="s">
        <v>846</v>
      </c>
      <c r="E176" t="s">
        <v>29</v>
      </c>
      <c r="F176">
        <v>65880</v>
      </c>
      <c r="G176">
        <v>0.95</v>
      </c>
      <c r="H176">
        <v>0.65</v>
      </c>
      <c r="I176">
        <v>71</v>
      </c>
      <c r="J176">
        <v>30</v>
      </c>
      <c r="K176">
        <v>10</v>
      </c>
      <c r="L176">
        <v>1200</v>
      </c>
      <c r="M176">
        <v>888</v>
      </c>
      <c r="N176">
        <v>0.62</v>
      </c>
      <c r="O176">
        <v>26</v>
      </c>
      <c r="P176">
        <v>7.2</v>
      </c>
      <c r="Q176">
        <v>776.92000000000007</v>
      </c>
      <c r="R176">
        <v>842.8</v>
      </c>
      <c r="S176" t="s">
        <v>7</v>
      </c>
      <c r="T176" t="s">
        <v>488</v>
      </c>
      <c r="U176">
        <v>7</v>
      </c>
      <c r="V176" t="s">
        <v>491</v>
      </c>
      <c r="W176" t="s">
        <v>533</v>
      </c>
      <c r="X176" t="s">
        <v>533</v>
      </c>
      <c r="Y176" t="s">
        <v>868</v>
      </c>
      <c r="Z176" t="s">
        <v>869</v>
      </c>
      <c r="AA176" t="s">
        <v>533</v>
      </c>
      <c r="AB176" t="s">
        <v>870</v>
      </c>
      <c r="AC176" t="s">
        <v>733</v>
      </c>
      <c r="AD176" t="s">
        <v>871</v>
      </c>
      <c r="AF176">
        <v>80</v>
      </c>
      <c r="AG176">
        <v>74</v>
      </c>
      <c r="AH176" t="b">
        <v>0</v>
      </c>
    </row>
    <row r="177" spans="1:34" x14ac:dyDescent="0.35">
      <c r="A177" t="s">
        <v>872</v>
      </c>
      <c r="B177" t="s">
        <v>873</v>
      </c>
      <c r="C177" t="s">
        <v>9</v>
      </c>
      <c r="D177" t="s">
        <v>541</v>
      </c>
      <c r="E177" t="s">
        <v>28</v>
      </c>
      <c r="F177">
        <v>26960</v>
      </c>
      <c r="G177">
        <v>0.8</v>
      </c>
      <c r="H177">
        <v>0.82</v>
      </c>
      <c r="I177">
        <v>21</v>
      </c>
      <c r="J177">
        <v>400</v>
      </c>
      <c r="K177">
        <v>16</v>
      </c>
      <c r="L177">
        <v>400</v>
      </c>
      <c r="M177">
        <v>473</v>
      </c>
      <c r="N177">
        <v>0.84</v>
      </c>
      <c r="O177">
        <v>47</v>
      </c>
      <c r="P177">
        <v>0.8</v>
      </c>
      <c r="Q177">
        <v>689.33999999999992</v>
      </c>
      <c r="R177">
        <v>716.3</v>
      </c>
      <c r="S177" t="s">
        <v>10</v>
      </c>
      <c r="T177" t="s">
        <v>484</v>
      </c>
      <c r="U177">
        <v>9</v>
      </c>
      <c r="W177" t="s">
        <v>690</v>
      </c>
      <c r="X177" t="s">
        <v>533</v>
      </c>
      <c r="Y177" t="s">
        <v>533</v>
      </c>
      <c r="Z177" t="s">
        <v>650</v>
      </c>
      <c r="AC177" t="s">
        <v>652</v>
      </c>
      <c r="AF177">
        <v>38</v>
      </c>
      <c r="AG177">
        <v>40</v>
      </c>
      <c r="AH177" t="b">
        <v>1</v>
      </c>
    </row>
    <row r="178" spans="1:34" x14ac:dyDescent="0.35">
      <c r="A178" t="s">
        <v>874</v>
      </c>
      <c r="B178" t="s">
        <v>875</v>
      </c>
      <c r="C178" t="s">
        <v>9</v>
      </c>
      <c r="D178" t="s">
        <v>541</v>
      </c>
      <c r="E178" t="s">
        <v>28</v>
      </c>
      <c r="F178">
        <v>26960</v>
      </c>
      <c r="G178">
        <v>0.81</v>
      </c>
      <c r="H178">
        <v>0.82</v>
      </c>
      <c r="I178">
        <v>21</v>
      </c>
      <c r="J178">
        <v>400</v>
      </c>
      <c r="K178">
        <v>16</v>
      </c>
      <c r="L178">
        <v>400</v>
      </c>
      <c r="M178">
        <v>473</v>
      </c>
      <c r="N178">
        <v>0.84</v>
      </c>
      <c r="O178">
        <v>47</v>
      </c>
      <c r="P178">
        <v>0.94</v>
      </c>
      <c r="Q178">
        <v>688.94</v>
      </c>
      <c r="R178">
        <v>715.90000000000009</v>
      </c>
      <c r="S178" t="s">
        <v>10</v>
      </c>
      <c r="T178" t="s">
        <v>484</v>
      </c>
      <c r="U178">
        <v>9</v>
      </c>
      <c r="W178" t="s">
        <v>690</v>
      </c>
      <c r="X178" t="s">
        <v>533</v>
      </c>
      <c r="Y178" t="s">
        <v>533</v>
      </c>
      <c r="Z178" t="s">
        <v>650</v>
      </c>
      <c r="AC178" t="s">
        <v>652</v>
      </c>
      <c r="AF178">
        <v>38</v>
      </c>
      <c r="AG178">
        <v>40</v>
      </c>
      <c r="AH178" t="b">
        <v>1</v>
      </c>
    </row>
    <row r="179" spans="1:34" x14ac:dyDescent="0.35">
      <c r="A179" t="s">
        <v>876</v>
      </c>
      <c r="B179" t="s">
        <v>877</v>
      </c>
      <c r="C179" t="s">
        <v>11</v>
      </c>
      <c r="D179" t="s">
        <v>557</v>
      </c>
      <c r="E179" t="s">
        <v>29</v>
      </c>
      <c r="F179">
        <v>26480</v>
      </c>
      <c r="G179">
        <v>0.78</v>
      </c>
      <c r="H179">
        <v>0.78</v>
      </c>
      <c r="I179">
        <v>33</v>
      </c>
      <c r="J179">
        <v>930</v>
      </c>
      <c r="K179">
        <v>30</v>
      </c>
      <c r="L179">
        <v>1000</v>
      </c>
      <c r="M179">
        <v>932</v>
      </c>
      <c r="N179">
        <v>0.91</v>
      </c>
      <c r="O179">
        <v>61</v>
      </c>
      <c r="P179">
        <v>3.1</v>
      </c>
      <c r="Q179">
        <v>976.72</v>
      </c>
      <c r="R179">
        <v>1003.2</v>
      </c>
      <c r="S179" t="s">
        <v>8</v>
      </c>
      <c r="T179" t="s">
        <v>480</v>
      </c>
      <c r="U179">
        <v>5</v>
      </c>
      <c r="W179" t="s">
        <v>547</v>
      </c>
      <c r="X179" t="s">
        <v>553</v>
      </c>
      <c r="Y179" t="s">
        <v>533</v>
      </c>
      <c r="Z179" t="s">
        <v>533</v>
      </c>
      <c r="AA179" t="s">
        <v>554</v>
      </c>
      <c r="AC179" t="s">
        <v>555</v>
      </c>
      <c r="AF179">
        <v>52</v>
      </c>
      <c r="AG179">
        <v>46</v>
      </c>
      <c r="AH179" t="b">
        <v>0</v>
      </c>
    </row>
    <row r="180" spans="1:34" x14ac:dyDescent="0.35">
      <c r="A180" t="s">
        <v>878</v>
      </c>
      <c r="B180" t="s">
        <v>879</v>
      </c>
      <c r="C180" t="s">
        <v>11</v>
      </c>
      <c r="D180" t="s">
        <v>557</v>
      </c>
      <c r="E180" t="s">
        <v>29</v>
      </c>
      <c r="F180">
        <v>36880</v>
      </c>
      <c r="G180">
        <v>0.82</v>
      </c>
      <c r="H180">
        <v>0.79</v>
      </c>
      <c r="I180">
        <v>33</v>
      </c>
      <c r="J180">
        <v>920</v>
      </c>
      <c r="K180">
        <v>30</v>
      </c>
      <c r="L180">
        <v>1000</v>
      </c>
      <c r="M180">
        <v>932</v>
      </c>
      <c r="N180">
        <v>0.93</v>
      </c>
      <c r="O180">
        <v>61</v>
      </c>
      <c r="P180">
        <v>2.41</v>
      </c>
      <c r="Q180">
        <v>979.22</v>
      </c>
      <c r="R180">
        <v>1016.1</v>
      </c>
      <c r="S180" t="s">
        <v>8</v>
      </c>
      <c r="T180" t="s">
        <v>480</v>
      </c>
      <c r="U180">
        <v>5</v>
      </c>
      <c r="W180" t="s">
        <v>547</v>
      </c>
      <c r="X180" t="s">
        <v>553</v>
      </c>
      <c r="Y180" t="s">
        <v>533</v>
      </c>
      <c r="Z180" t="s">
        <v>533</v>
      </c>
      <c r="AA180" t="s">
        <v>554</v>
      </c>
      <c r="AC180" t="s">
        <v>555</v>
      </c>
      <c r="AF180">
        <v>52</v>
      </c>
      <c r="AG180">
        <v>46</v>
      </c>
      <c r="AH180" t="b">
        <v>0</v>
      </c>
    </row>
    <row r="181" spans="1:34" x14ac:dyDescent="0.35">
      <c r="A181" t="s">
        <v>880</v>
      </c>
      <c r="B181" t="s">
        <v>881</v>
      </c>
      <c r="C181" t="s">
        <v>11</v>
      </c>
      <c r="D181" t="s">
        <v>557</v>
      </c>
      <c r="E181" t="s">
        <v>29</v>
      </c>
      <c r="F181">
        <v>33550</v>
      </c>
      <c r="G181">
        <v>0.81</v>
      </c>
      <c r="H181">
        <v>0.78</v>
      </c>
      <c r="I181">
        <v>33</v>
      </c>
      <c r="J181">
        <v>945</v>
      </c>
      <c r="K181">
        <v>30</v>
      </c>
      <c r="L181">
        <v>1000</v>
      </c>
      <c r="M181">
        <v>932</v>
      </c>
      <c r="N181">
        <v>0.93</v>
      </c>
      <c r="O181">
        <v>61</v>
      </c>
      <c r="P181">
        <v>3.1</v>
      </c>
      <c r="Q181">
        <v>976.15000000000009</v>
      </c>
      <c r="R181">
        <v>1009.7</v>
      </c>
      <c r="S181" t="s">
        <v>8</v>
      </c>
      <c r="T181" t="s">
        <v>480</v>
      </c>
      <c r="U181">
        <v>5</v>
      </c>
      <c r="W181" t="s">
        <v>547</v>
      </c>
      <c r="X181" t="s">
        <v>553</v>
      </c>
      <c r="Y181" t="s">
        <v>533</v>
      </c>
      <c r="Z181" t="s">
        <v>533</v>
      </c>
      <c r="AA181" t="s">
        <v>554</v>
      </c>
      <c r="AC181" t="s">
        <v>555</v>
      </c>
      <c r="AF181">
        <v>52</v>
      </c>
      <c r="AG181">
        <v>46</v>
      </c>
      <c r="AH181" t="b">
        <v>0</v>
      </c>
    </row>
    <row r="182" spans="1:34" x14ac:dyDescent="0.35">
      <c r="A182" t="s">
        <v>882</v>
      </c>
      <c r="B182" t="s">
        <v>883</v>
      </c>
      <c r="C182" t="s">
        <v>11</v>
      </c>
      <c r="D182" t="s">
        <v>557</v>
      </c>
      <c r="E182" t="s">
        <v>29</v>
      </c>
      <c r="F182">
        <v>35880</v>
      </c>
      <c r="G182">
        <v>0.73</v>
      </c>
      <c r="H182">
        <v>0.71</v>
      </c>
      <c r="I182">
        <v>35</v>
      </c>
      <c r="J182">
        <v>700</v>
      </c>
      <c r="K182">
        <v>30</v>
      </c>
      <c r="L182">
        <v>1000</v>
      </c>
      <c r="M182">
        <v>1020</v>
      </c>
      <c r="N182">
        <v>0.91</v>
      </c>
      <c r="O182">
        <v>89</v>
      </c>
      <c r="P182">
        <v>3.51</v>
      </c>
      <c r="Q182">
        <v>995.02</v>
      </c>
      <c r="R182">
        <v>1030.9000000000001</v>
      </c>
      <c r="S182" t="s">
        <v>8</v>
      </c>
      <c r="T182" t="s">
        <v>480</v>
      </c>
      <c r="U182">
        <v>5</v>
      </c>
      <c r="W182" t="s">
        <v>547</v>
      </c>
      <c r="X182" t="s">
        <v>553</v>
      </c>
      <c r="Y182" t="s">
        <v>533</v>
      </c>
      <c r="Z182" t="s">
        <v>533</v>
      </c>
      <c r="AA182" t="s">
        <v>554</v>
      </c>
      <c r="AC182" t="s">
        <v>555</v>
      </c>
      <c r="AF182">
        <v>52</v>
      </c>
      <c r="AG182">
        <v>46</v>
      </c>
      <c r="AH182" t="b">
        <v>0</v>
      </c>
    </row>
    <row r="183" spans="1:34" x14ac:dyDescent="0.35">
      <c r="A183" t="s">
        <v>884</v>
      </c>
      <c r="B183" t="s">
        <v>885</v>
      </c>
      <c r="C183" t="s">
        <v>11</v>
      </c>
      <c r="D183" t="s">
        <v>557</v>
      </c>
      <c r="E183" t="s">
        <v>29</v>
      </c>
      <c r="F183">
        <v>35690</v>
      </c>
      <c r="G183">
        <v>0.86</v>
      </c>
      <c r="H183">
        <v>0.71</v>
      </c>
      <c r="I183">
        <v>35</v>
      </c>
      <c r="J183">
        <v>670</v>
      </c>
      <c r="K183">
        <v>30</v>
      </c>
      <c r="L183">
        <v>1000</v>
      </c>
      <c r="M183">
        <v>1020</v>
      </c>
      <c r="N183">
        <v>0.92</v>
      </c>
      <c r="O183">
        <v>62</v>
      </c>
      <c r="P183">
        <v>3.09</v>
      </c>
      <c r="Q183">
        <v>956.41</v>
      </c>
      <c r="R183">
        <v>992.1</v>
      </c>
      <c r="S183" t="s">
        <v>8</v>
      </c>
      <c r="T183" t="s">
        <v>480</v>
      </c>
      <c r="U183">
        <v>5</v>
      </c>
      <c r="W183" t="s">
        <v>547</v>
      </c>
      <c r="X183" t="s">
        <v>553</v>
      </c>
      <c r="Y183" t="s">
        <v>533</v>
      </c>
      <c r="Z183" t="s">
        <v>533</v>
      </c>
      <c r="AA183" t="s">
        <v>554</v>
      </c>
      <c r="AC183" t="s">
        <v>555</v>
      </c>
      <c r="AF183">
        <v>52</v>
      </c>
      <c r="AG183">
        <v>46</v>
      </c>
      <c r="AH183" t="b">
        <v>0</v>
      </c>
    </row>
    <row r="184" spans="1:34" x14ac:dyDescent="0.35">
      <c r="A184" t="s">
        <v>886</v>
      </c>
      <c r="B184" t="s">
        <v>887</v>
      </c>
      <c r="C184" t="s">
        <v>6</v>
      </c>
      <c r="D184" t="s">
        <v>557</v>
      </c>
      <c r="E184" t="s">
        <v>29</v>
      </c>
      <c r="F184">
        <v>76680</v>
      </c>
      <c r="G184">
        <v>0.96</v>
      </c>
      <c r="H184">
        <v>0.6</v>
      </c>
      <c r="I184">
        <v>147</v>
      </c>
      <c r="J184">
        <v>20</v>
      </c>
      <c r="K184">
        <v>5</v>
      </c>
      <c r="L184">
        <v>1500</v>
      </c>
      <c r="M184">
        <v>888</v>
      </c>
      <c r="N184">
        <v>0.51</v>
      </c>
      <c r="O184">
        <v>26</v>
      </c>
      <c r="P184">
        <v>5.4</v>
      </c>
      <c r="Q184">
        <v>1081.1199999999999</v>
      </c>
      <c r="R184">
        <v>1157.8</v>
      </c>
      <c r="S184" t="s">
        <v>7</v>
      </c>
      <c r="T184" t="s">
        <v>501</v>
      </c>
      <c r="U184" t="s">
        <v>13</v>
      </c>
      <c r="W184" t="s">
        <v>533</v>
      </c>
      <c r="X184" t="s">
        <v>533</v>
      </c>
      <c r="Y184" t="s">
        <v>533</v>
      </c>
      <c r="Z184" t="s">
        <v>533</v>
      </c>
      <c r="AA184" t="s">
        <v>533</v>
      </c>
      <c r="AB184" t="s">
        <v>681</v>
      </c>
      <c r="AC184" t="s">
        <v>682</v>
      </c>
      <c r="AF184">
        <v>140</v>
      </c>
      <c r="AG184">
        <v>130</v>
      </c>
      <c r="AH184" t="b">
        <v>0</v>
      </c>
    </row>
    <row r="185" spans="1:34" x14ac:dyDescent="0.35">
      <c r="A185" t="s">
        <v>888</v>
      </c>
      <c r="B185" t="s">
        <v>312</v>
      </c>
      <c r="C185" t="s">
        <v>6</v>
      </c>
      <c r="D185" t="s">
        <v>557</v>
      </c>
      <c r="E185" t="s">
        <v>29</v>
      </c>
      <c r="F185">
        <v>56580</v>
      </c>
      <c r="G185">
        <v>0.76</v>
      </c>
      <c r="H185">
        <v>0.75</v>
      </c>
      <c r="I185">
        <v>35</v>
      </c>
      <c r="J185">
        <v>870</v>
      </c>
      <c r="K185">
        <v>100</v>
      </c>
      <c r="L185">
        <v>1000</v>
      </c>
      <c r="M185">
        <v>1031</v>
      </c>
      <c r="N185">
        <v>0.92</v>
      </c>
      <c r="O185">
        <v>86</v>
      </c>
      <c r="P185">
        <v>7.68</v>
      </c>
      <c r="Q185">
        <v>1302.72</v>
      </c>
      <c r="R185">
        <v>1359.3</v>
      </c>
      <c r="S185" t="s">
        <v>16</v>
      </c>
      <c r="T185" t="s">
        <v>480</v>
      </c>
      <c r="U185">
        <v>5</v>
      </c>
      <c r="W185" t="s">
        <v>547</v>
      </c>
      <c r="X185" t="s">
        <v>553</v>
      </c>
      <c r="Y185" t="s">
        <v>533</v>
      </c>
      <c r="Z185" t="s">
        <v>533</v>
      </c>
      <c r="AA185" t="s">
        <v>554</v>
      </c>
      <c r="AC185" t="s">
        <v>555</v>
      </c>
      <c r="AF185">
        <v>52</v>
      </c>
      <c r="AG185">
        <v>46</v>
      </c>
      <c r="AH185" t="b">
        <v>0</v>
      </c>
    </row>
    <row r="186" spans="1:34" x14ac:dyDescent="0.35">
      <c r="A186" t="s">
        <v>889</v>
      </c>
      <c r="B186" t="s">
        <v>311</v>
      </c>
      <c r="C186" t="s">
        <v>11</v>
      </c>
      <c r="D186" t="s">
        <v>557</v>
      </c>
      <c r="E186" t="s">
        <v>29</v>
      </c>
      <c r="F186">
        <v>91640</v>
      </c>
      <c r="G186">
        <v>0.83</v>
      </c>
      <c r="H186">
        <v>0.8</v>
      </c>
      <c r="I186">
        <v>34</v>
      </c>
      <c r="J186">
        <v>950</v>
      </c>
      <c r="K186">
        <v>60</v>
      </c>
      <c r="L186">
        <v>800</v>
      </c>
      <c r="M186">
        <v>852</v>
      </c>
      <c r="N186">
        <v>0.92</v>
      </c>
      <c r="O186">
        <v>67</v>
      </c>
      <c r="P186">
        <v>2.95</v>
      </c>
      <c r="Q186">
        <v>1058.06</v>
      </c>
      <c r="R186">
        <v>1149.7</v>
      </c>
      <c r="S186" t="s">
        <v>8</v>
      </c>
      <c r="T186" t="s">
        <v>480</v>
      </c>
      <c r="U186">
        <v>5</v>
      </c>
      <c r="W186" t="s">
        <v>547</v>
      </c>
      <c r="X186" t="s">
        <v>553</v>
      </c>
      <c r="Y186" t="s">
        <v>533</v>
      </c>
      <c r="Z186" t="s">
        <v>533</v>
      </c>
      <c r="AA186" t="s">
        <v>554</v>
      </c>
      <c r="AC186" t="s">
        <v>555</v>
      </c>
      <c r="AF186">
        <v>52</v>
      </c>
      <c r="AG186">
        <v>46</v>
      </c>
      <c r="AH186" t="b">
        <v>1</v>
      </c>
    </row>
    <row r="187" spans="1:34" x14ac:dyDescent="0.35">
      <c r="A187" t="s">
        <v>890</v>
      </c>
      <c r="B187" t="s">
        <v>342</v>
      </c>
      <c r="C187" t="s">
        <v>11</v>
      </c>
      <c r="D187" t="s">
        <v>557</v>
      </c>
      <c r="E187" t="s">
        <v>29</v>
      </c>
      <c r="F187">
        <v>61230</v>
      </c>
      <c r="G187">
        <v>0.83</v>
      </c>
      <c r="H187">
        <v>0.8</v>
      </c>
      <c r="I187">
        <v>34</v>
      </c>
      <c r="J187">
        <v>770</v>
      </c>
      <c r="K187">
        <v>40</v>
      </c>
      <c r="L187">
        <v>1000</v>
      </c>
      <c r="M187">
        <v>986</v>
      </c>
      <c r="N187">
        <v>0.92</v>
      </c>
      <c r="O187">
        <v>67</v>
      </c>
      <c r="P187">
        <v>3</v>
      </c>
      <c r="Q187">
        <v>1003.37</v>
      </c>
      <c r="R187">
        <v>1064.5999999999999</v>
      </c>
      <c r="S187" t="s">
        <v>8</v>
      </c>
      <c r="T187" t="s">
        <v>480</v>
      </c>
      <c r="U187">
        <v>5</v>
      </c>
      <c r="W187" t="s">
        <v>547</v>
      </c>
      <c r="X187" t="s">
        <v>553</v>
      </c>
      <c r="Y187" t="s">
        <v>533</v>
      </c>
      <c r="Z187" t="s">
        <v>533</v>
      </c>
      <c r="AA187" t="s">
        <v>554</v>
      </c>
      <c r="AC187" t="s">
        <v>555</v>
      </c>
      <c r="AF187">
        <v>52</v>
      </c>
      <c r="AG187">
        <v>46</v>
      </c>
      <c r="AH187" t="b">
        <v>1</v>
      </c>
    </row>
    <row r="188" spans="1:34" x14ac:dyDescent="0.35">
      <c r="A188" t="s">
        <v>891</v>
      </c>
      <c r="B188" t="s">
        <v>892</v>
      </c>
      <c r="C188" t="s">
        <v>11</v>
      </c>
      <c r="D188" t="s">
        <v>557</v>
      </c>
      <c r="E188" t="s">
        <v>29</v>
      </c>
      <c r="F188">
        <v>29560</v>
      </c>
      <c r="G188">
        <v>0.79</v>
      </c>
      <c r="H188">
        <v>0.8</v>
      </c>
      <c r="I188">
        <v>34</v>
      </c>
      <c r="J188">
        <v>770</v>
      </c>
      <c r="K188">
        <v>30</v>
      </c>
      <c r="L188">
        <v>1000</v>
      </c>
      <c r="M188">
        <v>986</v>
      </c>
      <c r="N188">
        <v>0.92</v>
      </c>
      <c r="O188">
        <v>80</v>
      </c>
      <c r="P188">
        <v>2.52</v>
      </c>
      <c r="Q188">
        <v>1011.84</v>
      </c>
      <c r="R188">
        <v>1041.4000000000001</v>
      </c>
      <c r="S188" t="s">
        <v>8</v>
      </c>
      <c r="T188" t="s">
        <v>480</v>
      </c>
      <c r="U188">
        <v>5</v>
      </c>
      <c r="W188" t="s">
        <v>547</v>
      </c>
      <c r="X188" t="s">
        <v>553</v>
      </c>
      <c r="Y188" t="s">
        <v>533</v>
      </c>
      <c r="Z188" t="s">
        <v>533</v>
      </c>
      <c r="AA188" t="s">
        <v>554</v>
      </c>
      <c r="AC188" t="s">
        <v>555</v>
      </c>
      <c r="AF188">
        <v>52</v>
      </c>
      <c r="AG188">
        <v>46</v>
      </c>
      <c r="AH188" t="b">
        <v>0</v>
      </c>
    </row>
    <row r="189" spans="1:34" x14ac:dyDescent="0.35">
      <c r="A189" t="s">
        <v>893</v>
      </c>
      <c r="B189" t="s">
        <v>894</v>
      </c>
      <c r="C189" t="s">
        <v>11</v>
      </c>
      <c r="D189" t="s">
        <v>557</v>
      </c>
      <c r="E189" t="s">
        <v>29</v>
      </c>
      <c r="F189">
        <v>38680</v>
      </c>
      <c r="G189">
        <v>0.82</v>
      </c>
      <c r="H189">
        <v>0.81</v>
      </c>
      <c r="I189">
        <v>34</v>
      </c>
      <c r="J189">
        <v>830</v>
      </c>
      <c r="K189">
        <v>30</v>
      </c>
      <c r="L189">
        <v>1000</v>
      </c>
      <c r="M189">
        <v>986</v>
      </c>
      <c r="N189">
        <v>0.92</v>
      </c>
      <c r="O189">
        <v>80</v>
      </c>
      <c r="P189">
        <v>3.2</v>
      </c>
      <c r="Q189">
        <v>1005.92</v>
      </c>
      <c r="R189">
        <v>1044.5999999999999</v>
      </c>
      <c r="S189" t="s">
        <v>8</v>
      </c>
      <c r="T189" t="s">
        <v>480</v>
      </c>
      <c r="U189">
        <v>5</v>
      </c>
      <c r="W189" t="s">
        <v>547</v>
      </c>
      <c r="X189" t="s">
        <v>553</v>
      </c>
      <c r="Y189" t="s">
        <v>533</v>
      </c>
      <c r="Z189" t="s">
        <v>533</v>
      </c>
      <c r="AA189" t="s">
        <v>554</v>
      </c>
      <c r="AC189" t="s">
        <v>555</v>
      </c>
      <c r="AF189">
        <v>52</v>
      </c>
      <c r="AG189">
        <v>46</v>
      </c>
      <c r="AH189" t="b">
        <v>0</v>
      </c>
    </row>
    <row r="190" spans="1:34" x14ac:dyDescent="0.35">
      <c r="A190" t="s">
        <v>895</v>
      </c>
      <c r="B190" t="s">
        <v>896</v>
      </c>
      <c r="C190" t="s">
        <v>11</v>
      </c>
      <c r="D190" t="s">
        <v>557</v>
      </c>
      <c r="E190" t="s">
        <v>29</v>
      </c>
      <c r="F190">
        <v>35980</v>
      </c>
      <c r="G190">
        <v>0.81</v>
      </c>
      <c r="H190">
        <v>0.8</v>
      </c>
      <c r="I190">
        <v>34</v>
      </c>
      <c r="J190">
        <v>820</v>
      </c>
      <c r="K190">
        <v>30</v>
      </c>
      <c r="L190">
        <v>1000</v>
      </c>
      <c r="M190">
        <v>986</v>
      </c>
      <c r="N190">
        <v>0.93</v>
      </c>
      <c r="O190">
        <v>96</v>
      </c>
      <c r="P190">
        <v>3.25</v>
      </c>
      <c r="Q190">
        <v>1038.1199999999999</v>
      </c>
      <c r="R190">
        <v>1074.0999999999999</v>
      </c>
      <c r="S190" t="s">
        <v>8</v>
      </c>
      <c r="T190" t="s">
        <v>480</v>
      </c>
      <c r="U190">
        <v>5</v>
      </c>
      <c r="W190" t="s">
        <v>547</v>
      </c>
      <c r="X190" t="s">
        <v>553</v>
      </c>
      <c r="Y190" t="s">
        <v>533</v>
      </c>
      <c r="Z190" t="s">
        <v>533</v>
      </c>
      <c r="AA190" t="s">
        <v>554</v>
      </c>
      <c r="AC190" t="s">
        <v>555</v>
      </c>
      <c r="AF190">
        <v>52</v>
      </c>
      <c r="AG190">
        <v>46</v>
      </c>
      <c r="AH190" t="b">
        <v>0</v>
      </c>
    </row>
    <row r="191" spans="1:34" x14ac:dyDescent="0.35">
      <c r="A191" t="s">
        <v>897</v>
      </c>
      <c r="B191" t="s">
        <v>898</v>
      </c>
      <c r="C191" t="s">
        <v>11</v>
      </c>
      <c r="D191" t="s">
        <v>557</v>
      </c>
      <c r="E191" t="s">
        <v>29</v>
      </c>
      <c r="F191">
        <v>33350</v>
      </c>
      <c r="G191">
        <v>0.79</v>
      </c>
      <c r="H191">
        <v>0.8</v>
      </c>
      <c r="I191">
        <v>34</v>
      </c>
      <c r="J191">
        <v>850</v>
      </c>
      <c r="K191">
        <v>30</v>
      </c>
      <c r="L191">
        <v>1000</v>
      </c>
      <c r="M191">
        <v>986</v>
      </c>
      <c r="N191">
        <v>0.93</v>
      </c>
      <c r="O191">
        <v>80</v>
      </c>
      <c r="P191">
        <v>3.1</v>
      </c>
      <c r="Q191">
        <v>1011.25</v>
      </c>
      <c r="R191">
        <v>1044.5999999999999</v>
      </c>
      <c r="S191" t="s">
        <v>8</v>
      </c>
      <c r="T191" t="s">
        <v>480</v>
      </c>
      <c r="U191">
        <v>5</v>
      </c>
      <c r="W191" t="s">
        <v>547</v>
      </c>
      <c r="X191" t="s">
        <v>553</v>
      </c>
      <c r="Y191" t="s">
        <v>533</v>
      </c>
      <c r="Z191" t="s">
        <v>533</v>
      </c>
      <c r="AA191" t="s">
        <v>554</v>
      </c>
      <c r="AC191" t="s">
        <v>555</v>
      </c>
      <c r="AF191">
        <v>52</v>
      </c>
      <c r="AG191">
        <v>46</v>
      </c>
      <c r="AH191" t="b">
        <v>0</v>
      </c>
    </row>
    <row r="192" spans="1:34" x14ac:dyDescent="0.35">
      <c r="A192" t="s">
        <v>899</v>
      </c>
      <c r="B192" t="s">
        <v>473</v>
      </c>
      <c r="C192" t="s">
        <v>11</v>
      </c>
      <c r="D192" t="s">
        <v>557</v>
      </c>
      <c r="E192" t="s">
        <v>29</v>
      </c>
      <c r="F192">
        <v>35560</v>
      </c>
      <c r="G192">
        <v>0.81</v>
      </c>
      <c r="H192">
        <v>0.8</v>
      </c>
      <c r="I192">
        <v>34</v>
      </c>
      <c r="J192">
        <v>750</v>
      </c>
      <c r="K192">
        <v>30</v>
      </c>
      <c r="L192">
        <v>1000</v>
      </c>
      <c r="M192">
        <v>986</v>
      </c>
      <c r="N192">
        <v>0.92</v>
      </c>
      <c r="O192">
        <v>80</v>
      </c>
      <c r="P192">
        <v>3.02</v>
      </c>
      <c r="Q192">
        <v>1000.84</v>
      </c>
      <c r="R192">
        <v>1036.4000000000001</v>
      </c>
      <c r="S192" t="s">
        <v>8</v>
      </c>
      <c r="T192" t="s">
        <v>480</v>
      </c>
      <c r="U192">
        <v>5</v>
      </c>
      <c r="W192" t="s">
        <v>547</v>
      </c>
      <c r="X192" t="s">
        <v>553</v>
      </c>
      <c r="Y192" t="s">
        <v>533</v>
      </c>
      <c r="Z192" t="s">
        <v>533</v>
      </c>
      <c r="AA192" t="s">
        <v>554</v>
      </c>
      <c r="AC192" t="s">
        <v>555</v>
      </c>
      <c r="AF192">
        <v>52</v>
      </c>
      <c r="AG192">
        <v>46</v>
      </c>
      <c r="AH192" t="b">
        <v>0</v>
      </c>
    </row>
    <row r="193" spans="1:34" x14ac:dyDescent="0.35">
      <c r="A193" t="s">
        <v>900</v>
      </c>
      <c r="B193" t="s">
        <v>321</v>
      </c>
      <c r="C193" t="s">
        <v>11</v>
      </c>
      <c r="D193" t="s">
        <v>557</v>
      </c>
      <c r="E193" t="s">
        <v>29</v>
      </c>
      <c r="F193">
        <v>29230</v>
      </c>
      <c r="G193">
        <v>0.83</v>
      </c>
      <c r="H193">
        <v>0.8</v>
      </c>
      <c r="I193">
        <v>34</v>
      </c>
      <c r="J193">
        <v>770</v>
      </c>
      <c r="K193">
        <v>30</v>
      </c>
      <c r="L193">
        <v>1000</v>
      </c>
      <c r="M193">
        <v>986</v>
      </c>
      <c r="N193">
        <v>0.92</v>
      </c>
      <c r="O193">
        <v>61</v>
      </c>
      <c r="P193">
        <v>2.6</v>
      </c>
      <c r="Q193">
        <v>977.37</v>
      </c>
      <c r="R193">
        <v>1006.6</v>
      </c>
      <c r="S193" t="s">
        <v>8</v>
      </c>
      <c r="T193" t="s">
        <v>480</v>
      </c>
      <c r="U193">
        <v>5</v>
      </c>
      <c r="W193" t="s">
        <v>547</v>
      </c>
      <c r="X193" t="s">
        <v>553</v>
      </c>
      <c r="Y193" t="s">
        <v>533</v>
      </c>
      <c r="Z193" t="s">
        <v>533</v>
      </c>
      <c r="AA193" t="s">
        <v>554</v>
      </c>
      <c r="AC193" t="s">
        <v>555</v>
      </c>
      <c r="AF193">
        <v>52</v>
      </c>
      <c r="AG193">
        <v>46</v>
      </c>
      <c r="AH193" t="b">
        <v>1</v>
      </c>
    </row>
    <row r="194" spans="1:34" x14ac:dyDescent="0.35">
      <c r="A194" t="s">
        <v>901</v>
      </c>
      <c r="B194" t="s">
        <v>302</v>
      </c>
      <c r="C194" t="s">
        <v>6</v>
      </c>
      <c r="D194" t="s">
        <v>557</v>
      </c>
      <c r="E194" t="s">
        <v>29</v>
      </c>
      <c r="F194">
        <v>33000</v>
      </c>
      <c r="G194">
        <v>0.98</v>
      </c>
      <c r="H194">
        <v>0.64</v>
      </c>
      <c r="I194">
        <v>131</v>
      </c>
      <c r="J194">
        <v>38</v>
      </c>
      <c r="K194">
        <v>5</v>
      </c>
      <c r="L194">
        <v>1800</v>
      </c>
      <c r="M194">
        <v>1397</v>
      </c>
      <c r="N194">
        <v>0.63</v>
      </c>
      <c r="O194">
        <v>26</v>
      </c>
      <c r="P194">
        <v>3.95</v>
      </c>
      <c r="Q194">
        <v>1224</v>
      </c>
      <c r="R194">
        <v>1257</v>
      </c>
      <c r="S194" t="s">
        <v>7</v>
      </c>
      <c r="T194" t="s">
        <v>501</v>
      </c>
      <c r="U194" t="s">
        <v>13</v>
      </c>
      <c r="W194" t="s">
        <v>533</v>
      </c>
      <c r="X194" t="s">
        <v>533</v>
      </c>
      <c r="Y194" t="s">
        <v>533</v>
      </c>
      <c r="Z194" t="s">
        <v>533</v>
      </c>
      <c r="AA194" t="s">
        <v>533</v>
      </c>
      <c r="AB194" t="s">
        <v>681</v>
      </c>
      <c r="AC194" t="s">
        <v>682</v>
      </c>
      <c r="AF194">
        <v>140</v>
      </c>
      <c r="AG194">
        <v>130</v>
      </c>
      <c r="AH194" t="b">
        <v>1</v>
      </c>
    </row>
    <row r="195" spans="1:34" x14ac:dyDescent="0.35">
      <c r="A195" t="s">
        <v>902</v>
      </c>
      <c r="B195" t="s">
        <v>306</v>
      </c>
      <c r="C195" t="s">
        <v>12</v>
      </c>
      <c r="D195" t="s">
        <v>828</v>
      </c>
      <c r="E195" t="s">
        <v>1327</v>
      </c>
      <c r="F195">
        <v>32590</v>
      </c>
      <c r="G195">
        <v>0.95</v>
      </c>
      <c r="H195">
        <v>0.66</v>
      </c>
      <c r="I195">
        <v>79</v>
      </c>
      <c r="J195">
        <v>30</v>
      </c>
      <c r="K195">
        <v>5</v>
      </c>
      <c r="L195">
        <v>1500</v>
      </c>
      <c r="M195">
        <v>1313</v>
      </c>
      <c r="N195">
        <v>0.71</v>
      </c>
      <c r="O195">
        <v>26</v>
      </c>
      <c r="P195">
        <v>4.0999999999999996</v>
      </c>
      <c r="Q195">
        <v>832.71</v>
      </c>
      <c r="R195">
        <v>865.3</v>
      </c>
      <c r="S195" t="s">
        <v>7</v>
      </c>
      <c r="T195" t="s">
        <v>500</v>
      </c>
      <c r="U195">
        <v>7</v>
      </c>
      <c r="W195" t="s">
        <v>533</v>
      </c>
      <c r="X195" t="s">
        <v>548</v>
      </c>
      <c r="Y195" t="s">
        <v>533</v>
      </c>
      <c r="Z195" t="s">
        <v>829</v>
      </c>
      <c r="AC195" t="s">
        <v>830</v>
      </c>
      <c r="AF195">
        <v>39</v>
      </c>
      <c r="AG195">
        <v>78</v>
      </c>
      <c r="AH195" t="b">
        <v>1</v>
      </c>
    </row>
    <row r="196" spans="1:34" x14ac:dyDescent="0.35">
      <c r="A196" t="s">
        <v>903</v>
      </c>
      <c r="B196" t="s">
        <v>904</v>
      </c>
      <c r="C196" t="s">
        <v>12</v>
      </c>
      <c r="D196" t="s">
        <v>828</v>
      </c>
      <c r="E196" t="s">
        <v>1327</v>
      </c>
      <c r="F196">
        <v>32590</v>
      </c>
      <c r="G196">
        <v>0.97</v>
      </c>
      <c r="H196">
        <v>0.66</v>
      </c>
      <c r="I196">
        <v>79</v>
      </c>
      <c r="J196">
        <v>30</v>
      </c>
      <c r="K196">
        <v>5</v>
      </c>
      <c r="L196">
        <v>1500</v>
      </c>
      <c r="M196">
        <v>1523</v>
      </c>
      <c r="N196">
        <v>0.71</v>
      </c>
      <c r="O196">
        <v>26</v>
      </c>
      <c r="P196">
        <v>4.2</v>
      </c>
      <c r="Q196">
        <v>854.71</v>
      </c>
      <c r="R196">
        <v>887.3</v>
      </c>
      <c r="S196" t="s">
        <v>7</v>
      </c>
      <c r="T196" t="s">
        <v>500</v>
      </c>
      <c r="U196">
        <v>7</v>
      </c>
      <c r="W196" t="s">
        <v>533</v>
      </c>
      <c r="X196" t="s">
        <v>548</v>
      </c>
      <c r="Y196" t="s">
        <v>533</v>
      </c>
      <c r="Z196" t="s">
        <v>829</v>
      </c>
      <c r="AC196" t="s">
        <v>830</v>
      </c>
      <c r="AF196">
        <v>39</v>
      </c>
      <c r="AG196">
        <v>78</v>
      </c>
      <c r="AH196" t="b">
        <v>1</v>
      </c>
    </row>
    <row r="197" spans="1:34" x14ac:dyDescent="0.35">
      <c r="A197" t="s">
        <v>905</v>
      </c>
      <c r="B197" t="s">
        <v>906</v>
      </c>
      <c r="C197" t="s">
        <v>6</v>
      </c>
      <c r="D197" t="s">
        <v>557</v>
      </c>
      <c r="E197" t="s">
        <v>29</v>
      </c>
      <c r="F197">
        <v>40000</v>
      </c>
      <c r="G197">
        <v>0.86</v>
      </c>
      <c r="H197">
        <v>0.88</v>
      </c>
      <c r="I197">
        <v>53</v>
      </c>
      <c r="J197">
        <v>725</v>
      </c>
      <c r="K197">
        <v>20</v>
      </c>
      <c r="L197">
        <v>1000</v>
      </c>
      <c r="M197">
        <v>888</v>
      </c>
      <c r="N197">
        <v>0.91</v>
      </c>
      <c r="O197">
        <v>36</v>
      </c>
      <c r="P197">
        <v>5.0999999999999996</v>
      </c>
      <c r="Q197">
        <v>924.3</v>
      </c>
      <c r="R197">
        <v>964.3</v>
      </c>
      <c r="S197" t="s">
        <v>8</v>
      </c>
      <c r="T197" t="s">
        <v>488</v>
      </c>
      <c r="U197">
        <v>7</v>
      </c>
      <c r="W197" t="s">
        <v>533</v>
      </c>
      <c r="X197" t="s">
        <v>533</v>
      </c>
      <c r="Y197" t="s">
        <v>537</v>
      </c>
      <c r="Z197" t="s">
        <v>533</v>
      </c>
      <c r="AA197" t="s">
        <v>533</v>
      </c>
      <c r="AB197" t="s">
        <v>732</v>
      </c>
      <c r="AC197" t="s">
        <v>733</v>
      </c>
      <c r="AF197">
        <v>62</v>
      </c>
      <c r="AG197">
        <v>70</v>
      </c>
      <c r="AH197" t="b">
        <v>0</v>
      </c>
    </row>
    <row r="198" spans="1:34" x14ac:dyDescent="0.35">
      <c r="A198" t="s">
        <v>907</v>
      </c>
      <c r="B198" t="s">
        <v>296</v>
      </c>
      <c r="C198" t="s">
        <v>12</v>
      </c>
      <c r="D198" t="s">
        <v>541</v>
      </c>
      <c r="E198" t="s">
        <v>28</v>
      </c>
      <c r="F198">
        <v>21560</v>
      </c>
      <c r="G198">
        <v>0.91</v>
      </c>
      <c r="H198">
        <v>0.65</v>
      </c>
      <c r="I198">
        <v>86</v>
      </c>
      <c r="J198">
        <v>25</v>
      </c>
      <c r="K198">
        <v>5</v>
      </c>
      <c r="L198">
        <v>1100</v>
      </c>
      <c r="M198">
        <v>888</v>
      </c>
      <c r="N198">
        <v>0.56999999999999995</v>
      </c>
      <c r="O198">
        <v>26</v>
      </c>
      <c r="P198">
        <v>3.8</v>
      </c>
      <c r="Q198">
        <v>825.74</v>
      </c>
      <c r="R198">
        <v>847.3</v>
      </c>
      <c r="S198" t="s">
        <v>7</v>
      </c>
      <c r="T198" t="s">
        <v>491</v>
      </c>
      <c r="U198">
        <v>7</v>
      </c>
      <c r="V198" t="s">
        <v>481</v>
      </c>
      <c r="W198" t="s">
        <v>533</v>
      </c>
      <c r="X198" t="s">
        <v>533</v>
      </c>
      <c r="Y198" t="s">
        <v>908</v>
      </c>
      <c r="Z198" t="s">
        <v>869</v>
      </c>
      <c r="AA198" t="s">
        <v>533</v>
      </c>
      <c r="AB198" t="s">
        <v>909</v>
      </c>
      <c r="AC198" t="s">
        <v>871</v>
      </c>
      <c r="AD198" t="s">
        <v>569</v>
      </c>
      <c r="AF198">
        <v>80</v>
      </c>
      <c r="AG198">
        <v>74</v>
      </c>
      <c r="AH198" t="b">
        <v>0</v>
      </c>
    </row>
    <row r="199" spans="1:34" x14ac:dyDescent="0.35">
      <c r="A199" t="s">
        <v>910</v>
      </c>
      <c r="B199" t="s">
        <v>352</v>
      </c>
      <c r="C199" t="s">
        <v>12</v>
      </c>
      <c r="D199" t="s">
        <v>557</v>
      </c>
      <c r="E199" t="s">
        <v>29</v>
      </c>
      <c r="F199">
        <v>24850</v>
      </c>
      <c r="G199">
        <v>0.65</v>
      </c>
      <c r="H199">
        <v>0.63</v>
      </c>
      <c r="I199">
        <v>189</v>
      </c>
      <c r="J199">
        <v>75</v>
      </c>
      <c r="K199">
        <v>8</v>
      </c>
      <c r="L199">
        <v>250</v>
      </c>
      <c r="M199">
        <v>330</v>
      </c>
      <c r="N199">
        <v>0.78</v>
      </c>
      <c r="O199">
        <v>26</v>
      </c>
      <c r="P199">
        <v>3.3</v>
      </c>
      <c r="Q199">
        <v>842.65</v>
      </c>
      <c r="R199">
        <v>867.5</v>
      </c>
      <c r="S199" t="s">
        <v>14</v>
      </c>
      <c r="T199" t="s">
        <v>493</v>
      </c>
      <c r="U199">
        <v>12</v>
      </c>
      <c r="W199" t="s">
        <v>533</v>
      </c>
      <c r="X199" t="s">
        <v>661</v>
      </c>
      <c r="Y199" t="s">
        <v>533</v>
      </c>
      <c r="Z199" t="s">
        <v>662</v>
      </c>
      <c r="AC199" t="s">
        <v>663</v>
      </c>
      <c r="AF199">
        <v>42</v>
      </c>
      <c r="AG199">
        <v>132</v>
      </c>
      <c r="AH199" t="b">
        <v>0</v>
      </c>
    </row>
    <row r="200" spans="1:34" x14ac:dyDescent="0.35">
      <c r="A200" t="s">
        <v>911</v>
      </c>
      <c r="B200" t="s">
        <v>351</v>
      </c>
      <c r="C200" t="s">
        <v>12</v>
      </c>
      <c r="D200" t="s">
        <v>541</v>
      </c>
      <c r="E200" t="s">
        <v>28</v>
      </c>
      <c r="F200">
        <v>19960</v>
      </c>
      <c r="G200">
        <v>0.69</v>
      </c>
      <c r="H200">
        <v>0.59</v>
      </c>
      <c r="I200">
        <v>189</v>
      </c>
      <c r="J200">
        <v>80</v>
      </c>
      <c r="K200">
        <v>5</v>
      </c>
      <c r="L200">
        <v>250</v>
      </c>
      <c r="M200">
        <v>340</v>
      </c>
      <c r="N200">
        <v>0.74</v>
      </c>
      <c r="O200">
        <v>26</v>
      </c>
      <c r="P200">
        <v>3</v>
      </c>
      <c r="Q200">
        <v>833.04</v>
      </c>
      <c r="R200">
        <v>853</v>
      </c>
      <c r="S200" t="s">
        <v>14</v>
      </c>
      <c r="T200" t="s">
        <v>493</v>
      </c>
      <c r="U200">
        <v>12</v>
      </c>
      <c r="W200" t="s">
        <v>533</v>
      </c>
      <c r="X200" t="s">
        <v>661</v>
      </c>
      <c r="Y200" t="s">
        <v>533</v>
      </c>
      <c r="Z200" t="s">
        <v>662</v>
      </c>
      <c r="AC200" t="s">
        <v>663</v>
      </c>
      <c r="AF200">
        <v>42</v>
      </c>
      <c r="AG200">
        <v>132</v>
      </c>
      <c r="AH200" t="b">
        <v>1</v>
      </c>
    </row>
    <row r="201" spans="1:34" x14ac:dyDescent="0.35">
      <c r="A201" t="s">
        <v>912</v>
      </c>
      <c r="B201" t="s">
        <v>295</v>
      </c>
      <c r="C201" t="s">
        <v>12</v>
      </c>
      <c r="D201" t="s">
        <v>541</v>
      </c>
      <c r="E201" t="s">
        <v>28</v>
      </c>
      <c r="F201">
        <v>30580</v>
      </c>
      <c r="G201">
        <v>0.66</v>
      </c>
      <c r="H201">
        <v>0.59</v>
      </c>
      <c r="I201">
        <v>189</v>
      </c>
      <c r="J201">
        <v>200</v>
      </c>
      <c r="K201">
        <v>5</v>
      </c>
      <c r="L201">
        <v>250</v>
      </c>
      <c r="M201">
        <v>370</v>
      </c>
      <c r="N201">
        <v>0.77</v>
      </c>
      <c r="O201">
        <v>26</v>
      </c>
      <c r="P201">
        <v>3.5</v>
      </c>
      <c r="Q201">
        <v>832.42000000000007</v>
      </c>
      <c r="R201">
        <v>863</v>
      </c>
      <c r="S201" t="s">
        <v>14</v>
      </c>
      <c r="T201" t="s">
        <v>493</v>
      </c>
      <c r="U201">
        <v>12</v>
      </c>
      <c r="W201" t="s">
        <v>533</v>
      </c>
      <c r="X201" t="s">
        <v>661</v>
      </c>
      <c r="Y201" t="s">
        <v>533</v>
      </c>
      <c r="Z201" t="s">
        <v>662</v>
      </c>
      <c r="AC201" t="s">
        <v>663</v>
      </c>
      <c r="AF201">
        <v>42</v>
      </c>
      <c r="AG201">
        <v>132</v>
      </c>
      <c r="AH201" t="b">
        <v>1</v>
      </c>
    </row>
    <row r="202" spans="1:34" x14ac:dyDescent="0.35">
      <c r="A202" t="s">
        <v>913</v>
      </c>
      <c r="B202" t="s">
        <v>370</v>
      </c>
      <c r="C202" t="s">
        <v>9</v>
      </c>
      <c r="D202" t="s">
        <v>541</v>
      </c>
      <c r="E202" t="s">
        <v>28</v>
      </c>
      <c r="F202">
        <v>14680</v>
      </c>
      <c r="G202">
        <v>0.88</v>
      </c>
      <c r="H202">
        <v>0.7</v>
      </c>
      <c r="I202">
        <v>96</v>
      </c>
      <c r="J202">
        <v>160</v>
      </c>
      <c r="K202">
        <v>6</v>
      </c>
      <c r="L202">
        <v>500</v>
      </c>
      <c r="M202">
        <v>452</v>
      </c>
      <c r="N202">
        <v>0.77</v>
      </c>
      <c r="O202">
        <v>29</v>
      </c>
      <c r="P202">
        <v>0.9</v>
      </c>
      <c r="Q202">
        <v>742.52</v>
      </c>
      <c r="R202">
        <v>757.2</v>
      </c>
      <c r="S202" t="s">
        <v>10</v>
      </c>
      <c r="T202" t="s">
        <v>485</v>
      </c>
      <c r="U202">
        <v>9</v>
      </c>
      <c r="W202" t="s">
        <v>547</v>
      </c>
      <c r="AC202" t="s">
        <v>715</v>
      </c>
      <c r="AF202">
        <v>15</v>
      </c>
      <c r="AG202">
        <v>103</v>
      </c>
      <c r="AH202" t="b">
        <v>0</v>
      </c>
    </row>
    <row r="203" spans="1:34" x14ac:dyDescent="0.35">
      <c r="A203" t="s">
        <v>914</v>
      </c>
      <c r="B203" t="s">
        <v>357</v>
      </c>
      <c r="C203" t="s">
        <v>9</v>
      </c>
      <c r="D203" t="s">
        <v>541</v>
      </c>
      <c r="E203" t="s">
        <v>28</v>
      </c>
      <c r="F203">
        <v>11580</v>
      </c>
      <c r="G203">
        <v>0.74</v>
      </c>
      <c r="H203">
        <v>0.84</v>
      </c>
      <c r="I203">
        <v>21</v>
      </c>
      <c r="J203">
        <v>293</v>
      </c>
      <c r="K203">
        <v>18</v>
      </c>
      <c r="L203">
        <v>400</v>
      </c>
      <c r="M203">
        <v>486</v>
      </c>
      <c r="N203">
        <v>0.86</v>
      </c>
      <c r="O203">
        <v>33</v>
      </c>
      <c r="P203">
        <v>0.95</v>
      </c>
      <c r="Q203">
        <v>673.82</v>
      </c>
      <c r="R203">
        <v>685.40000000000009</v>
      </c>
      <c r="S203" t="s">
        <v>10</v>
      </c>
      <c r="T203" t="s">
        <v>484</v>
      </c>
      <c r="U203">
        <v>9</v>
      </c>
      <c r="V203" t="s">
        <v>483</v>
      </c>
      <c r="W203" t="s">
        <v>686</v>
      </c>
      <c r="X203" t="s">
        <v>533</v>
      </c>
      <c r="Y203" t="s">
        <v>568</v>
      </c>
      <c r="Z203" t="s">
        <v>650</v>
      </c>
      <c r="AC203" t="s">
        <v>652</v>
      </c>
      <c r="AD203" t="s">
        <v>651</v>
      </c>
      <c r="AF203">
        <v>38</v>
      </c>
      <c r="AG203">
        <v>40</v>
      </c>
      <c r="AH203" t="b">
        <v>0</v>
      </c>
    </row>
    <row r="204" spans="1:34" x14ac:dyDescent="0.35">
      <c r="A204" t="s">
        <v>915</v>
      </c>
      <c r="B204" t="s">
        <v>348</v>
      </c>
      <c r="C204" t="s">
        <v>9</v>
      </c>
      <c r="D204" t="s">
        <v>916</v>
      </c>
      <c r="E204" t="s">
        <v>1327</v>
      </c>
      <c r="F204">
        <v>20380</v>
      </c>
      <c r="G204">
        <v>0.62</v>
      </c>
      <c r="H204">
        <v>0.84</v>
      </c>
      <c r="I204">
        <v>21</v>
      </c>
      <c r="J204">
        <v>800</v>
      </c>
      <c r="K204">
        <v>30</v>
      </c>
      <c r="L204">
        <v>400</v>
      </c>
      <c r="M204">
        <v>528</v>
      </c>
      <c r="N204">
        <v>0.91</v>
      </c>
      <c r="O204">
        <v>91</v>
      </c>
      <c r="P204">
        <v>3.1</v>
      </c>
      <c r="Q204">
        <v>867.42</v>
      </c>
      <c r="R204">
        <v>887.8</v>
      </c>
      <c r="S204" t="s">
        <v>15</v>
      </c>
      <c r="T204" t="s">
        <v>484</v>
      </c>
      <c r="U204">
        <v>9</v>
      </c>
      <c r="V204" t="s">
        <v>483</v>
      </c>
      <c r="W204" t="s">
        <v>686</v>
      </c>
      <c r="X204" t="s">
        <v>533</v>
      </c>
      <c r="Y204" t="s">
        <v>568</v>
      </c>
      <c r="Z204" t="s">
        <v>650</v>
      </c>
      <c r="AC204" t="s">
        <v>652</v>
      </c>
      <c r="AD204" t="s">
        <v>651</v>
      </c>
      <c r="AF204">
        <v>38</v>
      </c>
      <c r="AG204">
        <v>40</v>
      </c>
      <c r="AH204" t="b">
        <v>0</v>
      </c>
    </row>
    <row r="205" spans="1:34" x14ac:dyDescent="0.35">
      <c r="A205" t="s">
        <v>917</v>
      </c>
      <c r="B205" t="s">
        <v>308</v>
      </c>
      <c r="C205" t="s">
        <v>11</v>
      </c>
      <c r="D205" t="s">
        <v>916</v>
      </c>
      <c r="E205" t="s">
        <v>1327</v>
      </c>
      <c r="F205">
        <v>28950</v>
      </c>
      <c r="G205">
        <v>0.7</v>
      </c>
      <c r="H205">
        <v>0.84</v>
      </c>
      <c r="I205">
        <v>26</v>
      </c>
      <c r="J205">
        <v>730</v>
      </c>
      <c r="K205">
        <v>30</v>
      </c>
      <c r="L205">
        <v>400</v>
      </c>
      <c r="M205">
        <v>373</v>
      </c>
      <c r="N205">
        <v>0.92</v>
      </c>
      <c r="O205">
        <v>82</v>
      </c>
      <c r="P205">
        <v>3</v>
      </c>
      <c r="Q205">
        <v>853.34999999999991</v>
      </c>
      <c r="R205">
        <v>882.3</v>
      </c>
      <c r="S205" t="s">
        <v>15</v>
      </c>
      <c r="T205" t="s">
        <v>502</v>
      </c>
      <c r="U205" t="s">
        <v>13</v>
      </c>
      <c r="W205" t="s">
        <v>706</v>
      </c>
      <c r="X205" t="s">
        <v>694</v>
      </c>
      <c r="AC205" t="s">
        <v>707</v>
      </c>
      <c r="AF205">
        <v>19</v>
      </c>
      <c r="AG205">
        <v>69</v>
      </c>
      <c r="AH205" t="b">
        <v>0</v>
      </c>
    </row>
    <row r="206" spans="1:34" x14ac:dyDescent="0.35">
      <c r="A206" t="s">
        <v>918</v>
      </c>
      <c r="B206" t="s">
        <v>919</v>
      </c>
      <c r="C206" t="s">
        <v>9</v>
      </c>
      <c r="D206" t="s">
        <v>916</v>
      </c>
      <c r="E206" t="s">
        <v>1327</v>
      </c>
      <c r="F206">
        <v>22350</v>
      </c>
      <c r="G206">
        <v>0.7</v>
      </c>
      <c r="H206">
        <v>0.84</v>
      </c>
      <c r="I206">
        <v>21</v>
      </c>
      <c r="J206">
        <v>813</v>
      </c>
      <c r="K206">
        <v>30</v>
      </c>
      <c r="L206">
        <v>400</v>
      </c>
      <c r="M206">
        <v>528</v>
      </c>
      <c r="N206">
        <v>0.92</v>
      </c>
      <c r="O206">
        <v>91</v>
      </c>
      <c r="P206">
        <v>3.1</v>
      </c>
      <c r="Q206">
        <v>875.75</v>
      </c>
      <c r="R206">
        <v>898.09999999999991</v>
      </c>
      <c r="S206" t="s">
        <v>15</v>
      </c>
      <c r="T206" t="s">
        <v>484</v>
      </c>
      <c r="U206">
        <v>9</v>
      </c>
      <c r="V206" t="s">
        <v>483</v>
      </c>
      <c r="W206" t="s">
        <v>686</v>
      </c>
      <c r="X206" t="s">
        <v>533</v>
      </c>
      <c r="Y206" t="s">
        <v>568</v>
      </c>
      <c r="Z206" t="s">
        <v>650</v>
      </c>
      <c r="AC206" t="s">
        <v>652</v>
      </c>
      <c r="AD206" t="s">
        <v>651</v>
      </c>
      <c r="AF206">
        <v>38</v>
      </c>
      <c r="AG206">
        <v>40</v>
      </c>
      <c r="AH206" t="b">
        <v>0</v>
      </c>
    </row>
    <row r="207" spans="1:34" x14ac:dyDescent="0.35">
      <c r="A207" t="s">
        <v>920</v>
      </c>
      <c r="B207" t="s">
        <v>404</v>
      </c>
      <c r="C207" t="s">
        <v>9</v>
      </c>
      <c r="D207" t="s">
        <v>916</v>
      </c>
      <c r="E207" t="s">
        <v>1327</v>
      </c>
      <c r="F207">
        <v>23680</v>
      </c>
      <c r="G207">
        <v>0.71</v>
      </c>
      <c r="H207">
        <v>0.84</v>
      </c>
      <c r="I207">
        <v>21</v>
      </c>
      <c r="J207">
        <v>830</v>
      </c>
      <c r="K207">
        <v>30</v>
      </c>
      <c r="L207">
        <v>400</v>
      </c>
      <c r="M207">
        <v>528</v>
      </c>
      <c r="N207">
        <v>0.93</v>
      </c>
      <c r="O207">
        <v>97</v>
      </c>
      <c r="P207">
        <v>3.22</v>
      </c>
      <c r="Q207">
        <v>888.92</v>
      </c>
      <c r="R207">
        <v>912.59999999999991</v>
      </c>
      <c r="S207" t="s">
        <v>15</v>
      </c>
      <c r="T207" t="s">
        <v>484</v>
      </c>
      <c r="U207">
        <v>9</v>
      </c>
      <c r="V207" t="s">
        <v>483</v>
      </c>
      <c r="W207" t="s">
        <v>686</v>
      </c>
      <c r="X207" t="s">
        <v>533</v>
      </c>
      <c r="Y207" t="s">
        <v>568</v>
      </c>
      <c r="Z207" t="s">
        <v>650</v>
      </c>
      <c r="AC207" t="s">
        <v>652</v>
      </c>
      <c r="AD207" t="s">
        <v>651</v>
      </c>
      <c r="AF207">
        <v>38</v>
      </c>
      <c r="AG207">
        <v>40</v>
      </c>
      <c r="AH207" t="b">
        <v>0</v>
      </c>
    </row>
    <row r="208" spans="1:34" x14ac:dyDescent="0.35">
      <c r="A208" t="s">
        <v>921</v>
      </c>
      <c r="B208" t="s">
        <v>349</v>
      </c>
      <c r="C208" t="s">
        <v>9</v>
      </c>
      <c r="D208" t="s">
        <v>916</v>
      </c>
      <c r="E208" t="s">
        <v>1327</v>
      </c>
      <c r="F208">
        <v>21880</v>
      </c>
      <c r="G208">
        <v>0.66</v>
      </c>
      <c r="H208">
        <v>0.84</v>
      </c>
      <c r="I208">
        <v>21</v>
      </c>
      <c r="J208">
        <v>800</v>
      </c>
      <c r="K208">
        <v>30</v>
      </c>
      <c r="L208">
        <v>400</v>
      </c>
      <c r="M208">
        <v>528</v>
      </c>
      <c r="N208">
        <v>0.91</v>
      </c>
      <c r="O208">
        <v>116</v>
      </c>
      <c r="P208">
        <v>2.97</v>
      </c>
      <c r="Q208">
        <v>921.22</v>
      </c>
      <c r="R208">
        <v>943.09999999999991</v>
      </c>
      <c r="S208" t="s">
        <v>15</v>
      </c>
      <c r="T208" t="s">
        <v>484</v>
      </c>
      <c r="U208">
        <v>9</v>
      </c>
      <c r="V208" t="s">
        <v>483</v>
      </c>
      <c r="W208" t="s">
        <v>686</v>
      </c>
      <c r="X208" t="s">
        <v>533</v>
      </c>
      <c r="Y208" t="s">
        <v>568</v>
      </c>
      <c r="Z208" t="s">
        <v>650</v>
      </c>
      <c r="AC208" t="s">
        <v>652</v>
      </c>
      <c r="AD208" t="s">
        <v>651</v>
      </c>
      <c r="AF208">
        <v>38</v>
      </c>
      <c r="AG208">
        <v>40</v>
      </c>
      <c r="AH208" t="b">
        <v>0</v>
      </c>
    </row>
    <row r="209" spans="1:34" x14ac:dyDescent="0.35">
      <c r="A209" t="s">
        <v>922</v>
      </c>
      <c r="B209" t="s">
        <v>405</v>
      </c>
      <c r="C209" t="s">
        <v>9</v>
      </c>
      <c r="D209" t="s">
        <v>916</v>
      </c>
      <c r="E209" t="s">
        <v>1327</v>
      </c>
      <c r="F209">
        <v>24560</v>
      </c>
      <c r="G209">
        <v>0.69</v>
      </c>
      <c r="H209">
        <v>0.84</v>
      </c>
      <c r="I209">
        <v>21</v>
      </c>
      <c r="J209">
        <v>835</v>
      </c>
      <c r="K209">
        <v>30</v>
      </c>
      <c r="L209">
        <v>400</v>
      </c>
      <c r="M209">
        <v>528</v>
      </c>
      <c r="N209">
        <v>0.94</v>
      </c>
      <c r="O209">
        <v>116</v>
      </c>
      <c r="P209">
        <v>3.07</v>
      </c>
      <c r="Q209">
        <v>927.04</v>
      </c>
      <c r="R209">
        <v>951.59999999999991</v>
      </c>
      <c r="S209" t="s">
        <v>15</v>
      </c>
      <c r="T209" t="s">
        <v>484</v>
      </c>
      <c r="U209">
        <v>9</v>
      </c>
      <c r="V209" t="s">
        <v>483</v>
      </c>
      <c r="W209" t="s">
        <v>686</v>
      </c>
      <c r="X209" t="s">
        <v>533</v>
      </c>
      <c r="Y209" t="s">
        <v>568</v>
      </c>
      <c r="Z209" t="s">
        <v>650</v>
      </c>
      <c r="AC209" t="s">
        <v>652</v>
      </c>
      <c r="AD209" t="s">
        <v>651</v>
      </c>
      <c r="AF209">
        <v>38</v>
      </c>
      <c r="AG209">
        <v>40</v>
      </c>
      <c r="AH209" t="b">
        <v>0</v>
      </c>
    </row>
    <row r="210" spans="1:34" x14ac:dyDescent="0.35">
      <c r="A210" t="s">
        <v>923</v>
      </c>
      <c r="B210" t="s">
        <v>924</v>
      </c>
      <c r="C210" t="s">
        <v>9</v>
      </c>
      <c r="D210" t="s">
        <v>916</v>
      </c>
      <c r="E210" t="s">
        <v>1327</v>
      </c>
      <c r="F210">
        <v>22650</v>
      </c>
      <c r="G210">
        <v>0.67</v>
      </c>
      <c r="H210">
        <v>0.84</v>
      </c>
      <c r="I210">
        <v>21</v>
      </c>
      <c r="J210">
        <v>820</v>
      </c>
      <c r="K210">
        <v>30</v>
      </c>
      <c r="L210">
        <v>400</v>
      </c>
      <c r="M210">
        <v>528</v>
      </c>
      <c r="N210">
        <v>0.92</v>
      </c>
      <c r="O210">
        <v>116</v>
      </c>
      <c r="P210">
        <v>2.97</v>
      </c>
      <c r="Q210">
        <v>924.44999999999993</v>
      </c>
      <c r="R210">
        <v>947.09999999999991</v>
      </c>
      <c r="S210" t="s">
        <v>15</v>
      </c>
      <c r="T210" t="s">
        <v>484</v>
      </c>
      <c r="U210">
        <v>9</v>
      </c>
      <c r="V210" t="s">
        <v>483</v>
      </c>
      <c r="W210" t="s">
        <v>686</v>
      </c>
      <c r="X210" t="s">
        <v>533</v>
      </c>
      <c r="Y210" t="s">
        <v>568</v>
      </c>
      <c r="Z210" t="s">
        <v>650</v>
      </c>
      <c r="AC210" t="s">
        <v>652</v>
      </c>
      <c r="AD210" t="s">
        <v>651</v>
      </c>
      <c r="AF210">
        <v>38</v>
      </c>
      <c r="AG210">
        <v>40</v>
      </c>
      <c r="AH210" t="b">
        <v>0</v>
      </c>
    </row>
    <row r="211" spans="1:34" x14ac:dyDescent="0.35">
      <c r="A211" t="s">
        <v>925</v>
      </c>
      <c r="B211" t="s">
        <v>313</v>
      </c>
      <c r="C211" t="s">
        <v>11</v>
      </c>
      <c r="D211" t="s">
        <v>782</v>
      </c>
      <c r="E211" t="s">
        <v>1327</v>
      </c>
      <c r="F211">
        <v>37500</v>
      </c>
      <c r="G211">
        <v>0.83</v>
      </c>
      <c r="H211">
        <v>0.88</v>
      </c>
      <c r="I211">
        <v>23</v>
      </c>
      <c r="J211">
        <v>950</v>
      </c>
      <c r="K211">
        <v>40</v>
      </c>
      <c r="L211">
        <v>400</v>
      </c>
      <c r="M211">
        <v>420</v>
      </c>
      <c r="N211">
        <v>0.89</v>
      </c>
      <c r="O211">
        <v>78</v>
      </c>
      <c r="P211">
        <v>2.1</v>
      </c>
      <c r="Q211">
        <v>907.5</v>
      </c>
      <c r="R211">
        <v>945</v>
      </c>
      <c r="S211" t="s">
        <v>15</v>
      </c>
      <c r="T211" t="s">
        <v>499</v>
      </c>
      <c r="U211" t="s">
        <v>13</v>
      </c>
      <c r="V211" t="s">
        <v>483</v>
      </c>
      <c r="W211" t="s">
        <v>547</v>
      </c>
      <c r="X211" t="s">
        <v>752</v>
      </c>
      <c r="Y211" t="s">
        <v>568</v>
      </c>
      <c r="Z211" t="s">
        <v>662</v>
      </c>
      <c r="AC211" t="s">
        <v>661</v>
      </c>
      <c r="AD211" t="s">
        <v>651</v>
      </c>
      <c r="AF211">
        <v>42</v>
      </c>
      <c r="AG211">
        <v>33</v>
      </c>
      <c r="AH211" t="b">
        <v>0</v>
      </c>
    </row>
    <row r="212" spans="1:34" x14ac:dyDescent="0.35">
      <c r="A212" t="s">
        <v>926</v>
      </c>
      <c r="B212" t="s">
        <v>263</v>
      </c>
      <c r="C212" t="s">
        <v>6</v>
      </c>
      <c r="D212" t="s">
        <v>541</v>
      </c>
      <c r="E212" t="s">
        <v>28</v>
      </c>
      <c r="F212">
        <v>36860</v>
      </c>
      <c r="G212">
        <v>0.75</v>
      </c>
      <c r="H212">
        <v>0.82</v>
      </c>
      <c r="I212">
        <v>39</v>
      </c>
      <c r="J212">
        <v>700</v>
      </c>
      <c r="K212">
        <v>30</v>
      </c>
      <c r="L212">
        <v>400</v>
      </c>
      <c r="M212">
        <v>210</v>
      </c>
      <c r="N212">
        <v>0.91</v>
      </c>
      <c r="O212">
        <v>61</v>
      </c>
      <c r="P212">
        <v>4</v>
      </c>
      <c r="Q212">
        <v>633.14</v>
      </c>
      <c r="R212">
        <v>670</v>
      </c>
      <c r="S212" t="s">
        <v>8</v>
      </c>
      <c r="T212" t="s">
        <v>479</v>
      </c>
      <c r="U212">
        <v>9</v>
      </c>
      <c r="W212" t="s">
        <v>533</v>
      </c>
      <c r="X212" t="s">
        <v>533</v>
      </c>
      <c r="Y212" t="s">
        <v>537</v>
      </c>
      <c r="Z212" t="s">
        <v>533</v>
      </c>
      <c r="AA212" t="s">
        <v>538</v>
      </c>
      <c r="AC212" t="s">
        <v>539</v>
      </c>
      <c r="AF212">
        <v>55</v>
      </c>
      <c r="AG212">
        <v>43</v>
      </c>
      <c r="AH212" t="b">
        <v>0</v>
      </c>
    </row>
    <row r="213" spans="1:34" x14ac:dyDescent="0.35">
      <c r="A213" t="s">
        <v>927</v>
      </c>
      <c r="B213" t="s">
        <v>332</v>
      </c>
      <c r="C213" t="s">
        <v>11</v>
      </c>
      <c r="D213" t="s">
        <v>541</v>
      </c>
      <c r="E213" t="s">
        <v>28</v>
      </c>
      <c r="F213">
        <v>38580</v>
      </c>
      <c r="G213">
        <v>0.79</v>
      </c>
      <c r="H213">
        <v>0.72</v>
      </c>
      <c r="I213">
        <v>42</v>
      </c>
      <c r="J213">
        <v>750</v>
      </c>
      <c r="K213">
        <v>60</v>
      </c>
      <c r="L213">
        <v>900</v>
      </c>
      <c r="M213">
        <v>765</v>
      </c>
      <c r="N213">
        <v>0.92</v>
      </c>
      <c r="O213">
        <v>76</v>
      </c>
      <c r="P213">
        <v>4.0999999999999996</v>
      </c>
      <c r="Q213">
        <v>812.92000000000007</v>
      </c>
      <c r="R213">
        <v>851.5</v>
      </c>
      <c r="S213" t="s">
        <v>8</v>
      </c>
      <c r="T213" t="s">
        <v>476</v>
      </c>
      <c r="U213">
        <v>5</v>
      </c>
      <c r="W213" t="s">
        <v>547</v>
      </c>
      <c r="X213" t="s">
        <v>548</v>
      </c>
      <c r="Y213" t="s">
        <v>533</v>
      </c>
      <c r="Z213" t="s">
        <v>533</v>
      </c>
      <c r="AA213" t="s">
        <v>549</v>
      </c>
      <c r="AC213" t="s">
        <v>550</v>
      </c>
      <c r="AF213">
        <v>47</v>
      </c>
      <c r="AG213">
        <v>53</v>
      </c>
      <c r="AH213" t="b">
        <v>0</v>
      </c>
    </row>
    <row r="214" spans="1:34" x14ac:dyDescent="0.35">
      <c r="A214" t="s">
        <v>928</v>
      </c>
      <c r="B214" t="s">
        <v>395</v>
      </c>
      <c r="C214" t="s">
        <v>9</v>
      </c>
      <c r="D214" t="s">
        <v>536</v>
      </c>
      <c r="E214" t="s">
        <v>28</v>
      </c>
      <c r="F214">
        <v>16880</v>
      </c>
      <c r="G214">
        <v>0.6</v>
      </c>
      <c r="H214">
        <v>0.84</v>
      </c>
      <c r="I214">
        <v>18</v>
      </c>
      <c r="J214">
        <v>850</v>
      </c>
      <c r="K214">
        <v>30</v>
      </c>
      <c r="L214">
        <v>300</v>
      </c>
      <c r="M214">
        <v>434</v>
      </c>
      <c r="N214">
        <v>0.89</v>
      </c>
      <c r="O214">
        <v>96</v>
      </c>
      <c r="P214">
        <v>1.6</v>
      </c>
      <c r="Q214">
        <v>874.52</v>
      </c>
      <c r="R214">
        <v>891.4</v>
      </c>
      <c r="S214" t="s">
        <v>15</v>
      </c>
      <c r="T214" t="s">
        <v>483</v>
      </c>
      <c r="U214">
        <v>9</v>
      </c>
      <c r="V214" t="s">
        <v>484</v>
      </c>
      <c r="W214" t="s">
        <v>649</v>
      </c>
      <c r="X214" t="s">
        <v>533</v>
      </c>
      <c r="Y214" t="s">
        <v>568</v>
      </c>
      <c r="Z214" t="s">
        <v>650</v>
      </c>
      <c r="AC214" t="s">
        <v>651</v>
      </c>
      <c r="AD214" t="s">
        <v>652</v>
      </c>
      <c r="AF214">
        <v>38</v>
      </c>
      <c r="AG214">
        <v>40</v>
      </c>
      <c r="AH214" t="b">
        <v>0</v>
      </c>
    </row>
    <row r="215" spans="1:34" x14ac:dyDescent="0.35">
      <c r="A215" t="s">
        <v>929</v>
      </c>
      <c r="B215" t="s">
        <v>285</v>
      </c>
      <c r="C215" t="s">
        <v>6</v>
      </c>
      <c r="D215" t="s">
        <v>541</v>
      </c>
      <c r="E215" t="s">
        <v>28</v>
      </c>
      <c r="F215">
        <v>43860</v>
      </c>
      <c r="G215">
        <v>0.93</v>
      </c>
      <c r="H215">
        <v>0.68</v>
      </c>
      <c r="I215">
        <v>74</v>
      </c>
      <c r="J215">
        <v>70</v>
      </c>
      <c r="K215">
        <v>10</v>
      </c>
      <c r="L215">
        <v>1050</v>
      </c>
      <c r="M215">
        <v>846</v>
      </c>
      <c r="N215">
        <v>0.61</v>
      </c>
      <c r="O215">
        <v>26</v>
      </c>
      <c r="P215">
        <v>3.81</v>
      </c>
      <c r="Q215">
        <v>820.64</v>
      </c>
      <c r="R215">
        <v>864.5</v>
      </c>
      <c r="S215" t="s">
        <v>7</v>
      </c>
      <c r="T215" t="s">
        <v>491</v>
      </c>
      <c r="U215">
        <v>7</v>
      </c>
      <c r="W215" t="s">
        <v>533</v>
      </c>
      <c r="X215" t="s">
        <v>533</v>
      </c>
      <c r="Y215" t="s">
        <v>930</v>
      </c>
      <c r="Z215" t="s">
        <v>869</v>
      </c>
      <c r="AA215" t="s">
        <v>533</v>
      </c>
      <c r="AB215" t="s">
        <v>676</v>
      </c>
      <c r="AC215" t="s">
        <v>871</v>
      </c>
      <c r="AF215">
        <v>80</v>
      </c>
      <c r="AG215">
        <v>74</v>
      </c>
      <c r="AH215" t="b">
        <v>0</v>
      </c>
    </row>
    <row r="216" spans="1:34" x14ac:dyDescent="0.35">
      <c r="A216" t="s">
        <v>931</v>
      </c>
      <c r="B216" t="s">
        <v>457</v>
      </c>
      <c r="C216" t="s">
        <v>6</v>
      </c>
      <c r="D216" t="s">
        <v>541</v>
      </c>
      <c r="E216" t="s">
        <v>28</v>
      </c>
      <c r="F216">
        <v>48850</v>
      </c>
      <c r="G216">
        <v>0.95</v>
      </c>
      <c r="H216">
        <v>0.68</v>
      </c>
      <c r="I216">
        <v>86</v>
      </c>
      <c r="J216">
        <v>78</v>
      </c>
      <c r="K216">
        <v>10</v>
      </c>
      <c r="L216">
        <v>1050</v>
      </c>
      <c r="M216">
        <v>846</v>
      </c>
      <c r="N216">
        <v>0.59</v>
      </c>
      <c r="O216">
        <v>26</v>
      </c>
      <c r="P216">
        <v>3.91</v>
      </c>
      <c r="Q216">
        <v>827.45</v>
      </c>
      <c r="R216">
        <v>876.3</v>
      </c>
      <c r="S216" t="s">
        <v>7</v>
      </c>
      <c r="T216" t="s">
        <v>491</v>
      </c>
      <c r="U216">
        <v>7</v>
      </c>
      <c r="W216" t="s">
        <v>533</v>
      </c>
      <c r="X216" t="s">
        <v>533</v>
      </c>
      <c r="Y216" t="s">
        <v>930</v>
      </c>
      <c r="Z216" t="s">
        <v>869</v>
      </c>
      <c r="AA216" t="s">
        <v>533</v>
      </c>
      <c r="AB216" t="s">
        <v>676</v>
      </c>
      <c r="AC216" t="s">
        <v>871</v>
      </c>
      <c r="AF216">
        <v>80</v>
      </c>
      <c r="AG216">
        <v>74</v>
      </c>
      <c r="AH216" t="b">
        <v>0</v>
      </c>
    </row>
    <row r="217" spans="1:34" x14ac:dyDescent="0.35">
      <c r="A217" t="s">
        <v>932</v>
      </c>
      <c r="B217" t="s">
        <v>933</v>
      </c>
      <c r="C217" t="s">
        <v>6</v>
      </c>
      <c r="D217" t="s">
        <v>541</v>
      </c>
      <c r="E217" t="s">
        <v>28</v>
      </c>
      <c r="F217">
        <v>48580</v>
      </c>
      <c r="G217">
        <v>0.92</v>
      </c>
      <c r="H217">
        <v>0.73</v>
      </c>
      <c r="I217">
        <v>62</v>
      </c>
      <c r="J217">
        <v>115</v>
      </c>
      <c r="K217">
        <v>10</v>
      </c>
      <c r="L217">
        <v>1050</v>
      </c>
      <c r="M217">
        <v>846</v>
      </c>
      <c r="N217">
        <v>0.66</v>
      </c>
      <c r="O217">
        <v>26</v>
      </c>
      <c r="P217">
        <v>3.71</v>
      </c>
      <c r="Q217">
        <v>818.42000000000007</v>
      </c>
      <c r="R217">
        <v>867</v>
      </c>
      <c r="S217" t="s">
        <v>7</v>
      </c>
      <c r="T217" t="s">
        <v>491</v>
      </c>
      <c r="U217">
        <v>7</v>
      </c>
      <c r="W217" t="s">
        <v>533</v>
      </c>
      <c r="X217" t="s">
        <v>533</v>
      </c>
      <c r="Y217" t="s">
        <v>930</v>
      </c>
      <c r="Z217" t="s">
        <v>869</v>
      </c>
      <c r="AA217" t="s">
        <v>533</v>
      </c>
      <c r="AB217" t="s">
        <v>676</v>
      </c>
      <c r="AC217" t="s">
        <v>871</v>
      </c>
      <c r="AF217">
        <v>80</v>
      </c>
      <c r="AG217">
        <v>74</v>
      </c>
      <c r="AH217" t="b">
        <v>0</v>
      </c>
    </row>
    <row r="218" spans="1:34" x14ac:dyDescent="0.35">
      <c r="A218" t="s">
        <v>934</v>
      </c>
      <c r="B218" t="s">
        <v>359</v>
      </c>
      <c r="C218" t="s">
        <v>9</v>
      </c>
      <c r="D218" t="s">
        <v>541</v>
      </c>
      <c r="E218" t="s">
        <v>28</v>
      </c>
      <c r="F218">
        <v>8860</v>
      </c>
      <c r="G218">
        <v>0.67</v>
      </c>
      <c r="H218">
        <v>0.81</v>
      </c>
      <c r="I218">
        <v>17</v>
      </c>
      <c r="J218">
        <v>800</v>
      </c>
      <c r="K218">
        <v>27</v>
      </c>
      <c r="L218">
        <v>300</v>
      </c>
      <c r="M218">
        <v>381</v>
      </c>
      <c r="N218">
        <v>0.86</v>
      </c>
      <c r="O218">
        <v>42</v>
      </c>
      <c r="P218">
        <v>1.1499999999999999</v>
      </c>
      <c r="Q218">
        <v>753.74</v>
      </c>
      <c r="R218">
        <v>762.6</v>
      </c>
      <c r="S218" t="s">
        <v>10</v>
      </c>
      <c r="T218" t="s">
        <v>483</v>
      </c>
      <c r="U218">
        <v>9</v>
      </c>
      <c r="V218" t="s">
        <v>484</v>
      </c>
      <c r="W218" t="s">
        <v>649</v>
      </c>
      <c r="X218" t="s">
        <v>533</v>
      </c>
      <c r="Y218" t="s">
        <v>568</v>
      </c>
      <c r="Z218" t="s">
        <v>650</v>
      </c>
      <c r="AC218" t="s">
        <v>651</v>
      </c>
      <c r="AD218" t="s">
        <v>652</v>
      </c>
      <c r="AF218">
        <v>38</v>
      </c>
      <c r="AG218">
        <v>40</v>
      </c>
      <c r="AH218" t="b">
        <v>0</v>
      </c>
    </row>
    <row r="219" spans="1:34" x14ac:dyDescent="0.35">
      <c r="A219" t="s">
        <v>935</v>
      </c>
      <c r="B219" t="s">
        <v>362</v>
      </c>
      <c r="C219" t="s">
        <v>9</v>
      </c>
      <c r="D219" t="s">
        <v>536</v>
      </c>
      <c r="E219" t="s">
        <v>28</v>
      </c>
      <c r="F219">
        <v>6580</v>
      </c>
      <c r="G219">
        <v>0.6</v>
      </c>
      <c r="H219">
        <v>0.83</v>
      </c>
      <c r="I219">
        <v>17</v>
      </c>
      <c r="J219">
        <v>305</v>
      </c>
      <c r="K219">
        <v>8</v>
      </c>
      <c r="L219">
        <v>300</v>
      </c>
      <c r="M219">
        <v>381</v>
      </c>
      <c r="N219">
        <v>0.83</v>
      </c>
      <c r="O219">
        <v>33</v>
      </c>
      <c r="P219">
        <v>1.1499999999999999</v>
      </c>
      <c r="Q219">
        <v>555.52</v>
      </c>
      <c r="R219">
        <v>562.1</v>
      </c>
      <c r="S219" t="s">
        <v>10</v>
      </c>
      <c r="T219" t="s">
        <v>483</v>
      </c>
      <c r="U219">
        <v>9</v>
      </c>
      <c r="W219" t="s">
        <v>547</v>
      </c>
      <c r="X219" t="s">
        <v>533</v>
      </c>
      <c r="Y219" t="s">
        <v>568</v>
      </c>
      <c r="AC219" t="s">
        <v>651</v>
      </c>
      <c r="AF219">
        <v>30</v>
      </c>
      <c r="AG219">
        <v>33</v>
      </c>
      <c r="AH219" t="b">
        <v>0</v>
      </c>
    </row>
    <row r="220" spans="1:34" x14ac:dyDescent="0.35">
      <c r="A220" t="s">
        <v>936</v>
      </c>
      <c r="B220" t="s">
        <v>937</v>
      </c>
      <c r="C220" t="s">
        <v>9</v>
      </c>
      <c r="D220" t="s">
        <v>536</v>
      </c>
      <c r="E220" t="s">
        <v>28</v>
      </c>
      <c r="F220">
        <v>6580</v>
      </c>
      <c r="G220">
        <v>0.6</v>
      </c>
      <c r="H220">
        <v>0.83</v>
      </c>
      <c r="I220">
        <v>17</v>
      </c>
      <c r="J220">
        <v>305</v>
      </c>
      <c r="K220">
        <v>8</v>
      </c>
      <c r="L220">
        <v>300</v>
      </c>
      <c r="M220">
        <v>381</v>
      </c>
      <c r="N220">
        <v>0.83</v>
      </c>
      <c r="O220">
        <v>33</v>
      </c>
      <c r="P220">
        <v>1.1499999999999999</v>
      </c>
      <c r="Q220">
        <v>555.52</v>
      </c>
      <c r="R220">
        <v>562.1</v>
      </c>
      <c r="S220" t="s">
        <v>10</v>
      </c>
      <c r="T220" t="s">
        <v>483</v>
      </c>
      <c r="U220">
        <v>9</v>
      </c>
      <c r="W220" t="s">
        <v>547</v>
      </c>
      <c r="X220" t="s">
        <v>533</v>
      </c>
      <c r="Y220" t="s">
        <v>568</v>
      </c>
      <c r="AC220" t="s">
        <v>651</v>
      </c>
      <c r="AF220">
        <v>30</v>
      </c>
      <c r="AG220">
        <v>33</v>
      </c>
      <c r="AH220" t="b">
        <v>1</v>
      </c>
    </row>
    <row r="221" spans="1:34" x14ac:dyDescent="0.35">
      <c r="A221" t="s">
        <v>938</v>
      </c>
      <c r="B221" t="s">
        <v>363</v>
      </c>
      <c r="C221" t="s">
        <v>9</v>
      </c>
      <c r="D221" t="s">
        <v>536</v>
      </c>
      <c r="E221" t="s">
        <v>28</v>
      </c>
      <c r="F221">
        <v>8340</v>
      </c>
      <c r="G221">
        <v>0.64</v>
      </c>
      <c r="H221">
        <v>0.83</v>
      </c>
      <c r="I221">
        <v>17</v>
      </c>
      <c r="J221">
        <v>360</v>
      </c>
      <c r="K221">
        <v>8</v>
      </c>
      <c r="L221">
        <v>300</v>
      </c>
      <c r="M221">
        <v>381</v>
      </c>
      <c r="N221">
        <v>0.86</v>
      </c>
      <c r="O221">
        <v>42</v>
      </c>
      <c r="P221">
        <v>1.1499999999999999</v>
      </c>
      <c r="Q221">
        <v>584.26</v>
      </c>
      <c r="R221">
        <v>592.6</v>
      </c>
      <c r="S221" t="s">
        <v>10</v>
      </c>
      <c r="T221" t="s">
        <v>483</v>
      </c>
      <c r="U221">
        <v>9</v>
      </c>
      <c r="W221" t="s">
        <v>547</v>
      </c>
      <c r="X221" t="s">
        <v>533</v>
      </c>
      <c r="Y221" t="s">
        <v>568</v>
      </c>
      <c r="AC221" t="s">
        <v>651</v>
      </c>
      <c r="AF221">
        <v>30</v>
      </c>
      <c r="AG221">
        <v>33</v>
      </c>
      <c r="AH221" t="b">
        <v>0</v>
      </c>
    </row>
    <row r="222" spans="1:34" x14ac:dyDescent="0.35">
      <c r="A222" t="s">
        <v>939</v>
      </c>
      <c r="B222" t="s">
        <v>940</v>
      </c>
      <c r="C222" t="s">
        <v>9</v>
      </c>
      <c r="D222" t="s">
        <v>536</v>
      </c>
      <c r="E222" t="s">
        <v>28</v>
      </c>
      <c r="F222">
        <v>8190</v>
      </c>
      <c r="G222">
        <v>0.62</v>
      </c>
      <c r="H222">
        <v>0.83</v>
      </c>
      <c r="I222">
        <v>17</v>
      </c>
      <c r="J222">
        <v>325</v>
      </c>
      <c r="K222">
        <v>8</v>
      </c>
      <c r="L222">
        <v>300</v>
      </c>
      <c r="M222">
        <v>381</v>
      </c>
      <c r="N222">
        <v>0.84</v>
      </c>
      <c r="O222">
        <v>33</v>
      </c>
      <c r="P222">
        <v>1.1499999999999999</v>
      </c>
      <c r="Q222">
        <v>558.91000000000008</v>
      </c>
      <c r="R222">
        <v>567.1</v>
      </c>
      <c r="S222" t="s">
        <v>10</v>
      </c>
      <c r="T222" t="s">
        <v>483</v>
      </c>
      <c r="U222">
        <v>9</v>
      </c>
      <c r="W222" t="s">
        <v>547</v>
      </c>
      <c r="X222" t="s">
        <v>533</v>
      </c>
      <c r="Y222" t="s">
        <v>568</v>
      </c>
      <c r="AC222" t="s">
        <v>651</v>
      </c>
      <c r="AF222">
        <v>30</v>
      </c>
      <c r="AG222">
        <v>33</v>
      </c>
      <c r="AH222" t="b">
        <v>1</v>
      </c>
    </row>
    <row r="223" spans="1:34" x14ac:dyDescent="0.35">
      <c r="A223" t="s">
        <v>941</v>
      </c>
      <c r="B223" t="s">
        <v>942</v>
      </c>
      <c r="C223" t="s">
        <v>6</v>
      </c>
      <c r="D223" t="s">
        <v>536</v>
      </c>
      <c r="E223" t="s">
        <v>28</v>
      </c>
      <c r="F223">
        <v>53850</v>
      </c>
      <c r="G223">
        <v>0.77</v>
      </c>
      <c r="H223">
        <v>0.7</v>
      </c>
      <c r="I223">
        <v>76</v>
      </c>
      <c r="J223">
        <v>650</v>
      </c>
      <c r="K223">
        <v>100</v>
      </c>
      <c r="L223">
        <v>1000</v>
      </c>
      <c r="M223">
        <v>867</v>
      </c>
      <c r="N223">
        <v>0.92</v>
      </c>
      <c r="O223">
        <v>46</v>
      </c>
      <c r="P223">
        <v>7.5</v>
      </c>
      <c r="Q223">
        <v>1251.8499999999999</v>
      </c>
      <c r="R223">
        <v>1305.7</v>
      </c>
      <c r="S223" t="s">
        <v>16</v>
      </c>
      <c r="T223" t="s">
        <v>943</v>
      </c>
      <c r="U223">
        <v>7</v>
      </c>
      <c r="W223" t="s">
        <v>533</v>
      </c>
      <c r="X223" t="s">
        <v>533</v>
      </c>
      <c r="Y223" t="s">
        <v>533</v>
      </c>
      <c r="Z223" t="s">
        <v>533</v>
      </c>
      <c r="AA223" t="s">
        <v>533</v>
      </c>
      <c r="AB223" t="s">
        <v>676</v>
      </c>
      <c r="AC223" t="s">
        <v>871</v>
      </c>
      <c r="AF223">
        <v>37</v>
      </c>
      <c r="AG223">
        <v>74</v>
      </c>
      <c r="AH223" t="b">
        <v>0</v>
      </c>
    </row>
    <row r="224" spans="1:34" x14ac:dyDescent="0.35">
      <c r="A224" t="s">
        <v>944</v>
      </c>
      <c r="B224" t="s">
        <v>945</v>
      </c>
      <c r="C224" t="s">
        <v>6</v>
      </c>
      <c r="D224" t="s">
        <v>541</v>
      </c>
      <c r="E224" t="s">
        <v>28</v>
      </c>
      <c r="F224">
        <v>61880</v>
      </c>
      <c r="G224">
        <v>0.77</v>
      </c>
      <c r="H224">
        <v>0.7</v>
      </c>
      <c r="I224">
        <v>76</v>
      </c>
      <c r="J224">
        <v>650</v>
      </c>
      <c r="K224">
        <v>100</v>
      </c>
      <c r="L224">
        <v>1000</v>
      </c>
      <c r="M224">
        <v>867</v>
      </c>
      <c r="N224">
        <v>0.92</v>
      </c>
      <c r="O224">
        <v>46</v>
      </c>
      <c r="P224">
        <v>8.1999999999999993</v>
      </c>
      <c r="Q224">
        <v>1236.8200000000002</v>
      </c>
      <c r="R224">
        <v>1298.7</v>
      </c>
      <c r="S224" t="s">
        <v>16</v>
      </c>
      <c r="T224" t="s">
        <v>943</v>
      </c>
      <c r="U224">
        <v>7</v>
      </c>
      <c r="W224" t="s">
        <v>533</v>
      </c>
      <c r="X224" t="s">
        <v>533</v>
      </c>
      <c r="Y224" t="s">
        <v>533</v>
      </c>
      <c r="Z224" t="s">
        <v>533</v>
      </c>
      <c r="AA224" t="s">
        <v>533</v>
      </c>
      <c r="AB224" t="s">
        <v>676</v>
      </c>
      <c r="AC224" t="s">
        <v>871</v>
      </c>
      <c r="AF224">
        <v>37</v>
      </c>
      <c r="AG224">
        <v>74</v>
      </c>
      <c r="AH224" t="b">
        <v>0</v>
      </c>
    </row>
    <row r="225" spans="1:34" x14ac:dyDescent="0.35">
      <c r="A225" t="s">
        <v>946</v>
      </c>
      <c r="B225" t="s">
        <v>364</v>
      </c>
      <c r="C225" t="s">
        <v>9</v>
      </c>
      <c r="D225" t="s">
        <v>536</v>
      </c>
      <c r="E225" t="s">
        <v>28</v>
      </c>
      <c r="F225">
        <v>4890</v>
      </c>
      <c r="G225">
        <v>0.57999999999999996</v>
      </c>
      <c r="H225">
        <v>0.85</v>
      </c>
      <c r="I225">
        <v>17</v>
      </c>
      <c r="J225">
        <v>315</v>
      </c>
      <c r="K225">
        <v>8</v>
      </c>
      <c r="L225">
        <v>300</v>
      </c>
      <c r="M225">
        <v>381</v>
      </c>
      <c r="N225">
        <v>0.84</v>
      </c>
      <c r="O225">
        <v>42</v>
      </c>
      <c r="P225">
        <v>0.73</v>
      </c>
      <c r="Q225">
        <v>611.41000000000008</v>
      </c>
      <c r="R225">
        <v>616.29999999999995</v>
      </c>
      <c r="S225" t="s">
        <v>10</v>
      </c>
      <c r="T225" t="s">
        <v>483</v>
      </c>
      <c r="U225">
        <v>9</v>
      </c>
      <c r="V225" t="s">
        <v>484</v>
      </c>
      <c r="W225" t="s">
        <v>649</v>
      </c>
      <c r="X225" t="s">
        <v>533</v>
      </c>
      <c r="Y225" t="s">
        <v>568</v>
      </c>
      <c r="Z225" t="s">
        <v>650</v>
      </c>
      <c r="AC225" t="s">
        <v>651</v>
      </c>
      <c r="AD225" t="s">
        <v>652</v>
      </c>
      <c r="AF225">
        <v>38</v>
      </c>
      <c r="AG225">
        <v>40</v>
      </c>
      <c r="AH225" t="b">
        <v>0</v>
      </c>
    </row>
    <row r="226" spans="1:34" x14ac:dyDescent="0.35">
      <c r="A226" t="s">
        <v>947</v>
      </c>
      <c r="B226" t="s">
        <v>948</v>
      </c>
      <c r="C226" t="s">
        <v>6</v>
      </c>
      <c r="D226" t="s">
        <v>536</v>
      </c>
      <c r="E226" t="s">
        <v>28</v>
      </c>
      <c r="F226">
        <v>6890</v>
      </c>
      <c r="G226">
        <v>0.6</v>
      </c>
      <c r="H226">
        <v>0.85</v>
      </c>
      <c r="I226">
        <v>17</v>
      </c>
      <c r="J226">
        <v>340</v>
      </c>
      <c r="K226">
        <v>8</v>
      </c>
      <c r="L226">
        <v>300</v>
      </c>
      <c r="M226">
        <v>381</v>
      </c>
      <c r="N226">
        <v>0.86</v>
      </c>
      <c r="O226">
        <v>42</v>
      </c>
      <c r="P226">
        <v>0.73</v>
      </c>
      <c r="Q226">
        <v>615.91000000000008</v>
      </c>
      <c r="R226">
        <v>622.79999999999995</v>
      </c>
      <c r="S226" t="s">
        <v>10</v>
      </c>
      <c r="T226" t="s">
        <v>483</v>
      </c>
      <c r="U226">
        <v>9</v>
      </c>
      <c r="V226" t="s">
        <v>484</v>
      </c>
      <c r="W226" t="s">
        <v>649</v>
      </c>
      <c r="X226" t="s">
        <v>533</v>
      </c>
      <c r="Y226" t="s">
        <v>568</v>
      </c>
      <c r="Z226" t="s">
        <v>650</v>
      </c>
      <c r="AC226" t="s">
        <v>651</v>
      </c>
      <c r="AD226" t="s">
        <v>652</v>
      </c>
      <c r="AF226">
        <v>38</v>
      </c>
      <c r="AG226">
        <v>40</v>
      </c>
      <c r="AH226" t="b">
        <v>1</v>
      </c>
    </row>
    <row r="227" spans="1:34" x14ac:dyDescent="0.35">
      <c r="A227" t="s">
        <v>949</v>
      </c>
      <c r="B227" t="s">
        <v>366</v>
      </c>
      <c r="C227" t="s">
        <v>6</v>
      </c>
      <c r="D227" t="s">
        <v>536</v>
      </c>
      <c r="E227" t="s">
        <v>28</v>
      </c>
      <c r="F227">
        <v>7580</v>
      </c>
      <c r="G227">
        <v>0.65</v>
      </c>
      <c r="H227">
        <v>0.85</v>
      </c>
      <c r="I227">
        <v>17</v>
      </c>
      <c r="J227">
        <v>245</v>
      </c>
      <c r="K227">
        <v>12</v>
      </c>
      <c r="L227">
        <v>375</v>
      </c>
      <c r="M227">
        <v>476</v>
      </c>
      <c r="N227">
        <v>0.87</v>
      </c>
      <c r="O227">
        <v>42</v>
      </c>
      <c r="P227">
        <v>0.76</v>
      </c>
      <c r="Q227">
        <v>648.42000000000007</v>
      </c>
      <c r="R227">
        <v>656</v>
      </c>
      <c r="S227" t="s">
        <v>10</v>
      </c>
      <c r="T227" t="s">
        <v>483</v>
      </c>
      <c r="U227">
        <v>9</v>
      </c>
      <c r="V227" t="s">
        <v>484</v>
      </c>
      <c r="W227" t="s">
        <v>649</v>
      </c>
      <c r="X227" t="s">
        <v>533</v>
      </c>
      <c r="Y227" t="s">
        <v>568</v>
      </c>
      <c r="Z227" t="s">
        <v>650</v>
      </c>
      <c r="AC227" t="s">
        <v>651</v>
      </c>
      <c r="AD227" t="s">
        <v>652</v>
      </c>
      <c r="AF227">
        <v>38</v>
      </c>
      <c r="AG227">
        <v>40</v>
      </c>
      <c r="AH227" t="b">
        <v>0</v>
      </c>
    </row>
    <row r="228" spans="1:34" x14ac:dyDescent="0.35">
      <c r="A228" t="s">
        <v>950</v>
      </c>
      <c r="B228" t="s">
        <v>951</v>
      </c>
      <c r="C228" t="s">
        <v>9</v>
      </c>
      <c r="D228" t="s">
        <v>536</v>
      </c>
      <c r="E228" t="s">
        <v>28</v>
      </c>
      <c r="F228">
        <v>7580</v>
      </c>
      <c r="G228">
        <v>0.62</v>
      </c>
      <c r="H228">
        <v>0.85</v>
      </c>
      <c r="I228">
        <v>17</v>
      </c>
      <c r="J228">
        <v>245</v>
      </c>
      <c r="K228">
        <v>12</v>
      </c>
      <c r="L228">
        <v>300</v>
      </c>
      <c r="M228">
        <v>381</v>
      </c>
      <c r="N228">
        <v>0.86</v>
      </c>
      <c r="O228">
        <v>42</v>
      </c>
      <c r="P228">
        <v>0.76</v>
      </c>
      <c r="Q228">
        <v>627.42000000000007</v>
      </c>
      <c r="R228">
        <v>635</v>
      </c>
      <c r="S228" t="s">
        <v>10</v>
      </c>
      <c r="T228" t="s">
        <v>483</v>
      </c>
      <c r="U228">
        <v>9</v>
      </c>
      <c r="V228" t="s">
        <v>484</v>
      </c>
      <c r="W228" t="s">
        <v>649</v>
      </c>
      <c r="X228" t="s">
        <v>533</v>
      </c>
      <c r="Y228" t="s">
        <v>568</v>
      </c>
      <c r="Z228" t="s">
        <v>650</v>
      </c>
      <c r="AC228" t="s">
        <v>651</v>
      </c>
      <c r="AD228" t="s">
        <v>652</v>
      </c>
      <c r="AF228">
        <v>38</v>
      </c>
      <c r="AG228">
        <v>40</v>
      </c>
      <c r="AH228" t="b">
        <v>1</v>
      </c>
    </row>
    <row r="229" spans="1:34" x14ac:dyDescent="0.35">
      <c r="A229" t="s">
        <v>952</v>
      </c>
      <c r="B229" t="s">
        <v>330</v>
      </c>
      <c r="C229" t="s">
        <v>9</v>
      </c>
      <c r="D229" t="s">
        <v>541</v>
      </c>
      <c r="E229" t="s">
        <v>28</v>
      </c>
      <c r="F229">
        <v>18560</v>
      </c>
      <c r="G229">
        <v>0.83</v>
      </c>
      <c r="H229">
        <v>0.86</v>
      </c>
      <c r="I229">
        <v>18</v>
      </c>
      <c r="J229">
        <v>650</v>
      </c>
      <c r="K229">
        <v>64</v>
      </c>
      <c r="L229">
        <v>300</v>
      </c>
      <c r="M229">
        <v>420</v>
      </c>
      <c r="N229">
        <v>0.93</v>
      </c>
      <c r="O229">
        <v>85</v>
      </c>
      <c r="P229">
        <v>2.2999999999999998</v>
      </c>
      <c r="Q229">
        <v>1021.44</v>
      </c>
      <c r="R229">
        <v>1040</v>
      </c>
      <c r="S229" t="s">
        <v>15</v>
      </c>
      <c r="T229" t="s">
        <v>483</v>
      </c>
      <c r="U229">
        <v>9</v>
      </c>
      <c r="V229" t="s">
        <v>484</v>
      </c>
      <c r="W229" t="s">
        <v>649</v>
      </c>
      <c r="X229" t="s">
        <v>543</v>
      </c>
      <c r="Y229" t="s">
        <v>568</v>
      </c>
      <c r="Z229" t="s">
        <v>650</v>
      </c>
      <c r="AC229" t="s">
        <v>651</v>
      </c>
      <c r="AD229" t="s">
        <v>652</v>
      </c>
      <c r="AF229">
        <v>38</v>
      </c>
      <c r="AG229">
        <v>40</v>
      </c>
      <c r="AH229" t="b">
        <v>0</v>
      </c>
    </row>
    <row r="230" spans="1:34" x14ac:dyDescent="0.35">
      <c r="A230" t="s">
        <v>953</v>
      </c>
      <c r="B230" t="s">
        <v>254</v>
      </c>
      <c r="C230" t="s">
        <v>9</v>
      </c>
      <c r="D230" t="s">
        <v>541</v>
      </c>
      <c r="E230" t="s">
        <v>28</v>
      </c>
      <c r="F230">
        <v>28800</v>
      </c>
      <c r="G230">
        <v>0.63</v>
      </c>
      <c r="H230">
        <v>0.85</v>
      </c>
      <c r="I230">
        <v>21</v>
      </c>
      <c r="J230">
        <v>800</v>
      </c>
      <c r="K230">
        <v>30</v>
      </c>
      <c r="L230">
        <v>400</v>
      </c>
      <c r="M230">
        <v>512</v>
      </c>
      <c r="N230">
        <v>0.91</v>
      </c>
      <c r="O230">
        <v>94</v>
      </c>
      <c r="P230">
        <v>2.9</v>
      </c>
      <c r="Q230">
        <v>867.40000000000009</v>
      </c>
      <c r="R230">
        <v>896.2</v>
      </c>
      <c r="S230" t="s">
        <v>15</v>
      </c>
      <c r="T230" t="s">
        <v>484</v>
      </c>
      <c r="U230">
        <v>9</v>
      </c>
      <c r="V230" t="s">
        <v>483</v>
      </c>
      <c r="W230" t="s">
        <v>686</v>
      </c>
      <c r="X230" t="s">
        <v>533</v>
      </c>
      <c r="Y230" t="s">
        <v>568</v>
      </c>
      <c r="Z230" t="s">
        <v>650</v>
      </c>
      <c r="AC230" t="s">
        <v>652</v>
      </c>
      <c r="AD230" t="s">
        <v>651</v>
      </c>
      <c r="AF230">
        <v>38</v>
      </c>
      <c r="AG230">
        <v>40</v>
      </c>
      <c r="AH230" t="b">
        <v>0</v>
      </c>
    </row>
    <row r="231" spans="1:34" x14ac:dyDescent="0.35">
      <c r="A231" t="s">
        <v>954</v>
      </c>
      <c r="B231" t="s">
        <v>403</v>
      </c>
      <c r="C231" t="s">
        <v>9</v>
      </c>
      <c r="D231" t="s">
        <v>541</v>
      </c>
      <c r="E231" t="s">
        <v>28</v>
      </c>
      <c r="F231">
        <v>19650</v>
      </c>
      <c r="G231">
        <v>0.64</v>
      </c>
      <c r="H231">
        <v>0.85</v>
      </c>
      <c r="I231">
        <v>21</v>
      </c>
      <c r="J231">
        <v>750</v>
      </c>
      <c r="K231">
        <v>30</v>
      </c>
      <c r="L231">
        <v>400</v>
      </c>
      <c r="M231">
        <v>525</v>
      </c>
      <c r="N231">
        <v>0.89</v>
      </c>
      <c r="O231">
        <v>90</v>
      </c>
      <c r="P231">
        <v>1.66</v>
      </c>
      <c r="Q231">
        <v>876.25</v>
      </c>
      <c r="R231">
        <v>895.9</v>
      </c>
      <c r="S231" t="s">
        <v>15</v>
      </c>
      <c r="T231" t="s">
        <v>484</v>
      </c>
      <c r="U231">
        <v>9</v>
      </c>
      <c r="V231" t="s">
        <v>483</v>
      </c>
      <c r="W231" t="s">
        <v>686</v>
      </c>
      <c r="X231" t="s">
        <v>533</v>
      </c>
      <c r="Y231" t="s">
        <v>568</v>
      </c>
      <c r="Z231" t="s">
        <v>650</v>
      </c>
      <c r="AC231" t="s">
        <v>652</v>
      </c>
      <c r="AD231" t="s">
        <v>651</v>
      </c>
      <c r="AF231">
        <v>38</v>
      </c>
      <c r="AG231">
        <v>40</v>
      </c>
      <c r="AH231" t="b">
        <v>0</v>
      </c>
    </row>
    <row r="232" spans="1:34" x14ac:dyDescent="0.35">
      <c r="A232" t="s">
        <v>955</v>
      </c>
      <c r="B232" t="s">
        <v>397</v>
      </c>
      <c r="C232" t="s">
        <v>9</v>
      </c>
      <c r="D232" t="s">
        <v>536</v>
      </c>
      <c r="E232" t="s">
        <v>28</v>
      </c>
      <c r="F232">
        <v>15840</v>
      </c>
      <c r="G232">
        <v>0.56000000000000005</v>
      </c>
      <c r="H232">
        <v>0.82</v>
      </c>
      <c r="I232">
        <v>21</v>
      </c>
      <c r="J232">
        <v>880</v>
      </c>
      <c r="K232">
        <v>71</v>
      </c>
      <c r="L232">
        <v>500</v>
      </c>
      <c r="M232">
        <v>630</v>
      </c>
      <c r="N232">
        <v>0.94</v>
      </c>
      <c r="O232">
        <v>68</v>
      </c>
      <c r="P232">
        <v>3.64</v>
      </c>
      <c r="Q232">
        <v>1000.76</v>
      </c>
      <c r="R232">
        <v>1016.6</v>
      </c>
      <c r="S232" t="s">
        <v>15</v>
      </c>
      <c r="T232" t="s">
        <v>487</v>
      </c>
      <c r="U232">
        <v>7</v>
      </c>
      <c r="W232" t="s">
        <v>533</v>
      </c>
      <c r="X232" t="s">
        <v>543</v>
      </c>
      <c r="AC232" t="s">
        <v>719</v>
      </c>
      <c r="AF232">
        <v>24</v>
      </c>
      <c r="AG232">
        <v>30</v>
      </c>
      <c r="AH232" t="b">
        <v>0</v>
      </c>
    </row>
    <row r="233" spans="1:34" x14ac:dyDescent="0.35">
      <c r="A233" t="s">
        <v>956</v>
      </c>
      <c r="B233" t="s">
        <v>957</v>
      </c>
      <c r="C233" t="s">
        <v>9</v>
      </c>
      <c r="D233" t="s">
        <v>536</v>
      </c>
      <c r="E233" t="s">
        <v>28</v>
      </c>
      <c r="F233">
        <v>20580</v>
      </c>
      <c r="G233">
        <v>0.64</v>
      </c>
      <c r="H233">
        <v>0.82</v>
      </c>
      <c r="I233">
        <v>21</v>
      </c>
      <c r="J233">
        <v>880</v>
      </c>
      <c r="K233">
        <v>71</v>
      </c>
      <c r="L233">
        <v>500</v>
      </c>
      <c r="M233">
        <v>630</v>
      </c>
      <c r="N233">
        <v>0.94</v>
      </c>
      <c r="O233">
        <v>68</v>
      </c>
      <c r="P233">
        <v>3.6</v>
      </c>
      <c r="Q233">
        <v>1004.4200000000001</v>
      </c>
      <c r="R233">
        <v>1025</v>
      </c>
      <c r="S233" t="s">
        <v>15</v>
      </c>
      <c r="T233" t="s">
        <v>487</v>
      </c>
      <c r="U233">
        <v>7</v>
      </c>
      <c r="W233" t="s">
        <v>533</v>
      </c>
      <c r="X233" t="s">
        <v>543</v>
      </c>
      <c r="AC233" t="s">
        <v>719</v>
      </c>
      <c r="AF233">
        <v>24</v>
      </c>
      <c r="AG233">
        <v>30</v>
      </c>
      <c r="AH233" t="b">
        <v>0</v>
      </c>
    </row>
    <row r="234" spans="1:34" x14ac:dyDescent="0.35">
      <c r="A234" t="s">
        <v>958</v>
      </c>
      <c r="B234" t="s">
        <v>959</v>
      </c>
      <c r="C234" t="s">
        <v>9</v>
      </c>
      <c r="D234" t="s">
        <v>541</v>
      </c>
      <c r="E234" t="s">
        <v>28</v>
      </c>
      <c r="F234">
        <v>18180</v>
      </c>
      <c r="G234">
        <v>0.61</v>
      </c>
      <c r="H234">
        <v>0.82</v>
      </c>
      <c r="I234">
        <v>21</v>
      </c>
      <c r="J234">
        <v>900</v>
      </c>
      <c r="K234">
        <v>71</v>
      </c>
      <c r="L234">
        <v>500</v>
      </c>
      <c r="M234">
        <v>630</v>
      </c>
      <c r="N234">
        <v>0.94</v>
      </c>
      <c r="O234">
        <v>68</v>
      </c>
      <c r="P234">
        <v>3.65</v>
      </c>
      <c r="Q234">
        <v>1005.3199999999999</v>
      </c>
      <c r="R234">
        <v>1023.5</v>
      </c>
      <c r="S234" t="s">
        <v>15</v>
      </c>
      <c r="T234" t="s">
        <v>487</v>
      </c>
      <c r="U234">
        <v>7</v>
      </c>
      <c r="W234" t="s">
        <v>533</v>
      </c>
      <c r="X234" t="s">
        <v>543</v>
      </c>
      <c r="AC234" t="s">
        <v>719</v>
      </c>
      <c r="AF234">
        <v>24</v>
      </c>
      <c r="AG234">
        <v>30</v>
      </c>
      <c r="AH234" t="b">
        <v>0</v>
      </c>
    </row>
    <row r="235" spans="1:34" x14ac:dyDescent="0.35">
      <c r="A235" t="s">
        <v>960</v>
      </c>
      <c r="B235" t="s">
        <v>325</v>
      </c>
      <c r="C235" t="s">
        <v>6</v>
      </c>
      <c r="D235" t="s">
        <v>532</v>
      </c>
      <c r="E235" t="s">
        <v>28</v>
      </c>
      <c r="F235">
        <v>87660</v>
      </c>
      <c r="G235">
        <v>0.63</v>
      </c>
      <c r="H235">
        <v>0.59</v>
      </c>
      <c r="I235">
        <v>189</v>
      </c>
      <c r="J235">
        <v>225</v>
      </c>
      <c r="K235">
        <v>20</v>
      </c>
      <c r="L235">
        <v>300</v>
      </c>
      <c r="M235">
        <v>325</v>
      </c>
      <c r="N235">
        <v>0.81</v>
      </c>
      <c r="O235">
        <v>31</v>
      </c>
      <c r="P235">
        <v>4.3</v>
      </c>
      <c r="Q235">
        <v>856.34</v>
      </c>
      <c r="R235">
        <v>944</v>
      </c>
      <c r="S235" t="s">
        <v>14</v>
      </c>
      <c r="T235" t="s">
        <v>493</v>
      </c>
      <c r="U235">
        <v>12</v>
      </c>
      <c r="W235" t="s">
        <v>533</v>
      </c>
      <c r="X235" t="s">
        <v>661</v>
      </c>
      <c r="Y235" t="s">
        <v>533</v>
      </c>
      <c r="Z235" t="s">
        <v>662</v>
      </c>
      <c r="AC235" t="s">
        <v>663</v>
      </c>
      <c r="AF235">
        <v>42</v>
      </c>
      <c r="AG235">
        <v>132</v>
      </c>
      <c r="AH235" t="b">
        <v>0</v>
      </c>
    </row>
    <row r="236" spans="1:34" x14ac:dyDescent="0.35">
      <c r="A236" t="s">
        <v>961</v>
      </c>
      <c r="B236" t="s">
        <v>340</v>
      </c>
      <c r="C236" t="s">
        <v>11</v>
      </c>
      <c r="D236" t="s">
        <v>557</v>
      </c>
      <c r="E236" t="s">
        <v>29</v>
      </c>
      <c r="F236">
        <v>33000</v>
      </c>
      <c r="G236">
        <v>0.96</v>
      </c>
      <c r="H236">
        <v>0.64</v>
      </c>
      <c r="I236">
        <v>71</v>
      </c>
      <c r="J236">
        <v>38</v>
      </c>
      <c r="K236">
        <v>5</v>
      </c>
      <c r="L236">
        <v>1800</v>
      </c>
      <c r="M236">
        <v>1260</v>
      </c>
      <c r="N236">
        <v>0.63</v>
      </c>
      <c r="O236">
        <v>26</v>
      </c>
      <c r="P236">
        <v>3.96</v>
      </c>
      <c r="Q236">
        <v>872.2</v>
      </c>
      <c r="R236">
        <v>905.2</v>
      </c>
      <c r="S236" t="s">
        <v>7</v>
      </c>
      <c r="T236" t="s">
        <v>488</v>
      </c>
      <c r="U236">
        <v>7</v>
      </c>
      <c r="W236" t="s">
        <v>533</v>
      </c>
      <c r="X236" t="s">
        <v>533</v>
      </c>
      <c r="Y236" t="s">
        <v>537</v>
      </c>
      <c r="Z236" t="s">
        <v>533</v>
      </c>
      <c r="AA236" t="s">
        <v>533</v>
      </c>
      <c r="AB236" t="s">
        <v>732</v>
      </c>
      <c r="AC236" t="s">
        <v>733</v>
      </c>
      <c r="AF236">
        <v>62</v>
      </c>
      <c r="AG236">
        <v>70</v>
      </c>
      <c r="AH236" t="b">
        <v>1</v>
      </c>
    </row>
    <row r="237" spans="1:34" x14ac:dyDescent="0.35">
      <c r="A237" t="s">
        <v>962</v>
      </c>
      <c r="B237" t="s">
        <v>963</v>
      </c>
      <c r="C237" t="s">
        <v>11</v>
      </c>
      <c r="D237" t="s">
        <v>557</v>
      </c>
      <c r="E237" t="s">
        <v>29</v>
      </c>
      <c r="F237">
        <v>33000</v>
      </c>
      <c r="G237">
        <v>0.97</v>
      </c>
      <c r="H237">
        <v>0.64</v>
      </c>
      <c r="I237">
        <v>71</v>
      </c>
      <c r="J237">
        <v>45</v>
      </c>
      <c r="K237">
        <v>20</v>
      </c>
      <c r="L237">
        <v>1800</v>
      </c>
      <c r="M237">
        <v>1260</v>
      </c>
      <c r="N237">
        <v>0.63</v>
      </c>
      <c r="O237">
        <v>26</v>
      </c>
      <c r="P237">
        <v>3.85</v>
      </c>
      <c r="Q237">
        <v>950</v>
      </c>
      <c r="R237">
        <v>983</v>
      </c>
      <c r="S237" t="s">
        <v>7</v>
      </c>
      <c r="T237" t="s">
        <v>488</v>
      </c>
      <c r="U237">
        <v>7</v>
      </c>
      <c r="W237" t="s">
        <v>533</v>
      </c>
      <c r="X237" t="s">
        <v>533</v>
      </c>
      <c r="Y237" t="s">
        <v>537</v>
      </c>
      <c r="Z237" t="s">
        <v>533</v>
      </c>
      <c r="AA237" t="s">
        <v>533</v>
      </c>
      <c r="AB237" t="s">
        <v>732</v>
      </c>
      <c r="AC237" t="s">
        <v>733</v>
      </c>
      <c r="AF237">
        <v>62</v>
      </c>
      <c r="AG237">
        <v>70</v>
      </c>
      <c r="AH237" t="b">
        <v>1</v>
      </c>
    </row>
    <row r="238" spans="1:34" x14ac:dyDescent="0.35">
      <c r="A238" t="s">
        <v>964</v>
      </c>
      <c r="B238" t="s">
        <v>965</v>
      </c>
      <c r="C238" t="s">
        <v>11</v>
      </c>
      <c r="D238" t="s">
        <v>557</v>
      </c>
      <c r="E238" t="s">
        <v>29</v>
      </c>
      <c r="F238">
        <v>33000</v>
      </c>
      <c r="G238">
        <v>0.97</v>
      </c>
      <c r="H238">
        <v>0.64</v>
      </c>
      <c r="I238">
        <v>71</v>
      </c>
      <c r="J238">
        <v>50</v>
      </c>
      <c r="K238">
        <v>12</v>
      </c>
      <c r="L238">
        <v>1800</v>
      </c>
      <c r="M238">
        <v>1292</v>
      </c>
      <c r="N238">
        <v>0.63</v>
      </c>
      <c r="O238">
        <v>26</v>
      </c>
      <c r="P238">
        <v>3.75</v>
      </c>
      <c r="Q238">
        <v>914.7</v>
      </c>
      <c r="R238">
        <v>947.7</v>
      </c>
      <c r="S238" t="s">
        <v>7</v>
      </c>
      <c r="T238" t="s">
        <v>488</v>
      </c>
      <c r="U238">
        <v>7</v>
      </c>
      <c r="W238" t="s">
        <v>533</v>
      </c>
      <c r="X238" t="s">
        <v>533</v>
      </c>
      <c r="Y238" t="s">
        <v>537</v>
      </c>
      <c r="Z238" t="s">
        <v>533</v>
      </c>
      <c r="AA238" t="s">
        <v>533</v>
      </c>
      <c r="AB238" t="s">
        <v>732</v>
      </c>
      <c r="AC238" t="s">
        <v>733</v>
      </c>
      <c r="AF238">
        <v>62</v>
      </c>
      <c r="AG238">
        <v>70</v>
      </c>
      <c r="AH238" t="b">
        <v>1</v>
      </c>
    </row>
    <row r="239" spans="1:34" x14ac:dyDescent="0.35">
      <c r="A239" t="s">
        <v>966</v>
      </c>
      <c r="B239" t="s">
        <v>967</v>
      </c>
      <c r="C239" t="s">
        <v>11</v>
      </c>
      <c r="D239" t="s">
        <v>557</v>
      </c>
      <c r="E239" t="s">
        <v>29</v>
      </c>
      <c r="F239">
        <v>33000</v>
      </c>
      <c r="G239">
        <v>0.98</v>
      </c>
      <c r="H239">
        <v>0.64</v>
      </c>
      <c r="I239">
        <v>71</v>
      </c>
      <c r="J239">
        <v>60</v>
      </c>
      <c r="K239">
        <v>12</v>
      </c>
      <c r="L239">
        <v>1800</v>
      </c>
      <c r="M239">
        <v>1313</v>
      </c>
      <c r="N239">
        <v>0.63</v>
      </c>
      <c r="O239">
        <v>26</v>
      </c>
      <c r="P239">
        <v>3.7</v>
      </c>
      <c r="Q239">
        <v>919.3</v>
      </c>
      <c r="R239">
        <v>952.3</v>
      </c>
      <c r="S239" t="s">
        <v>7</v>
      </c>
      <c r="T239" t="s">
        <v>488</v>
      </c>
      <c r="U239">
        <v>7</v>
      </c>
      <c r="W239" t="s">
        <v>533</v>
      </c>
      <c r="X239" t="s">
        <v>533</v>
      </c>
      <c r="Y239" t="s">
        <v>537</v>
      </c>
      <c r="Z239" t="s">
        <v>533</v>
      </c>
      <c r="AA239" t="s">
        <v>533</v>
      </c>
      <c r="AB239" t="s">
        <v>732</v>
      </c>
      <c r="AC239" t="s">
        <v>733</v>
      </c>
      <c r="AF239">
        <v>62</v>
      </c>
      <c r="AG239">
        <v>70</v>
      </c>
      <c r="AH239" t="b">
        <v>1</v>
      </c>
    </row>
    <row r="240" spans="1:34" x14ac:dyDescent="0.35">
      <c r="A240" t="s">
        <v>968</v>
      </c>
      <c r="B240" t="s">
        <v>353</v>
      </c>
      <c r="C240" t="s">
        <v>12</v>
      </c>
      <c r="D240" t="s">
        <v>557</v>
      </c>
      <c r="E240" t="s">
        <v>29</v>
      </c>
      <c r="F240">
        <v>23600</v>
      </c>
      <c r="G240">
        <v>0.69</v>
      </c>
      <c r="H240">
        <v>0.88</v>
      </c>
      <c r="I240">
        <v>189</v>
      </c>
      <c r="J240">
        <v>75</v>
      </c>
      <c r="K240">
        <v>8</v>
      </c>
      <c r="L240">
        <v>250</v>
      </c>
      <c r="M240">
        <v>330</v>
      </c>
      <c r="N240">
        <v>0.71</v>
      </c>
      <c r="O240">
        <v>26</v>
      </c>
      <c r="P240">
        <v>3.4</v>
      </c>
      <c r="Q240">
        <v>864.9</v>
      </c>
      <c r="R240">
        <v>888.5</v>
      </c>
      <c r="S240" t="s">
        <v>14</v>
      </c>
      <c r="T240" t="s">
        <v>493</v>
      </c>
      <c r="U240">
        <v>12</v>
      </c>
      <c r="W240" t="s">
        <v>533</v>
      </c>
      <c r="X240" t="s">
        <v>661</v>
      </c>
      <c r="Y240" t="s">
        <v>533</v>
      </c>
      <c r="Z240" t="s">
        <v>662</v>
      </c>
      <c r="AC240" t="s">
        <v>663</v>
      </c>
      <c r="AF240">
        <v>42</v>
      </c>
      <c r="AG240">
        <v>132</v>
      </c>
      <c r="AH240" t="b">
        <v>0</v>
      </c>
    </row>
    <row r="241" spans="1:34" x14ac:dyDescent="0.35">
      <c r="A241" t="s">
        <v>969</v>
      </c>
      <c r="B241" t="s">
        <v>328</v>
      </c>
      <c r="C241" t="s">
        <v>6</v>
      </c>
      <c r="D241" t="s">
        <v>557</v>
      </c>
      <c r="E241" t="s">
        <v>29</v>
      </c>
      <c r="F241">
        <v>96880</v>
      </c>
      <c r="G241">
        <v>0.78</v>
      </c>
      <c r="H241">
        <v>0.76</v>
      </c>
      <c r="I241">
        <v>40</v>
      </c>
      <c r="J241">
        <v>700</v>
      </c>
      <c r="K241">
        <v>30</v>
      </c>
      <c r="L241">
        <v>1000</v>
      </c>
      <c r="M241">
        <v>689</v>
      </c>
      <c r="N241">
        <v>0.92</v>
      </c>
      <c r="O241">
        <v>66</v>
      </c>
      <c r="P241">
        <v>3.4</v>
      </c>
      <c r="Q241">
        <v>878.02</v>
      </c>
      <c r="R241">
        <v>974.9</v>
      </c>
      <c r="S241" t="s">
        <v>8</v>
      </c>
      <c r="T241" t="s">
        <v>481</v>
      </c>
      <c r="U241">
        <v>7</v>
      </c>
      <c r="V241" t="s">
        <v>480</v>
      </c>
      <c r="W241" t="s">
        <v>547</v>
      </c>
      <c r="X241" t="s">
        <v>553</v>
      </c>
      <c r="Y241" t="s">
        <v>568</v>
      </c>
      <c r="Z241" t="s">
        <v>533</v>
      </c>
      <c r="AA241" t="s">
        <v>554</v>
      </c>
      <c r="AB241" t="s">
        <v>538</v>
      </c>
      <c r="AC241" t="s">
        <v>569</v>
      </c>
      <c r="AD241" t="s">
        <v>555</v>
      </c>
      <c r="AF241">
        <v>55</v>
      </c>
      <c r="AG241">
        <v>46</v>
      </c>
      <c r="AH241" t="b">
        <v>1</v>
      </c>
    </row>
    <row r="242" spans="1:34" x14ac:dyDescent="0.35">
      <c r="A242" t="s">
        <v>970</v>
      </c>
      <c r="B242" t="s">
        <v>327</v>
      </c>
      <c r="C242" t="s">
        <v>11</v>
      </c>
      <c r="D242" t="s">
        <v>557</v>
      </c>
      <c r="E242" t="s">
        <v>29</v>
      </c>
      <c r="F242">
        <v>126880</v>
      </c>
      <c r="G242">
        <v>0.79</v>
      </c>
      <c r="H242">
        <v>0.76</v>
      </c>
      <c r="I242">
        <v>38</v>
      </c>
      <c r="J242">
        <v>650</v>
      </c>
      <c r="K242">
        <v>30</v>
      </c>
      <c r="L242">
        <v>1000</v>
      </c>
      <c r="M242">
        <v>940</v>
      </c>
      <c r="N242">
        <v>0.92</v>
      </c>
      <c r="O242">
        <v>78</v>
      </c>
      <c r="P242">
        <v>3.2</v>
      </c>
      <c r="Q242">
        <v>901.12</v>
      </c>
      <c r="R242">
        <v>1028</v>
      </c>
      <c r="S242" t="s">
        <v>8</v>
      </c>
      <c r="T242" t="s">
        <v>476</v>
      </c>
      <c r="U242">
        <v>5</v>
      </c>
      <c r="V242" t="s">
        <v>480</v>
      </c>
      <c r="W242" t="s">
        <v>547</v>
      </c>
      <c r="X242" t="s">
        <v>584</v>
      </c>
      <c r="Y242" t="s">
        <v>533</v>
      </c>
      <c r="Z242" t="s">
        <v>533</v>
      </c>
      <c r="AA242" t="s">
        <v>585</v>
      </c>
      <c r="AC242" t="s">
        <v>550</v>
      </c>
      <c r="AD242" t="s">
        <v>555</v>
      </c>
      <c r="AF242">
        <v>52</v>
      </c>
      <c r="AG242">
        <v>53</v>
      </c>
      <c r="AH242" t="b">
        <v>1</v>
      </c>
    </row>
    <row r="243" spans="1:34" x14ac:dyDescent="0.35">
      <c r="A243" t="s">
        <v>971</v>
      </c>
      <c r="B243" t="s">
        <v>413</v>
      </c>
      <c r="C243" t="s">
        <v>11</v>
      </c>
      <c r="D243" t="s">
        <v>557</v>
      </c>
      <c r="E243" t="s">
        <v>29</v>
      </c>
      <c r="F243">
        <v>76880</v>
      </c>
      <c r="G243">
        <v>0.79</v>
      </c>
      <c r="H243">
        <v>0.76</v>
      </c>
      <c r="I243">
        <v>36</v>
      </c>
      <c r="J243">
        <v>650</v>
      </c>
      <c r="K243">
        <v>30</v>
      </c>
      <c r="L243">
        <v>1000</v>
      </c>
      <c r="M243">
        <v>940</v>
      </c>
      <c r="N243">
        <v>0.92</v>
      </c>
      <c r="O243">
        <v>66</v>
      </c>
      <c r="P243">
        <v>2.5</v>
      </c>
      <c r="Q243">
        <v>932.12</v>
      </c>
      <c r="R243">
        <v>1009</v>
      </c>
      <c r="S243" t="s">
        <v>8</v>
      </c>
      <c r="T243" t="s">
        <v>476</v>
      </c>
      <c r="U243">
        <v>5</v>
      </c>
      <c r="V243" t="s">
        <v>480</v>
      </c>
      <c r="W243" t="s">
        <v>547</v>
      </c>
      <c r="X243" t="s">
        <v>584</v>
      </c>
      <c r="Y243" t="s">
        <v>533</v>
      </c>
      <c r="Z243" t="s">
        <v>533</v>
      </c>
      <c r="AA243" t="s">
        <v>585</v>
      </c>
      <c r="AC243" t="s">
        <v>550</v>
      </c>
      <c r="AD243" t="s">
        <v>555</v>
      </c>
      <c r="AF243">
        <v>52</v>
      </c>
      <c r="AG243">
        <v>53</v>
      </c>
      <c r="AH243" t="b">
        <v>1</v>
      </c>
    </row>
    <row r="244" spans="1:34" x14ac:dyDescent="0.35">
      <c r="A244" t="s">
        <v>972</v>
      </c>
      <c r="B244" t="s">
        <v>326</v>
      </c>
      <c r="C244" t="s">
        <v>11</v>
      </c>
      <c r="D244" t="s">
        <v>557</v>
      </c>
      <c r="E244" t="s">
        <v>29</v>
      </c>
      <c r="F244">
        <v>86880</v>
      </c>
      <c r="G244">
        <v>0.79</v>
      </c>
      <c r="H244">
        <v>0.76</v>
      </c>
      <c r="I244">
        <v>37</v>
      </c>
      <c r="J244">
        <v>850</v>
      </c>
      <c r="K244">
        <v>30</v>
      </c>
      <c r="L244">
        <v>1000</v>
      </c>
      <c r="M244">
        <v>940</v>
      </c>
      <c r="N244">
        <v>0.92</v>
      </c>
      <c r="O244">
        <v>66</v>
      </c>
      <c r="P244">
        <v>2.6</v>
      </c>
      <c r="Q244">
        <v>942.12</v>
      </c>
      <c r="R244">
        <v>1029</v>
      </c>
      <c r="S244" t="s">
        <v>8</v>
      </c>
      <c r="T244" t="s">
        <v>476</v>
      </c>
      <c r="U244">
        <v>5</v>
      </c>
      <c r="V244" t="s">
        <v>480</v>
      </c>
      <c r="W244" t="s">
        <v>547</v>
      </c>
      <c r="X244" t="s">
        <v>584</v>
      </c>
      <c r="Y244" t="s">
        <v>533</v>
      </c>
      <c r="Z244" t="s">
        <v>533</v>
      </c>
      <c r="AA244" t="s">
        <v>585</v>
      </c>
      <c r="AC244" t="s">
        <v>550</v>
      </c>
      <c r="AD244" t="s">
        <v>555</v>
      </c>
      <c r="AF244">
        <v>52</v>
      </c>
      <c r="AG244">
        <v>53</v>
      </c>
      <c r="AH244" t="b">
        <v>1</v>
      </c>
    </row>
    <row r="245" spans="1:34" x14ac:dyDescent="0.35">
      <c r="A245" t="s">
        <v>973</v>
      </c>
      <c r="B245" t="s">
        <v>345</v>
      </c>
      <c r="C245" t="s">
        <v>6</v>
      </c>
      <c r="D245" t="s">
        <v>557</v>
      </c>
      <c r="E245" t="s">
        <v>29</v>
      </c>
      <c r="F245">
        <v>230175</v>
      </c>
      <c r="G245">
        <v>0.79</v>
      </c>
      <c r="H245">
        <v>0.76</v>
      </c>
      <c r="I245">
        <v>48</v>
      </c>
      <c r="J245">
        <v>800</v>
      </c>
      <c r="K245">
        <v>20</v>
      </c>
      <c r="L245">
        <v>700</v>
      </c>
      <c r="M245">
        <v>434</v>
      </c>
      <c r="N245">
        <v>0.92</v>
      </c>
      <c r="O245">
        <v>98</v>
      </c>
      <c r="P245">
        <v>3.1</v>
      </c>
      <c r="Q245">
        <v>719.22500000000002</v>
      </c>
      <c r="R245">
        <v>949.4</v>
      </c>
      <c r="S245" t="s">
        <v>8</v>
      </c>
      <c r="T245" t="s">
        <v>479</v>
      </c>
      <c r="U245">
        <v>9</v>
      </c>
      <c r="W245" t="s">
        <v>533</v>
      </c>
      <c r="X245" t="s">
        <v>533</v>
      </c>
      <c r="Y245" t="s">
        <v>537</v>
      </c>
      <c r="Z245" t="s">
        <v>533</v>
      </c>
      <c r="AA245" t="s">
        <v>538</v>
      </c>
      <c r="AC245" t="s">
        <v>539</v>
      </c>
      <c r="AF245">
        <v>55</v>
      </c>
      <c r="AG245">
        <v>43</v>
      </c>
      <c r="AH245" t="b">
        <v>1</v>
      </c>
    </row>
    <row r="246" spans="1:34" x14ac:dyDescent="0.35">
      <c r="A246" t="s">
        <v>974</v>
      </c>
      <c r="B246" t="s">
        <v>286</v>
      </c>
      <c r="C246" t="s">
        <v>6</v>
      </c>
      <c r="D246" t="s">
        <v>536</v>
      </c>
      <c r="E246" t="s">
        <v>28</v>
      </c>
      <c r="F246">
        <v>24580</v>
      </c>
      <c r="G246">
        <v>0.74</v>
      </c>
      <c r="H246">
        <v>0.72</v>
      </c>
      <c r="I246">
        <v>41</v>
      </c>
      <c r="J246">
        <v>600</v>
      </c>
      <c r="K246">
        <v>100</v>
      </c>
      <c r="L246">
        <v>900</v>
      </c>
      <c r="M246">
        <v>614</v>
      </c>
      <c r="N246">
        <v>0.92</v>
      </c>
      <c r="O246">
        <v>55</v>
      </c>
      <c r="P246">
        <v>7.4</v>
      </c>
      <c r="Q246">
        <v>1191.8200000000002</v>
      </c>
      <c r="R246">
        <v>1216.4000000000001</v>
      </c>
      <c r="S246" t="s">
        <v>16</v>
      </c>
      <c r="T246" t="s">
        <v>481</v>
      </c>
      <c r="U246">
        <v>7</v>
      </c>
      <c r="W246" t="s">
        <v>533</v>
      </c>
      <c r="X246" t="s">
        <v>533</v>
      </c>
      <c r="Y246" t="s">
        <v>568</v>
      </c>
      <c r="Z246" t="s">
        <v>533</v>
      </c>
      <c r="AA246" t="s">
        <v>533</v>
      </c>
      <c r="AB246" t="s">
        <v>538</v>
      </c>
      <c r="AC246" t="s">
        <v>569</v>
      </c>
      <c r="AF246">
        <v>55</v>
      </c>
      <c r="AG246">
        <v>40</v>
      </c>
      <c r="AH246" t="b">
        <v>0</v>
      </c>
    </row>
    <row r="247" spans="1:34" x14ac:dyDescent="0.35">
      <c r="A247" t="s">
        <v>975</v>
      </c>
      <c r="B247" t="s">
        <v>279</v>
      </c>
      <c r="C247" t="s">
        <v>6</v>
      </c>
      <c r="D247" t="s">
        <v>536</v>
      </c>
      <c r="E247" t="s">
        <v>28</v>
      </c>
      <c r="F247">
        <v>35860</v>
      </c>
      <c r="G247">
        <v>0.77</v>
      </c>
      <c r="H247">
        <v>0.72</v>
      </c>
      <c r="I247">
        <v>40</v>
      </c>
      <c r="J247">
        <v>600</v>
      </c>
      <c r="K247">
        <v>40</v>
      </c>
      <c r="L247">
        <v>900</v>
      </c>
      <c r="M247">
        <v>622</v>
      </c>
      <c r="N247">
        <v>0.92</v>
      </c>
      <c r="O247">
        <v>55</v>
      </c>
      <c r="P247">
        <v>4.8</v>
      </c>
      <c r="Q247">
        <v>909.34</v>
      </c>
      <c r="R247">
        <v>945.2</v>
      </c>
      <c r="S247" t="s">
        <v>16</v>
      </c>
      <c r="T247" t="s">
        <v>481</v>
      </c>
      <c r="U247">
        <v>7</v>
      </c>
      <c r="W247" t="s">
        <v>533</v>
      </c>
      <c r="X247" t="s">
        <v>533</v>
      </c>
      <c r="Y247" t="s">
        <v>568</v>
      </c>
      <c r="Z247" t="s">
        <v>533</v>
      </c>
      <c r="AA247" t="s">
        <v>533</v>
      </c>
      <c r="AB247" t="s">
        <v>538</v>
      </c>
      <c r="AC247" t="s">
        <v>569</v>
      </c>
      <c r="AF247">
        <v>55</v>
      </c>
      <c r="AG247">
        <v>40</v>
      </c>
      <c r="AH247" t="b">
        <v>0</v>
      </c>
    </row>
    <row r="248" spans="1:34" x14ac:dyDescent="0.35">
      <c r="A248" t="s">
        <v>976</v>
      </c>
      <c r="B248" t="s">
        <v>278</v>
      </c>
      <c r="C248" t="s">
        <v>11</v>
      </c>
      <c r="D248" t="s">
        <v>536</v>
      </c>
      <c r="E248" t="s">
        <v>28</v>
      </c>
      <c r="F248">
        <v>65860</v>
      </c>
      <c r="G248">
        <v>0.77</v>
      </c>
      <c r="H248">
        <v>0.72</v>
      </c>
      <c r="I248">
        <v>39</v>
      </c>
      <c r="J248">
        <v>750</v>
      </c>
      <c r="K248">
        <v>60</v>
      </c>
      <c r="L248">
        <v>900</v>
      </c>
      <c r="M248">
        <v>777</v>
      </c>
      <c r="N248">
        <v>0.92</v>
      </c>
      <c r="O248">
        <v>55</v>
      </c>
      <c r="P248">
        <v>3.87</v>
      </c>
      <c r="Q248">
        <v>1038.1400000000001</v>
      </c>
      <c r="R248">
        <v>1104</v>
      </c>
      <c r="S248" t="s">
        <v>16</v>
      </c>
      <c r="T248" t="s">
        <v>476</v>
      </c>
      <c r="U248">
        <v>5</v>
      </c>
      <c r="V248" t="s">
        <v>480</v>
      </c>
      <c r="W248" t="s">
        <v>547</v>
      </c>
      <c r="X248" t="s">
        <v>584</v>
      </c>
      <c r="Y248" t="s">
        <v>533</v>
      </c>
      <c r="Z248" t="s">
        <v>533</v>
      </c>
      <c r="AA248" t="s">
        <v>585</v>
      </c>
      <c r="AC248" t="s">
        <v>550</v>
      </c>
      <c r="AD248" t="s">
        <v>555</v>
      </c>
      <c r="AF248">
        <v>52</v>
      </c>
      <c r="AG248">
        <v>53</v>
      </c>
      <c r="AH248" t="b">
        <v>1</v>
      </c>
    </row>
    <row r="249" spans="1:34" x14ac:dyDescent="0.35">
      <c r="A249" t="s">
        <v>977</v>
      </c>
      <c r="B249" t="s">
        <v>978</v>
      </c>
      <c r="C249" t="s">
        <v>11</v>
      </c>
      <c r="D249" t="s">
        <v>536</v>
      </c>
      <c r="E249" t="s">
        <v>28</v>
      </c>
      <c r="F249">
        <v>38980</v>
      </c>
      <c r="G249">
        <v>0.81</v>
      </c>
      <c r="H249">
        <v>0.73</v>
      </c>
      <c r="I249">
        <v>37</v>
      </c>
      <c r="J249">
        <v>650</v>
      </c>
      <c r="K249">
        <v>45</v>
      </c>
      <c r="L249">
        <v>1000</v>
      </c>
      <c r="M249">
        <v>965</v>
      </c>
      <c r="N249">
        <v>0.92</v>
      </c>
      <c r="O249">
        <v>55</v>
      </c>
      <c r="P249">
        <v>4.8</v>
      </c>
      <c r="Q249">
        <v>1002.52</v>
      </c>
      <c r="R249">
        <v>1041.5</v>
      </c>
      <c r="S249" t="s">
        <v>16</v>
      </c>
      <c r="T249" t="s">
        <v>476</v>
      </c>
      <c r="U249">
        <v>5</v>
      </c>
      <c r="V249" t="s">
        <v>480</v>
      </c>
      <c r="W249" t="s">
        <v>547</v>
      </c>
      <c r="X249" t="s">
        <v>584</v>
      </c>
      <c r="Y249" t="s">
        <v>533</v>
      </c>
      <c r="Z249" t="s">
        <v>533</v>
      </c>
      <c r="AA249" t="s">
        <v>585</v>
      </c>
      <c r="AC249" t="s">
        <v>550</v>
      </c>
      <c r="AD249" t="s">
        <v>555</v>
      </c>
      <c r="AF249">
        <v>52</v>
      </c>
      <c r="AG249">
        <v>53</v>
      </c>
      <c r="AH249" t="b">
        <v>0</v>
      </c>
    </row>
    <row r="250" spans="1:34" x14ac:dyDescent="0.35">
      <c r="A250" t="s">
        <v>979</v>
      </c>
      <c r="B250" t="s">
        <v>310</v>
      </c>
      <c r="C250" t="s">
        <v>11</v>
      </c>
      <c r="D250" t="s">
        <v>557</v>
      </c>
      <c r="E250" t="s">
        <v>29</v>
      </c>
      <c r="F250">
        <v>89580</v>
      </c>
      <c r="G250">
        <v>0.83</v>
      </c>
      <c r="H250">
        <v>0.8</v>
      </c>
      <c r="I250">
        <v>36</v>
      </c>
      <c r="J250">
        <v>850</v>
      </c>
      <c r="K250">
        <v>20</v>
      </c>
      <c r="L250">
        <v>1000</v>
      </c>
      <c r="M250">
        <v>986</v>
      </c>
      <c r="N250">
        <v>0.92</v>
      </c>
      <c r="O250">
        <v>93</v>
      </c>
      <c r="P250">
        <v>2.95</v>
      </c>
      <c r="Q250">
        <v>937.5200000000001</v>
      </c>
      <c r="R250">
        <v>1027.0999999999999</v>
      </c>
      <c r="S250" t="s">
        <v>8</v>
      </c>
      <c r="T250" t="s">
        <v>480</v>
      </c>
      <c r="U250">
        <v>5</v>
      </c>
      <c r="W250" t="s">
        <v>547</v>
      </c>
      <c r="X250" t="s">
        <v>553</v>
      </c>
      <c r="Y250" t="s">
        <v>533</v>
      </c>
      <c r="Z250" t="s">
        <v>533</v>
      </c>
      <c r="AA250" t="s">
        <v>554</v>
      </c>
      <c r="AC250" t="s">
        <v>555</v>
      </c>
      <c r="AF250">
        <v>52</v>
      </c>
      <c r="AG250">
        <v>46</v>
      </c>
      <c r="AH250" t="b">
        <v>1</v>
      </c>
    </row>
    <row r="251" spans="1:34" x14ac:dyDescent="0.35">
      <c r="A251" t="s">
        <v>980</v>
      </c>
      <c r="B251" t="s">
        <v>369</v>
      </c>
      <c r="C251" t="s">
        <v>9</v>
      </c>
      <c r="D251" t="s">
        <v>557</v>
      </c>
      <c r="E251" t="s">
        <v>29</v>
      </c>
      <c r="F251">
        <v>8560</v>
      </c>
      <c r="G251">
        <v>0.72</v>
      </c>
      <c r="H251">
        <v>0.75</v>
      </c>
      <c r="I251">
        <v>25</v>
      </c>
      <c r="J251">
        <v>230</v>
      </c>
      <c r="K251">
        <v>7</v>
      </c>
      <c r="L251">
        <v>300</v>
      </c>
      <c r="M251">
        <v>355</v>
      </c>
      <c r="N251">
        <v>0.82</v>
      </c>
      <c r="O251">
        <v>32</v>
      </c>
      <c r="P251">
        <v>1.08</v>
      </c>
      <c r="Q251">
        <v>608.14</v>
      </c>
      <c r="R251">
        <v>616.70000000000005</v>
      </c>
      <c r="S251" t="s">
        <v>10</v>
      </c>
      <c r="T251" t="s">
        <v>502</v>
      </c>
      <c r="U251" t="s">
        <v>13</v>
      </c>
      <c r="V251" t="s">
        <v>487</v>
      </c>
      <c r="W251" t="s">
        <v>706</v>
      </c>
      <c r="X251" t="s">
        <v>981</v>
      </c>
      <c r="AC251" t="s">
        <v>707</v>
      </c>
      <c r="AD251" t="s">
        <v>719</v>
      </c>
      <c r="AF251">
        <v>24</v>
      </c>
      <c r="AG251">
        <v>69</v>
      </c>
      <c r="AH251" t="b">
        <v>0</v>
      </c>
    </row>
    <row r="252" spans="1:34" x14ac:dyDescent="0.35">
      <c r="A252" t="s">
        <v>982</v>
      </c>
      <c r="B252" t="s">
        <v>274</v>
      </c>
      <c r="C252" t="s">
        <v>11</v>
      </c>
      <c r="D252" t="s">
        <v>541</v>
      </c>
      <c r="E252" t="s">
        <v>28</v>
      </c>
      <c r="F252">
        <v>48680</v>
      </c>
      <c r="G252">
        <v>0.69</v>
      </c>
      <c r="H252">
        <v>0.77</v>
      </c>
      <c r="I252">
        <v>189</v>
      </c>
      <c r="J252">
        <v>250</v>
      </c>
      <c r="K252">
        <v>6</v>
      </c>
      <c r="L252">
        <v>250</v>
      </c>
      <c r="M252">
        <v>325</v>
      </c>
      <c r="N252">
        <v>0.81</v>
      </c>
      <c r="O252">
        <v>26</v>
      </c>
      <c r="P252">
        <v>3.81</v>
      </c>
      <c r="Q252">
        <v>841.72</v>
      </c>
      <c r="R252">
        <v>890.4</v>
      </c>
      <c r="S252" t="s">
        <v>14</v>
      </c>
      <c r="T252" t="s">
        <v>493</v>
      </c>
      <c r="U252">
        <v>12</v>
      </c>
      <c r="W252" t="s">
        <v>533</v>
      </c>
      <c r="X252" t="s">
        <v>661</v>
      </c>
      <c r="Y252" t="s">
        <v>533</v>
      </c>
      <c r="Z252" t="s">
        <v>662</v>
      </c>
      <c r="AC252" t="s">
        <v>663</v>
      </c>
      <c r="AF252">
        <v>42</v>
      </c>
      <c r="AG252">
        <v>132</v>
      </c>
      <c r="AH252" t="b">
        <v>1</v>
      </c>
    </row>
    <row r="253" spans="1:34" x14ac:dyDescent="0.35">
      <c r="A253" t="s">
        <v>983</v>
      </c>
      <c r="B253" t="s">
        <v>329</v>
      </c>
      <c r="C253" t="s">
        <v>6</v>
      </c>
      <c r="D253" t="s">
        <v>557</v>
      </c>
      <c r="E253" t="s">
        <v>29</v>
      </c>
      <c r="F253">
        <v>88680</v>
      </c>
      <c r="G253">
        <v>0.79</v>
      </c>
      <c r="H253">
        <v>0.76</v>
      </c>
      <c r="I253">
        <v>189</v>
      </c>
      <c r="J253">
        <v>400</v>
      </c>
      <c r="K253">
        <v>10</v>
      </c>
      <c r="L253">
        <v>250</v>
      </c>
      <c r="M253">
        <v>300</v>
      </c>
      <c r="N253">
        <v>0.92</v>
      </c>
      <c r="O253">
        <v>31</v>
      </c>
      <c r="P253">
        <v>3.2</v>
      </c>
      <c r="Q253">
        <v>870.31999999999994</v>
      </c>
      <c r="R253">
        <v>959</v>
      </c>
      <c r="S253" t="s">
        <v>14</v>
      </c>
      <c r="T253" t="s">
        <v>493</v>
      </c>
      <c r="U253">
        <v>12</v>
      </c>
      <c r="W253" t="s">
        <v>533</v>
      </c>
      <c r="X253" t="s">
        <v>661</v>
      </c>
      <c r="Y253" t="s">
        <v>533</v>
      </c>
      <c r="Z253" t="s">
        <v>662</v>
      </c>
      <c r="AC253" t="s">
        <v>663</v>
      </c>
      <c r="AF253">
        <v>42</v>
      </c>
      <c r="AG253">
        <v>132</v>
      </c>
      <c r="AH253" t="b">
        <v>0</v>
      </c>
    </row>
    <row r="254" spans="1:34" x14ac:dyDescent="0.35">
      <c r="A254" t="s">
        <v>984</v>
      </c>
      <c r="B254" t="s">
        <v>453</v>
      </c>
      <c r="C254" t="s">
        <v>11</v>
      </c>
      <c r="D254" t="s">
        <v>541</v>
      </c>
      <c r="E254" t="s">
        <v>28</v>
      </c>
      <c r="F254">
        <v>31680</v>
      </c>
      <c r="G254">
        <v>0.69</v>
      </c>
      <c r="H254">
        <v>0.77</v>
      </c>
      <c r="I254">
        <v>162</v>
      </c>
      <c r="J254">
        <v>180</v>
      </c>
      <c r="K254">
        <v>12</v>
      </c>
      <c r="L254">
        <v>300</v>
      </c>
      <c r="M254">
        <v>325</v>
      </c>
      <c r="N254">
        <v>0.81</v>
      </c>
      <c r="O254">
        <v>26</v>
      </c>
      <c r="P254">
        <v>3.81</v>
      </c>
      <c r="Q254">
        <v>859.72</v>
      </c>
      <c r="R254">
        <v>891.4</v>
      </c>
      <c r="S254" t="s">
        <v>14</v>
      </c>
      <c r="T254" t="s">
        <v>493</v>
      </c>
      <c r="U254">
        <v>12</v>
      </c>
      <c r="W254" t="s">
        <v>533</v>
      </c>
      <c r="X254" t="s">
        <v>661</v>
      </c>
      <c r="Y254" t="s">
        <v>533</v>
      </c>
      <c r="Z254" t="s">
        <v>662</v>
      </c>
      <c r="AC254" t="s">
        <v>663</v>
      </c>
      <c r="AF254">
        <v>42</v>
      </c>
      <c r="AG254">
        <v>132</v>
      </c>
      <c r="AH254" t="b">
        <v>0</v>
      </c>
    </row>
    <row r="255" spans="1:34" x14ac:dyDescent="0.35">
      <c r="A255" t="s">
        <v>985</v>
      </c>
      <c r="B255" t="s">
        <v>462</v>
      </c>
      <c r="C255" t="s">
        <v>6</v>
      </c>
      <c r="D255" t="s">
        <v>986</v>
      </c>
      <c r="E255" t="s">
        <v>1327</v>
      </c>
      <c r="F255">
        <v>71880</v>
      </c>
      <c r="G255">
        <v>0.97</v>
      </c>
      <c r="H255">
        <v>0.63</v>
      </c>
      <c r="I255">
        <v>147</v>
      </c>
      <c r="J255">
        <v>23</v>
      </c>
      <c r="K255">
        <v>5</v>
      </c>
      <c r="L255">
        <v>1500</v>
      </c>
      <c r="M255">
        <v>884</v>
      </c>
      <c r="N255">
        <v>0.56000000000000005</v>
      </c>
      <c r="O255">
        <v>26</v>
      </c>
      <c r="P255">
        <v>4.68</v>
      </c>
      <c r="Q255">
        <v>1102.02</v>
      </c>
      <c r="R255">
        <v>1173.9000000000001</v>
      </c>
      <c r="S255" t="s">
        <v>7</v>
      </c>
      <c r="T255" t="s">
        <v>501</v>
      </c>
      <c r="U255" t="s">
        <v>13</v>
      </c>
      <c r="W255" t="s">
        <v>533</v>
      </c>
      <c r="X255" t="s">
        <v>533</v>
      </c>
      <c r="Y255" t="s">
        <v>533</v>
      </c>
      <c r="Z255" t="s">
        <v>533</v>
      </c>
      <c r="AA255" t="s">
        <v>533</v>
      </c>
      <c r="AB255" t="s">
        <v>681</v>
      </c>
      <c r="AC255" t="s">
        <v>682</v>
      </c>
      <c r="AF255">
        <v>140</v>
      </c>
      <c r="AG255">
        <v>130</v>
      </c>
      <c r="AH255" t="b">
        <v>0</v>
      </c>
    </row>
    <row r="256" spans="1:34" x14ac:dyDescent="0.35">
      <c r="A256" t="s">
        <v>987</v>
      </c>
      <c r="B256" t="s">
        <v>467</v>
      </c>
      <c r="C256" t="s">
        <v>9</v>
      </c>
      <c r="D256" t="s">
        <v>988</v>
      </c>
      <c r="E256" t="s">
        <v>1327</v>
      </c>
      <c r="F256">
        <v>12980</v>
      </c>
      <c r="G256">
        <v>0.63</v>
      </c>
      <c r="H256">
        <v>0.81</v>
      </c>
      <c r="I256">
        <v>25</v>
      </c>
      <c r="J256">
        <v>250</v>
      </c>
      <c r="K256">
        <v>7</v>
      </c>
      <c r="L256">
        <v>300</v>
      </c>
      <c r="M256">
        <v>447</v>
      </c>
      <c r="N256">
        <v>0.84</v>
      </c>
      <c r="O256">
        <v>31</v>
      </c>
      <c r="P256">
        <v>1.1299999999999999</v>
      </c>
      <c r="Q256">
        <v>601.42000000000007</v>
      </c>
      <c r="R256">
        <v>614.4</v>
      </c>
      <c r="S256" t="s">
        <v>10</v>
      </c>
      <c r="T256" t="s">
        <v>502</v>
      </c>
      <c r="U256" t="s">
        <v>13</v>
      </c>
      <c r="W256" t="s">
        <v>706</v>
      </c>
      <c r="X256" t="s">
        <v>694</v>
      </c>
      <c r="AC256" t="s">
        <v>707</v>
      </c>
      <c r="AF256">
        <v>19</v>
      </c>
      <c r="AG256">
        <v>69</v>
      </c>
      <c r="AH256" t="b">
        <v>0</v>
      </c>
    </row>
    <row r="257" spans="1:34" x14ac:dyDescent="0.35">
      <c r="A257" t="s">
        <v>989</v>
      </c>
      <c r="B257" t="s">
        <v>463</v>
      </c>
      <c r="C257" t="s">
        <v>9</v>
      </c>
      <c r="D257" t="s">
        <v>988</v>
      </c>
      <c r="E257" t="s">
        <v>1327</v>
      </c>
      <c r="F257">
        <v>15880</v>
      </c>
      <c r="G257">
        <v>0.66</v>
      </c>
      <c r="H257">
        <v>0.83</v>
      </c>
      <c r="I257">
        <v>21</v>
      </c>
      <c r="J257">
        <v>250</v>
      </c>
      <c r="K257">
        <v>13</v>
      </c>
      <c r="L257">
        <v>300</v>
      </c>
      <c r="M257">
        <v>447</v>
      </c>
      <c r="N257">
        <v>0.86</v>
      </c>
      <c r="O257">
        <v>32</v>
      </c>
      <c r="P257">
        <v>0.91</v>
      </c>
      <c r="Q257">
        <v>615.72</v>
      </c>
      <c r="R257">
        <v>631.59999999999991</v>
      </c>
      <c r="S257" t="s">
        <v>10</v>
      </c>
      <c r="T257" t="s">
        <v>484</v>
      </c>
      <c r="U257">
        <v>9</v>
      </c>
      <c r="W257" t="s">
        <v>690</v>
      </c>
      <c r="X257" t="s">
        <v>533</v>
      </c>
      <c r="Y257" t="s">
        <v>533</v>
      </c>
      <c r="Z257" t="s">
        <v>650</v>
      </c>
      <c r="AC257" t="s">
        <v>652</v>
      </c>
      <c r="AF257">
        <v>38</v>
      </c>
      <c r="AG257">
        <v>40</v>
      </c>
      <c r="AH257" t="b">
        <v>0</v>
      </c>
    </row>
    <row r="258" spans="1:34" x14ac:dyDescent="0.35">
      <c r="A258" t="s">
        <v>990</v>
      </c>
      <c r="B258" t="s">
        <v>372</v>
      </c>
      <c r="C258" t="s">
        <v>9</v>
      </c>
      <c r="D258" t="s">
        <v>988</v>
      </c>
      <c r="E258" t="s">
        <v>1327</v>
      </c>
      <c r="F258">
        <v>12980</v>
      </c>
      <c r="G258">
        <v>0.63</v>
      </c>
      <c r="H258">
        <v>0.81</v>
      </c>
      <c r="I258">
        <v>25</v>
      </c>
      <c r="J258">
        <v>225</v>
      </c>
      <c r="K258">
        <v>7</v>
      </c>
      <c r="L258">
        <v>300</v>
      </c>
      <c r="M258">
        <v>447</v>
      </c>
      <c r="N258">
        <v>0.84</v>
      </c>
      <c r="O258">
        <v>31</v>
      </c>
      <c r="P258">
        <v>1.1299999999999999</v>
      </c>
      <c r="Q258">
        <v>598.92000000000007</v>
      </c>
      <c r="R258">
        <v>611.9</v>
      </c>
      <c r="S258" t="s">
        <v>10</v>
      </c>
      <c r="T258" t="s">
        <v>502</v>
      </c>
      <c r="U258" t="s">
        <v>13</v>
      </c>
      <c r="W258" t="s">
        <v>706</v>
      </c>
      <c r="X258" t="s">
        <v>694</v>
      </c>
      <c r="AC258" t="s">
        <v>707</v>
      </c>
      <c r="AF258">
        <v>19</v>
      </c>
      <c r="AG258">
        <v>69</v>
      </c>
      <c r="AH258" t="b">
        <v>1</v>
      </c>
    </row>
    <row r="259" spans="1:34" x14ac:dyDescent="0.35">
      <c r="A259" t="s">
        <v>991</v>
      </c>
      <c r="B259" t="s">
        <v>992</v>
      </c>
      <c r="C259" t="s">
        <v>9</v>
      </c>
      <c r="D259" t="s">
        <v>988</v>
      </c>
      <c r="E259" t="s">
        <v>1327</v>
      </c>
      <c r="F259">
        <v>12980</v>
      </c>
      <c r="G259">
        <v>0.66</v>
      </c>
      <c r="H259">
        <v>0.81</v>
      </c>
      <c r="I259">
        <v>25</v>
      </c>
      <c r="J259">
        <v>300</v>
      </c>
      <c r="K259">
        <v>12</v>
      </c>
      <c r="L259">
        <v>300</v>
      </c>
      <c r="M259">
        <v>447</v>
      </c>
      <c r="N259">
        <v>0.86</v>
      </c>
      <c r="O259">
        <v>38</v>
      </c>
      <c r="P259">
        <v>0.86</v>
      </c>
      <c r="Q259">
        <v>653.11999999999989</v>
      </c>
      <c r="R259">
        <v>666.09999999999991</v>
      </c>
      <c r="S259" t="s">
        <v>10</v>
      </c>
      <c r="T259" t="s">
        <v>502</v>
      </c>
      <c r="U259" t="s">
        <v>13</v>
      </c>
      <c r="W259" t="s">
        <v>706</v>
      </c>
      <c r="X259" t="s">
        <v>694</v>
      </c>
      <c r="AC259" t="s">
        <v>707</v>
      </c>
      <c r="AF259">
        <v>19</v>
      </c>
      <c r="AG259">
        <v>69</v>
      </c>
      <c r="AH259" t="b">
        <v>1</v>
      </c>
    </row>
    <row r="260" spans="1:34" x14ac:dyDescent="0.35">
      <c r="A260" t="s">
        <v>993</v>
      </c>
      <c r="B260" t="s">
        <v>994</v>
      </c>
      <c r="C260" t="s">
        <v>9</v>
      </c>
      <c r="D260" t="s">
        <v>988</v>
      </c>
      <c r="E260" t="s">
        <v>1327</v>
      </c>
      <c r="F260">
        <v>12980</v>
      </c>
      <c r="G260">
        <v>0.66</v>
      </c>
      <c r="H260">
        <v>0.81</v>
      </c>
      <c r="I260">
        <v>20</v>
      </c>
      <c r="J260">
        <v>377</v>
      </c>
      <c r="K260">
        <v>19</v>
      </c>
      <c r="L260">
        <v>300</v>
      </c>
      <c r="M260">
        <v>447</v>
      </c>
      <c r="N260">
        <v>0.86</v>
      </c>
      <c r="O260">
        <v>39</v>
      </c>
      <c r="P260">
        <v>0.86</v>
      </c>
      <c r="Q260">
        <v>672.81999999999994</v>
      </c>
      <c r="R260">
        <v>685.8</v>
      </c>
      <c r="S260" t="s">
        <v>10</v>
      </c>
      <c r="T260" t="s">
        <v>484</v>
      </c>
      <c r="U260">
        <v>9</v>
      </c>
      <c r="W260" t="s">
        <v>690</v>
      </c>
      <c r="X260" t="s">
        <v>533</v>
      </c>
      <c r="Y260" t="s">
        <v>533</v>
      </c>
      <c r="Z260" t="s">
        <v>650</v>
      </c>
      <c r="AC260" t="s">
        <v>652</v>
      </c>
      <c r="AF260">
        <v>38</v>
      </c>
      <c r="AG260">
        <v>40</v>
      </c>
      <c r="AH260" t="b">
        <v>1</v>
      </c>
    </row>
    <row r="261" spans="1:34" x14ac:dyDescent="0.35">
      <c r="A261" t="s">
        <v>995</v>
      </c>
      <c r="B261" t="s">
        <v>371</v>
      </c>
      <c r="C261" t="s">
        <v>9</v>
      </c>
      <c r="D261" t="s">
        <v>988</v>
      </c>
      <c r="E261" t="s">
        <v>1327</v>
      </c>
      <c r="F261">
        <v>14980</v>
      </c>
      <c r="G261">
        <v>0.63</v>
      </c>
      <c r="H261">
        <v>0.81</v>
      </c>
      <c r="I261">
        <v>20</v>
      </c>
      <c r="J261">
        <v>380</v>
      </c>
      <c r="K261">
        <v>15</v>
      </c>
      <c r="L261">
        <v>300</v>
      </c>
      <c r="M261">
        <v>447</v>
      </c>
      <c r="N261">
        <v>0.84</v>
      </c>
      <c r="O261">
        <v>31</v>
      </c>
      <c r="P261">
        <v>0.8</v>
      </c>
      <c r="Q261">
        <v>630.72</v>
      </c>
      <c r="R261">
        <v>645.70000000000005</v>
      </c>
      <c r="S261" t="s">
        <v>10</v>
      </c>
      <c r="T261" t="s">
        <v>484</v>
      </c>
      <c r="U261">
        <v>9</v>
      </c>
      <c r="W261" t="s">
        <v>690</v>
      </c>
      <c r="X261" t="s">
        <v>533</v>
      </c>
      <c r="Y261" t="s">
        <v>533</v>
      </c>
      <c r="Z261" t="s">
        <v>650</v>
      </c>
      <c r="AC261" t="s">
        <v>652</v>
      </c>
      <c r="AF261">
        <v>38</v>
      </c>
      <c r="AG261">
        <v>40</v>
      </c>
      <c r="AH261" t="b">
        <v>1</v>
      </c>
    </row>
    <row r="262" spans="1:34" x14ac:dyDescent="0.35">
      <c r="A262" t="s">
        <v>996</v>
      </c>
      <c r="B262" t="s">
        <v>997</v>
      </c>
      <c r="C262" t="s">
        <v>9</v>
      </c>
      <c r="D262" t="s">
        <v>988</v>
      </c>
      <c r="E262" t="s">
        <v>1327</v>
      </c>
      <c r="F262">
        <v>14980</v>
      </c>
      <c r="G262">
        <v>0.63</v>
      </c>
      <c r="H262">
        <v>0.81</v>
      </c>
      <c r="I262">
        <v>20</v>
      </c>
      <c r="J262">
        <v>380</v>
      </c>
      <c r="K262">
        <v>15</v>
      </c>
      <c r="L262">
        <v>300</v>
      </c>
      <c r="M262">
        <v>447</v>
      </c>
      <c r="N262">
        <v>0.84</v>
      </c>
      <c r="O262">
        <v>38</v>
      </c>
      <c r="P262">
        <v>0.86</v>
      </c>
      <c r="Q262">
        <v>644.11999999999989</v>
      </c>
      <c r="R262">
        <v>659.09999999999991</v>
      </c>
      <c r="S262" t="s">
        <v>10</v>
      </c>
      <c r="T262" t="s">
        <v>484</v>
      </c>
      <c r="U262">
        <v>9</v>
      </c>
      <c r="W262" t="s">
        <v>690</v>
      </c>
      <c r="X262" t="s">
        <v>533</v>
      </c>
      <c r="Y262" t="s">
        <v>533</v>
      </c>
      <c r="Z262" t="s">
        <v>650</v>
      </c>
      <c r="AC262" t="s">
        <v>652</v>
      </c>
      <c r="AF262">
        <v>38</v>
      </c>
      <c r="AG262">
        <v>40</v>
      </c>
      <c r="AH262" t="b">
        <v>1</v>
      </c>
    </row>
    <row r="263" spans="1:34" x14ac:dyDescent="0.35">
      <c r="A263" t="s">
        <v>998</v>
      </c>
      <c r="B263" t="s">
        <v>999</v>
      </c>
      <c r="C263" t="s">
        <v>9</v>
      </c>
      <c r="D263" t="s">
        <v>988</v>
      </c>
      <c r="E263" t="s">
        <v>1327</v>
      </c>
      <c r="F263">
        <v>18650</v>
      </c>
      <c r="G263">
        <v>0.7</v>
      </c>
      <c r="H263">
        <v>0.85</v>
      </c>
      <c r="I263">
        <v>21</v>
      </c>
      <c r="J263">
        <v>400</v>
      </c>
      <c r="K263">
        <v>17</v>
      </c>
      <c r="L263">
        <v>300</v>
      </c>
      <c r="M263">
        <v>447</v>
      </c>
      <c r="N263">
        <v>0.86</v>
      </c>
      <c r="O263">
        <v>36</v>
      </c>
      <c r="P263">
        <v>0.75</v>
      </c>
      <c r="Q263">
        <v>747.55</v>
      </c>
      <c r="R263">
        <v>766.2</v>
      </c>
      <c r="S263" t="s">
        <v>10</v>
      </c>
      <c r="T263" t="s">
        <v>484</v>
      </c>
      <c r="U263">
        <v>9</v>
      </c>
      <c r="V263" t="s">
        <v>502</v>
      </c>
      <c r="W263" t="s">
        <v>693</v>
      </c>
      <c r="X263" t="s">
        <v>694</v>
      </c>
      <c r="Y263" t="s">
        <v>533</v>
      </c>
      <c r="Z263" t="s">
        <v>650</v>
      </c>
      <c r="AC263" t="s">
        <v>652</v>
      </c>
      <c r="AD263" t="s">
        <v>695</v>
      </c>
      <c r="AF263">
        <v>38</v>
      </c>
      <c r="AG263">
        <v>82</v>
      </c>
      <c r="AH263" t="b">
        <v>0</v>
      </c>
    </row>
    <row r="264" spans="1:34" x14ac:dyDescent="0.35">
      <c r="A264" t="s">
        <v>1000</v>
      </c>
      <c r="B264" t="s">
        <v>315</v>
      </c>
      <c r="C264" t="s">
        <v>11</v>
      </c>
      <c r="D264" t="s">
        <v>988</v>
      </c>
      <c r="E264" t="s">
        <v>1327</v>
      </c>
      <c r="F264">
        <v>45860</v>
      </c>
      <c r="G264">
        <v>0.85</v>
      </c>
      <c r="H264">
        <v>0.75</v>
      </c>
      <c r="I264">
        <v>35</v>
      </c>
      <c r="J264">
        <v>750</v>
      </c>
      <c r="K264">
        <v>30</v>
      </c>
      <c r="L264">
        <v>1000</v>
      </c>
      <c r="M264">
        <v>1020</v>
      </c>
      <c r="N264">
        <v>0.91</v>
      </c>
      <c r="O264">
        <v>65</v>
      </c>
      <c r="P264">
        <v>4.2</v>
      </c>
      <c r="Q264">
        <v>769.14</v>
      </c>
      <c r="R264">
        <v>815</v>
      </c>
      <c r="S264" t="s">
        <v>8</v>
      </c>
      <c r="T264" t="s">
        <v>480</v>
      </c>
      <c r="U264">
        <v>5</v>
      </c>
      <c r="W264" t="s">
        <v>547</v>
      </c>
      <c r="X264" t="s">
        <v>553</v>
      </c>
      <c r="Y264" t="s">
        <v>533</v>
      </c>
      <c r="Z264" t="s">
        <v>533</v>
      </c>
      <c r="AA264" t="s">
        <v>554</v>
      </c>
      <c r="AC264" t="s">
        <v>555</v>
      </c>
      <c r="AF264">
        <v>52</v>
      </c>
      <c r="AG264">
        <v>46</v>
      </c>
      <c r="AH264" t="b">
        <v>0</v>
      </c>
    </row>
    <row r="265" spans="1:34" x14ac:dyDescent="0.35">
      <c r="A265" t="s">
        <v>1001</v>
      </c>
      <c r="B265" t="s">
        <v>322</v>
      </c>
      <c r="C265" t="s">
        <v>11</v>
      </c>
      <c r="D265" t="s">
        <v>988</v>
      </c>
      <c r="E265" t="s">
        <v>1327</v>
      </c>
      <c r="F265">
        <v>43580</v>
      </c>
      <c r="G265">
        <v>0.83</v>
      </c>
      <c r="H265">
        <v>0.75</v>
      </c>
      <c r="I265">
        <v>35</v>
      </c>
      <c r="J265">
        <v>700</v>
      </c>
      <c r="K265">
        <v>30</v>
      </c>
      <c r="L265">
        <v>1000</v>
      </c>
      <c r="M265">
        <v>1020</v>
      </c>
      <c r="N265">
        <v>0.91</v>
      </c>
      <c r="O265">
        <v>55</v>
      </c>
      <c r="P265">
        <v>4.0999999999999996</v>
      </c>
      <c r="Q265">
        <v>745.42000000000007</v>
      </c>
      <c r="R265">
        <v>789</v>
      </c>
      <c r="S265" t="s">
        <v>8</v>
      </c>
      <c r="T265" t="s">
        <v>480</v>
      </c>
      <c r="U265">
        <v>5</v>
      </c>
      <c r="W265" t="s">
        <v>547</v>
      </c>
      <c r="X265" t="s">
        <v>553</v>
      </c>
      <c r="Y265" t="s">
        <v>533</v>
      </c>
      <c r="Z265" t="s">
        <v>533</v>
      </c>
      <c r="AA265" t="s">
        <v>554</v>
      </c>
      <c r="AC265" t="s">
        <v>555</v>
      </c>
      <c r="AF265">
        <v>52</v>
      </c>
      <c r="AG265">
        <v>46</v>
      </c>
      <c r="AH265" t="b">
        <v>0</v>
      </c>
    </row>
    <row r="266" spans="1:34" x14ac:dyDescent="0.35">
      <c r="A266" t="s">
        <v>1002</v>
      </c>
      <c r="B266" t="s">
        <v>1003</v>
      </c>
      <c r="C266" t="s">
        <v>11</v>
      </c>
      <c r="D266" t="s">
        <v>988</v>
      </c>
      <c r="E266" t="s">
        <v>1327</v>
      </c>
      <c r="F266">
        <v>50860</v>
      </c>
      <c r="G266">
        <v>0.86</v>
      </c>
      <c r="H266">
        <v>0.77</v>
      </c>
      <c r="I266">
        <v>35</v>
      </c>
      <c r="J266">
        <v>755</v>
      </c>
      <c r="K266">
        <v>30</v>
      </c>
      <c r="L266">
        <v>1000</v>
      </c>
      <c r="M266">
        <v>1020</v>
      </c>
      <c r="N266">
        <v>0.91</v>
      </c>
      <c r="O266">
        <v>55</v>
      </c>
      <c r="P266">
        <v>4.3</v>
      </c>
      <c r="Q266">
        <v>746.64</v>
      </c>
      <c r="R266">
        <v>797.5</v>
      </c>
      <c r="S266" t="s">
        <v>8</v>
      </c>
      <c r="T266" t="s">
        <v>480</v>
      </c>
      <c r="U266">
        <v>5</v>
      </c>
      <c r="W266" t="s">
        <v>547</v>
      </c>
      <c r="X266" t="s">
        <v>553</v>
      </c>
      <c r="Y266" t="s">
        <v>533</v>
      </c>
      <c r="Z266" t="s">
        <v>533</v>
      </c>
      <c r="AA266" t="s">
        <v>554</v>
      </c>
      <c r="AC266" t="s">
        <v>555</v>
      </c>
      <c r="AF266">
        <v>52</v>
      </c>
      <c r="AG266">
        <v>46</v>
      </c>
      <c r="AH266" t="b">
        <v>0</v>
      </c>
    </row>
    <row r="267" spans="1:34" x14ac:dyDescent="0.35">
      <c r="A267" t="s">
        <v>1004</v>
      </c>
      <c r="B267" t="s">
        <v>314</v>
      </c>
      <c r="C267" t="s">
        <v>11</v>
      </c>
      <c r="D267" t="s">
        <v>988</v>
      </c>
      <c r="E267" t="s">
        <v>1327</v>
      </c>
      <c r="F267">
        <v>51980</v>
      </c>
      <c r="G267">
        <v>0.85</v>
      </c>
      <c r="H267">
        <v>0.77</v>
      </c>
      <c r="I267">
        <v>35</v>
      </c>
      <c r="J267">
        <v>800</v>
      </c>
      <c r="K267">
        <v>30</v>
      </c>
      <c r="L267">
        <v>1000</v>
      </c>
      <c r="M267">
        <v>1020</v>
      </c>
      <c r="N267">
        <v>0.93</v>
      </c>
      <c r="O267">
        <v>67</v>
      </c>
      <c r="P267">
        <v>3.38</v>
      </c>
      <c r="Q267">
        <v>784.22</v>
      </c>
      <c r="R267">
        <v>836.2</v>
      </c>
      <c r="S267" t="s">
        <v>8</v>
      </c>
      <c r="T267" t="s">
        <v>480</v>
      </c>
      <c r="U267">
        <v>5</v>
      </c>
      <c r="W267" t="s">
        <v>547</v>
      </c>
      <c r="X267" t="s">
        <v>553</v>
      </c>
      <c r="Y267" t="s">
        <v>533</v>
      </c>
      <c r="Z267" t="s">
        <v>533</v>
      </c>
      <c r="AA267" t="s">
        <v>554</v>
      </c>
      <c r="AC267" t="s">
        <v>555</v>
      </c>
      <c r="AF267">
        <v>52</v>
      </c>
      <c r="AG267">
        <v>46</v>
      </c>
      <c r="AH267" t="b">
        <v>0</v>
      </c>
    </row>
    <row r="268" spans="1:34" x14ac:dyDescent="0.35">
      <c r="A268" t="s">
        <v>1005</v>
      </c>
      <c r="B268" t="s">
        <v>469</v>
      </c>
      <c r="C268" t="s">
        <v>11</v>
      </c>
      <c r="D268" t="s">
        <v>988</v>
      </c>
      <c r="E268" t="s">
        <v>1327</v>
      </c>
      <c r="F268">
        <v>49560</v>
      </c>
      <c r="G268">
        <v>0.87</v>
      </c>
      <c r="H268">
        <v>0.75</v>
      </c>
      <c r="I268">
        <v>35</v>
      </c>
      <c r="J268">
        <v>200</v>
      </c>
      <c r="K268">
        <v>20</v>
      </c>
      <c r="L268">
        <v>1000</v>
      </c>
      <c r="M268">
        <v>1098</v>
      </c>
      <c r="N268">
        <v>0.64</v>
      </c>
      <c r="O268">
        <v>38</v>
      </c>
      <c r="P268">
        <v>7.02</v>
      </c>
      <c r="Q268">
        <v>747.04</v>
      </c>
      <c r="R268">
        <v>796.6</v>
      </c>
      <c r="S268" t="s">
        <v>7</v>
      </c>
      <c r="T268" t="s">
        <v>480</v>
      </c>
      <c r="U268">
        <v>5</v>
      </c>
      <c r="W268" t="s">
        <v>547</v>
      </c>
      <c r="X268" t="s">
        <v>553</v>
      </c>
      <c r="Y268" t="s">
        <v>533</v>
      </c>
      <c r="Z268" t="s">
        <v>533</v>
      </c>
      <c r="AA268" t="s">
        <v>549</v>
      </c>
      <c r="AC268" t="s">
        <v>550</v>
      </c>
      <c r="AF268">
        <v>47</v>
      </c>
      <c r="AG268">
        <v>53</v>
      </c>
      <c r="AH268" t="b">
        <v>0</v>
      </c>
    </row>
    <row r="269" spans="1:34" x14ac:dyDescent="0.35">
      <c r="A269" t="s">
        <v>1006</v>
      </c>
      <c r="B269" t="s">
        <v>323</v>
      </c>
      <c r="C269" t="s">
        <v>11</v>
      </c>
      <c r="D269" t="s">
        <v>988</v>
      </c>
      <c r="E269" t="s">
        <v>1327</v>
      </c>
      <c r="F269">
        <v>32580</v>
      </c>
      <c r="G269">
        <v>0.76</v>
      </c>
      <c r="H269">
        <v>0.83</v>
      </c>
      <c r="I269">
        <v>33</v>
      </c>
      <c r="J269">
        <v>780</v>
      </c>
      <c r="K269">
        <v>30</v>
      </c>
      <c r="L269">
        <v>900</v>
      </c>
      <c r="M269">
        <v>818</v>
      </c>
      <c r="N269">
        <v>0.91</v>
      </c>
      <c r="O269">
        <v>57</v>
      </c>
      <c r="P269">
        <v>3.2</v>
      </c>
      <c r="Q269">
        <v>928.22</v>
      </c>
      <c r="R269">
        <v>960.8</v>
      </c>
      <c r="S269" t="s">
        <v>8</v>
      </c>
      <c r="T269" t="s">
        <v>480</v>
      </c>
      <c r="U269">
        <v>5</v>
      </c>
      <c r="W269" t="s">
        <v>547</v>
      </c>
      <c r="X269" t="s">
        <v>553</v>
      </c>
      <c r="Y269" t="s">
        <v>533</v>
      </c>
      <c r="Z269" t="s">
        <v>533</v>
      </c>
      <c r="AA269" t="s">
        <v>554</v>
      </c>
      <c r="AC269" t="s">
        <v>555</v>
      </c>
      <c r="AF269">
        <v>52</v>
      </c>
      <c r="AG269">
        <v>46</v>
      </c>
      <c r="AH269" t="b">
        <v>0</v>
      </c>
    </row>
    <row r="270" spans="1:34" x14ac:dyDescent="0.35">
      <c r="A270" t="s">
        <v>1007</v>
      </c>
      <c r="B270" t="s">
        <v>408</v>
      </c>
      <c r="C270" t="s">
        <v>9</v>
      </c>
      <c r="D270" t="s">
        <v>718</v>
      </c>
      <c r="E270" t="s">
        <v>1327</v>
      </c>
      <c r="F270">
        <v>15680</v>
      </c>
      <c r="G270">
        <v>0.56999999999999995</v>
      </c>
      <c r="H270">
        <v>0.84</v>
      </c>
      <c r="I270">
        <v>21</v>
      </c>
      <c r="J270">
        <v>850</v>
      </c>
      <c r="K270">
        <v>20</v>
      </c>
      <c r="L270">
        <v>400</v>
      </c>
      <c r="M270">
        <v>486</v>
      </c>
      <c r="N270">
        <v>0.89</v>
      </c>
      <c r="O270">
        <v>87</v>
      </c>
      <c r="P270">
        <v>1.44</v>
      </c>
      <c r="Q270">
        <v>824.52</v>
      </c>
      <c r="R270">
        <v>840.2</v>
      </c>
      <c r="S270" t="s">
        <v>15</v>
      </c>
      <c r="T270" t="s">
        <v>484</v>
      </c>
      <c r="U270">
        <v>9</v>
      </c>
      <c r="W270" t="s">
        <v>690</v>
      </c>
      <c r="X270" t="s">
        <v>533</v>
      </c>
      <c r="Y270" t="s">
        <v>533</v>
      </c>
      <c r="Z270" t="s">
        <v>650</v>
      </c>
      <c r="AC270" t="s">
        <v>652</v>
      </c>
      <c r="AF270">
        <v>38</v>
      </c>
      <c r="AG270">
        <v>40</v>
      </c>
      <c r="AH270" t="b">
        <v>0</v>
      </c>
    </row>
    <row r="271" spans="1:34" x14ac:dyDescent="0.35">
      <c r="A271" t="s">
        <v>1008</v>
      </c>
      <c r="B271" t="s">
        <v>396</v>
      </c>
      <c r="C271" t="s">
        <v>9</v>
      </c>
      <c r="D271" t="s">
        <v>718</v>
      </c>
      <c r="E271" t="s">
        <v>1327</v>
      </c>
      <c r="F271">
        <v>13960</v>
      </c>
      <c r="G271">
        <v>0.56000000000000005</v>
      </c>
      <c r="H271">
        <v>0.84</v>
      </c>
      <c r="I271">
        <v>18</v>
      </c>
      <c r="J271">
        <v>865</v>
      </c>
      <c r="K271">
        <v>20</v>
      </c>
      <c r="L271">
        <v>400</v>
      </c>
      <c r="M271">
        <v>420</v>
      </c>
      <c r="N271">
        <v>0.88</v>
      </c>
      <c r="O271">
        <v>95</v>
      </c>
      <c r="P271">
        <v>1.44</v>
      </c>
      <c r="Q271">
        <v>802.14</v>
      </c>
      <c r="R271">
        <v>816.1</v>
      </c>
      <c r="S271" t="s">
        <v>15</v>
      </c>
      <c r="T271" t="s">
        <v>483</v>
      </c>
      <c r="U271">
        <v>9</v>
      </c>
      <c r="W271" t="s">
        <v>547</v>
      </c>
      <c r="X271" t="s">
        <v>533</v>
      </c>
      <c r="Y271" t="s">
        <v>568</v>
      </c>
      <c r="AC271" t="s">
        <v>651</v>
      </c>
      <c r="AF271">
        <v>30</v>
      </c>
      <c r="AG271">
        <v>33</v>
      </c>
      <c r="AH271" t="b">
        <v>0</v>
      </c>
    </row>
    <row r="272" spans="1:34" x14ac:dyDescent="0.35">
      <c r="A272" t="s">
        <v>1009</v>
      </c>
      <c r="B272" t="s">
        <v>1010</v>
      </c>
      <c r="C272" t="s">
        <v>9</v>
      </c>
      <c r="D272" t="s">
        <v>718</v>
      </c>
      <c r="E272" t="s">
        <v>1327</v>
      </c>
      <c r="F272">
        <v>18960</v>
      </c>
      <c r="G272">
        <v>0.62</v>
      </c>
      <c r="H272">
        <v>0.84</v>
      </c>
      <c r="I272">
        <v>21</v>
      </c>
      <c r="J272">
        <v>880</v>
      </c>
      <c r="K272">
        <v>20</v>
      </c>
      <c r="L272">
        <v>400</v>
      </c>
      <c r="M272">
        <v>486</v>
      </c>
      <c r="N272">
        <v>0.9</v>
      </c>
      <c r="O272">
        <v>89</v>
      </c>
      <c r="P272">
        <v>1.46</v>
      </c>
      <c r="Q272">
        <v>834.04000000000008</v>
      </c>
      <c r="R272">
        <v>853</v>
      </c>
      <c r="S272" t="s">
        <v>15</v>
      </c>
      <c r="T272" t="s">
        <v>484</v>
      </c>
      <c r="U272">
        <v>9</v>
      </c>
      <c r="W272" t="s">
        <v>690</v>
      </c>
      <c r="X272" t="s">
        <v>533</v>
      </c>
      <c r="Y272" t="s">
        <v>533</v>
      </c>
      <c r="Z272" t="s">
        <v>650</v>
      </c>
      <c r="AC272" t="s">
        <v>652</v>
      </c>
      <c r="AF272">
        <v>38</v>
      </c>
      <c r="AG272">
        <v>40</v>
      </c>
      <c r="AH272" t="b">
        <v>0</v>
      </c>
    </row>
    <row r="273" spans="1:34" x14ac:dyDescent="0.35">
      <c r="A273" t="s">
        <v>1011</v>
      </c>
      <c r="B273" t="s">
        <v>1012</v>
      </c>
      <c r="C273" t="s">
        <v>9</v>
      </c>
      <c r="D273" t="s">
        <v>718</v>
      </c>
      <c r="E273" t="s">
        <v>1327</v>
      </c>
      <c r="F273">
        <v>17980</v>
      </c>
      <c r="G273">
        <v>0.59</v>
      </c>
      <c r="H273">
        <v>0.84</v>
      </c>
      <c r="I273">
        <v>21</v>
      </c>
      <c r="J273">
        <v>913</v>
      </c>
      <c r="K273">
        <v>20</v>
      </c>
      <c r="L273">
        <v>400</v>
      </c>
      <c r="M273">
        <v>486</v>
      </c>
      <c r="N273">
        <v>0.9</v>
      </c>
      <c r="O273">
        <v>89</v>
      </c>
      <c r="P273">
        <v>1.56</v>
      </c>
      <c r="Q273">
        <v>834.32</v>
      </c>
      <c r="R273">
        <v>852.30000000000007</v>
      </c>
      <c r="S273" t="s">
        <v>15</v>
      </c>
      <c r="T273" t="s">
        <v>484</v>
      </c>
      <c r="U273">
        <v>9</v>
      </c>
      <c r="W273" t="s">
        <v>690</v>
      </c>
      <c r="X273" t="s">
        <v>533</v>
      </c>
      <c r="Y273" t="s">
        <v>533</v>
      </c>
      <c r="Z273" t="s">
        <v>650</v>
      </c>
      <c r="AC273" t="s">
        <v>652</v>
      </c>
      <c r="AF273">
        <v>38</v>
      </c>
      <c r="AG273">
        <v>40</v>
      </c>
      <c r="AH273" t="b">
        <v>0</v>
      </c>
    </row>
    <row r="274" spans="1:34" x14ac:dyDescent="0.35">
      <c r="A274" t="s">
        <v>1013</v>
      </c>
      <c r="B274" t="s">
        <v>1014</v>
      </c>
      <c r="C274" t="s">
        <v>12</v>
      </c>
      <c r="D274" t="s">
        <v>536</v>
      </c>
      <c r="E274" t="s">
        <v>28</v>
      </c>
      <c r="F274">
        <v>19580</v>
      </c>
      <c r="G274">
        <v>0.86</v>
      </c>
      <c r="H274">
        <v>0.65</v>
      </c>
      <c r="I274">
        <v>40</v>
      </c>
      <c r="J274">
        <v>200</v>
      </c>
      <c r="K274">
        <v>10</v>
      </c>
      <c r="L274">
        <v>900</v>
      </c>
      <c r="M274">
        <v>618</v>
      </c>
      <c r="N274">
        <v>0.88</v>
      </c>
      <c r="O274">
        <v>28</v>
      </c>
      <c r="P274">
        <v>3.75</v>
      </c>
      <c r="Q274">
        <v>807.72</v>
      </c>
      <c r="R274">
        <v>827.3</v>
      </c>
      <c r="S274" t="s">
        <v>7</v>
      </c>
      <c r="T274" t="s">
        <v>481</v>
      </c>
      <c r="U274">
        <v>7</v>
      </c>
      <c r="V274" t="s">
        <v>491</v>
      </c>
      <c r="W274" t="s">
        <v>533</v>
      </c>
      <c r="X274" t="s">
        <v>533</v>
      </c>
      <c r="Y274" t="s">
        <v>1015</v>
      </c>
      <c r="Z274" t="s">
        <v>869</v>
      </c>
      <c r="AA274" t="s">
        <v>533</v>
      </c>
      <c r="AB274" t="s">
        <v>1016</v>
      </c>
      <c r="AC274" t="s">
        <v>569</v>
      </c>
      <c r="AD274" t="s">
        <v>871</v>
      </c>
      <c r="AF274">
        <v>80</v>
      </c>
      <c r="AG274">
        <v>74</v>
      </c>
      <c r="AH274" t="b">
        <v>0</v>
      </c>
    </row>
    <row r="275" spans="1:34" x14ac:dyDescent="0.35">
      <c r="A275" t="s">
        <v>1017</v>
      </c>
      <c r="B275" t="s">
        <v>354</v>
      </c>
      <c r="C275" t="s">
        <v>12</v>
      </c>
      <c r="D275" t="s">
        <v>536</v>
      </c>
      <c r="E275" t="s">
        <v>28</v>
      </c>
      <c r="F275">
        <v>19580</v>
      </c>
      <c r="G275">
        <v>0.86</v>
      </c>
      <c r="H275">
        <v>0.65</v>
      </c>
      <c r="I275">
        <v>40</v>
      </c>
      <c r="J275">
        <v>350</v>
      </c>
      <c r="K275">
        <v>10</v>
      </c>
      <c r="L275">
        <v>900</v>
      </c>
      <c r="M275">
        <v>588</v>
      </c>
      <c r="N275">
        <v>0.88</v>
      </c>
      <c r="O275">
        <v>26</v>
      </c>
      <c r="P275">
        <v>3.75</v>
      </c>
      <c r="Q275">
        <v>815.72</v>
      </c>
      <c r="R275">
        <v>835.3</v>
      </c>
      <c r="S275" t="s">
        <v>7</v>
      </c>
      <c r="T275" t="s">
        <v>481</v>
      </c>
      <c r="U275">
        <v>7</v>
      </c>
      <c r="V275" t="s">
        <v>491</v>
      </c>
      <c r="W275" t="s">
        <v>533</v>
      </c>
      <c r="X275" t="s">
        <v>533</v>
      </c>
      <c r="Y275" t="s">
        <v>1015</v>
      </c>
      <c r="Z275" t="s">
        <v>869</v>
      </c>
      <c r="AA275" t="s">
        <v>533</v>
      </c>
      <c r="AB275" t="s">
        <v>1016</v>
      </c>
      <c r="AC275" t="s">
        <v>569</v>
      </c>
      <c r="AD275" t="s">
        <v>871</v>
      </c>
      <c r="AF275">
        <v>80</v>
      </c>
      <c r="AG275">
        <v>74</v>
      </c>
      <c r="AH275" t="b">
        <v>1</v>
      </c>
    </row>
    <row r="276" spans="1:34" x14ac:dyDescent="0.35">
      <c r="A276" t="s">
        <v>1018</v>
      </c>
      <c r="B276" t="s">
        <v>1019</v>
      </c>
      <c r="C276" t="s">
        <v>12</v>
      </c>
      <c r="D276" t="s">
        <v>541</v>
      </c>
      <c r="E276" t="s">
        <v>28</v>
      </c>
      <c r="F276">
        <v>22960</v>
      </c>
      <c r="G276">
        <v>0.88</v>
      </c>
      <c r="H276">
        <v>0.65</v>
      </c>
      <c r="I276">
        <v>40</v>
      </c>
      <c r="J276">
        <v>245</v>
      </c>
      <c r="K276">
        <v>10</v>
      </c>
      <c r="L276">
        <v>900</v>
      </c>
      <c r="M276">
        <v>618</v>
      </c>
      <c r="N276">
        <v>0.89</v>
      </c>
      <c r="O276">
        <v>28</v>
      </c>
      <c r="P276">
        <v>3.95</v>
      </c>
      <c r="Q276">
        <v>809.83999999999992</v>
      </c>
      <c r="R276">
        <v>832.8</v>
      </c>
      <c r="S276" t="s">
        <v>7</v>
      </c>
      <c r="T276" t="s">
        <v>481</v>
      </c>
      <c r="U276">
        <v>7</v>
      </c>
      <c r="V276" t="s">
        <v>491</v>
      </c>
      <c r="W276" t="s">
        <v>533</v>
      </c>
      <c r="X276" t="s">
        <v>533</v>
      </c>
      <c r="Y276" t="s">
        <v>1015</v>
      </c>
      <c r="Z276" t="s">
        <v>869</v>
      </c>
      <c r="AA276" t="s">
        <v>533</v>
      </c>
      <c r="AB276" t="s">
        <v>1016</v>
      </c>
      <c r="AC276" t="s">
        <v>569</v>
      </c>
      <c r="AD276" t="s">
        <v>871</v>
      </c>
      <c r="AF276">
        <v>80</v>
      </c>
      <c r="AG276">
        <v>74</v>
      </c>
      <c r="AH276" t="b">
        <v>0</v>
      </c>
    </row>
    <row r="277" spans="1:34" x14ac:dyDescent="0.35">
      <c r="A277" t="s">
        <v>1020</v>
      </c>
      <c r="B277" t="s">
        <v>298</v>
      </c>
      <c r="C277" t="s">
        <v>12</v>
      </c>
      <c r="D277" t="s">
        <v>536</v>
      </c>
      <c r="E277" t="s">
        <v>28</v>
      </c>
      <c r="F277">
        <v>19580</v>
      </c>
      <c r="G277">
        <v>0.86</v>
      </c>
      <c r="H277">
        <v>0.65</v>
      </c>
      <c r="I277">
        <v>40</v>
      </c>
      <c r="J277">
        <v>270</v>
      </c>
      <c r="K277">
        <v>20</v>
      </c>
      <c r="L277">
        <v>900</v>
      </c>
      <c r="M277">
        <v>618</v>
      </c>
      <c r="N277">
        <v>0.88</v>
      </c>
      <c r="O277">
        <v>27</v>
      </c>
      <c r="P277">
        <v>3.6</v>
      </c>
      <c r="Q277">
        <v>864.22</v>
      </c>
      <c r="R277">
        <v>883.8</v>
      </c>
      <c r="S277" t="s">
        <v>7</v>
      </c>
      <c r="T277" t="s">
        <v>481</v>
      </c>
      <c r="U277">
        <v>7</v>
      </c>
      <c r="V277" t="s">
        <v>491</v>
      </c>
      <c r="W277" t="s">
        <v>533</v>
      </c>
      <c r="X277" t="s">
        <v>533</v>
      </c>
      <c r="Y277" t="s">
        <v>1015</v>
      </c>
      <c r="Z277" t="s">
        <v>869</v>
      </c>
      <c r="AA277" t="s">
        <v>533</v>
      </c>
      <c r="AB277" t="s">
        <v>1016</v>
      </c>
      <c r="AC277" t="s">
        <v>569</v>
      </c>
      <c r="AD277" t="s">
        <v>871</v>
      </c>
      <c r="AF277">
        <v>80</v>
      </c>
      <c r="AG277">
        <v>74</v>
      </c>
      <c r="AH277" t="b">
        <v>1</v>
      </c>
    </row>
    <row r="278" spans="1:34" x14ac:dyDescent="0.35">
      <c r="A278" t="s">
        <v>1021</v>
      </c>
      <c r="B278" t="s">
        <v>277</v>
      </c>
      <c r="C278" t="s">
        <v>12</v>
      </c>
      <c r="D278" t="s">
        <v>536</v>
      </c>
      <c r="E278" t="s">
        <v>28</v>
      </c>
      <c r="F278">
        <v>25580</v>
      </c>
      <c r="G278">
        <v>0.86</v>
      </c>
      <c r="H278">
        <v>0.65</v>
      </c>
      <c r="I278">
        <v>40</v>
      </c>
      <c r="J278">
        <v>600</v>
      </c>
      <c r="K278">
        <v>20</v>
      </c>
      <c r="L278">
        <v>900</v>
      </c>
      <c r="M278">
        <v>618</v>
      </c>
      <c r="N278">
        <v>0.88</v>
      </c>
      <c r="O278">
        <v>27</v>
      </c>
      <c r="P278">
        <v>3.7</v>
      </c>
      <c r="Q278">
        <v>890.22</v>
      </c>
      <c r="R278">
        <v>915.8</v>
      </c>
      <c r="S278" t="s">
        <v>7</v>
      </c>
      <c r="T278" t="s">
        <v>481</v>
      </c>
      <c r="U278">
        <v>7</v>
      </c>
      <c r="V278" t="s">
        <v>491</v>
      </c>
      <c r="W278" t="s">
        <v>533</v>
      </c>
      <c r="X278" t="s">
        <v>533</v>
      </c>
      <c r="Y278" t="s">
        <v>1015</v>
      </c>
      <c r="Z278" t="s">
        <v>869</v>
      </c>
      <c r="AA278" t="s">
        <v>533</v>
      </c>
      <c r="AB278" t="s">
        <v>1016</v>
      </c>
      <c r="AC278" t="s">
        <v>569</v>
      </c>
      <c r="AD278" t="s">
        <v>871</v>
      </c>
      <c r="AF278">
        <v>80</v>
      </c>
      <c r="AG278">
        <v>74</v>
      </c>
      <c r="AH278" t="b">
        <v>1</v>
      </c>
    </row>
    <row r="279" spans="1:34" x14ac:dyDescent="0.35">
      <c r="A279" t="s">
        <v>1022</v>
      </c>
      <c r="B279" t="s">
        <v>1023</v>
      </c>
      <c r="C279" t="s">
        <v>9</v>
      </c>
      <c r="D279" t="s">
        <v>557</v>
      </c>
      <c r="E279" t="s">
        <v>29</v>
      </c>
      <c r="F279">
        <v>11280</v>
      </c>
      <c r="G279">
        <v>0.68</v>
      </c>
      <c r="H279">
        <v>0.79</v>
      </c>
      <c r="I279">
        <v>25</v>
      </c>
      <c r="J279">
        <v>280</v>
      </c>
      <c r="K279">
        <v>8</v>
      </c>
      <c r="L279">
        <v>300</v>
      </c>
      <c r="M279">
        <v>355</v>
      </c>
      <c r="N279">
        <v>0.81</v>
      </c>
      <c r="O279">
        <v>32</v>
      </c>
      <c r="P279">
        <v>1.08</v>
      </c>
      <c r="Q279">
        <v>642.42000000000007</v>
      </c>
      <c r="R279">
        <v>653.70000000000005</v>
      </c>
      <c r="S279" t="s">
        <v>10</v>
      </c>
      <c r="T279" t="s">
        <v>502</v>
      </c>
      <c r="U279" t="s">
        <v>13</v>
      </c>
      <c r="V279" t="s">
        <v>484</v>
      </c>
      <c r="W279" t="s">
        <v>837</v>
      </c>
      <c r="X279" t="s">
        <v>694</v>
      </c>
      <c r="Y279" t="s">
        <v>533</v>
      </c>
      <c r="Z279" t="s">
        <v>650</v>
      </c>
      <c r="AC279" t="s">
        <v>707</v>
      </c>
      <c r="AD279" t="s">
        <v>652</v>
      </c>
      <c r="AF279">
        <v>38</v>
      </c>
      <c r="AG279">
        <v>69</v>
      </c>
      <c r="AH279" t="b">
        <v>0</v>
      </c>
    </row>
    <row r="280" spans="1:34" x14ac:dyDescent="0.35">
      <c r="A280" t="s">
        <v>1024</v>
      </c>
      <c r="B280" t="s">
        <v>299</v>
      </c>
      <c r="C280" t="s">
        <v>12</v>
      </c>
      <c r="D280" t="s">
        <v>685</v>
      </c>
      <c r="E280" t="s">
        <v>1327</v>
      </c>
      <c r="F280">
        <v>29390</v>
      </c>
      <c r="G280">
        <v>0.67</v>
      </c>
      <c r="H280">
        <v>0.59</v>
      </c>
      <c r="I280">
        <v>189</v>
      </c>
      <c r="J280">
        <v>115</v>
      </c>
      <c r="K280">
        <v>8</v>
      </c>
      <c r="L280">
        <v>250</v>
      </c>
      <c r="M280">
        <v>340</v>
      </c>
      <c r="N280">
        <v>0.79</v>
      </c>
      <c r="O280">
        <v>26</v>
      </c>
      <c r="P280">
        <v>4.13</v>
      </c>
      <c r="Q280">
        <v>833.81</v>
      </c>
      <c r="R280">
        <v>863.2</v>
      </c>
      <c r="S280" t="s">
        <v>14</v>
      </c>
      <c r="T280" t="s">
        <v>493</v>
      </c>
      <c r="U280">
        <v>12</v>
      </c>
      <c r="W280" t="s">
        <v>533</v>
      </c>
      <c r="X280" t="s">
        <v>661</v>
      </c>
      <c r="Y280" t="s">
        <v>533</v>
      </c>
      <c r="Z280" t="s">
        <v>662</v>
      </c>
      <c r="AC280" t="s">
        <v>663</v>
      </c>
      <c r="AF280">
        <v>42</v>
      </c>
      <c r="AG280">
        <v>132</v>
      </c>
      <c r="AH280" t="b">
        <v>0</v>
      </c>
    </row>
    <row r="281" spans="1:34" x14ac:dyDescent="0.35">
      <c r="A281" t="s">
        <v>1025</v>
      </c>
      <c r="B281" t="s">
        <v>464</v>
      </c>
      <c r="C281" t="s">
        <v>12</v>
      </c>
      <c r="D281" t="s">
        <v>685</v>
      </c>
      <c r="E281" t="s">
        <v>1327</v>
      </c>
      <c r="F281">
        <v>32580</v>
      </c>
      <c r="G281">
        <v>0.7</v>
      </c>
      <c r="H281">
        <v>0.59</v>
      </c>
      <c r="I281">
        <v>189</v>
      </c>
      <c r="J281">
        <v>130</v>
      </c>
      <c r="K281">
        <v>8</v>
      </c>
      <c r="L281">
        <v>250</v>
      </c>
      <c r="M281">
        <v>340</v>
      </c>
      <c r="N281">
        <v>0.78</v>
      </c>
      <c r="O281">
        <v>26</v>
      </c>
      <c r="P281">
        <v>3.32</v>
      </c>
      <c r="Q281">
        <v>842.22</v>
      </c>
      <c r="R281">
        <v>874.8</v>
      </c>
      <c r="S281" t="s">
        <v>14</v>
      </c>
      <c r="T281" t="s">
        <v>493</v>
      </c>
      <c r="U281">
        <v>12</v>
      </c>
      <c r="W281" t="s">
        <v>533</v>
      </c>
      <c r="X281" t="s">
        <v>661</v>
      </c>
      <c r="Y281" t="s">
        <v>533</v>
      </c>
      <c r="Z281" t="s">
        <v>662</v>
      </c>
      <c r="AC281" t="s">
        <v>663</v>
      </c>
      <c r="AF281">
        <v>42</v>
      </c>
      <c r="AG281">
        <v>132</v>
      </c>
      <c r="AH281" t="b">
        <v>0</v>
      </c>
    </row>
    <row r="282" spans="1:34" x14ac:dyDescent="0.35">
      <c r="A282" t="s">
        <v>1026</v>
      </c>
      <c r="B282" t="s">
        <v>1027</v>
      </c>
      <c r="C282" t="s">
        <v>12</v>
      </c>
      <c r="D282" t="s">
        <v>685</v>
      </c>
      <c r="E282" t="s">
        <v>1327</v>
      </c>
      <c r="F282">
        <v>34860</v>
      </c>
      <c r="G282">
        <v>0.71</v>
      </c>
      <c r="H282">
        <v>0.59</v>
      </c>
      <c r="I282">
        <v>198</v>
      </c>
      <c r="J282">
        <v>115</v>
      </c>
      <c r="K282">
        <v>8</v>
      </c>
      <c r="L282">
        <v>250</v>
      </c>
      <c r="M282">
        <v>350</v>
      </c>
      <c r="N282">
        <v>0.77</v>
      </c>
      <c r="O282">
        <v>26</v>
      </c>
      <c r="P282">
        <v>4.13</v>
      </c>
      <c r="Q282">
        <v>840.34</v>
      </c>
      <c r="R282">
        <v>875.2</v>
      </c>
      <c r="S282" t="s">
        <v>14</v>
      </c>
      <c r="T282" t="s">
        <v>493</v>
      </c>
      <c r="U282">
        <v>12</v>
      </c>
      <c r="W282" t="s">
        <v>533</v>
      </c>
      <c r="X282" t="s">
        <v>661</v>
      </c>
      <c r="Y282" t="s">
        <v>533</v>
      </c>
      <c r="Z282" t="s">
        <v>662</v>
      </c>
      <c r="AC282" t="s">
        <v>663</v>
      </c>
      <c r="AF282">
        <v>42</v>
      </c>
      <c r="AG282">
        <v>132</v>
      </c>
      <c r="AH282" t="b">
        <v>0</v>
      </c>
    </row>
    <row r="283" spans="1:34" x14ac:dyDescent="0.35">
      <c r="A283" t="s">
        <v>1028</v>
      </c>
      <c r="B283" t="s">
        <v>374</v>
      </c>
      <c r="C283" t="s">
        <v>9</v>
      </c>
      <c r="D283" t="s">
        <v>557</v>
      </c>
      <c r="E283" t="s">
        <v>29</v>
      </c>
      <c r="F283">
        <v>19680</v>
      </c>
      <c r="G283">
        <v>0.78</v>
      </c>
      <c r="H283">
        <v>0.9</v>
      </c>
      <c r="I283">
        <v>21</v>
      </c>
      <c r="J283">
        <v>425</v>
      </c>
      <c r="K283">
        <v>9</v>
      </c>
      <c r="L283">
        <v>400</v>
      </c>
      <c r="M283">
        <v>473</v>
      </c>
      <c r="N283">
        <v>0.86</v>
      </c>
      <c r="O283">
        <v>36</v>
      </c>
      <c r="P283">
        <v>0.74</v>
      </c>
      <c r="Q283">
        <v>650.72</v>
      </c>
      <c r="R283">
        <v>670.40000000000009</v>
      </c>
      <c r="S283" t="s">
        <v>10</v>
      </c>
      <c r="T283" t="s">
        <v>484</v>
      </c>
      <c r="U283">
        <v>9</v>
      </c>
      <c r="W283" t="s">
        <v>690</v>
      </c>
      <c r="X283" t="s">
        <v>533</v>
      </c>
      <c r="Y283" t="s">
        <v>533</v>
      </c>
      <c r="Z283" t="s">
        <v>650</v>
      </c>
      <c r="AC283" t="s">
        <v>652</v>
      </c>
      <c r="AF283">
        <v>38</v>
      </c>
      <c r="AG283">
        <v>40</v>
      </c>
      <c r="AH283" t="b">
        <v>0</v>
      </c>
    </row>
    <row r="284" spans="1:34" x14ac:dyDescent="0.35">
      <c r="A284" t="s">
        <v>1029</v>
      </c>
      <c r="B284" t="s">
        <v>304</v>
      </c>
      <c r="C284" t="s">
        <v>6</v>
      </c>
      <c r="D284" t="s">
        <v>557</v>
      </c>
      <c r="E284" t="s">
        <v>29</v>
      </c>
      <c r="F284">
        <v>50780</v>
      </c>
      <c r="G284">
        <v>0.84</v>
      </c>
      <c r="H284">
        <v>0.71</v>
      </c>
      <c r="I284">
        <v>71</v>
      </c>
      <c r="J284">
        <v>700</v>
      </c>
      <c r="K284">
        <v>20</v>
      </c>
      <c r="L284">
        <v>1000</v>
      </c>
      <c r="M284">
        <v>882</v>
      </c>
      <c r="N284">
        <v>0.78</v>
      </c>
      <c r="O284">
        <v>66</v>
      </c>
      <c r="P284">
        <v>4.3099999999999996</v>
      </c>
      <c r="Q284">
        <v>964.32</v>
      </c>
      <c r="R284">
        <v>1015.1</v>
      </c>
      <c r="S284" t="s">
        <v>7</v>
      </c>
      <c r="T284" t="s">
        <v>488</v>
      </c>
      <c r="U284">
        <v>7</v>
      </c>
      <c r="W284" t="s">
        <v>533</v>
      </c>
      <c r="X284" t="s">
        <v>533</v>
      </c>
      <c r="Y284" t="s">
        <v>537</v>
      </c>
      <c r="Z284" t="s">
        <v>533</v>
      </c>
      <c r="AA284" t="s">
        <v>533</v>
      </c>
      <c r="AB284" t="s">
        <v>732</v>
      </c>
      <c r="AC284" t="s">
        <v>733</v>
      </c>
      <c r="AF284">
        <v>62</v>
      </c>
      <c r="AG284">
        <v>70</v>
      </c>
      <c r="AH284" t="b">
        <v>0</v>
      </c>
    </row>
    <row r="285" spans="1:34" x14ac:dyDescent="0.35">
      <c r="A285" t="s">
        <v>1030</v>
      </c>
      <c r="B285" t="s">
        <v>280</v>
      </c>
      <c r="C285" t="s">
        <v>11</v>
      </c>
      <c r="D285" t="s">
        <v>541</v>
      </c>
      <c r="E285" t="s">
        <v>28</v>
      </c>
      <c r="F285">
        <v>50300</v>
      </c>
      <c r="G285">
        <v>0.83</v>
      </c>
      <c r="H285">
        <v>0.88</v>
      </c>
      <c r="I285">
        <v>24</v>
      </c>
      <c r="J285">
        <v>900</v>
      </c>
      <c r="K285">
        <v>30</v>
      </c>
      <c r="L285">
        <v>400</v>
      </c>
      <c r="M285">
        <v>350</v>
      </c>
      <c r="N285">
        <v>0.92</v>
      </c>
      <c r="O285">
        <v>73</v>
      </c>
      <c r="P285">
        <v>1.65</v>
      </c>
      <c r="Q285">
        <v>831.2</v>
      </c>
      <c r="R285">
        <v>881.5</v>
      </c>
      <c r="S285" t="s">
        <v>15</v>
      </c>
      <c r="T285" t="s">
        <v>486</v>
      </c>
      <c r="U285">
        <v>9</v>
      </c>
      <c r="W285" t="s">
        <v>533</v>
      </c>
      <c r="X285" t="s">
        <v>533</v>
      </c>
      <c r="Y285" t="s">
        <v>533</v>
      </c>
      <c r="Z285" t="s">
        <v>542</v>
      </c>
      <c r="AC285" t="s">
        <v>1031</v>
      </c>
      <c r="AF285">
        <v>36</v>
      </c>
      <c r="AG285">
        <v>39</v>
      </c>
      <c r="AH285" t="b">
        <v>1</v>
      </c>
    </row>
    <row r="286" spans="1:34" x14ac:dyDescent="0.35">
      <c r="A286" t="s">
        <v>1032</v>
      </c>
      <c r="B286" t="s">
        <v>281</v>
      </c>
      <c r="C286" t="s">
        <v>11</v>
      </c>
      <c r="D286" t="s">
        <v>541</v>
      </c>
      <c r="E286" t="s">
        <v>28</v>
      </c>
      <c r="F286">
        <v>73300</v>
      </c>
      <c r="G286">
        <v>0.83</v>
      </c>
      <c r="H286">
        <v>0.88</v>
      </c>
      <c r="I286">
        <v>24</v>
      </c>
      <c r="J286">
        <v>900</v>
      </c>
      <c r="K286">
        <v>30</v>
      </c>
      <c r="L286">
        <v>400</v>
      </c>
      <c r="M286">
        <v>350</v>
      </c>
      <c r="N286">
        <v>0.92</v>
      </c>
      <c r="O286">
        <v>84</v>
      </c>
      <c r="P286">
        <v>1.86</v>
      </c>
      <c r="Q286">
        <v>828.1</v>
      </c>
      <c r="R286">
        <v>901.4</v>
      </c>
      <c r="S286" t="s">
        <v>15</v>
      </c>
      <c r="T286" t="s">
        <v>486</v>
      </c>
      <c r="U286">
        <v>9</v>
      </c>
      <c r="W286" t="s">
        <v>533</v>
      </c>
      <c r="X286" t="s">
        <v>533</v>
      </c>
      <c r="Y286" t="s">
        <v>533</v>
      </c>
      <c r="Z286" t="s">
        <v>542</v>
      </c>
      <c r="AC286" t="s">
        <v>1031</v>
      </c>
      <c r="AF286">
        <v>36</v>
      </c>
      <c r="AG286">
        <v>39</v>
      </c>
      <c r="AH286" t="b">
        <v>1</v>
      </c>
    </row>
    <row r="287" spans="1:34" x14ac:dyDescent="0.35">
      <c r="A287" t="s">
        <v>1033</v>
      </c>
      <c r="B287" t="s">
        <v>1034</v>
      </c>
      <c r="C287" t="s">
        <v>9</v>
      </c>
      <c r="D287" t="s">
        <v>541</v>
      </c>
      <c r="E287" t="s">
        <v>28</v>
      </c>
      <c r="F287">
        <v>50300</v>
      </c>
      <c r="G287">
        <v>0.83</v>
      </c>
      <c r="H287">
        <v>0.88</v>
      </c>
      <c r="I287">
        <v>24</v>
      </c>
      <c r="J287">
        <v>900</v>
      </c>
      <c r="K287">
        <v>30</v>
      </c>
      <c r="L287">
        <v>400</v>
      </c>
      <c r="M287">
        <v>350</v>
      </c>
      <c r="N287">
        <v>0.92</v>
      </c>
      <c r="O287">
        <v>84</v>
      </c>
      <c r="P287">
        <v>2.1</v>
      </c>
      <c r="Q287">
        <v>848.7</v>
      </c>
      <c r="R287">
        <v>899</v>
      </c>
      <c r="S287" t="s">
        <v>15</v>
      </c>
      <c r="T287" t="s">
        <v>486</v>
      </c>
      <c r="U287">
        <v>9</v>
      </c>
      <c r="W287" t="s">
        <v>533</v>
      </c>
      <c r="X287" t="s">
        <v>533</v>
      </c>
      <c r="Y287" t="s">
        <v>533</v>
      </c>
      <c r="Z287" t="s">
        <v>542</v>
      </c>
      <c r="AC287" t="s">
        <v>1031</v>
      </c>
      <c r="AF287">
        <v>36</v>
      </c>
      <c r="AG287">
        <v>39</v>
      </c>
      <c r="AH287" t="b">
        <v>1</v>
      </c>
    </row>
    <row r="288" spans="1:34" x14ac:dyDescent="0.35">
      <c r="A288" t="s">
        <v>1035</v>
      </c>
      <c r="B288" t="s">
        <v>287</v>
      </c>
      <c r="C288" t="s">
        <v>6</v>
      </c>
      <c r="D288" t="s">
        <v>541</v>
      </c>
      <c r="E288" t="s">
        <v>28</v>
      </c>
      <c r="F288">
        <v>30580</v>
      </c>
      <c r="G288">
        <v>0.78</v>
      </c>
      <c r="H288">
        <v>0.82</v>
      </c>
      <c r="I288">
        <v>39</v>
      </c>
      <c r="J288">
        <v>900</v>
      </c>
      <c r="K288">
        <v>30</v>
      </c>
      <c r="L288">
        <v>600</v>
      </c>
      <c r="M288">
        <v>350</v>
      </c>
      <c r="N288">
        <v>0.91</v>
      </c>
      <c r="O288">
        <v>78</v>
      </c>
      <c r="P288">
        <v>2.74</v>
      </c>
      <c r="Q288">
        <v>919.02</v>
      </c>
      <c r="R288">
        <v>949.6</v>
      </c>
      <c r="S288" t="s">
        <v>8</v>
      </c>
      <c r="T288" t="s">
        <v>479</v>
      </c>
      <c r="U288">
        <v>9</v>
      </c>
      <c r="W288" t="s">
        <v>533</v>
      </c>
      <c r="X288" t="s">
        <v>533</v>
      </c>
      <c r="Y288" t="s">
        <v>537</v>
      </c>
      <c r="Z288" t="s">
        <v>533</v>
      </c>
      <c r="AA288" t="s">
        <v>538</v>
      </c>
      <c r="AC288" t="s">
        <v>539</v>
      </c>
      <c r="AF288">
        <v>55</v>
      </c>
      <c r="AG288">
        <v>43</v>
      </c>
      <c r="AH288" t="b">
        <v>0</v>
      </c>
    </row>
    <row r="289" spans="1:34" x14ac:dyDescent="0.35">
      <c r="A289" t="s">
        <v>1036</v>
      </c>
      <c r="B289" t="s">
        <v>1037</v>
      </c>
      <c r="C289" t="s">
        <v>9</v>
      </c>
      <c r="D289" t="s">
        <v>532</v>
      </c>
      <c r="E289" t="s">
        <v>28</v>
      </c>
      <c r="F289">
        <v>9530</v>
      </c>
      <c r="G289">
        <v>0.65</v>
      </c>
      <c r="H289">
        <v>0.81</v>
      </c>
      <c r="I289">
        <v>21</v>
      </c>
      <c r="J289">
        <v>320</v>
      </c>
      <c r="K289">
        <v>16</v>
      </c>
      <c r="L289">
        <v>400</v>
      </c>
      <c r="M289">
        <v>476</v>
      </c>
      <c r="N289">
        <v>0.81</v>
      </c>
      <c r="O289">
        <v>43</v>
      </c>
      <c r="P289">
        <v>1.06</v>
      </c>
      <c r="Q289">
        <v>753.47</v>
      </c>
      <c r="R289">
        <v>763</v>
      </c>
      <c r="S289" t="s">
        <v>10</v>
      </c>
      <c r="T289" t="s">
        <v>484</v>
      </c>
      <c r="U289">
        <v>9</v>
      </c>
      <c r="V289" t="s">
        <v>502</v>
      </c>
      <c r="W289" t="s">
        <v>693</v>
      </c>
      <c r="X289" t="s">
        <v>694</v>
      </c>
      <c r="Y289" t="s">
        <v>533</v>
      </c>
      <c r="Z289" t="s">
        <v>650</v>
      </c>
      <c r="AC289" t="s">
        <v>652</v>
      </c>
      <c r="AD289" t="s">
        <v>695</v>
      </c>
      <c r="AF289">
        <v>38</v>
      </c>
      <c r="AG289">
        <v>82</v>
      </c>
      <c r="AH289" t="b">
        <v>0</v>
      </c>
    </row>
    <row r="290" spans="1:34" x14ac:dyDescent="0.35">
      <c r="A290" t="s">
        <v>1038</v>
      </c>
      <c r="B290" t="s">
        <v>318</v>
      </c>
      <c r="C290" t="s">
        <v>11</v>
      </c>
      <c r="D290" t="s">
        <v>804</v>
      </c>
      <c r="E290" t="s">
        <v>1327</v>
      </c>
      <c r="F290">
        <v>40680</v>
      </c>
      <c r="G290">
        <v>0.79</v>
      </c>
      <c r="H290">
        <v>0.84</v>
      </c>
      <c r="I290">
        <v>35</v>
      </c>
      <c r="J290">
        <v>680</v>
      </c>
      <c r="K290">
        <v>30</v>
      </c>
      <c r="L290">
        <v>1000</v>
      </c>
      <c r="M290">
        <v>1042</v>
      </c>
      <c r="N290">
        <v>0.92</v>
      </c>
      <c r="O290">
        <v>53</v>
      </c>
      <c r="P290">
        <v>3.3</v>
      </c>
      <c r="Q290">
        <v>940.52</v>
      </c>
      <c r="R290">
        <v>981.2</v>
      </c>
      <c r="S290" t="s">
        <v>8</v>
      </c>
      <c r="T290" t="s">
        <v>480</v>
      </c>
      <c r="U290">
        <v>5</v>
      </c>
      <c r="W290" t="s">
        <v>547</v>
      </c>
      <c r="X290" t="s">
        <v>553</v>
      </c>
      <c r="Y290" t="s">
        <v>533</v>
      </c>
      <c r="Z290" t="s">
        <v>533</v>
      </c>
      <c r="AA290" t="s">
        <v>554</v>
      </c>
      <c r="AC290" t="s">
        <v>555</v>
      </c>
      <c r="AF290">
        <v>52</v>
      </c>
      <c r="AG290">
        <v>46</v>
      </c>
      <c r="AH290" t="b">
        <v>0</v>
      </c>
    </row>
    <row r="291" spans="1:34" x14ac:dyDescent="0.35">
      <c r="A291" t="s">
        <v>1039</v>
      </c>
      <c r="B291" t="s">
        <v>1040</v>
      </c>
      <c r="C291" t="s">
        <v>11</v>
      </c>
      <c r="D291" t="s">
        <v>804</v>
      </c>
      <c r="E291" t="s">
        <v>1327</v>
      </c>
      <c r="F291">
        <v>33600</v>
      </c>
      <c r="G291">
        <v>0.85</v>
      </c>
      <c r="H291">
        <v>0.88</v>
      </c>
      <c r="I291">
        <v>35</v>
      </c>
      <c r="J291">
        <v>680</v>
      </c>
      <c r="K291">
        <v>30</v>
      </c>
      <c r="L291">
        <v>1000</v>
      </c>
      <c r="M291">
        <v>1042</v>
      </c>
      <c r="N291">
        <v>0.91</v>
      </c>
      <c r="O291">
        <v>52</v>
      </c>
      <c r="P291">
        <v>3.6</v>
      </c>
      <c r="Q291">
        <v>951.6</v>
      </c>
      <c r="R291">
        <v>985.2</v>
      </c>
      <c r="S291" t="s">
        <v>8</v>
      </c>
      <c r="T291" t="s">
        <v>480</v>
      </c>
      <c r="U291">
        <v>5</v>
      </c>
      <c r="W291" t="s">
        <v>547</v>
      </c>
      <c r="X291" t="s">
        <v>553</v>
      </c>
      <c r="Y291" t="s">
        <v>533</v>
      </c>
      <c r="Z291" t="s">
        <v>533</v>
      </c>
      <c r="AA291" t="s">
        <v>554</v>
      </c>
      <c r="AC291" t="s">
        <v>555</v>
      </c>
      <c r="AF291">
        <v>52</v>
      </c>
      <c r="AG291">
        <v>46</v>
      </c>
      <c r="AH291" t="b">
        <v>1</v>
      </c>
    </row>
    <row r="292" spans="1:34" x14ac:dyDescent="0.35">
      <c r="A292" t="s">
        <v>1041</v>
      </c>
      <c r="B292" t="s">
        <v>1042</v>
      </c>
      <c r="C292" t="s">
        <v>11</v>
      </c>
      <c r="D292" t="s">
        <v>804</v>
      </c>
      <c r="E292" t="s">
        <v>1327</v>
      </c>
      <c r="F292">
        <v>43600</v>
      </c>
      <c r="G292">
        <v>0.85</v>
      </c>
      <c r="H292">
        <v>0.88</v>
      </c>
      <c r="I292">
        <v>34</v>
      </c>
      <c r="J292">
        <v>880</v>
      </c>
      <c r="K292">
        <v>30</v>
      </c>
      <c r="L292">
        <v>1000</v>
      </c>
      <c r="M292">
        <v>1008</v>
      </c>
      <c r="N292">
        <v>0.91</v>
      </c>
      <c r="O292">
        <v>56</v>
      </c>
      <c r="P292">
        <v>3.2</v>
      </c>
      <c r="Q292">
        <v>969.2</v>
      </c>
      <c r="R292">
        <v>1012.8</v>
      </c>
      <c r="S292" t="s">
        <v>8</v>
      </c>
      <c r="T292" t="s">
        <v>480</v>
      </c>
      <c r="U292">
        <v>5</v>
      </c>
      <c r="W292" t="s">
        <v>547</v>
      </c>
      <c r="X292" t="s">
        <v>553</v>
      </c>
      <c r="Y292" t="s">
        <v>533</v>
      </c>
      <c r="Z292" t="s">
        <v>533</v>
      </c>
      <c r="AA292" t="s">
        <v>554</v>
      </c>
      <c r="AC292" t="s">
        <v>555</v>
      </c>
      <c r="AF292">
        <v>52</v>
      </c>
      <c r="AG292">
        <v>46</v>
      </c>
      <c r="AH292" t="b">
        <v>1</v>
      </c>
    </row>
    <row r="293" spans="1:34" x14ac:dyDescent="0.35">
      <c r="A293" t="s">
        <v>1043</v>
      </c>
      <c r="B293" t="s">
        <v>1044</v>
      </c>
      <c r="C293" t="s">
        <v>11</v>
      </c>
      <c r="D293" t="s">
        <v>804</v>
      </c>
      <c r="E293" t="s">
        <v>1327</v>
      </c>
      <c r="F293">
        <v>42580</v>
      </c>
      <c r="G293">
        <v>0.79</v>
      </c>
      <c r="H293">
        <v>0.84</v>
      </c>
      <c r="I293">
        <v>35</v>
      </c>
      <c r="J293">
        <v>700</v>
      </c>
      <c r="K293">
        <v>30</v>
      </c>
      <c r="L293">
        <v>1000</v>
      </c>
      <c r="M293">
        <v>1042</v>
      </c>
      <c r="N293">
        <v>0.92</v>
      </c>
      <c r="O293">
        <v>53</v>
      </c>
      <c r="P293">
        <v>3.3</v>
      </c>
      <c r="Q293">
        <v>940.62000000000012</v>
      </c>
      <c r="R293">
        <v>983.2</v>
      </c>
      <c r="S293" t="s">
        <v>8</v>
      </c>
      <c r="T293" t="s">
        <v>480</v>
      </c>
      <c r="U293">
        <v>5</v>
      </c>
      <c r="W293" t="s">
        <v>547</v>
      </c>
      <c r="X293" t="s">
        <v>553</v>
      </c>
      <c r="Y293" t="s">
        <v>533</v>
      </c>
      <c r="Z293" t="s">
        <v>533</v>
      </c>
      <c r="AA293" t="s">
        <v>554</v>
      </c>
      <c r="AC293" t="s">
        <v>555</v>
      </c>
      <c r="AF293">
        <v>52</v>
      </c>
      <c r="AG293">
        <v>46</v>
      </c>
      <c r="AH293" t="b">
        <v>0</v>
      </c>
    </row>
    <row r="294" spans="1:34" x14ac:dyDescent="0.35">
      <c r="A294" t="s">
        <v>1045</v>
      </c>
      <c r="B294" t="s">
        <v>1046</v>
      </c>
      <c r="C294" t="s">
        <v>11</v>
      </c>
      <c r="D294" t="s">
        <v>804</v>
      </c>
      <c r="E294" t="s">
        <v>1327</v>
      </c>
      <c r="F294">
        <v>45690</v>
      </c>
      <c r="G294">
        <v>0.8</v>
      </c>
      <c r="H294">
        <v>0.84</v>
      </c>
      <c r="I294">
        <v>35</v>
      </c>
      <c r="J294">
        <v>700</v>
      </c>
      <c r="K294">
        <v>30</v>
      </c>
      <c r="L294">
        <v>1000</v>
      </c>
      <c r="M294">
        <v>1042</v>
      </c>
      <c r="N294">
        <v>0.92</v>
      </c>
      <c r="O294">
        <v>53</v>
      </c>
      <c r="P294">
        <v>3</v>
      </c>
      <c r="Q294">
        <v>941.51</v>
      </c>
      <c r="R294">
        <v>987.2</v>
      </c>
      <c r="S294" t="s">
        <v>8</v>
      </c>
      <c r="T294" t="s">
        <v>480</v>
      </c>
      <c r="U294">
        <v>5</v>
      </c>
      <c r="W294" t="s">
        <v>547</v>
      </c>
      <c r="X294" t="s">
        <v>553</v>
      </c>
      <c r="Y294" t="s">
        <v>533</v>
      </c>
      <c r="Z294" t="s">
        <v>533</v>
      </c>
      <c r="AA294" t="s">
        <v>554</v>
      </c>
      <c r="AC294" t="s">
        <v>555</v>
      </c>
      <c r="AF294">
        <v>52</v>
      </c>
      <c r="AG294">
        <v>46</v>
      </c>
      <c r="AH294" t="b">
        <v>0</v>
      </c>
    </row>
    <row r="295" spans="1:34" x14ac:dyDescent="0.35">
      <c r="A295" t="s">
        <v>1047</v>
      </c>
      <c r="B295" t="s">
        <v>1048</v>
      </c>
      <c r="C295" t="s">
        <v>11</v>
      </c>
      <c r="D295" t="s">
        <v>804</v>
      </c>
      <c r="E295" t="s">
        <v>1327</v>
      </c>
      <c r="F295">
        <v>53600</v>
      </c>
      <c r="G295">
        <v>0.85</v>
      </c>
      <c r="H295">
        <v>0.88</v>
      </c>
      <c r="I295">
        <v>35</v>
      </c>
      <c r="J295">
        <v>680</v>
      </c>
      <c r="K295">
        <v>30</v>
      </c>
      <c r="L295">
        <v>1000</v>
      </c>
      <c r="M295">
        <v>1042</v>
      </c>
      <c r="N295">
        <v>0.91</v>
      </c>
      <c r="O295">
        <v>52</v>
      </c>
      <c r="P295">
        <v>3.9</v>
      </c>
      <c r="Q295">
        <v>928.6</v>
      </c>
      <c r="R295">
        <v>982.2</v>
      </c>
      <c r="S295" t="s">
        <v>8</v>
      </c>
      <c r="T295" t="s">
        <v>480</v>
      </c>
      <c r="U295">
        <v>5</v>
      </c>
      <c r="W295" t="s">
        <v>547</v>
      </c>
      <c r="X295" t="s">
        <v>553</v>
      </c>
      <c r="Y295" t="s">
        <v>533</v>
      </c>
      <c r="Z295" t="s">
        <v>533</v>
      </c>
      <c r="AA295" t="s">
        <v>554</v>
      </c>
      <c r="AC295" t="s">
        <v>555</v>
      </c>
      <c r="AF295">
        <v>52</v>
      </c>
      <c r="AG295">
        <v>46</v>
      </c>
      <c r="AH295" t="b">
        <v>1</v>
      </c>
    </row>
    <row r="296" spans="1:34" x14ac:dyDescent="0.35">
      <c r="A296" t="s">
        <v>1049</v>
      </c>
      <c r="B296" t="s">
        <v>401</v>
      </c>
      <c r="C296" t="s">
        <v>9</v>
      </c>
      <c r="D296" t="s">
        <v>804</v>
      </c>
      <c r="E296" t="s">
        <v>1327</v>
      </c>
      <c r="F296">
        <v>36110</v>
      </c>
      <c r="G296">
        <v>0.65</v>
      </c>
      <c r="H296">
        <v>0.86</v>
      </c>
      <c r="I296">
        <v>21</v>
      </c>
      <c r="J296">
        <v>750</v>
      </c>
      <c r="K296">
        <v>32</v>
      </c>
      <c r="L296">
        <v>400</v>
      </c>
      <c r="M296">
        <v>528</v>
      </c>
      <c r="N296">
        <v>0.94</v>
      </c>
      <c r="O296">
        <v>51</v>
      </c>
      <c r="P296">
        <v>2.9</v>
      </c>
      <c r="Q296">
        <v>786.68999999999994</v>
      </c>
      <c r="R296">
        <v>822.8</v>
      </c>
      <c r="S296" t="s">
        <v>15</v>
      </c>
      <c r="T296" t="s">
        <v>484</v>
      </c>
      <c r="U296">
        <v>9</v>
      </c>
      <c r="W296" t="s">
        <v>690</v>
      </c>
      <c r="X296" t="s">
        <v>533</v>
      </c>
      <c r="Y296" t="s">
        <v>533</v>
      </c>
      <c r="Z296" t="s">
        <v>650</v>
      </c>
      <c r="AC296" t="s">
        <v>652</v>
      </c>
      <c r="AF296">
        <v>38</v>
      </c>
      <c r="AG296">
        <v>40</v>
      </c>
      <c r="AH296" t="b">
        <v>0</v>
      </c>
    </row>
    <row r="297" spans="1:34" x14ac:dyDescent="0.35">
      <c r="A297" t="s">
        <v>1050</v>
      </c>
      <c r="B297" t="s">
        <v>402</v>
      </c>
      <c r="C297" t="s">
        <v>11</v>
      </c>
      <c r="D297" t="s">
        <v>804</v>
      </c>
      <c r="E297" t="s">
        <v>1327</v>
      </c>
      <c r="F297">
        <v>73600</v>
      </c>
      <c r="G297">
        <v>0.85</v>
      </c>
      <c r="H297">
        <v>0.88</v>
      </c>
      <c r="I297">
        <v>35</v>
      </c>
      <c r="J297">
        <v>780</v>
      </c>
      <c r="K297">
        <v>30</v>
      </c>
      <c r="L297">
        <v>1000</v>
      </c>
      <c r="M297">
        <v>1008</v>
      </c>
      <c r="N297">
        <v>0.91</v>
      </c>
      <c r="O297">
        <v>56</v>
      </c>
      <c r="P297">
        <v>4.5</v>
      </c>
      <c r="Q297">
        <v>917.2</v>
      </c>
      <c r="R297">
        <v>990.8</v>
      </c>
      <c r="S297" t="s">
        <v>8</v>
      </c>
      <c r="T297" t="s">
        <v>480</v>
      </c>
      <c r="U297">
        <v>5</v>
      </c>
      <c r="W297" t="s">
        <v>547</v>
      </c>
      <c r="X297" t="s">
        <v>553</v>
      </c>
      <c r="Y297" t="s">
        <v>533</v>
      </c>
      <c r="Z297" t="s">
        <v>533</v>
      </c>
      <c r="AA297" t="s">
        <v>554</v>
      </c>
      <c r="AC297" t="s">
        <v>555</v>
      </c>
      <c r="AF297">
        <v>52</v>
      </c>
      <c r="AG297">
        <v>46</v>
      </c>
      <c r="AH297" t="b">
        <v>1</v>
      </c>
    </row>
    <row r="298" spans="1:34" x14ac:dyDescent="0.35">
      <c r="A298" t="s">
        <v>1051</v>
      </c>
      <c r="B298" t="s">
        <v>379</v>
      </c>
      <c r="C298" t="s">
        <v>9</v>
      </c>
      <c r="D298" t="s">
        <v>557</v>
      </c>
      <c r="E298" t="s">
        <v>29</v>
      </c>
      <c r="F298">
        <v>19260</v>
      </c>
      <c r="G298">
        <v>0.73</v>
      </c>
      <c r="H298">
        <v>0.81</v>
      </c>
      <c r="I298">
        <v>25</v>
      </c>
      <c r="J298">
        <v>250</v>
      </c>
      <c r="K298">
        <v>15</v>
      </c>
      <c r="L298">
        <v>300</v>
      </c>
      <c r="M298">
        <v>355</v>
      </c>
      <c r="N298">
        <v>0.71</v>
      </c>
      <c r="O298">
        <v>35</v>
      </c>
      <c r="P298">
        <v>1.08</v>
      </c>
      <c r="Q298">
        <v>631.44000000000005</v>
      </c>
      <c r="R298">
        <v>650.70000000000005</v>
      </c>
      <c r="S298" t="s">
        <v>10</v>
      </c>
      <c r="T298" t="s">
        <v>502</v>
      </c>
      <c r="U298" t="s">
        <v>13</v>
      </c>
      <c r="W298" t="s">
        <v>706</v>
      </c>
      <c r="X298" t="s">
        <v>694</v>
      </c>
      <c r="AC298" t="s">
        <v>707</v>
      </c>
      <c r="AF298">
        <v>19</v>
      </c>
      <c r="AG298">
        <v>69</v>
      </c>
      <c r="AH298" t="b">
        <v>0</v>
      </c>
    </row>
    <row r="299" spans="1:34" x14ac:dyDescent="0.35">
      <c r="A299" t="s">
        <v>1052</v>
      </c>
      <c r="B299" t="s">
        <v>282</v>
      </c>
      <c r="C299" t="s">
        <v>11</v>
      </c>
      <c r="D299" t="s">
        <v>536</v>
      </c>
      <c r="E299" t="s">
        <v>28</v>
      </c>
      <c r="F299">
        <v>58580</v>
      </c>
      <c r="G299">
        <v>0.94</v>
      </c>
      <c r="H299">
        <v>0.65</v>
      </c>
      <c r="I299">
        <v>86</v>
      </c>
      <c r="J299">
        <v>30</v>
      </c>
      <c r="K299">
        <v>10</v>
      </c>
      <c r="L299">
        <v>1200</v>
      </c>
      <c r="M299">
        <v>903</v>
      </c>
      <c r="N299">
        <v>0.52</v>
      </c>
      <c r="O299">
        <v>27</v>
      </c>
      <c r="P299">
        <v>6.2</v>
      </c>
      <c r="Q299">
        <v>801.72</v>
      </c>
      <c r="R299">
        <v>860.3</v>
      </c>
      <c r="S299" t="s">
        <v>7</v>
      </c>
      <c r="T299" t="s">
        <v>491</v>
      </c>
      <c r="U299">
        <v>7</v>
      </c>
      <c r="W299" t="s">
        <v>533</v>
      </c>
      <c r="X299" t="s">
        <v>533</v>
      </c>
      <c r="Y299" t="s">
        <v>930</v>
      </c>
      <c r="Z299" t="s">
        <v>869</v>
      </c>
      <c r="AA299" t="s">
        <v>533</v>
      </c>
      <c r="AB299" t="s">
        <v>676</v>
      </c>
      <c r="AC299" t="s">
        <v>871</v>
      </c>
      <c r="AF299">
        <v>80</v>
      </c>
      <c r="AG299">
        <v>74</v>
      </c>
      <c r="AH299" t="b">
        <v>0</v>
      </c>
    </row>
    <row r="300" spans="1:34" x14ac:dyDescent="0.35">
      <c r="A300" t="s">
        <v>1053</v>
      </c>
      <c r="B300" t="s">
        <v>454</v>
      </c>
      <c r="C300" t="s">
        <v>11</v>
      </c>
      <c r="D300" t="s">
        <v>536</v>
      </c>
      <c r="E300" t="s">
        <v>28</v>
      </c>
      <c r="F300">
        <v>63680</v>
      </c>
      <c r="G300">
        <v>0.95</v>
      </c>
      <c r="H300">
        <v>0.65</v>
      </c>
      <c r="I300">
        <v>86</v>
      </c>
      <c r="J300">
        <v>33</v>
      </c>
      <c r="K300">
        <v>10</v>
      </c>
      <c r="L300">
        <v>1200</v>
      </c>
      <c r="M300">
        <v>903</v>
      </c>
      <c r="N300">
        <v>0.7</v>
      </c>
      <c r="O300">
        <v>27</v>
      </c>
      <c r="P300">
        <v>6.2</v>
      </c>
      <c r="Q300">
        <v>815.92000000000007</v>
      </c>
      <c r="R300">
        <v>879.6</v>
      </c>
      <c r="S300" t="s">
        <v>7</v>
      </c>
      <c r="T300" t="s">
        <v>491</v>
      </c>
      <c r="U300">
        <v>7</v>
      </c>
      <c r="W300" t="s">
        <v>533</v>
      </c>
      <c r="X300" t="s">
        <v>533</v>
      </c>
      <c r="Y300" t="s">
        <v>930</v>
      </c>
      <c r="Z300" t="s">
        <v>869</v>
      </c>
      <c r="AA300" t="s">
        <v>533</v>
      </c>
      <c r="AB300" t="s">
        <v>676</v>
      </c>
      <c r="AC300" t="s">
        <v>871</v>
      </c>
      <c r="AF300">
        <v>80</v>
      </c>
      <c r="AG300">
        <v>74</v>
      </c>
      <c r="AH300" t="b">
        <v>0</v>
      </c>
    </row>
    <row r="301" spans="1:34" x14ac:dyDescent="0.35">
      <c r="A301" t="s">
        <v>1054</v>
      </c>
      <c r="B301" t="s">
        <v>455</v>
      </c>
      <c r="C301" t="s">
        <v>6</v>
      </c>
      <c r="D301" t="s">
        <v>536</v>
      </c>
      <c r="E301" t="s">
        <v>28</v>
      </c>
      <c r="F301">
        <v>40550</v>
      </c>
      <c r="G301">
        <v>0.93</v>
      </c>
      <c r="H301">
        <v>0.65</v>
      </c>
      <c r="I301">
        <v>86</v>
      </c>
      <c r="J301">
        <v>60</v>
      </c>
      <c r="K301">
        <v>10</v>
      </c>
      <c r="L301">
        <v>1100</v>
      </c>
      <c r="M301">
        <v>861</v>
      </c>
      <c r="N301">
        <v>0.61</v>
      </c>
      <c r="O301">
        <v>26</v>
      </c>
      <c r="P301">
        <v>3.91</v>
      </c>
      <c r="Q301">
        <v>837.45</v>
      </c>
      <c r="R301">
        <v>878</v>
      </c>
      <c r="S301" t="s">
        <v>7</v>
      </c>
      <c r="T301" t="s">
        <v>491</v>
      </c>
      <c r="U301">
        <v>7</v>
      </c>
      <c r="W301" t="s">
        <v>533</v>
      </c>
      <c r="X301" t="s">
        <v>533</v>
      </c>
      <c r="Y301" t="s">
        <v>930</v>
      </c>
      <c r="Z301" t="s">
        <v>869</v>
      </c>
      <c r="AA301" t="s">
        <v>533</v>
      </c>
      <c r="AB301" t="s">
        <v>676</v>
      </c>
      <c r="AC301" t="s">
        <v>871</v>
      </c>
      <c r="AF301">
        <v>80</v>
      </c>
      <c r="AG301">
        <v>74</v>
      </c>
      <c r="AH301" t="b">
        <v>0</v>
      </c>
    </row>
    <row r="302" spans="1:34" x14ac:dyDescent="0.35">
      <c r="A302" t="s">
        <v>1055</v>
      </c>
      <c r="B302" t="s">
        <v>1056</v>
      </c>
      <c r="C302" t="s">
        <v>6</v>
      </c>
      <c r="D302" t="s">
        <v>536</v>
      </c>
      <c r="E302" t="s">
        <v>28</v>
      </c>
      <c r="F302">
        <v>55880</v>
      </c>
      <c r="G302">
        <v>0.95</v>
      </c>
      <c r="H302">
        <v>0.65</v>
      </c>
      <c r="I302">
        <v>86</v>
      </c>
      <c r="J302">
        <v>140</v>
      </c>
      <c r="K302">
        <v>20</v>
      </c>
      <c r="L302">
        <v>1400</v>
      </c>
      <c r="M302">
        <v>945</v>
      </c>
      <c r="N302">
        <v>0.56000000000000005</v>
      </c>
      <c r="O302">
        <v>26</v>
      </c>
      <c r="P302">
        <v>5.14</v>
      </c>
      <c r="Q302">
        <v>903.22</v>
      </c>
      <c r="R302">
        <v>959.1</v>
      </c>
      <c r="S302" t="s">
        <v>7</v>
      </c>
      <c r="T302" t="s">
        <v>491</v>
      </c>
      <c r="U302">
        <v>7</v>
      </c>
      <c r="W302" t="s">
        <v>533</v>
      </c>
      <c r="X302" t="s">
        <v>533</v>
      </c>
      <c r="Y302" t="s">
        <v>930</v>
      </c>
      <c r="Z302" t="s">
        <v>869</v>
      </c>
      <c r="AA302" t="s">
        <v>533</v>
      </c>
      <c r="AB302" t="s">
        <v>676</v>
      </c>
      <c r="AC302" t="s">
        <v>871</v>
      </c>
      <c r="AF302">
        <v>80</v>
      </c>
      <c r="AG302">
        <v>74</v>
      </c>
      <c r="AH302" t="b">
        <v>0</v>
      </c>
    </row>
    <row r="303" spans="1:34" x14ac:dyDescent="0.35">
      <c r="A303" t="s">
        <v>1057</v>
      </c>
      <c r="B303" t="s">
        <v>284</v>
      </c>
      <c r="C303" t="s">
        <v>6</v>
      </c>
      <c r="D303" t="s">
        <v>536</v>
      </c>
      <c r="E303" t="s">
        <v>28</v>
      </c>
      <c r="F303">
        <v>40550</v>
      </c>
      <c r="G303">
        <v>0.93</v>
      </c>
      <c r="H303">
        <v>0.65</v>
      </c>
      <c r="I303">
        <v>86</v>
      </c>
      <c r="J303">
        <v>60</v>
      </c>
      <c r="K303">
        <v>10</v>
      </c>
      <c r="L303">
        <v>1100</v>
      </c>
      <c r="M303">
        <v>861</v>
      </c>
      <c r="N303">
        <v>0.61</v>
      </c>
      <c r="O303">
        <v>26</v>
      </c>
      <c r="P303">
        <v>3.91</v>
      </c>
      <c r="Q303">
        <v>837.45</v>
      </c>
      <c r="R303">
        <v>878</v>
      </c>
      <c r="S303" t="s">
        <v>7</v>
      </c>
      <c r="T303" t="s">
        <v>491</v>
      </c>
      <c r="U303">
        <v>7</v>
      </c>
      <c r="W303" t="s">
        <v>533</v>
      </c>
      <c r="X303" t="s">
        <v>533</v>
      </c>
      <c r="Y303" t="s">
        <v>930</v>
      </c>
      <c r="Z303" t="s">
        <v>869</v>
      </c>
      <c r="AA303" t="s">
        <v>533</v>
      </c>
      <c r="AB303" t="s">
        <v>676</v>
      </c>
      <c r="AC303" t="s">
        <v>871</v>
      </c>
      <c r="AF303">
        <v>80</v>
      </c>
      <c r="AG303">
        <v>74</v>
      </c>
      <c r="AH303" t="b">
        <v>1</v>
      </c>
    </row>
    <row r="304" spans="1:34" x14ac:dyDescent="0.35">
      <c r="A304" t="s">
        <v>1058</v>
      </c>
      <c r="B304" t="s">
        <v>456</v>
      </c>
      <c r="C304" t="s">
        <v>6</v>
      </c>
      <c r="D304" t="s">
        <v>536</v>
      </c>
      <c r="E304" t="s">
        <v>28</v>
      </c>
      <c r="F304">
        <v>45360</v>
      </c>
      <c r="G304">
        <v>0.94</v>
      </c>
      <c r="H304">
        <v>0.65</v>
      </c>
      <c r="I304">
        <v>86</v>
      </c>
      <c r="J304">
        <v>65</v>
      </c>
      <c r="K304">
        <v>10</v>
      </c>
      <c r="L304">
        <v>1100</v>
      </c>
      <c r="M304">
        <v>861</v>
      </c>
      <c r="N304">
        <v>0.62</v>
      </c>
      <c r="O304">
        <v>26</v>
      </c>
      <c r="P304">
        <v>3.91</v>
      </c>
      <c r="Q304">
        <v>835.14</v>
      </c>
      <c r="R304">
        <v>880.5</v>
      </c>
      <c r="S304" t="s">
        <v>7</v>
      </c>
      <c r="T304" t="s">
        <v>491</v>
      </c>
      <c r="U304">
        <v>7</v>
      </c>
      <c r="W304" t="s">
        <v>533</v>
      </c>
      <c r="X304" t="s">
        <v>533</v>
      </c>
      <c r="Y304" t="s">
        <v>930</v>
      </c>
      <c r="Z304" t="s">
        <v>869</v>
      </c>
      <c r="AA304" t="s">
        <v>533</v>
      </c>
      <c r="AB304" t="s">
        <v>676</v>
      </c>
      <c r="AC304" t="s">
        <v>871</v>
      </c>
      <c r="AF304">
        <v>80</v>
      </c>
      <c r="AG304">
        <v>74</v>
      </c>
      <c r="AH304" t="b">
        <v>0</v>
      </c>
    </row>
    <row r="305" spans="1:34" x14ac:dyDescent="0.35">
      <c r="A305" t="s">
        <v>1059</v>
      </c>
      <c r="B305" t="s">
        <v>290</v>
      </c>
      <c r="C305" t="s">
        <v>6</v>
      </c>
      <c r="D305" t="s">
        <v>536</v>
      </c>
      <c r="E305" t="s">
        <v>28</v>
      </c>
      <c r="F305">
        <v>56164</v>
      </c>
      <c r="G305">
        <v>0.93</v>
      </c>
      <c r="H305">
        <v>0.65</v>
      </c>
      <c r="I305">
        <v>86</v>
      </c>
      <c r="J305">
        <v>400</v>
      </c>
      <c r="K305">
        <v>10</v>
      </c>
      <c r="L305">
        <v>1100</v>
      </c>
      <c r="M305">
        <v>861</v>
      </c>
      <c r="N305">
        <v>0.61</v>
      </c>
      <c r="O305">
        <v>26</v>
      </c>
      <c r="P305">
        <v>4.4000000000000004</v>
      </c>
      <c r="Q305">
        <v>850.93600000000004</v>
      </c>
      <c r="R305">
        <v>907.1</v>
      </c>
      <c r="S305" t="s">
        <v>7</v>
      </c>
      <c r="T305" t="s">
        <v>491</v>
      </c>
      <c r="U305">
        <v>7</v>
      </c>
      <c r="V305" t="s">
        <v>480</v>
      </c>
      <c r="W305" t="s">
        <v>547</v>
      </c>
      <c r="X305" t="s">
        <v>553</v>
      </c>
      <c r="Y305" t="s">
        <v>930</v>
      </c>
      <c r="Z305" t="s">
        <v>869</v>
      </c>
      <c r="AA305" t="s">
        <v>554</v>
      </c>
      <c r="AB305" t="s">
        <v>676</v>
      </c>
      <c r="AC305" t="s">
        <v>871</v>
      </c>
      <c r="AD305" t="s">
        <v>550</v>
      </c>
      <c r="AF305">
        <v>80</v>
      </c>
      <c r="AG305">
        <v>74</v>
      </c>
      <c r="AH305" t="b">
        <v>1</v>
      </c>
    </row>
    <row r="306" spans="1:34" x14ac:dyDescent="0.35">
      <c r="A306" t="s">
        <v>1060</v>
      </c>
      <c r="B306" t="s">
        <v>291</v>
      </c>
      <c r="C306" t="s">
        <v>6</v>
      </c>
      <c r="D306" t="s">
        <v>536</v>
      </c>
      <c r="E306" t="s">
        <v>28</v>
      </c>
      <c r="F306">
        <v>140850</v>
      </c>
      <c r="G306">
        <v>0.93</v>
      </c>
      <c r="H306">
        <v>0.65</v>
      </c>
      <c r="I306">
        <v>86</v>
      </c>
      <c r="J306">
        <v>550</v>
      </c>
      <c r="K306">
        <v>10</v>
      </c>
      <c r="L306">
        <v>1100</v>
      </c>
      <c r="M306">
        <v>861</v>
      </c>
      <c r="N306">
        <v>0.61</v>
      </c>
      <c r="O306">
        <v>26</v>
      </c>
      <c r="P306">
        <v>4.8</v>
      </c>
      <c r="Q306">
        <v>777.25</v>
      </c>
      <c r="R306">
        <v>918.1</v>
      </c>
      <c r="S306" t="s">
        <v>7</v>
      </c>
      <c r="T306" t="s">
        <v>491</v>
      </c>
      <c r="U306">
        <v>7</v>
      </c>
      <c r="V306" t="s">
        <v>480</v>
      </c>
      <c r="W306" t="s">
        <v>547</v>
      </c>
      <c r="X306" t="s">
        <v>553</v>
      </c>
      <c r="Y306" t="s">
        <v>930</v>
      </c>
      <c r="Z306" t="s">
        <v>869</v>
      </c>
      <c r="AA306" t="s">
        <v>554</v>
      </c>
      <c r="AB306" t="s">
        <v>676</v>
      </c>
      <c r="AC306" t="s">
        <v>871</v>
      </c>
      <c r="AD306" t="s">
        <v>550</v>
      </c>
      <c r="AF306">
        <v>80</v>
      </c>
      <c r="AG306">
        <v>74</v>
      </c>
      <c r="AH306" t="b">
        <v>1</v>
      </c>
    </row>
    <row r="307" spans="1:34" x14ac:dyDescent="0.35">
      <c r="A307" t="s">
        <v>1061</v>
      </c>
      <c r="B307" t="s">
        <v>1062</v>
      </c>
      <c r="C307" t="s">
        <v>6</v>
      </c>
      <c r="D307" t="s">
        <v>536</v>
      </c>
      <c r="E307" t="s">
        <v>28</v>
      </c>
      <c r="F307">
        <v>24850</v>
      </c>
      <c r="G307">
        <v>0.93</v>
      </c>
      <c r="H307">
        <v>0.65</v>
      </c>
      <c r="I307">
        <v>60</v>
      </c>
      <c r="J307">
        <v>150</v>
      </c>
      <c r="K307">
        <v>10</v>
      </c>
      <c r="L307">
        <v>1000</v>
      </c>
      <c r="M307">
        <v>872</v>
      </c>
      <c r="N307">
        <v>0.57999999999999996</v>
      </c>
      <c r="O307">
        <v>26</v>
      </c>
      <c r="P307">
        <v>3.8</v>
      </c>
      <c r="Q307">
        <v>825.34999999999991</v>
      </c>
      <c r="R307">
        <v>850.19999999999993</v>
      </c>
      <c r="S307" t="s">
        <v>7</v>
      </c>
      <c r="T307" t="s">
        <v>491</v>
      </c>
      <c r="U307">
        <v>7</v>
      </c>
      <c r="V307" t="s">
        <v>481</v>
      </c>
      <c r="W307" t="s">
        <v>533</v>
      </c>
      <c r="X307" t="s">
        <v>533</v>
      </c>
      <c r="Y307" t="s">
        <v>908</v>
      </c>
      <c r="Z307" t="s">
        <v>869</v>
      </c>
      <c r="AA307" t="s">
        <v>533</v>
      </c>
      <c r="AB307" t="s">
        <v>909</v>
      </c>
      <c r="AC307" t="s">
        <v>871</v>
      </c>
      <c r="AD307" t="s">
        <v>569</v>
      </c>
      <c r="AF307">
        <v>80</v>
      </c>
      <c r="AG307">
        <v>74</v>
      </c>
      <c r="AH307" t="b">
        <v>0</v>
      </c>
    </row>
    <row r="308" spans="1:34" x14ac:dyDescent="0.35">
      <c r="A308" t="s">
        <v>1063</v>
      </c>
      <c r="B308" t="s">
        <v>1064</v>
      </c>
      <c r="C308" t="s">
        <v>6</v>
      </c>
      <c r="D308" t="s">
        <v>541</v>
      </c>
      <c r="E308" t="s">
        <v>28</v>
      </c>
      <c r="F308">
        <v>26350</v>
      </c>
      <c r="G308">
        <v>0.93</v>
      </c>
      <c r="H308">
        <v>0.65</v>
      </c>
      <c r="I308">
        <v>60</v>
      </c>
      <c r="J308">
        <v>135</v>
      </c>
      <c r="K308">
        <v>10</v>
      </c>
      <c r="L308">
        <v>1000</v>
      </c>
      <c r="M308">
        <v>872</v>
      </c>
      <c r="N308">
        <v>0.52</v>
      </c>
      <c r="O308">
        <v>26</v>
      </c>
      <c r="P308">
        <v>3.8</v>
      </c>
      <c r="Q308">
        <v>816.34999999999991</v>
      </c>
      <c r="R308">
        <v>842.7</v>
      </c>
      <c r="S308" t="s">
        <v>7</v>
      </c>
      <c r="T308" t="s">
        <v>491</v>
      </c>
      <c r="U308">
        <v>7</v>
      </c>
      <c r="V308" t="s">
        <v>481</v>
      </c>
      <c r="W308" t="s">
        <v>533</v>
      </c>
      <c r="X308" t="s">
        <v>533</v>
      </c>
      <c r="Y308" t="s">
        <v>908</v>
      </c>
      <c r="Z308" t="s">
        <v>869</v>
      </c>
      <c r="AA308" t="s">
        <v>533</v>
      </c>
      <c r="AB308" t="s">
        <v>909</v>
      </c>
      <c r="AC308" t="s">
        <v>871</v>
      </c>
      <c r="AD308" t="s">
        <v>569</v>
      </c>
      <c r="AF308">
        <v>80</v>
      </c>
      <c r="AG308">
        <v>74</v>
      </c>
      <c r="AH308" t="b">
        <v>0</v>
      </c>
    </row>
    <row r="309" spans="1:34" x14ac:dyDescent="0.35">
      <c r="A309" t="s">
        <v>1065</v>
      </c>
      <c r="B309" t="s">
        <v>319</v>
      </c>
      <c r="C309" t="s">
        <v>11</v>
      </c>
      <c r="D309" t="s">
        <v>1066</v>
      </c>
      <c r="E309" t="s">
        <v>29</v>
      </c>
      <c r="F309">
        <v>54180</v>
      </c>
      <c r="G309">
        <v>0.82</v>
      </c>
      <c r="H309">
        <v>0.84</v>
      </c>
      <c r="I309">
        <v>35</v>
      </c>
      <c r="J309">
        <v>720</v>
      </c>
      <c r="K309">
        <v>30</v>
      </c>
      <c r="L309">
        <v>1000</v>
      </c>
      <c r="M309">
        <v>1042</v>
      </c>
      <c r="N309">
        <v>0.93</v>
      </c>
      <c r="O309">
        <v>58</v>
      </c>
      <c r="P309">
        <v>3.5</v>
      </c>
      <c r="Q309">
        <v>943.02</v>
      </c>
      <c r="R309">
        <v>997.2</v>
      </c>
      <c r="S309" t="s">
        <v>8</v>
      </c>
      <c r="T309" t="s">
        <v>480</v>
      </c>
      <c r="U309">
        <v>5</v>
      </c>
      <c r="W309" t="s">
        <v>547</v>
      </c>
      <c r="X309" t="s">
        <v>553</v>
      </c>
      <c r="Y309" t="s">
        <v>533</v>
      </c>
      <c r="Z309" t="s">
        <v>533</v>
      </c>
      <c r="AA309" t="s">
        <v>554</v>
      </c>
      <c r="AC309" t="s">
        <v>555</v>
      </c>
      <c r="AF309">
        <v>52</v>
      </c>
      <c r="AG309">
        <v>46</v>
      </c>
      <c r="AH309" t="b">
        <v>0</v>
      </c>
    </row>
    <row r="310" spans="1:34" x14ac:dyDescent="0.35">
      <c r="A310" t="s">
        <v>1067</v>
      </c>
      <c r="B310" t="s">
        <v>418</v>
      </c>
      <c r="C310" t="s">
        <v>9</v>
      </c>
      <c r="D310" t="s">
        <v>557</v>
      </c>
      <c r="E310" t="s">
        <v>29</v>
      </c>
      <c r="F310">
        <v>21880</v>
      </c>
      <c r="G310">
        <v>0.9</v>
      </c>
      <c r="H310">
        <v>0.84</v>
      </c>
      <c r="I310">
        <v>21</v>
      </c>
      <c r="J310">
        <v>650</v>
      </c>
      <c r="K310">
        <v>30</v>
      </c>
      <c r="L310">
        <v>300</v>
      </c>
      <c r="M310">
        <v>434</v>
      </c>
      <c r="N310">
        <v>0.91</v>
      </c>
      <c r="O310">
        <v>58</v>
      </c>
      <c r="P310">
        <v>4.7</v>
      </c>
      <c r="Q310">
        <v>797.52</v>
      </c>
      <c r="R310">
        <v>819.4</v>
      </c>
      <c r="S310" t="s">
        <v>15</v>
      </c>
      <c r="T310" t="s">
        <v>502</v>
      </c>
      <c r="U310" t="s">
        <v>13</v>
      </c>
      <c r="W310" t="s">
        <v>706</v>
      </c>
      <c r="X310" t="s">
        <v>694</v>
      </c>
      <c r="AC310" t="s">
        <v>707</v>
      </c>
      <c r="AF310">
        <v>19</v>
      </c>
      <c r="AG310">
        <v>69</v>
      </c>
      <c r="AH310" t="b">
        <v>0</v>
      </c>
    </row>
    <row r="311" spans="1:34" x14ac:dyDescent="0.35">
      <c r="A311" t="s">
        <v>1068</v>
      </c>
      <c r="B311" t="s">
        <v>419</v>
      </c>
      <c r="C311" t="s">
        <v>9</v>
      </c>
      <c r="D311" t="s">
        <v>557</v>
      </c>
      <c r="E311" t="s">
        <v>29</v>
      </c>
      <c r="F311">
        <v>40590</v>
      </c>
      <c r="G311">
        <v>0.6</v>
      </c>
      <c r="H311">
        <v>0.84</v>
      </c>
      <c r="I311">
        <v>21</v>
      </c>
      <c r="J311">
        <v>900</v>
      </c>
      <c r="K311">
        <v>50</v>
      </c>
      <c r="L311">
        <v>300</v>
      </c>
      <c r="M311">
        <v>434</v>
      </c>
      <c r="N311">
        <v>0.89</v>
      </c>
      <c r="O311">
        <v>73</v>
      </c>
      <c r="P311">
        <v>6.1</v>
      </c>
      <c r="Q311">
        <v>887.81</v>
      </c>
      <c r="R311">
        <v>928.4</v>
      </c>
      <c r="S311" t="s">
        <v>15</v>
      </c>
      <c r="T311" t="s">
        <v>502</v>
      </c>
      <c r="U311" t="s">
        <v>13</v>
      </c>
      <c r="W311" t="s">
        <v>706</v>
      </c>
      <c r="X311" t="s">
        <v>694</v>
      </c>
      <c r="AC311" t="s">
        <v>707</v>
      </c>
      <c r="AF311">
        <v>19</v>
      </c>
      <c r="AG311">
        <v>69</v>
      </c>
      <c r="AH311" t="b">
        <v>0</v>
      </c>
    </row>
    <row r="312" spans="1:34" x14ac:dyDescent="0.35">
      <c r="A312" t="s">
        <v>1069</v>
      </c>
      <c r="B312" t="s">
        <v>411</v>
      </c>
      <c r="C312" t="s">
        <v>12</v>
      </c>
      <c r="D312" t="s">
        <v>536</v>
      </c>
      <c r="E312" t="s">
        <v>28</v>
      </c>
      <c r="F312">
        <v>6300</v>
      </c>
      <c r="G312">
        <v>0.83</v>
      </c>
      <c r="H312">
        <v>0.65</v>
      </c>
      <c r="I312">
        <v>198</v>
      </c>
      <c r="J312">
        <v>30</v>
      </c>
      <c r="K312">
        <v>4</v>
      </c>
      <c r="L312">
        <v>200</v>
      </c>
      <c r="M312">
        <v>259</v>
      </c>
      <c r="N312">
        <v>0.52</v>
      </c>
      <c r="O312">
        <v>26</v>
      </c>
      <c r="P312">
        <v>2.5</v>
      </c>
      <c r="Q312">
        <v>773.59999999999991</v>
      </c>
      <c r="R312">
        <v>779.9</v>
      </c>
      <c r="S312" t="s">
        <v>14</v>
      </c>
      <c r="T312" t="s">
        <v>495</v>
      </c>
      <c r="U312" t="s">
        <v>13</v>
      </c>
      <c r="AC312" t="s">
        <v>1070</v>
      </c>
      <c r="AF312">
        <v>0</v>
      </c>
      <c r="AG312">
        <v>143</v>
      </c>
      <c r="AH312" t="b">
        <v>1</v>
      </c>
    </row>
    <row r="313" spans="1:34" x14ac:dyDescent="0.35">
      <c r="A313" t="s">
        <v>1071</v>
      </c>
      <c r="B313" t="s">
        <v>412</v>
      </c>
      <c r="C313" t="s">
        <v>12</v>
      </c>
      <c r="D313" t="s">
        <v>536</v>
      </c>
      <c r="E313" t="s">
        <v>28</v>
      </c>
      <c r="F313">
        <v>5300</v>
      </c>
      <c r="G313">
        <v>0.83</v>
      </c>
      <c r="H313">
        <v>0.65</v>
      </c>
      <c r="I313">
        <v>198</v>
      </c>
      <c r="J313">
        <v>30</v>
      </c>
      <c r="K313">
        <v>2</v>
      </c>
      <c r="L313">
        <v>200</v>
      </c>
      <c r="M313">
        <v>259</v>
      </c>
      <c r="N313">
        <v>0.52</v>
      </c>
      <c r="O313">
        <v>26</v>
      </c>
      <c r="P313">
        <v>2.5</v>
      </c>
      <c r="Q313">
        <v>764.59999999999991</v>
      </c>
      <c r="R313">
        <v>769.9</v>
      </c>
      <c r="S313" t="s">
        <v>14</v>
      </c>
      <c r="T313" t="s">
        <v>495</v>
      </c>
      <c r="U313" t="s">
        <v>13</v>
      </c>
      <c r="AC313" t="s">
        <v>1070</v>
      </c>
      <c r="AF313">
        <v>0</v>
      </c>
      <c r="AG313">
        <v>143</v>
      </c>
      <c r="AH313" t="b">
        <v>1</v>
      </c>
    </row>
    <row r="314" spans="1:34" x14ac:dyDescent="0.35">
      <c r="A314" t="s">
        <v>1072</v>
      </c>
      <c r="B314" t="s">
        <v>1073</v>
      </c>
      <c r="C314" t="s">
        <v>12</v>
      </c>
      <c r="D314" t="s">
        <v>541</v>
      </c>
      <c r="E314" t="s">
        <v>28</v>
      </c>
      <c r="F314">
        <v>19580</v>
      </c>
      <c r="G314">
        <v>0.62</v>
      </c>
      <c r="H314">
        <v>0.63</v>
      </c>
      <c r="I314">
        <v>189</v>
      </c>
      <c r="J314">
        <v>75</v>
      </c>
      <c r="K314">
        <v>7</v>
      </c>
      <c r="L314">
        <v>250</v>
      </c>
      <c r="M314">
        <v>340</v>
      </c>
      <c r="N314">
        <v>0.72</v>
      </c>
      <c r="O314">
        <v>26</v>
      </c>
      <c r="P314">
        <v>2.9</v>
      </c>
      <c r="Q314">
        <v>838.92000000000007</v>
      </c>
      <c r="R314">
        <v>858.5</v>
      </c>
      <c r="S314" t="s">
        <v>14</v>
      </c>
      <c r="T314" t="s">
        <v>493</v>
      </c>
      <c r="U314">
        <v>12</v>
      </c>
      <c r="W314" t="s">
        <v>533</v>
      </c>
      <c r="X314" t="s">
        <v>661</v>
      </c>
      <c r="Y314" t="s">
        <v>533</v>
      </c>
      <c r="Z314" t="s">
        <v>662</v>
      </c>
      <c r="AC314" t="s">
        <v>663</v>
      </c>
      <c r="AF314">
        <v>42</v>
      </c>
      <c r="AG314">
        <v>132</v>
      </c>
      <c r="AH314" t="b">
        <v>0</v>
      </c>
    </row>
    <row r="315" spans="1:34" x14ac:dyDescent="0.35">
      <c r="A315" t="s">
        <v>1074</v>
      </c>
      <c r="B315" t="s">
        <v>399</v>
      </c>
      <c r="C315" t="s">
        <v>12</v>
      </c>
      <c r="D315" t="s">
        <v>536</v>
      </c>
      <c r="E315" t="s">
        <v>28</v>
      </c>
      <c r="F315">
        <v>14800</v>
      </c>
      <c r="G315">
        <v>0.76</v>
      </c>
      <c r="H315">
        <v>0.55000000000000004</v>
      </c>
      <c r="I315">
        <v>189</v>
      </c>
      <c r="J315">
        <v>1000</v>
      </c>
      <c r="K315">
        <v>2</v>
      </c>
      <c r="L315">
        <v>250</v>
      </c>
      <c r="M315">
        <v>370</v>
      </c>
      <c r="N315">
        <v>0.76</v>
      </c>
      <c r="O315">
        <v>26</v>
      </c>
      <c r="P315">
        <v>3.2</v>
      </c>
      <c r="Q315">
        <v>921.2</v>
      </c>
      <c r="R315">
        <v>936</v>
      </c>
      <c r="S315" t="s">
        <v>14</v>
      </c>
      <c r="T315" t="s">
        <v>493</v>
      </c>
      <c r="U315">
        <v>12</v>
      </c>
      <c r="W315" t="s">
        <v>533</v>
      </c>
      <c r="X315" t="s">
        <v>661</v>
      </c>
      <c r="Y315" t="s">
        <v>533</v>
      </c>
      <c r="Z315" t="s">
        <v>662</v>
      </c>
      <c r="AC315" t="s">
        <v>663</v>
      </c>
      <c r="AF315">
        <v>42</v>
      </c>
      <c r="AG315">
        <v>132</v>
      </c>
      <c r="AH315" t="b">
        <v>0</v>
      </c>
    </row>
    <row r="316" spans="1:34" x14ac:dyDescent="0.35">
      <c r="A316" t="s">
        <v>1075</v>
      </c>
      <c r="B316" t="s">
        <v>1076</v>
      </c>
      <c r="C316" t="s">
        <v>12</v>
      </c>
      <c r="D316" t="s">
        <v>536</v>
      </c>
      <c r="E316" t="s">
        <v>28</v>
      </c>
      <c r="F316">
        <v>36860</v>
      </c>
      <c r="G316">
        <v>0.79</v>
      </c>
      <c r="H316">
        <v>0.55000000000000004</v>
      </c>
      <c r="I316">
        <v>189</v>
      </c>
      <c r="J316">
        <v>800</v>
      </c>
      <c r="K316">
        <v>2</v>
      </c>
      <c r="L316">
        <v>250</v>
      </c>
      <c r="M316">
        <v>390</v>
      </c>
      <c r="N316">
        <v>0.7</v>
      </c>
      <c r="O316">
        <v>26</v>
      </c>
      <c r="P316">
        <v>3.2</v>
      </c>
      <c r="Q316">
        <v>878.14</v>
      </c>
      <c r="R316">
        <v>915</v>
      </c>
      <c r="S316" t="s">
        <v>14</v>
      </c>
      <c r="T316" t="s">
        <v>493</v>
      </c>
      <c r="U316">
        <v>12</v>
      </c>
      <c r="W316" t="s">
        <v>533</v>
      </c>
      <c r="X316" t="s">
        <v>661</v>
      </c>
      <c r="Y316" t="s">
        <v>533</v>
      </c>
      <c r="Z316" t="s">
        <v>662</v>
      </c>
      <c r="AC316" t="s">
        <v>663</v>
      </c>
      <c r="AF316">
        <v>42</v>
      </c>
      <c r="AG316">
        <v>132</v>
      </c>
      <c r="AH316" t="b">
        <v>0</v>
      </c>
    </row>
    <row r="317" spans="1:34" x14ac:dyDescent="0.35">
      <c r="A317" t="s">
        <v>1077</v>
      </c>
      <c r="B317" t="s">
        <v>17</v>
      </c>
      <c r="C317" t="s">
        <v>12</v>
      </c>
      <c r="D317" t="s">
        <v>541</v>
      </c>
      <c r="E317" t="s">
        <v>28</v>
      </c>
      <c r="F317">
        <v>98950</v>
      </c>
      <c r="G317">
        <v>0.79</v>
      </c>
      <c r="H317">
        <v>0.55000000000000004</v>
      </c>
      <c r="I317">
        <v>312</v>
      </c>
      <c r="J317">
        <v>200</v>
      </c>
      <c r="K317">
        <v>2</v>
      </c>
      <c r="L317">
        <v>280</v>
      </c>
      <c r="M317">
        <v>154</v>
      </c>
      <c r="N317">
        <v>0.76</v>
      </c>
      <c r="O317">
        <v>26</v>
      </c>
      <c r="P317">
        <v>3.99</v>
      </c>
      <c r="S317" t="s">
        <v>14</v>
      </c>
      <c r="T317" t="s">
        <v>492</v>
      </c>
      <c r="U317" t="s">
        <v>13</v>
      </c>
      <c r="X317" t="s">
        <v>533</v>
      </c>
      <c r="Y317" t="s">
        <v>533</v>
      </c>
      <c r="Z317" t="s">
        <v>542</v>
      </c>
      <c r="AA317" t="s">
        <v>533</v>
      </c>
      <c r="AB317" t="s">
        <v>538</v>
      </c>
      <c r="AC317" t="s">
        <v>1078</v>
      </c>
      <c r="AF317">
        <v>55</v>
      </c>
      <c r="AG317">
        <v>285</v>
      </c>
      <c r="AH317" t="b">
        <v>0</v>
      </c>
    </row>
    <row r="318" spans="1:34" x14ac:dyDescent="0.35">
      <c r="A318" t="s">
        <v>1079</v>
      </c>
      <c r="B318" t="s">
        <v>1080</v>
      </c>
      <c r="C318" t="s">
        <v>12</v>
      </c>
      <c r="D318" t="s">
        <v>536</v>
      </c>
      <c r="E318" t="s">
        <v>28</v>
      </c>
      <c r="F318">
        <v>12690</v>
      </c>
      <c r="G318">
        <v>0.56000000000000005</v>
      </c>
      <c r="H318">
        <v>0.55000000000000004</v>
      </c>
      <c r="I318">
        <v>180</v>
      </c>
      <c r="J318">
        <v>1100</v>
      </c>
      <c r="K318">
        <v>2</v>
      </c>
      <c r="L318">
        <v>250</v>
      </c>
      <c r="M318">
        <v>300</v>
      </c>
      <c r="N318">
        <v>0.72</v>
      </c>
      <c r="O318">
        <v>26</v>
      </c>
      <c r="P318">
        <v>2.1</v>
      </c>
      <c r="Q318">
        <v>904.31</v>
      </c>
      <c r="R318">
        <v>917</v>
      </c>
      <c r="S318" t="s">
        <v>14</v>
      </c>
      <c r="T318" t="s">
        <v>493</v>
      </c>
      <c r="U318">
        <v>12</v>
      </c>
      <c r="W318" t="s">
        <v>533</v>
      </c>
      <c r="X318" t="s">
        <v>661</v>
      </c>
      <c r="Y318" t="s">
        <v>533</v>
      </c>
      <c r="Z318" t="s">
        <v>662</v>
      </c>
      <c r="AC318" t="s">
        <v>663</v>
      </c>
      <c r="AF318">
        <v>42</v>
      </c>
      <c r="AG318">
        <v>132</v>
      </c>
      <c r="AH318" t="b">
        <v>0</v>
      </c>
    </row>
    <row r="319" spans="1:34" x14ac:dyDescent="0.35">
      <c r="A319" t="s">
        <v>1081</v>
      </c>
      <c r="B319" t="s">
        <v>1082</v>
      </c>
      <c r="C319" t="s">
        <v>12</v>
      </c>
      <c r="D319" t="s">
        <v>536</v>
      </c>
      <c r="E319" t="s">
        <v>28</v>
      </c>
      <c r="F319">
        <v>16680</v>
      </c>
      <c r="G319">
        <v>0.51</v>
      </c>
      <c r="H319">
        <v>0.55000000000000004</v>
      </c>
      <c r="I319">
        <v>189</v>
      </c>
      <c r="J319">
        <v>1200</v>
      </c>
      <c r="K319">
        <v>2</v>
      </c>
      <c r="L319">
        <v>250</v>
      </c>
      <c r="M319">
        <v>370</v>
      </c>
      <c r="N319">
        <v>0.74</v>
      </c>
      <c r="O319">
        <v>26</v>
      </c>
      <c r="P319">
        <v>2.64</v>
      </c>
      <c r="Q319">
        <v>917.92000000000007</v>
      </c>
      <c r="R319">
        <v>934.6</v>
      </c>
      <c r="S319" t="s">
        <v>14</v>
      </c>
      <c r="T319" t="s">
        <v>493</v>
      </c>
      <c r="U319">
        <v>12</v>
      </c>
      <c r="W319" t="s">
        <v>533</v>
      </c>
      <c r="X319" t="s">
        <v>661</v>
      </c>
      <c r="Y319" t="s">
        <v>533</v>
      </c>
      <c r="Z319" t="s">
        <v>662</v>
      </c>
      <c r="AC319" t="s">
        <v>663</v>
      </c>
      <c r="AF319">
        <v>42</v>
      </c>
      <c r="AG319">
        <v>132</v>
      </c>
      <c r="AH319" t="b">
        <v>0</v>
      </c>
    </row>
    <row r="320" spans="1:34" x14ac:dyDescent="0.35">
      <c r="A320" t="s">
        <v>1083</v>
      </c>
      <c r="B320" t="s">
        <v>1084</v>
      </c>
      <c r="C320" t="s">
        <v>12</v>
      </c>
      <c r="D320" t="s">
        <v>536</v>
      </c>
      <c r="E320" t="s">
        <v>28</v>
      </c>
      <c r="F320">
        <v>13880</v>
      </c>
      <c r="G320">
        <v>0.56999999999999995</v>
      </c>
      <c r="H320">
        <v>0.55000000000000004</v>
      </c>
      <c r="I320">
        <v>180</v>
      </c>
      <c r="J320">
        <v>1100</v>
      </c>
      <c r="K320">
        <v>2</v>
      </c>
      <c r="L320">
        <v>300</v>
      </c>
      <c r="M320">
        <v>330</v>
      </c>
      <c r="N320">
        <v>0.71</v>
      </c>
      <c r="O320">
        <v>26</v>
      </c>
      <c r="P320">
        <v>2.2000000000000002</v>
      </c>
      <c r="Q320">
        <v>910.12</v>
      </c>
      <c r="R320">
        <v>924</v>
      </c>
      <c r="S320" t="s">
        <v>14</v>
      </c>
      <c r="T320" t="s">
        <v>493</v>
      </c>
      <c r="U320">
        <v>12</v>
      </c>
      <c r="W320" t="s">
        <v>533</v>
      </c>
      <c r="X320" t="s">
        <v>661</v>
      </c>
      <c r="Y320" t="s">
        <v>533</v>
      </c>
      <c r="Z320" t="s">
        <v>662</v>
      </c>
      <c r="AC320" t="s">
        <v>663</v>
      </c>
      <c r="AF320">
        <v>42</v>
      </c>
      <c r="AG320">
        <v>132</v>
      </c>
      <c r="AH320" t="b">
        <v>0</v>
      </c>
    </row>
    <row r="321" spans="1:34" x14ac:dyDescent="0.35">
      <c r="A321" t="s">
        <v>1085</v>
      </c>
      <c r="B321" t="s">
        <v>400</v>
      </c>
      <c r="C321" t="s">
        <v>12</v>
      </c>
      <c r="D321" t="s">
        <v>536</v>
      </c>
      <c r="E321" t="s">
        <v>28</v>
      </c>
      <c r="F321">
        <v>18550</v>
      </c>
      <c r="G321">
        <v>0.49</v>
      </c>
      <c r="H321">
        <v>0.55000000000000004</v>
      </c>
      <c r="I321">
        <v>189</v>
      </c>
      <c r="J321">
        <v>1100</v>
      </c>
      <c r="K321">
        <v>2</v>
      </c>
      <c r="L321">
        <v>250</v>
      </c>
      <c r="M321">
        <v>370</v>
      </c>
      <c r="N321">
        <v>0.76</v>
      </c>
      <c r="O321">
        <v>26</v>
      </c>
      <c r="P321">
        <v>3.4</v>
      </c>
      <c r="Q321">
        <v>898.45</v>
      </c>
      <c r="R321">
        <v>917</v>
      </c>
      <c r="S321" t="s">
        <v>14</v>
      </c>
      <c r="T321" t="s">
        <v>493</v>
      </c>
      <c r="U321">
        <v>12</v>
      </c>
      <c r="W321" t="s">
        <v>533</v>
      </c>
      <c r="X321" t="s">
        <v>661</v>
      </c>
      <c r="Y321" t="s">
        <v>533</v>
      </c>
      <c r="Z321" t="s">
        <v>662</v>
      </c>
      <c r="AC321" t="s">
        <v>663</v>
      </c>
      <c r="AF321">
        <v>42</v>
      </c>
      <c r="AG321">
        <v>132</v>
      </c>
      <c r="AH321" t="b">
        <v>0</v>
      </c>
    </row>
    <row r="322" spans="1:34" x14ac:dyDescent="0.35">
      <c r="A322" t="s">
        <v>1086</v>
      </c>
      <c r="B322" t="s">
        <v>410</v>
      </c>
      <c r="C322" t="s">
        <v>12</v>
      </c>
      <c r="D322" t="s">
        <v>536</v>
      </c>
      <c r="E322" t="s">
        <v>28</v>
      </c>
      <c r="F322">
        <v>10860</v>
      </c>
      <c r="G322">
        <v>0.52</v>
      </c>
      <c r="H322">
        <v>0.55000000000000004</v>
      </c>
      <c r="I322">
        <v>180</v>
      </c>
      <c r="J322">
        <v>1200</v>
      </c>
      <c r="K322">
        <v>2</v>
      </c>
      <c r="L322">
        <v>250</v>
      </c>
      <c r="M322">
        <v>300</v>
      </c>
      <c r="N322">
        <v>0.74</v>
      </c>
      <c r="O322">
        <v>26</v>
      </c>
      <c r="P322">
        <v>2.1</v>
      </c>
      <c r="Q322">
        <v>914.14</v>
      </c>
      <c r="R322">
        <v>925</v>
      </c>
      <c r="S322" t="s">
        <v>14</v>
      </c>
      <c r="T322" t="s">
        <v>493</v>
      </c>
      <c r="U322">
        <v>12</v>
      </c>
      <c r="W322" t="s">
        <v>533</v>
      </c>
      <c r="X322" t="s">
        <v>661</v>
      </c>
      <c r="Y322" t="s">
        <v>533</v>
      </c>
      <c r="Z322" t="s">
        <v>662</v>
      </c>
      <c r="AC322" t="s">
        <v>663</v>
      </c>
      <c r="AF322">
        <v>42</v>
      </c>
      <c r="AG322">
        <v>132</v>
      </c>
      <c r="AH322" t="b">
        <v>0</v>
      </c>
    </row>
    <row r="323" spans="1:34" x14ac:dyDescent="0.35">
      <c r="A323" t="s">
        <v>1087</v>
      </c>
      <c r="B323" t="s">
        <v>398</v>
      </c>
      <c r="C323" t="s">
        <v>12</v>
      </c>
      <c r="D323" t="s">
        <v>536</v>
      </c>
      <c r="E323" t="s">
        <v>28</v>
      </c>
      <c r="F323">
        <v>15480</v>
      </c>
      <c r="G323">
        <v>0.76</v>
      </c>
      <c r="H323">
        <v>0.56999999999999995</v>
      </c>
      <c r="I323">
        <v>180</v>
      </c>
      <c r="J323">
        <v>1000</v>
      </c>
      <c r="K323">
        <v>2</v>
      </c>
      <c r="L323">
        <v>250</v>
      </c>
      <c r="M323">
        <v>300</v>
      </c>
      <c r="N323">
        <v>0.78</v>
      </c>
      <c r="O323">
        <v>26</v>
      </c>
      <c r="P323">
        <v>3.4</v>
      </c>
      <c r="Q323">
        <v>906.52</v>
      </c>
      <c r="R323">
        <v>922</v>
      </c>
      <c r="S323" t="s">
        <v>14</v>
      </c>
      <c r="T323" t="s">
        <v>493</v>
      </c>
      <c r="U323">
        <v>12</v>
      </c>
      <c r="W323" t="s">
        <v>533</v>
      </c>
      <c r="X323" t="s">
        <v>661</v>
      </c>
      <c r="Y323" t="s">
        <v>533</v>
      </c>
      <c r="Z323" t="s">
        <v>662</v>
      </c>
      <c r="AC323" t="s">
        <v>663</v>
      </c>
      <c r="AF323">
        <v>42</v>
      </c>
      <c r="AG323">
        <v>132</v>
      </c>
      <c r="AH323" t="b">
        <v>0</v>
      </c>
    </row>
    <row r="324" spans="1:34" x14ac:dyDescent="0.35">
      <c r="A324" t="s">
        <v>1088</v>
      </c>
      <c r="B324" t="s">
        <v>1089</v>
      </c>
      <c r="C324" t="s">
        <v>12</v>
      </c>
      <c r="D324" t="s">
        <v>536</v>
      </c>
      <c r="E324" t="s">
        <v>28</v>
      </c>
      <c r="F324">
        <v>12850</v>
      </c>
      <c r="G324">
        <v>0.46</v>
      </c>
      <c r="H324">
        <v>0.67</v>
      </c>
      <c r="I324">
        <v>180</v>
      </c>
      <c r="J324">
        <v>1000</v>
      </c>
      <c r="K324">
        <v>2</v>
      </c>
      <c r="L324">
        <v>250</v>
      </c>
      <c r="M324">
        <v>300</v>
      </c>
      <c r="N324">
        <v>0.77</v>
      </c>
      <c r="O324">
        <v>26</v>
      </c>
      <c r="P324">
        <v>1.38</v>
      </c>
      <c r="Q324">
        <v>908.35</v>
      </c>
      <c r="R324">
        <v>921.2</v>
      </c>
      <c r="S324" t="s">
        <v>14</v>
      </c>
      <c r="T324" t="s">
        <v>493</v>
      </c>
      <c r="U324">
        <v>12</v>
      </c>
      <c r="W324" t="s">
        <v>533</v>
      </c>
      <c r="X324" t="s">
        <v>661</v>
      </c>
      <c r="Y324" t="s">
        <v>533</v>
      </c>
      <c r="Z324" t="s">
        <v>662</v>
      </c>
      <c r="AC324" t="s">
        <v>663</v>
      </c>
      <c r="AF324">
        <v>42</v>
      </c>
      <c r="AG324">
        <v>132</v>
      </c>
      <c r="AH324" t="b">
        <v>0</v>
      </c>
    </row>
    <row r="325" spans="1:34" x14ac:dyDescent="0.35">
      <c r="A325" t="s">
        <v>1090</v>
      </c>
      <c r="B325" t="s">
        <v>1091</v>
      </c>
      <c r="C325" t="s">
        <v>12</v>
      </c>
      <c r="D325" t="s">
        <v>536</v>
      </c>
      <c r="E325" t="s">
        <v>28</v>
      </c>
      <c r="F325">
        <v>18250</v>
      </c>
      <c r="G325">
        <v>0.73</v>
      </c>
      <c r="H325">
        <v>0.56999999999999995</v>
      </c>
      <c r="I325">
        <v>180</v>
      </c>
      <c r="J325">
        <v>1000</v>
      </c>
      <c r="K325">
        <v>2</v>
      </c>
      <c r="L325">
        <v>250</v>
      </c>
      <c r="M325">
        <v>300</v>
      </c>
      <c r="N325">
        <v>0.81</v>
      </c>
      <c r="O325">
        <v>26</v>
      </c>
      <c r="P325">
        <v>3.6</v>
      </c>
      <c r="Q325">
        <v>901.75</v>
      </c>
      <c r="R325">
        <v>920</v>
      </c>
      <c r="S325" t="s">
        <v>14</v>
      </c>
      <c r="T325" t="s">
        <v>493</v>
      </c>
      <c r="U325">
        <v>12</v>
      </c>
      <c r="W325" t="s">
        <v>533</v>
      </c>
      <c r="X325" t="s">
        <v>661</v>
      </c>
      <c r="Y325" t="s">
        <v>533</v>
      </c>
      <c r="Z325" t="s">
        <v>662</v>
      </c>
      <c r="AC325" t="s">
        <v>663</v>
      </c>
      <c r="AF325">
        <v>42</v>
      </c>
      <c r="AG325">
        <v>132</v>
      </c>
      <c r="AH325" t="b">
        <v>0</v>
      </c>
    </row>
    <row r="326" spans="1:34" x14ac:dyDescent="0.35">
      <c r="A326" t="s">
        <v>1092</v>
      </c>
      <c r="B326" t="s">
        <v>409</v>
      </c>
      <c r="C326" t="s">
        <v>12</v>
      </c>
      <c r="D326" t="s">
        <v>536</v>
      </c>
      <c r="E326" t="s">
        <v>28</v>
      </c>
      <c r="F326">
        <v>9650</v>
      </c>
      <c r="G326">
        <v>0.43</v>
      </c>
      <c r="H326">
        <v>0.67</v>
      </c>
      <c r="I326">
        <v>180</v>
      </c>
      <c r="J326">
        <v>1000</v>
      </c>
      <c r="K326">
        <v>2</v>
      </c>
      <c r="L326">
        <v>250</v>
      </c>
      <c r="M326">
        <v>300</v>
      </c>
      <c r="N326">
        <v>0.76</v>
      </c>
      <c r="O326">
        <v>26</v>
      </c>
      <c r="P326">
        <v>1.92</v>
      </c>
      <c r="Q326">
        <v>902.15</v>
      </c>
      <c r="R326">
        <v>911.8</v>
      </c>
      <c r="S326" t="s">
        <v>14</v>
      </c>
      <c r="T326" t="s">
        <v>493</v>
      </c>
      <c r="U326">
        <v>12</v>
      </c>
      <c r="W326" t="s">
        <v>533</v>
      </c>
      <c r="X326" t="s">
        <v>661</v>
      </c>
      <c r="Y326" t="s">
        <v>533</v>
      </c>
      <c r="Z326" t="s">
        <v>662</v>
      </c>
      <c r="AC326" t="s">
        <v>663</v>
      </c>
      <c r="AF326">
        <v>42</v>
      </c>
      <c r="AG326">
        <v>132</v>
      </c>
      <c r="AH326" t="b">
        <v>0</v>
      </c>
    </row>
    <row r="327" spans="1:34" x14ac:dyDescent="0.35">
      <c r="A327" t="s">
        <v>1093</v>
      </c>
      <c r="B327" t="s">
        <v>367</v>
      </c>
      <c r="C327" t="s">
        <v>9</v>
      </c>
      <c r="D327" t="s">
        <v>536</v>
      </c>
      <c r="E327" t="s">
        <v>28</v>
      </c>
      <c r="F327">
        <v>9860</v>
      </c>
      <c r="G327">
        <v>0.59</v>
      </c>
      <c r="H327">
        <v>0.79</v>
      </c>
      <c r="I327">
        <v>20</v>
      </c>
      <c r="J327">
        <v>210</v>
      </c>
      <c r="K327">
        <v>8</v>
      </c>
      <c r="L327">
        <v>400</v>
      </c>
      <c r="M327">
        <v>552</v>
      </c>
      <c r="N327">
        <v>0.82</v>
      </c>
      <c r="O327">
        <v>33</v>
      </c>
      <c r="P327">
        <v>0.85</v>
      </c>
      <c r="Q327">
        <v>551.83999999999992</v>
      </c>
      <c r="R327">
        <v>561.70000000000005</v>
      </c>
      <c r="S327" t="s">
        <v>10</v>
      </c>
      <c r="T327" t="s">
        <v>487</v>
      </c>
      <c r="U327">
        <v>7</v>
      </c>
      <c r="W327" t="s">
        <v>533</v>
      </c>
      <c r="X327" t="s">
        <v>543</v>
      </c>
      <c r="AC327" t="s">
        <v>719</v>
      </c>
      <c r="AF327">
        <v>24</v>
      </c>
      <c r="AG327">
        <v>30</v>
      </c>
      <c r="AH327" t="b">
        <v>0</v>
      </c>
    </row>
    <row r="328" spans="1:34" x14ac:dyDescent="0.35">
      <c r="A328" t="s">
        <v>1094</v>
      </c>
      <c r="B328" t="s">
        <v>368</v>
      </c>
      <c r="C328" t="s">
        <v>9</v>
      </c>
      <c r="D328" t="s">
        <v>536</v>
      </c>
      <c r="E328" t="s">
        <v>28</v>
      </c>
      <c r="F328">
        <v>12350</v>
      </c>
      <c r="G328">
        <v>0.64</v>
      </c>
      <c r="H328">
        <v>0.79</v>
      </c>
      <c r="I328">
        <v>20</v>
      </c>
      <c r="J328">
        <v>240</v>
      </c>
      <c r="K328">
        <v>8</v>
      </c>
      <c r="L328">
        <v>400</v>
      </c>
      <c r="M328">
        <v>552</v>
      </c>
      <c r="N328">
        <v>0.84</v>
      </c>
      <c r="O328">
        <v>33</v>
      </c>
      <c r="P328">
        <v>0.85</v>
      </c>
      <c r="Q328">
        <v>559.34999999999991</v>
      </c>
      <c r="R328">
        <v>571.70000000000005</v>
      </c>
      <c r="S328" t="s">
        <v>10</v>
      </c>
      <c r="T328" t="s">
        <v>487</v>
      </c>
      <c r="U328">
        <v>7</v>
      </c>
      <c r="W328" t="s">
        <v>533</v>
      </c>
      <c r="X328" t="s">
        <v>543</v>
      </c>
      <c r="AC328" t="s">
        <v>719</v>
      </c>
      <c r="AF328">
        <v>24</v>
      </c>
      <c r="AG328">
        <v>30</v>
      </c>
      <c r="AH328" t="b">
        <v>0</v>
      </c>
    </row>
    <row r="329" spans="1:34" x14ac:dyDescent="0.35">
      <c r="A329" t="s">
        <v>1095</v>
      </c>
      <c r="B329" t="s">
        <v>1096</v>
      </c>
      <c r="C329" t="s">
        <v>6</v>
      </c>
      <c r="D329" t="s">
        <v>532</v>
      </c>
      <c r="E329" t="s">
        <v>28</v>
      </c>
      <c r="F329">
        <v>17880</v>
      </c>
      <c r="G329">
        <v>0.83</v>
      </c>
      <c r="H329">
        <v>0.65</v>
      </c>
      <c r="I329">
        <v>40</v>
      </c>
      <c r="J329">
        <v>700</v>
      </c>
      <c r="K329">
        <v>20</v>
      </c>
      <c r="L329">
        <v>900</v>
      </c>
      <c r="M329">
        <v>618</v>
      </c>
      <c r="N329">
        <v>0.82</v>
      </c>
      <c r="O329">
        <v>27</v>
      </c>
      <c r="P329">
        <v>3.86</v>
      </c>
      <c r="Q329">
        <v>897.31999999999994</v>
      </c>
      <c r="R329">
        <v>915.19999999999993</v>
      </c>
      <c r="S329" t="s">
        <v>8</v>
      </c>
      <c r="T329" t="s">
        <v>481</v>
      </c>
      <c r="U329">
        <v>7</v>
      </c>
      <c r="V329" t="s">
        <v>491</v>
      </c>
      <c r="W329" t="s">
        <v>533</v>
      </c>
      <c r="X329" t="s">
        <v>533</v>
      </c>
      <c r="Y329" t="s">
        <v>1015</v>
      </c>
      <c r="Z329" t="s">
        <v>869</v>
      </c>
      <c r="AA329" t="s">
        <v>533</v>
      </c>
      <c r="AB329" t="s">
        <v>1016</v>
      </c>
      <c r="AC329" t="s">
        <v>569</v>
      </c>
      <c r="AD329" t="s">
        <v>871</v>
      </c>
      <c r="AF329">
        <v>80</v>
      </c>
      <c r="AG329">
        <v>74</v>
      </c>
      <c r="AH329" t="b">
        <v>0</v>
      </c>
    </row>
    <row r="330" spans="1:34" x14ac:dyDescent="0.35">
      <c r="A330" t="s">
        <v>1097</v>
      </c>
      <c r="B330" t="s">
        <v>466</v>
      </c>
      <c r="C330" t="s">
        <v>11</v>
      </c>
      <c r="D330" t="s">
        <v>782</v>
      </c>
      <c r="E330" t="s">
        <v>1327</v>
      </c>
      <c r="F330">
        <v>28980</v>
      </c>
      <c r="G330">
        <v>0.73</v>
      </c>
      <c r="H330">
        <v>0.84</v>
      </c>
      <c r="I330">
        <v>26</v>
      </c>
      <c r="J330">
        <v>600</v>
      </c>
      <c r="K330">
        <v>25</v>
      </c>
      <c r="L330">
        <v>300</v>
      </c>
      <c r="M330">
        <v>359</v>
      </c>
      <c r="N330">
        <v>0.91</v>
      </c>
      <c r="O330">
        <v>59</v>
      </c>
      <c r="P330">
        <v>2.48</v>
      </c>
      <c r="Q330">
        <v>765.12</v>
      </c>
      <c r="R330">
        <v>794.1</v>
      </c>
      <c r="S330" t="s">
        <v>15</v>
      </c>
      <c r="T330" t="s">
        <v>502</v>
      </c>
      <c r="U330" t="s">
        <v>13</v>
      </c>
      <c r="W330" t="s">
        <v>706</v>
      </c>
      <c r="X330" t="s">
        <v>694</v>
      </c>
      <c r="AC330" t="s">
        <v>707</v>
      </c>
      <c r="AF330">
        <v>19</v>
      </c>
      <c r="AG330">
        <v>69</v>
      </c>
      <c r="AH330" t="b">
        <v>0</v>
      </c>
    </row>
    <row r="331" spans="1:34" x14ac:dyDescent="0.35">
      <c r="A331" t="s">
        <v>1098</v>
      </c>
      <c r="B331" t="s">
        <v>307</v>
      </c>
      <c r="C331" t="s">
        <v>11</v>
      </c>
      <c r="D331" t="s">
        <v>782</v>
      </c>
      <c r="E331" t="s">
        <v>1327</v>
      </c>
      <c r="F331">
        <v>33880</v>
      </c>
      <c r="G331">
        <v>0.73</v>
      </c>
      <c r="H331">
        <v>0.84</v>
      </c>
      <c r="I331">
        <v>26</v>
      </c>
      <c r="J331">
        <v>600</v>
      </c>
      <c r="K331">
        <v>25</v>
      </c>
      <c r="L331">
        <v>300</v>
      </c>
      <c r="M331">
        <v>359</v>
      </c>
      <c r="N331">
        <v>0.93</v>
      </c>
      <c r="O331">
        <v>61</v>
      </c>
      <c r="P331">
        <v>2.58</v>
      </c>
      <c r="Q331">
        <v>765.22</v>
      </c>
      <c r="R331">
        <v>799.1</v>
      </c>
      <c r="S331" t="s">
        <v>15</v>
      </c>
      <c r="T331" t="s">
        <v>502</v>
      </c>
      <c r="U331" t="s">
        <v>13</v>
      </c>
      <c r="W331" t="s">
        <v>706</v>
      </c>
      <c r="X331" t="s">
        <v>694</v>
      </c>
      <c r="AC331" t="s">
        <v>707</v>
      </c>
      <c r="AF331">
        <v>19</v>
      </c>
      <c r="AG331">
        <v>69</v>
      </c>
      <c r="AH331" t="b">
        <v>0</v>
      </c>
    </row>
    <row r="332" spans="1:34" x14ac:dyDescent="0.35">
      <c r="A332" t="s">
        <v>1099</v>
      </c>
      <c r="B332" t="s">
        <v>1100</v>
      </c>
      <c r="C332" t="s">
        <v>9</v>
      </c>
      <c r="D332" t="s">
        <v>536</v>
      </c>
      <c r="E332" t="s">
        <v>28</v>
      </c>
      <c r="F332">
        <v>7130</v>
      </c>
      <c r="G332">
        <v>0.62</v>
      </c>
      <c r="H332">
        <v>0.85</v>
      </c>
      <c r="I332">
        <v>17</v>
      </c>
      <c r="J332">
        <v>405</v>
      </c>
      <c r="K332">
        <v>8</v>
      </c>
      <c r="L332">
        <v>300</v>
      </c>
      <c r="M332">
        <v>381</v>
      </c>
      <c r="N332">
        <v>0.86</v>
      </c>
      <c r="O332">
        <v>42</v>
      </c>
      <c r="P332">
        <v>0.73</v>
      </c>
      <c r="Q332">
        <v>624.17000000000007</v>
      </c>
      <c r="R332">
        <v>631.29999999999995</v>
      </c>
      <c r="S332" t="s">
        <v>10</v>
      </c>
      <c r="T332" t="s">
        <v>483</v>
      </c>
      <c r="U332">
        <v>9</v>
      </c>
      <c r="V332" t="s">
        <v>484</v>
      </c>
      <c r="W332" t="s">
        <v>649</v>
      </c>
      <c r="X332" t="s">
        <v>533</v>
      </c>
      <c r="Y332" t="s">
        <v>568</v>
      </c>
      <c r="Z332" t="s">
        <v>650</v>
      </c>
      <c r="AC332" t="s">
        <v>651</v>
      </c>
      <c r="AD332" t="s">
        <v>652</v>
      </c>
      <c r="AF332">
        <v>38</v>
      </c>
      <c r="AG332">
        <v>40</v>
      </c>
      <c r="AH332" t="b">
        <v>1</v>
      </c>
    </row>
    <row r="333" spans="1:34" x14ac:dyDescent="0.35">
      <c r="A333" t="s">
        <v>1101</v>
      </c>
      <c r="B333" t="s">
        <v>1102</v>
      </c>
      <c r="C333" t="s">
        <v>6</v>
      </c>
      <c r="D333" t="s">
        <v>1103</v>
      </c>
      <c r="E333" t="s">
        <v>13</v>
      </c>
      <c r="F333">
        <v>38660</v>
      </c>
      <c r="G333">
        <v>0.63</v>
      </c>
      <c r="H333">
        <v>0.59</v>
      </c>
      <c r="I333">
        <v>180</v>
      </c>
      <c r="J333">
        <v>360</v>
      </c>
      <c r="K333">
        <v>20</v>
      </c>
      <c r="L333">
        <v>300</v>
      </c>
      <c r="M333">
        <v>325</v>
      </c>
      <c r="N333">
        <v>0.81</v>
      </c>
      <c r="O333">
        <v>26</v>
      </c>
      <c r="P333">
        <v>6.2</v>
      </c>
      <c r="Q333">
        <v>880.84</v>
      </c>
      <c r="R333">
        <v>919.5</v>
      </c>
      <c r="S333" t="s">
        <v>14</v>
      </c>
      <c r="T333" t="s">
        <v>493</v>
      </c>
      <c r="U333">
        <v>12</v>
      </c>
      <c r="W333" t="s">
        <v>533</v>
      </c>
      <c r="X333" t="s">
        <v>661</v>
      </c>
      <c r="Y333" t="s">
        <v>533</v>
      </c>
      <c r="Z333" t="s">
        <v>662</v>
      </c>
      <c r="AC333" t="s">
        <v>663</v>
      </c>
      <c r="AF333">
        <v>42</v>
      </c>
      <c r="AG333">
        <v>132</v>
      </c>
      <c r="AH333" t="b">
        <v>0</v>
      </c>
    </row>
    <row r="334" spans="1:34" x14ac:dyDescent="0.35">
      <c r="A334" t="s">
        <v>1104</v>
      </c>
      <c r="B334" t="s">
        <v>468</v>
      </c>
      <c r="C334" t="s">
        <v>9</v>
      </c>
      <c r="D334" t="s">
        <v>782</v>
      </c>
      <c r="E334" t="s">
        <v>1327</v>
      </c>
      <c r="F334">
        <v>10960</v>
      </c>
      <c r="G334">
        <v>0.74</v>
      </c>
      <c r="H334">
        <v>0.82</v>
      </c>
      <c r="I334">
        <v>25</v>
      </c>
      <c r="J334">
        <v>250</v>
      </c>
      <c r="K334">
        <v>12</v>
      </c>
      <c r="L334">
        <v>300</v>
      </c>
      <c r="M334">
        <v>342</v>
      </c>
      <c r="N334">
        <v>0.84</v>
      </c>
      <c r="O334">
        <v>32</v>
      </c>
      <c r="P334">
        <v>0.88</v>
      </c>
      <c r="Q334">
        <v>672.44</v>
      </c>
      <c r="R334">
        <v>683.4</v>
      </c>
      <c r="S334" t="s">
        <v>10</v>
      </c>
      <c r="T334" t="s">
        <v>502</v>
      </c>
      <c r="U334" t="s">
        <v>13</v>
      </c>
      <c r="V334" t="s">
        <v>484</v>
      </c>
      <c r="W334" t="s">
        <v>837</v>
      </c>
      <c r="X334" t="s">
        <v>694</v>
      </c>
      <c r="Y334" t="s">
        <v>533</v>
      </c>
      <c r="Z334" t="s">
        <v>650</v>
      </c>
      <c r="AC334" t="s">
        <v>707</v>
      </c>
      <c r="AD334" t="s">
        <v>652</v>
      </c>
      <c r="AF334">
        <v>38</v>
      </c>
      <c r="AG334">
        <v>69</v>
      </c>
      <c r="AH334" t="b">
        <v>0</v>
      </c>
    </row>
    <row r="335" spans="1:34" x14ac:dyDescent="0.35">
      <c r="A335" t="s">
        <v>1105</v>
      </c>
      <c r="B335" t="s">
        <v>1106</v>
      </c>
      <c r="C335" t="s">
        <v>9</v>
      </c>
      <c r="D335" t="s">
        <v>782</v>
      </c>
      <c r="E335" t="s">
        <v>1327</v>
      </c>
      <c r="F335">
        <v>11380</v>
      </c>
      <c r="G335">
        <v>0.7</v>
      </c>
      <c r="H335">
        <v>0.9</v>
      </c>
      <c r="I335">
        <v>25</v>
      </c>
      <c r="J335">
        <v>305</v>
      </c>
      <c r="K335">
        <v>8</v>
      </c>
      <c r="L335">
        <v>300</v>
      </c>
      <c r="M335">
        <v>342</v>
      </c>
      <c r="N335">
        <v>0.86</v>
      </c>
      <c r="O335">
        <v>32</v>
      </c>
      <c r="P335">
        <v>0.77</v>
      </c>
      <c r="Q335">
        <v>664.61999999999989</v>
      </c>
      <c r="R335">
        <v>676</v>
      </c>
      <c r="S335" t="s">
        <v>10</v>
      </c>
      <c r="T335" t="s">
        <v>502</v>
      </c>
      <c r="U335" t="s">
        <v>13</v>
      </c>
      <c r="V335" t="s">
        <v>484</v>
      </c>
      <c r="W335" t="s">
        <v>837</v>
      </c>
      <c r="X335" t="s">
        <v>694</v>
      </c>
      <c r="Y335" t="s">
        <v>533</v>
      </c>
      <c r="Z335" t="s">
        <v>650</v>
      </c>
      <c r="AC335" t="s">
        <v>707</v>
      </c>
      <c r="AD335" t="s">
        <v>652</v>
      </c>
      <c r="AF335">
        <v>38</v>
      </c>
      <c r="AG335">
        <v>69</v>
      </c>
      <c r="AH335" t="b">
        <v>0</v>
      </c>
    </row>
    <row r="336" spans="1:34" x14ac:dyDescent="0.35">
      <c r="A336" t="s">
        <v>1107</v>
      </c>
      <c r="B336" t="s">
        <v>384</v>
      </c>
      <c r="C336" t="s">
        <v>9</v>
      </c>
      <c r="D336" t="s">
        <v>782</v>
      </c>
      <c r="E336" t="s">
        <v>1327</v>
      </c>
      <c r="F336">
        <v>13290</v>
      </c>
      <c r="G336">
        <v>0.77</v>
      </c>
      <c r="H336">
        <v>0.76</v>
      </c>
      <c r="I336">
        <v>25</v>
      </c>
      <c r="J336">
        <v>200</v>
      </c>
      <c r="K336">
        <v>12</v>
      </c>
      <c r="L336">
        <v>300</v>
      </c>
      <c r="M336">
        <v>342</v>
      </c>
      <c r="N336">
        <v>0.84</v>
      </c>
      <c r="O336">
        <v>34</v>
      </c>
      <c r="P336">
        <v>1.03</v>
      </c>
      <c r="Q336">
        <v>664.6099999999999</v>
      </c>
      <c r="R336">
        <v>677.9</v>
      </c>
      <c r="S336" t="s">
        <v>10</v>
      </c>
      <c r="T336" t="s">
        <v>502</v>
      </c>
      <c r="U336" t="s">
        <v>13</v>
      </c>
      <c r="V336" t="s">
        <v>484</v>
      </c>
      <c r="W336" t="s">
        <v>837</v>
      </c>
      <c r="X336" t="s">
        <v>694</v>
      </c>
      <c r="Y336" t="s">
        <v>533</v>
      </c>
      <c r="Z336" t="s">
        <v>650</v>
      </c>
      <c r="AC336" t="s">
        <v>707</v>
      </c>
      <c r="AD336" t="s">
        <v>652</v>
      </c>
      <c r="AF336">
        <v>38</v>
      </c>
      <c r="AG336">
        <v>69</v>
      </c>
      <c r="AH336" t="b">
        <v>0</v>
      </c>
    </row>
    <row r="337" spans="1:34" x14ac:dyDescent="0.35">
      <c r="A337" t="s">
        <v>1108</v>
      </c>
      <c r="B337" t="s">
        <v>1109</v>
      </c>
      <c r="C337" t="s">
        <v>11</v>
      </c>
      <c r="D337" t="s">
        <v>541</v>
      </c>
      <c r="E337" t="s">
        <v>28</v>
      </c>
      <c r="F337">
        <v>36980</v>
      </c>
      <c r="G337">
        <v>0.67</v>
      </c>
      <c r="H337">
        <v>0.77</v>
      </c>
      <c r="I337">
        <v>180</v>
      </c>
      <c r="J337">
        <v>240</v>
      </c>
      <c r="K337">
        <v>12</v>
      </c>
      <c r="L337">
        <v>300</v>
      </c>
      <c r="M337">
        <v>325</v>
      </c>
      <c r="N337">
        <v>0.82</v>
      </c>
      <c r="O337">
        <v>27</v>
      </c>
      <c r="P337">
        <v>4.3</v>
      </c>
      <c r="Q337">
        <v>874.52</v>
      </c>
      <c r="R337">
        <v>911.5</v>
      </c>
      <c r="S337" t="s">
        <v>14</v>
      </c>
      <c r="T337" t="s">
        <v>493</v>
      </c>
      <c r="U337">
        <v>12</v>
      </c>
      <c r="W337" t="s">
        <v>533</v>
      </c>
      <c r="X337" t="s">
        <v>661</v>
      </c>
      <c r="Y337" t="s">
        <v>533</v>
      </c>
      <c r="Z337" t="s">
        <v>662</v>
      </c>
      <c r="AC337" t="s">
        <v>663</v>
      </c>
      <c r="AF337">
        <v>42</v>
      </c>
      <c r="AG337">
        <v>132</v>
      </c>
      <c r="AH337" t="b">
        <v>0</v>
      </c>
    </row>
    <row r="338" spans="1:34" x14ac:dyDescent="0.35">
      <c r="A338" t="s">
        <v>1110</v>
      </c>
      <c r="B338" t="s">
        <v>1111</v>
      </c>
      <c r="C338" t="s">
        <v>6</v>
      </c>
      <c r="D338" t="s">
        <v>541</v>
      </c>
      <c r="E338" t="s">
        <v>28</v>
      </c>
      <c r="F338">
        <v>33960</v>
      </c>
      <c r="G338">
        <v>0.83</v>
      </c>
      <c r="H338">
        <v>0.82</v>
      </c>
      <c r="I338">
        <v>39</v>
      </c>
      <c r="J338">
        <v>700</v>
      </c>
      <c r="K338">
        <v>20</v>
      </c>
      <c r="L338">
        <v>600</v>
      </c>
      <c r="M338">
        <v>350</v>
      </c>
      <c r="N338">
        <v>0.86</v>
      </c>
      <c r="O338">
        <v>63</v>
      </c>
      <c r="P338">
        <v>2.8</v>
      </c>
      <c r="Q338">
        <v>815.04</v>
      </c>
      <c r="R338">
        <v>849</v>
      </c>
      <c r="S338" t="s">
        <v>8</v>
      </c>
      <c r="T338" t="s">
        <v>479</v>
      </c>
      <c r="U338">
        <v>9</v>
      </c>
      <c r="W338" t="s">
        <v>533</v>
      </c>
      <c r="X338" t="s">
        <v>533</v>
      </c>
      <c r="Y338" t="s">
        <v>537</v>
      </c>
      <c r="Z338" t="s">
        <v>533</v>
      </c>
      <c r="AA338" t="s">
        <v>538</v>
      </c>
      <c r="AC338" t="s">
        <v>539</v>
      </c>
      <c r="AF338">
        <v>55</v>
      </c>
      <c r="AG338">
        <v>43</v>
      </c>
      <c r="AH338" t="b">
        <v>0</v>
      </c>
    </row>
    <row r="339" spans="1:34" x14ac:dyDescent="0.35">
      <c r="A339" t="s">
        <v>1112</v>
      </c>
      <c r="B339" t="s">
        <v>1113</v>
      </c>
      <c r="C339" t="s">
        <v>6</v>
      </c>
      <c r="D339" t="s">
        <v>541</v>
      </c>
      <c r="E339" t="s">
        <v>28</v>
      </c>
      <c r="F339">
        <v>90580</v>
      </c>
      <c r="G339">
        <v>0.79</v>
      </c>
      <c r="H339">
        <v>0.76</v>
      </c>
      <c r="I339">
        <v>46</v>
      </c>
      <c r="J339">
        <v>800</v>
      </c>
      <c r="K339">
        <v>30</v>
      </c>
      <c r="L339">
        <v>690</v>
      </c>
      <c r="M339">
        <v>420</v>
      </c>
      <c r="N339">
        <v>0.92</v>
      </c>
      <c r="O339">
        <v>98</v>
      </c>
      <c r="P339">
        <v>3</v>
      </c>
      <c r="Q339">
        <v>905.42000000000007</v>
      </c>
      <c r="R339">
        <v>996</v>
      </c>
      <c r="S339" t="s">
        <v>8</v>
      </c>
      <c r="T339" t="s">
        <v>479</v>
      </c>
      <c r="U339">
        <v>9</v>
      </c>
      <c r="W339" t="s">
        <v>533</v>
      </c>
      <c r="X339" t="s">
        <v>533</v>
      </c>
      <c r="Y339" t="s">
        <v>537</v>
      </c>
      <c r="Z339" t="s">
        <v>533</v>
      </c>
      <c r="AA339" t="s">
        <v>538</v>
      </c>
      <c r="AC339" t="s">
        <v>539</v>
      </c>
      <c r="AF339">
        <v>55</v>
      </c>
      <c r="AG339">
        <v>43</v>
      </c>
      <c r="AH339" t="b">
        <v>1</v>
      </c>
    </row>
    <row r="340" spans="1:34" x14ac:dyDescent="0.35">
      <c r="A340" t="s">
        <v>1114</v>
      </c>
      <c r="B340" t="s">
        <v>1115</v>
      </c>
      <c r="C340" t="s">
        <v>6</v>
      </c>
      <c r="D340" t="s">
        <v>541</v>
      </c>
      <c r="E340" t="s">
        <v>28</v>
      </c>
      <c r="F340">
        <v>70580</v>
      </c>
      <c r="G340">
        <v>0.79</v>
      </c>
      <c r="H340">
        <v>0.76</v>
      </c>
      <c r="I340">
        <v>44</v>
      </c>
      <c r="J340">
        <v>800</v>
      </c>
      <c r="K340">
        <v>10</v>
      </c>
      <c r="L340">
        <v>650</v>
      </c>
      <c r="M340">
        <v>399</v>
      </c>
      <c r="N340">
        <v>0.92</v>
      </c>
      <c r="O340">
        <v>98</v>
      </c>
      <c r="P340">
        <v>3.3</v>
      </c>
      <c r="Q340">
        <v>814.32</v>
      </c>
      <c r="R340">
        <v>884.9</v>
      </c>
      <c r="S340" t="s">
        <v>8</v>
      </c>
      <c r="T340" t="s">
        <v>479</v>
      </c>
      <c r="U340">
        <v>9</v>
      </c>
      <c r="W340" t="s">
        <v>533</v>
      </c>
      <c r="X340" t="s">
        <v>533</v>
      </c>
      <c r="Y340" t="s">
        <v>537</v>
      </c>
      <c r="Z340" t="s">
        <v>533</v>
      </c>
      <c r="AA340" t="s">
        <v>538</v>
      </c>
      <c r="AC340" t="s">
        <v>539</v>
      </c>
      <c r="AF340">
        <v>55</v>
      </c>
      <c r="AG340">
        <v>43</v>
      </c>
      <c r="AH340" t="b">
        <v>1</v>
      </c>
    </row>
    <row r="341" spans="1:34" x14ac:dyDescent="0.35">
      <c r="A341" t="s">
        <v>1116</v>
      </c>
      <c r="B341" t="s">
        <v>1117</v>
      </c>
      <c r="C341" t="s">
        <v>6</v>
      </c>
      <c r="D341" t="s">
        <v>536</v>
      </c>
      <c r="E341" t="s">
        <v>28</v>
      </c>
      <c r="F341">
        <v>40580</v>
      </c>
      <c r="G341">
        <v>0.86</v>
      </c>
      <c r="H341">
        <v>0.82</v>
      </c>
      <c r="I341">
        <v>39</v>
      </c>
      <c r="J341">
        <v>800</v>
      </c>
      <c r="K341">
        <v>10</v>
      </c>
      <c r="L341">
        <v>600</v>
      </c>
      <c r="M341">
        <v>350</v>
      </c>
      <c r="N341">
        <v>0.86</v>
      </c>
      <c r="O341">
        <v>98</v>
      </c>
      <c r="P341">
        <v>2.59</v>
      </c>
      <c r="Q341">
        <v>843.52</v>
      </c>
      <c r="R341">
        <v>884.1</v>
      </c>
      <c r="S341" t="s">
        <v>8</v>
      </c>
      <c r="T341" t="s">
        <v>479</v>
      </c>
      <c r="U341">
        <v>9</v>
      </c>
      <c r="W341" t="s">
        <v>533</v>
      </c>
      <c r="X341" t="s">
        <v>533</v>
      </c>
      <c r="Y341" t="s">
        <v>537</v>
      </c>
      <c r="Z341" t="s">
        <v>533</v>
      </c>
      <c r="AA341" t="s">
        <v>538</v>
      </c>
      <c r="AC341" t="s">
        <v>539</v>
      </c>
      <c r="AF341">
        <v>55</v>
      </c>
      <c r="AG341">
        <v>43</v>
      </c>
      <c r="AH341" t="b">
        <v>0</v>
      </c>
    </row>
    <row r="342" spans="1:34" x14ac:dyDescent="0.35">
      <c r="A342" t="s">
        <v>1118</v>
      </c>
      <c r="B342" t="s">
        <v>1119</v>
      </c>
      <c r="C342" t="s">
        <v>6</v>
      </c>
      <c r="D342" t="s">
        <v>536</v>
      </c>
      <c r="E342" t="s">
        <v>28</v>
      </c>
      <c r="F342">
        <v>51850</v>
      </c>
      <c r="G342">
        <v>0.89</v>
      </c>
      <c r="H342">
        <v>0.82</v>
      </c>
      <c r="I342">
        <v>40</v>
      </c>
      <c r="J342">
        <v>774</v>
      </c>
      <c r="K342">
        <v>10</v>
      </c>
      <c r="L342">
        <v>600</v>
      </c>
      <c r="M342">
        <v>350</v>
      </c>
      <c r="N342">
        <v>0.82</v>
      </c>
      <c r="O342">
        <v>98</v>
      </c>
      <c r="P342">
        <v>3.28</v>
      </c>
      <c r="Q342">
        <v>822.75</v>
      </c>
      <c r="R342">
        <v>874.6</v>
      </c>
      <c r="S342" t="s">
        <v>8</v>
      </c>
      <c r="T342" t="s">
        <v>479</v>
      </c>
      <c r="U342">
        <v>9</v>
      </c>
      <c r="W342" t="s">
        <v>533</v>
      </c>
      <c r="X342" t="s">
        <v>533</v>
      </c>
      <c r="Y342" t="s">
        <v>537</v>
      </c>
      <c r="Z342" t="s">
        <v>533</v>
      </c>
      <c r="AA342" t="s">
        <v>538</v>
      </c>
      <c r="AC342" t="s">
        <v>539</v>
      </c>
      <c r="AF342">
        <v>55</v>
      </c>
      <c r="AG342">
        <v>43</v>
      </c>
      <c r="AH342" t="b">
        <v>0</v>
      </c>
    </row>
    <row r="343" spans="1:34" x14ac:dyDescent="0.35">
      <c r="A343" t="s">
        <v>1120</v>
      </c>
      <c r="B343" t="s">
        <v>1121</v>
      </c>
      <c r="C343" t="s">
        <v>6</v>
      </c>
      <c r="D343" t="s">
        <v>536</v>
      </c>
      <c r="E343" t="s">
        <v>28</v>
      </c>
      <c r="F343">
        <v>41860</v>
      </c>
      <c r="G343">
        <v>0.87</v>
      </c>
      <c r="H343">
        <v>0.82</v>
      </c>
      <c r="I343">
        <v>39</v>
      </c>
      <c r="J343">
        <v>750</v>
      </c>
      <c r="K343">
        <v>10</v>
      </c>
      <c r="L343">
        <v>600</v>
      </c>
      <c r="M343">
        <v>350</v>
      </c>
      <c r="N343">
        <v>0.84</v>
      </c>
      <c r="O343">
        <v>78</v>
      </c>
      <c r="P343">
        <v>2.59</v>
      </c>
      <c r="Q343">
        <v>796.24</v>
      </c>
      <c r="R343">
        <v>838.1</v>
      </c>
      <c r="S343" t="s">
        <v>8</v>
      </c>
      <c r="T343" t="s">
        <v>479</v>
      </c>
      <c r="U343">
        <v>9</v>
      </c>
      <c r="W343" t="s">
        <v>533</v>
      </c>
      <c r="X343" t="s">
        <v>533</v>
      </c>
      <c r="Y343" t="s">
        <v>537</v>
      </c>
      <c r="Z343" t="s">
        <v>533</v>
      </c>
      <c r="AA343" t="s">
        <v>538</v>
      </c>
      <c r="AC343" t="s">
        <v>539</v>
      </c>
      <c r="AF343">
        <v>55</v>
      </c>
      <c r="AG343">
        <v>43</v>
      </c>
      <c r="AH343" t="b">
        <v>0</v>
      </c>
    </row>
    <row r="344" spans="1:34" x14ac:dyDescent="0.35">
      <c r="A344" t="s">
        <v>1122</v>
      </c>
      <c r="B344" t="s">
        <v>264</v>
      </c>
      <c r="C344" t="s">
        <v>6</v>
      </c>
      <c r="D344" t="s">
        <v>536</v>
      </c>
      <c r="E344" t="s">
        <v>28</v>
      </c>
      <c r="F344">
        <v>40580</v>
      </c>
      <c r="G344">
        <v>0.86</v>
      </c>
      <c r="H344">
        <v>0.82</v>
      </c>
      <c r="I344">
        <v>43</v>
      </c>
      <c r="J344">
        <v>800</v>
      </c>
      <c r="K344">
        <v>10</v>
      </c>
      <c r="L344">
        <v>600</v>
      </c>
      <c r="M344">
        <v>350</v>
      </c>
      <c r="N344">
        <v>0.86</v>
      </c>
      <c r="O344">
        <v>78</v>
      </c>
      <c r="P344">
        <v>2.59</v>
      </c>
      <c r="Q344">
        <v>807.52</v>
      </c>
      <c r="R344">
        <v>848.1</v>
      </c>
      <c r="S344" t="s">
        <v>8</v>
      </c>
      <c r="T344" t="s">
        <v>479</v>
      </c>
      <c r="U344">
        <v>9</v>
      </c>
      <c r="W344" t="s">
        <v>533</v>
      </c>
      <c r="X344" t="s">
        <v>533</v>
      </c>
      <c r="Y344" t="s">
        <v>537</v>
      </c>
      <c r="Z344" t="s">
        <v>533</v>
      </c>
      <c r="AA344" t="s">
        <v>538</v>
      </c>
      <c r="AC344" t="s">
        <v>539</v>
      </c>
      <c r="AF344">
        <v>55</v>
      </c>
      <c r="AG344">
        <v>43</v>
      </c>
      <c r="AH344" t="b">
        <v>1</v>
      </c>
    </row>
    <row r="345" spans="1:34" x14ac:dyDescent="0.35">
      <c r="A345" t="s">
        <v>1123</v>
      </c>
      <c r="B345" t="s">
        <v>1124</v>
      </c>
      <c r="C345" t="s">
        <v>6</v>
      </c>
      <c r="D345" t="s">
        <v>536</v>
      </c>
      <c r="E345" t="s">
        <v>28</v>
      </c>
      <c r="F345">
        <v>55880</v>
      </c>
      <c r="G345">
        <v>0.86</v>
      </c>
      <c r="H345">
        <v>0.82</v>
      </c>
      <c r="I345">
        <v>39</v>
      </c>
      <c r="J345">
        <v>800</v>
      </c>
      <c r="K345">
        <v>10</v>
      </c>
      <c r="L345">
        <v>600</v>
      </c>
      <c r="M345">
        <v>350</v>
      </c>
      <c r="N345">
        <v>0.86</v>
      </c>
      <c r="O345">
        <v>78</v>
      </c>
      <c r="P345">
        <v>3.9</v>
      </c>
      <c r="Q345">
        <v>775.12</v>
      </c>
      <c r="R345">
        <v>831</v>
      </c>
      <c r="S345" t="s">
        <v>8</v>
      </c>
      <c r="T345" t="s">
        <v>479</v>
      </c>
      <c r="U345">
        <v>9</v>
      </c>
      <c r="W345" t="s">
        <v>533</v>
      </c>
      <c r="X345" t="s">
        <v>533</v>
      </c>
      <c r="Y345" t="s">
        <v>537</v>
      </c>
      <c r="Z345" t="s">
        <v>533</v>
      </c>
      <c r="AA345" t="s">
        <v>538</v>
      </c>
      <c r="AC345" t="s">
        <v>539</v>
      </c>
      <c r="AF345">
        <v>55</v>
      </c>
      <c r="AG345">
        <v>43</v>
      </c>
      <c r="AH345" t="b">
        <v>0</v>
      </c>
    </row>
    <row r="346" spans="1:34" x14ac:dyDescent="0.35">
      <c r="A346" t="s">
        <v>1125</v>
      </c>
      <c r="B346" t="s">
        <v>297</v>
      </c>
      <c r="C346" t="s">
        <v>6</v>
      </c>
      <c r="D346" t="s">
        <v>541</v>
      </c>
      <c r="E346" t="s">
        <v>28</v>
      </c>
      <c r="F346">
        <v>95680</v>
      </c>
      <c r="G346">
        <v>0.93</v>
      </c>
      <c r="H346">
        <v>0.65</v>
      </c>
      <c r="I346">
        <v>108</v>
      </c>
      <c r="J346">
        <v>30</v>
      </c>
      <c r="K346">
        <v>5</v>
      </c>
      <c r="L346">
        <v>1000</v>
      </c>
      <c r="M346">
        <v>525</v>
      </c>
      <c r="N346">
        <v>0.51</v>
      </c>
      <c r="O346">
        <v>26</v>
      </c>
      <c r="P346">
        <v>7.5</v>
      </c>
      <c r="Q346">
        <v>688.81999999999994</v>
      </c>
      <c r="R346">
        <v>784.5</v>
      </c>
      <c r="S346" t="s">
        <v>7</v>
      </c>
      <c r="T346" t="s">
        <v>475</v>
      </c>
      <c r="U346">
        <v>12</v>
      </c>
      <c r="W346" t="s">
        <v>533</v>
      </c>
      <c r="X346" t="s">
        <v>533</v>
      </c>
      <c r="Y346" t="s">
        <v>650</v>
      </c>
      <c r="Z346" t="s">
        <v>533</v>
      </c>
      <c r="AA346" t="s">
        <v>533</v>
      </c>
      <c r="AB346" t="s">
        <v>675</v>
      </c>
      <c r="AC346" t="s">
        <v>676</v>
      </c>
      <c r="AF346">
        <v>75</v>
      </c>
      <c r="AG346">
        <v>80</v>
      </c>
      <c r="AH346" t="b">
        <v>0</v>
      </c>
    </row>
    <row r="347" spans="1:34" x14ac:dyDescent="0.35">
      <c r="A347" t="s">
        <v>1126</v>
      </c>
      <c r="B347" t="s">
        <v>376</v>
      </c>
      <c r="C347" t="s">
        <v>9</v>
      </c>
      <c r="D347" t="s">
        <v>782</v>
      </c>
      <c r="E347" t="s">
        <v>1327</v>
      </c>
      <c r="F347">
        <v>4890</v>
      </c>
      <c r="G347">
        <v>0.51</v>
      </c>
      <c r="H347">
        <v>0.9</v>
      </c>
      <c r="I347">
        <v>21</v>
      </c>
      <c r="J347">
        <v>260</v>
      </c>
      <c r="K347">
        <v>16</v>
      </c>
      <c r="L347">
        <v>400</v>
      </c>
      <c r="M347">
        <v>466</v>
      </c>
      <c r="N347">
        <v>0.87</v>
      </c>
      <c r="O347">
        <v>39</v>
      </c>
      <c r="P347">
        <v>0.69</v>
      </c>
      <c r="Q347">
        <v>663.81</v>
      </c>
      <c r="R347">
        <v>668.7</v>
      </c>
      <c r="S347" t="s">
        <v>10</v>
      </c>
      <c r="T347" t="s">
        <v>484</v>
      </c>
      <c r="U347">
        <v>9</v>
      </c>
      <c r="W347" t="s">
        <v>690</v>
      </c>
      <c r="X347" t="s">
        <v>533</v>
      </c>
      <c r="Y347" t="s">
        <v>533</v>
      </c>
      <c r="Z347" t="s">
        <v>650</v>
      </c>
      <c r="AC347" t="s">
        <v>652</v>
      </c>
      <c r="AF347">
        <v>38</v>
      </c>
      <c r="AG347">
        <v>40</v>
      </c>
      <c r="AH347" t="b">
        <v>0</v>
      </c>
    </row>
    <row r="348" spans="1:34" x14ac:dyDescent="0.35">
      <c r="A348" t="s">
        <v>1127</v>
      </c>
      <c r="B348" t="s">
        <v>1128</v>
      </c>
      <c r="C348" t="s">
        <v>9</v>
      </c>
      <c r="D348" t="s">
        <v>782</v>
      </c>
      <c r="E348" t="s">
        <v>1327</v>
      </c>
      <c r="F348">
        <v>4890</v>
      </c>
      <c r="G348">
        <v>0.53</v>
      </c>
      <c r="H348">
        <v>0.85</v>
      </c>
      <c r="I348">
        <v>21</v>
      </c>
      <c r="J348">
        <v>260</v>
      </c>
      <c r="K348">
        <v>16</v>
      </c>
      <c r="L348">
        <v>400</v>
      </c>
      <c r="M348">
        <v>466</v>
      </c>
      <c r="N348">
        <v>0.87</v>
      </c>
      <c r="O348">
        <v>33</v>
      </c>
      <c r="P348">
        <v>0.69</v>
      </c>
      <c r="Q348">
        <v>648.81000000000006</v>
      </c>
      <c r="R348">
        <v>653.70000000000005</v>
      </c>
      <c r="S348" t="s">
        <v>10</v>
      </c>
      <c r="T348" t="s">
        <v>484</v>
      </c>
      <c r="U348">
        <v>9</v>
      </c>
      <c r="W348" t="s">
        <v>690</v>
      </c>
      <c r="X348" t="s">
        <v>533</v>
      </c>
      <c r="Y348" t="s">
        <v>533</v>
      </c>
      <c r="Z348" t="s">
        <v>650</v>
      </c>
      <c r="AC348" t="s">
        <v>652</v>
      </c>
      <c r="AF348">
        <v>38</v>
      </c>
      <c r="AG348">
        <v>40</v>
      </c>
      <c r="AH348" t="b">
        <v>1</v>
      </c>
    </row>
    <row r="349" spans="1:34" x14ac:dyDescent="0.35">
      <c r="A349" t="s">
        <v>1129</v>
      </c>
      <c r="B349" t="s">
        <v>377</v>
      </c>
      <c r="C349" t="s">
        <v>9</v>
      </c>
      <c r="D349" t="s">
        <v>782</v>
      </c>
      <c r="E349" t="s">
        <v>1327</v>
      </c>
      <c r="F349">
        <v>5015</v>
      </c>
      <c r="G349">
        <v>0.51</v>
      </c>
      <c r="H349">
        <v>0.9</v>
      </c>
      <c r="I349">
        <v>21</v>
      </c>
      <c r="J349">
        <v>260</v>
      </c>
      <c r="K349">
        <v>16</v>
      </c>
      <c r="L349">
        <v>400</v>
      </c>
      <c r="M349">
        <v>466</v>
      </c>
      <c r="N349">
        <v>0.89</v>
      </c>
      <c r="O349">
        <v>39</v>
      </c>
      <c r="P349">
        <v>0.69</v>
      </c>
      <c r="Q349">
        <v>665.68499999999995</v>
      </c>
      <c r="R349">
        <v>670.7</v>
      </c>
      <c r="S349" t="s">
        <v>10</v>
      </c>
      <c r="T349" t="s">
        <v>484</v>
      </c>
      <c r="U349">
        <v>9</v>
      </c>
      <c r="W349" t="s">
        <v>690</v>
      </c>
      <c r="X349" t="s">
        <v>533</v>
      </c>
      <c r="Y349" t="s">
        <v>533</v>
      </c>
      <c r="Z349" t="s">
        <v>650</v>
      </c>
      <c r="AC349" t="s">
        <v>652</v>
      </c>
      <c r="AF349">
        <v>38</v>
      </c>
      <c r="AG349">
        <v>40</v>
      </c>
      <c r="AH349" t="b">
        <v>0</v>
      </c>
    </row>
    <row r="350" spans="1:34" x14ac:dyDescent="0.35">
      <c r="A350" t="s">
        <v>1130</v>
      </c>
      <c r="B350" t="s">
        <v>1131</v>
      </c>
      <c r="C350" t="s">
        <v>9</v>
      </c>
      <c r="D350" t="s">
        <v>782</v>
      </c>
      <c r="E350" t="s">
        <v>1327</v>
      </c>
      <c r="F350">
        <v>4890</v>
      </c>
      <c r="G350">
        <v>0.53</v>
      </c>
      <c r="H350">
        <v>0.85</v>
      </c>
      <c r="I350">
        <v>21</v>
      </c>
      <c r="J350">
        <v>260</v>
      </c>
      <c r="K350">
        <v>16</v>
      </c>
      <c r="L350">
        <v>400</v>
      </c>
      <c r="M350">
        <v>466</v>
      </c>
      <c r="N350">
        <v>0.87</v>
      </c>
      <c r="O350">
        <v>42</v>
      </c>
      <c r="P350">
        <v>0.86</v>
      </c>
      <c r="Q350">
        <v>665.11</v>
      </c>
      <c r="R350">
        <v>670</v>
      </c>
      <c r="S350" t="s">
        <v>10</v>
      </c>
      <c r="T350" t="s">
        <v>484</v>
      </c>
      <c r="U350">
        <v>9</v>
      </c>
      <c r="W350" t="s">
        <v>690</v>
      </c>
      <c r="X350" t="s">
        <v>533</v>
      </c>
      <c r="Y350" t="s">
        <v>533</v>
      </c>
      <c r="Z350" t="s">
        <v>650</v>
      </c>
      <c r="AC350" t="s">
        <v>652</v>
      </c>
      <c r="AF350">
        <v>38</v>
      </c>
      <c r="AG350">
        <v>40</v>
      </c>
      <c r="AH350" t="b">
        <v>1</v>
      </c>
    </row>
    <row r="351" spans="1:34" x14ac:dyDescent="0.35">
      <c r="A351" t="s">
        <v>1132</v>
      </c>
      <c r="B351" t="s">
        <v>365</v>
      </c>
      <c r="C351" t="s">
        <v>9</v>
      </c>
      <c r="D351" t="s">
        <v>782</v>
      </c>
      <c r="E351" t="s">
        <v>1327</v>
      </c>
      <c r="F351">
        <v>5680</v>
      </c>
      <c r="G351">
        <v>0.72</v>
      </c>
      <c r="H351">
        <v>0.71</v>
      </c>
      <c r="I351">
        <v>17</v>
      </c>
      <c r="J351">
        <v>300</v>
      </c>
      <c r="K351">
        <v>6</v>
      </c>
      <c r="L351">
        <v>300</v>
      </c>
      <c r="M351">
        <v>381</v>
      </c>
      <c r="N351">
        <v>0.81</v>
      </c>
      <c r="O351">
        <v>41</v>
      </c>
      <c r="P351">
        <v>0.54</v>
      </c>
      <c r="Q351">
        <v>566.02</v>
      </c>
      <c r="R351">
        <v>571.70000000000005</v>
      </c>
      <c r="S351" t="s">
        <v>10</v>
      </c>
      <c r="T351" t="s">
        <v>483</v>
      </c>
      <c r="U351">
        <v>9</v>
      </c>
      <c r="W351" t="s">
        <v>547</v>
      </c>
      <c r="X351" t="s">
        <v>533</v>
      </c>
      <c r="Y351" t="s">
        <v>568</v>
      </c>
      <c r="AC351" t="s">
        <v>651</v>
      </c>
      <c r="AF351">
        <v>30</v>
      </c>
      <c r="AG351">
        <v>33</v>
      </c>
      <c r="AH351" t="b">
        <v>0</v>
      </c>
    </row>
    <row r="352" spans="1:34" x14ac:dyDescent="0.35">
      <c r="A352" t="s">
        <v>1133</v>
      </c>
      <c r="B352" t="s">
        <v>1134</v>
      </c>
      <c r="C352" t="s">
        <v>6</v>
      </c>
      <c r="D352" t="s">
        <v>782</v>
      </c>
      <c r="E352" t="s">
        <v>1327</v>
      </c>
      <c r="F352">
        <v>90000</v>
      </c>
      <c r="G352">
        <v>0.93</v>
      </c>
      <c r="H352">
        <v>0.69</v>
      </c>
      <c r="I352">
        <v>71</v>
      </c>
      <c r="J352">
        <v>45</v>
      </c>
      <c r="K352">
        <v>6</v>
      </c>
      <c r="L352">
        <v>1200</v>
      </c>
      <c r="M352">
        <v>882</v>
      </c>
      <c r="N352">
        <v>0.46</v>
      </c>
      <c r="O352">
        <v>26</v>
      </c>
      <c r="P352">
        <v>7.65</v>
      </c>
      <c r="Q352">
        <v>671.2</v>
      </c>
      <c r="R352">
        <v>761.2</v>
      </c>
      <c r="S352" t="s">
        <v>7</v>
      </c>
      <c r="T352" t="s">
        <v>488</v>
      </c>
      <c r="U352">
        <v>7</v>
      </c>
      <c r="W352" t="s">
        <v>533</v>
      </c>
      <c r="X352" t="s">
        <v>533</v>
      </c>
      <c r="Y352" t="s">
        <v>537</v>
      </c>
      <c r="Z352" t="s">
        <v>533</v>
      </c>
      <c r="AA352" t="s">
        <v>533</v>
      </c>
      <c r="AB352" t="s">
        <v>732</v>
      </c>
      <c r="AC352" t="s">
        <v>733</v>
      </c>
      <c r="AF352">
        <v>62</v>
      </c>
      <c r="AG352">
        <v>70</v>
      </c>
      <c r="AH352" t="b">
        <v>0</v>
      </c>
    </row>
    <row r="353" spans="1:34" x14ac:dyDescent="0.35">
      <c r="A353" t="s">
        <v>1135</v>
      </c>
      <c r="B353" t="s">
        <v>1136</v>
      </c>
      <c r="C353" t="s">
        <v>11</v>
      </c>
      <c r="D353" t="s">
        <v>557</v>
      </c>
      <c r="E353" t="s">
        <v>29</v>
      </c>
      <c r="F353">
        <v>43880</v>
      </c>
      <c r="G353">
        <v>0.8</v>
      </c>
      <c r="H353">
        <v>0.71</v>
      </c>
      <c r="I353">
        <v>35</v>
      </c>
      <c r="J353">
        <v>750</v>
      </c>
      <c r="K353">
        <v>30</v>
      </c>
      <c r="L353">
        <v>1000</v>
      </c>
      <c r="M353">
        <v>1025</v>
      </c>
      <c r="N353">
        <v>1</v>
      </c>
      <c r="O353">
        <v>80</v>
      </c>
      <c r="P353">
        <v>3.77</v>
      </c>
      <c r="Q353">
        <v>987.92000000000007</v>
      </c>
      <c r="R353">
        <v>1031.8</v>
      </c>
      <c r="S353" t="s">
        <v>8</v>
      </c>
      <c r="T353" t="s">
        <v>480</v>
      </c>
      <c r="U353">
        <v>5</v>
      </c>
      <c r="W353" t="s">
        <v>547</v>
      </c>
      <c r="X353" t="s">
        <v>553</v>
      </c>
      <c r="Y353" t="s">
        <v>533</v>
      </c>
      <c r="Z353" t="s">
        <v>533</v>
      </c>
      <c r="AA353" t="s">
        <v>554</v>
      </c>
      <c r="AC353" t="s">
        <v>555</v>
      </c>
      <c r="AF353">
        <v>52</v>
      </c>
      <c r="AG353">
        <v>46</v>
      </c>
      <c r="AH353" t="b">
        <v>0</v>
      </c>
    </row>
    <row r="354" spans="1:34" x14ac:dyDescent="0.35">
      <c r="A354" t="s">
        <v>1137</v>
      </c>
      <c r="B354" t="s">
        <v>1138</v>
      </c>
      <c r="C354" t="s">
        <v>6</v>
      </c>
      <c r="D354" t="s">
        <v>536</v>
      </c>
      <c r="E354" t="s">
        <v>28</v>
      </c>
      <c r="F354">
        <v>58960</v>
      </c>
      <c r="G354">
        <v>0.77</v>
      </c>
      <c r="H354">
        <v>0.7</v>
      </c>
      <c r="I354">
        <v>76</v>
      </c>
      <c r="J354">
        <v>680</v>
      </c>
      <c r="K354">
        <v>100</v>
      </c>
      <c r="L354">
        <v>1000</v>
      </c>
      <c r="M354">
        <v>867</v>
      </c>
      <c r="N354">
        <v>0.91</v>
      </c>
      <c r="O354">
        <v>49</v>
      </c>
      <c r="P354">
        <v>7.6</v>
      </c>
      <c r="Q354">
        <v>1253.74</v>
      </c>
      <c r="R354">
        <v>1312.7</v>
      </c>
      <c r="S354" t="s">
        <v>16</v>
      </c>
      <c r="T354" t="s">
        <v>943</v>
      </c>
      <c r="U354">
        <v>7</v>
      </c>
      <c r="W354" t="s">
        <v>533</v>
      </c>
      <c r="X354" t="s">
        <v>533</v>
      </c>
      <c r="Y354" t="s">
        <v>533</v>
      </c>
      <c r="Z354" t="s">
        <v>533</v>
      </c>
      <c r="AA354" t="s">
        <v>533</v>
      </c>
      <c r="AB354" t="s">
        <v>676</v>
      </c>
      <c r="AC354" t="s">
        <v>871</v>
      </c>
      <c r="AF354">
        <v>37</v>
      </c>
      <c r="AG354">
        <v>74</v>
      </c>
      <c r="AH354" t="b">
        <v>0</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21E04-8E67-409E-A6AC-DA330BA18DE0}">
  <sheetPr codeName="Sheet11">
    <tabColor rgb="FFFF0000"/>
  </sheetPr>
  <dimension ref="A1:H2595"/>
  <sheetViews>
    <sheetView topLeftCell="A2" workbookViewId="0">
      <selection activeCell="B18" sqref="B18"/>
    </sheetView>
  </sheetViews>
  <sheetFormatPr defaultRowHeight="14.5" x14ac:dyDescent="0.35"/>
  <cols>
    <col min="1" max="1" width="37" bestFit="1" customWidth="1"/>
    <col min="2" max="2" width="15.54296875" bestFit="1" customWidth="1"/>
    <col min="3" max="3" width="13.26953125" bestFit="1" customWidth="1"/>
    <col min="4" max="4" width="18.453125" bestFit="1" customWidth="1"/>
    <col min="5" max="5" width="16.7265625" bestFit="1" customWidth="1"/>
    <col min="6" max="6" width="15.1796875" bestFit="1" customWidth="1"/>
    <col min="7" max="7" width="12" bestFit="1" customWidth="1"/>
    <col min="8" max="8" width="11.7265625" bestFit="1" customWidth="1"/>
  </cols>
  <sheetData>
    <row r="1" spans="1:8" x14ac:dyDescent="0.35">
      <c r="A1" t="s">
        <v>250</v>
      </c>
      <c r="B1" t="s">
        <v>251</v>
      </c>
      <c r="C1" t="s">
        <v>252</v>
      </c>
      <c r="D1" t="s">
        <v>253</v>
      </c>
      <c r="E1" t="s">
        <v>416</v>
      </c>
      <c r="F1" t="s">
        <v>1</v>
      </c>
      <c r="G1" t="s">
        <v>2</v>
      </c>
      <c r="H1" t="s">
        <v>3</v>
      </c>
    </row>
    <row r="2" spans="1:8" x14ac:dyDescent="0.35">
      <c r="A2" t="s">
        <v>261</v>
      </c>
      <c r="B2" t="s">
        <v>136</v>
      </c>
      <c r="C2" t="s">
        <v>255</v>
      </c>
      <c r="D2" t="s">
        <v>256</v>
      </c>
      <c r="E2" t="s">
        <v>11</v>
      </c>
      <c r="F2" t="s">
        <v>28</v>
      </c>
      <c r="G2" t="s">
        <v>8</v>
      </c>
      <c r="H2" t="s">
        <v>476</v>
      </c>
    </row>
    <row r="3" spans="1:8" x14ac:dyDescent="0.35">
      <c r="A3" t="s">
        <v>261</v>
      </c>
      <c r="B3" t="s">
        <v>154</v>
      </c>
      <c r="C3" t="s">
        <v>255</v>
      </c>
      <c r="D3" t="s">
        <v>256</v>
      </c>
      <c r="E3" t="s">
        <v>11</v>
      </c>
      <c r="F3" t="s">
        <v>28</v>
      </c>
      <c r="G3" t="s">
        <v>8</v>
      </c>
      <c r="H3" t="s">
        <v>476</v>
      </c>
    </row>
    <row r="4" spans="1:8" x14ac:dyDescent="0.35">
      <c r="A4" t="s">
        <v>261</v>
      </c>
      <c r="B4" t="s">
        <v>174</v>
      </c>
      <c r="C4" t="s">
        <v>255</v>
      </c>
      <c r="D4" t="s">
        <v>256</v>
      </c>
      <c r="E4" t="s">
        <v>11</v>
      </c>
      <c r="F4" t="s">
        <v>28</v>
      </c>
      <c r="G4" t="s">
        <v>8</v>
      </c>
      <c r="H4" t="s">
        <v>476</v>
      </c>
    </row>
    <row r="5" spans="1:8" x14ac:dyDescent="0.35">
      <c r="A5" t="s">
        <v>261</v>
      </c>
      <c r="B5" t="s">
        <v>335</v>
      </c>
      <c r="C5" t="s">
        <v>255</v>
      </c>
      <c r="D5" t="s">
        <v>256</v>
      </c>
      <c r="E5" t="s">
        <v>11</v>
      </c>
      <c r="F5" t="s">
        <v>28</v>
      </c>
      <c r="G5" t="s">
        <v>8</v>
      </c>
      <c r="H5" t="s">
        <v>476</v>
      </c>
    </row>
    <row r="6" spans="1:8" x14ac:dyDescent="0.35">
      <c r="A6" t="s">
        <v>261</v>
      </c>
      <c r="B6" t="s">
        <v>127</v>
      </c>
      <c r="C6" t="s">
        <v>255</v>
      </c>
      <c r="D6" t="s">
        <v>256</v>
      </c>
      <c r="E6" t="s">
        <v>11</v>
      </c>
      <c r="F6" t="s">
        <v>28</v>
      </c>
      <c r="G6" t="s">
        <v>8</v>
      </c>
      <c r="H6" t="s">
        <v>476</v>
      </c>
    </row>
    <row r="7" spans="1:8" x14ac:dyDescent="0.35">
      <c r="A7" t="s">
        <v>261</v>
      </c>
      <c r="B7" t="s">
        <v>117</v>
      </c>
      <c r="C7" t="s">
        <v>255</v>
      </c>
      <c r="D7" t="s">
        <v>256</v>
      </c>
      <c r="E7" t="s">
        <v>11</v>
      </c>
      <c r="F7" t="s">
        <v>28</v>
      </c>
      <c r="G7" t="s">
        <v>8</v>
      </c>
      <c r="H7" t="s">
        <v>476</v>
      </c>
    </row>
    <row r="8" spans="1:8" x14ac:dyDescent="0.35">
      <c r="A8" t="s">
        <v>261</v>
      </c>
      <c r="B8" t="s">
        <v>477</v>
      </c>
      <c r="C8" t="s">
        <v>255</v>
      </c>
      <c r="D8" t="s">
        <v>256</v>
      </c>
      <c r="E8" t="s">
        <v>11</v>
      </c>
      <c r="F8" t="s">
        <v>28</v>
      </c>
      <c r="G8" t="s">
        <v>8</v>
      </c>
      <c r="H8" t="s">
        <v>476</v>
      </c>
    </row>
    <row r="9" spans="1:8" x14ac:dyDescent="0.35">
      <c r="A9" t="s">
        <v>261</v>
      </c>
      <c r="B9" t="s">
        <v>108</v>
      </c>
      <c r="C9" t="s">
        <v>255</v>
      </c>
      <c r="D9" t="s">
        <v>256</v>
      </c>
      <c r="E9" t="s">
        <v>11</v>
      </c>
      <c r="F9" t="s">
        <v>28</v>
      </c>
      <c r="G9" t="s">
        <v>8</v>
      </c>
      <c r="H9" t="s">
        <v>476</v>
      </c>
    </row>
    <row r="10" spans="1:8" x14ac:dyDescent="0.35">
      <c r="A10" t="s">
        <v>270</v>
      </c>
      <c r="B10" t="s">
        <v>477</v>
      </c>
      <c r="C10" t="s">
        <v>255</v>
      </c>
      <c r="D10" t="s">
        <v>256</v>
      </c>
      <c r="E10" t="s">
        <v>11</v>
      </c>
      <c r="F10" t="s">
        <v>28</v>
      </c>
      <c r="G10" t="s">
        <v>8</v>
      </c>
      <c r="H10" t="s">
        <v>476</v>
      </c>
    </row>
    <row r="11" spans="1:8" x14ac:dyDescent="0.35">
      <c r="A11" t="s">
        <v>270</v>
      </c>
      <c r="B11" t="s">
        <v>108</v>
      </c>
      <c r="C11" t="s">
        <v>255</v>
      </c>
      <c r="D11" t="s">
        <v>256</v>
      </c>
      <c r="E11" t="s">
        <v>11</v>
      </c>
      <c r="F11" t="s">
        <v>28</v>
      </c>
      <c r="G11" t="s">
        <v>8</v>
      </c>
      <c r="H11" t="s">
        <v>476</v>
      </c>
    </row>
    <row r="12" spans="1:8" x14ac:dyDescent="0.35">
      <c r="A12" t="s">
        <v>270</v>
      </c>
      <c r="B12" t="s">
        <v>127</v>
      </c>
      <c r="C12" t="s">
        <v>255</v>
      </c>
      <c r="D12" t="s">
        <v>256</v>
      </c>
      <c r="E12" t="s">
        <v>11</v>
      </c>
      <c r="F12" t="s">
        <v>28</v>
      </c>
      <c r="G12" t="s">
        <v>8</v>
      </c>
      <c r="H12" t="s">
        <v>476</v>
      </c>
    </row>
    <row r="13" spans="1:8" x14ac:dyDescent="0.35">
      <c r="A13" t="s">
        <v>270</v>
      </c>
      <c r="B13" t="s">
        <v>113</v>
      </c>
      <c r="C13" t="s">
        <v>255</v>
      </c>
      <c r="D13" t="s">
        <v>256</v>
      </c>
      <c r="E13" t="s">
        <v>11</v>
      </c>
      <c r="F13" t="s">
        <v>28</v>
      </c>
      <c r="G13" t="s">
        <v>8</v>
      </c>
      <c r="H13" t="s">
        <v>476</v>
      </c>
    </row>
    <row r="14" spans="1:8" x14ac:dyDescent="0.35">
      <c r="A14" t="s">
        <v>270</v>
      </c>
      <c r="B14" t="s">
        <v>174</v>
      </c>
      <c r="C14" t="s">
        <v>255</v>
      </c>
      <c r="D14" t="s">
        <v>256</v>
      </c>
      <c r="E14" t="s">
        <v>11</v>
      </c>
      <c r="F14" t="s">
        <v>28</v>
      </c>
      <c r="G14" t="s">
        <v>8</v>
      </c>
      <c r="H14" t="s">
        <v>476</v>
      </c>
    </row>
    <row r="15" spans="1:8" x14ac:dyDescent="0.35">
      <c r="A15" t="s">
        <v>272</v>
      </c>
      <c r="B15" t="s">
        <v>117</v>
      </c>
      <c r="C15" t="s">
        <v>255</v>
      </c>
      <c r="D15" t="s">
        <v>256</v>
      </c>
      <c r="E15" t="s">
        <v>11</v>
      </c>
      <c r="F15" t="s">
        <v>28</v>
      </c>
      <c r="G15" t="s">
        <v>8</v>
      </c>
      <c r="H15" t="s">
        <v>476</v>
      </c>
    </row>
    <row r="16" spans="1:8" x14ac:dyDescent="0.35">
      <c r="A16" t="s">
        <v>272</v>
      </c>
      <c r="B16" t="s">
        <v>127</v>
      </c>
      <c r="C16" t="s">
        <v>255</v>
      </c>
      <c r="D16" t="s">
        <v>256</v>
      </c>
      <c r="E16" t="s">
        <v>11</v>
      </c>
      <c r="F16" t="s">
        <v>28</v>
      </c>
      <c r="G16" t="s">
        <v>8</v>
      </c>
      <c r="H16" t="s">
        <v>476</v>
      </c>
    </row>
    <row r="17" spans="1:8" x14ac:dyDescent="0.35">
      <c r="A17" t="s">
        <v>272</v>
      </c>
      <c r="B17" t="s">
        <v>477</v>
      </c>
      <c r="C17" t="s">
        <v>255</v>
      </c>
      <c r="D17" t="s">
        <v>256</v>
      </c>
      <c r="E17" t="s">
        <v>11</v>
      </c>
      <c r="F17" t="s">
        <v>28</v>
      </c>
      <c r="G17" t="s">
        <v>8</v>
      </c>
      <c r="H17" t="s">
        <v>476</v>
      </c>
    </row>
    <row r="18" spans="1:8" x14ac:dyDescent="0.35">
      <c r="A18" t="s">
        <v>272</v>
      </c>
      <c r="B18" t="s">
        <v>174</v>
      </c>
      <c r="C18" t="s">
        <v>255</v>
      </c>
      <c r="D18" t="s">
        <v>256</v>
      </c>
      <c r="E18" t="s">
        <v>11</v>
      </c>
      <c r="F18" t="s">
        <v>28</v>
      </c>
      <c r="G18" t="s">
        <v>8</v>
      </c>
      <c r="H18" t="s">
        <v>476</v>
      </c>
    </row>
    <row r="19" spans="1:8" x14ac:dyDescent="0.35">
      <c r="A19" t="s">
        <v>272</v>
      </c>
      <c r="B19" t="s">
        <v>108</v>
      </c>
      <c r="C19" t="s">
        <v>255</v>
      </c>
      <c r="D19" t="s">
        <v>256</v>
      </c>
      <c r="E19" t="s">
        <v>11</v>
      </c>
      <c r="F19" t="s">
        <v>28</v>
      </c>
      <c r="G19" t="s">
        <v>8</v>
      </c>
      <c r="H19" t="s">
        <v>476</v>
      </c>
    </row>
    <row r="20" spans="1:8" x14ac:dyDescent="0.35">
      <c r="A20" t="s">
        <v>272</v>
      </c>
      <c r="B20" t="s">
        <v>335</v>
      </c>
      <c r="C20" t="s">
        <v>255</v>
      </c>
      <c r="D20" t="s">
        <v>256</v>
      </c>
      <c r="E20" t="s">
        <v>11</v>
      </c>
      <c r="F20" t="s">
        <v>28</v>
      </c>
      <c r="G20" t="s">
        <v>8</v>
      </c>
      <c r="H20" t="s">
        <v>476</v>
      </c>
    </row>
    <row r="21" spans="1:8" x14ac:dyDescent="0.35">
      <c r="A21" t="s">
        <v>260</v>
      </c>
      <c r="B21" t="s">
        <v>477</v>
      </c>
      <c r="C21" t="s">
        <v>255</v>
      </c>
      <c r="D21" t="s">
        <v>256</v>
      </c>
      <c r="E21" t="s">
        <v>11</v>
      </c>
      <c r="F21" t="s">
        <v>28</v>
      </c>
      <c r="G21" t="s">
        <v>8</v>
      </c>
      <c r="H21" t="s">
        <v>476</v>
      </c>
    </row>
    <row r="22" spans="1:8" x14ac:dyDescent="0.35">
      <c r="A22" t="s">
        <v>260</v>
      </c>
      <c r="B22" t="s">
        <v>174</v>
      </c>
      <c r="C22" t="s">
        <v>255</v>
      </c>
      <c r="D22" t="s">
        <v>256</v>
      </c>
      <c r="E22" t="s">
        <v>11</v>
      </c>
      <c r="F22" t="s">
        <v>28</v>
      </c>
      <c r="G22" t="s">
        <v>8</v>
      </c>
      <c r="H22" t="s">
        <v>476</v>
      </c>
    </row>
    <row r="23" spans="1:8" x14ac:dyDescent="0.35">
      <c r="A23" t="s">
        <v>260</v>
      </c>
      <c r="B23" t="s">
        <v>335</v>
      </c>
      <c r="C23" t="s">
        <v>255</v>
      </c>
      <c r="D23" t="s">
        <v>256</v>
      </c>
      <c r="E23" t="s">
        <v>11</v>
      </c>
      <c r="F23" t="s">
        <v>28</v>
      </c>
      <c r="G23" t="s">
        <v>8</v>
      </c>
      <c r="H23" t="s">
        <v>476</v>
      </c>
    </row>
    <row r="24" spans="1:8" x14ac:dyDescent="0.35">
      <c r="A24" t="s">
        <v>260</v>
      </c>
      <c r="B24" t="s">
        <v>117</v>
      </c>
      <c r="C24" t="s">
        <v>255</v>
      </c>
      <c r="D24" t="s">
        <v>256</v>
      </c>
      <c r="E24" t="s">
        <v>11</v>
      </c>
      <c r="F24" t="s">
        <v>28</v>
      </c>
      <c r="G24" t="s">
        <v>8</v>
      </c>
      <c r="H24" t="s">
        <v>476</v>
      </c>
    </row>
    <row r="25" spans="1:8" x14ac:dyDescent="0.35">
      <c r="A25" t="s">
        <v>260</v>
      </c>
      <c r="B25" t="s">
        <v>108</v>
      </c>
      <c r="C25" t="s">
        <v>255</v>
      </c>
      <c r="D25" t="s">
        <v>256</v>
      </c>
      <c r="E25" t="s">
        <v>11</v>
      </c>
      <c r="F25" t="s">
        <v>28</v>
      </c>
      <c r="G25" t="s">
        <v>8</v>
      </c>
      <c r="H25" t="s">
        <v>476</v>
      </c>
    </row>
    <row r="26" spans="1:8" x14ac:dyDescent="0.35">
      <c r="A26" t="s">
        <v>260</v>
      </c>
      <c r="B26" t="s">
        <v>113</v>
      </c>
      <c r="C26" t="s">
        <v>255</v>
      </c>
      <c r="D26" t="s">
        <v>256</v>
      </c>
      <c r="E26" t="s">
        <v>11</v>
      </c>
      <c r="F26" t="s">
        <v>28</v>
      </c>
      <c r="G26" t="s">
        <v>8</v>
      </c>
      <c r="H26" t="s">
        <v>476</v>
      </c>
    </row>
    <row r="27" spans="1:8" x14ac:dyDescent="0.35">
      <c r="A27" t="s">
        <v>260</v>
      </c>
      <c r="B27" t="s">
        <v>127</v>
      </c>
      <c r="C27" t="s">
        <v>255</v>
      </c>
      <c r="D27" t="s">
        <v>256</v>
      </c>
      <c r="E27" t="s">
        <v>11</v>
      </c>
      <c r="F27" t="s">
        <v>28</v>
      </c>
      <c r="G27" t="s">
        <v>8</v>
      </c>
      <c r="H27" t="s">
        <v>476</v>
      </c>
    </row>
    <row r="28" spans="1:8" x14ac:dyDescent="0.35">
      <c r="A28" t="s">
        <v>334</v>
      </c>
      <c r="B28" t="s">
        <v>335</v>
      </c>
      <c r="C28" t="s">
        <v>255</v>
      </c>
      <c r="D28" t="s">
        <v>256</v>
      </c>
      <c r="E28" t="s">
        <v>11</v>
      </c>
      <c r="F28" t="s">
        <v>28</v>
      </c>
      <c r="G28" t="s">
        <v>8</v>
      </c>
      <c r="H28" t="s">
        <v>476</v>
      </c>
    </row>
    <row r="29" spans="1:8" x14ac:dyDescent="0.35">
      <c r="A29" t="s">
        <v>334</v>
      </c>
      <c r="B29" t="s">
        <v>127</v>
      </c>
      <c r="C29" t="s">
        <v>255</v>
      </c>
      <c r="D29" t="s">
        <v>256</v>
      </c>
      <c r="E29" t="s">
        <v>11</v>
      </c>
      <c r="F29" t="s">
        <v>28</v>
      </c>
      <c r="G29" t="s">
        <v>8</v>
      </c>
      <c r="H29" t="s">
        <v>476</v>
      </c>
    </row>
    <row r="30" spans="1:8" x14ac:dyDescent="0.35">
      <c r="A30" t="s">
        <v>334</v>
      </c>
      <c r="B30" t="s">
        <v>477</v>
      </c>
      <c r="C30" t="s">
        <v>255</v>
      </c>
      <c r="D30" t="s">
        <v>256</v>
      </c>
      <c r="E30" t="s">
        <v>11</v>
      </c>
      <c r="F30" t="s">
        <v>28</v>
      </c>
      <c r="G30" t="s">
        <v>8</v>
      </c>
      <c r="H30" t="s">
        <v>476</v>
      </c>
    </row>
    <row r="31" spans="1:8" x14ac:dyDescent="0.35">
      <c r="A31" t="s">
        <v>334</v>
      </c>
      <c r="B31" t="s">
        <v>114</v>
      </c>
      <c r="C31" t="s">
        <v>255</v>
      </c>
      <c r="D31" t="s">
        <v>256</v>
      </c>
      <c r="E31" t="s">
        <v>11</v>
      </c>
      <c r="F31" t="s">
        <v>28</v>
      </c>
      <c r="G31" t="s">
        <v>8</v>
      </c>
      <c r="H31" t="s">
        <v>476</v>
      </c>
    </row>
    <row r="32" spans="1:8" x14ac:dyDescent="0.35">
      <c r="A32" t="s">
        <v>334</v>
      </c>
      <c r="B32" t="s">
        <v>154</v>
      </c>
      <c r="C32" t="s">
        <v>255</v>
      </c>
      <c r="D32" t="s">
        <v>256</v>
      </c>
      <c r="E32" t="s">
        <v>11</v>
      </c>
      <c r="F32" t="s">
        <v>28</v>
      </c>
      <c r="G32" t="s">
        <v>8</v>
      </c>
      <c r="H32" t="s">
        <v>476</v>
      </c>
    </row>
    <row r="33" spans="1:8" x14ac:dyDescent="0.35">
      <c r="A33" t="s">
        <v>334</v>
      </c>
      <c r="B33" t="s">
        <v>108</v>
      </c>
      <c r="C33" t="s">
        <v>255</v>
      </c>
      <c r="D33" t="s">
        <v>256</v>
      </c>
      <c r="E33" t="s">
        <v>11</v>
      </c>
      <c r="F33" t="s">
        <v>28</v>
      </c>
      <c r="G33" t="s">
        <v>8</v>
      </c>
      <c r="H33" t="s">
        <v>476</v>
      </c>
    </row>
    <row r="34" spans="1:8" x14ac:dyDescent="0.35">
      <c r="A34" t="s">
        <v>283</v>
      </c>
      <c r="B34" t="s">
        <v>335</v>
      </c>
      <c r="C34" t="s">
        <v>255</v>
      </c>
      <c r="D34" t="s">
        <v>256</v>
      </c>
      <c r="E34" t="s">
        <v>11</v>
      </c>
      <c r="F34" t="s">
        <v>28</v>
      </c>
      <c r="G34" t="s">
        <v>8</v>
      </c>
      <c r="H34" t="s">
        <v>476</v>
      </c>
    </row>
    <row r="35" spans="1:8" x14ac:dyDescent="0.35">
      <c r="A35" t="s">
        <v>283</v>
      </c>
      <c r="B35" t="s">
        <v>477</v>
      </c>
      <c r="C35" t="s">
        <v>255</v>
      </c>
      <c r="D35" t="s">
        <v>256</v>
      </c>
      <c r="E35" t="s">
        <v>11</v>
      </c>
      <c r="F35" t="s">
        <v>28</v>
      </c>
      <c r="G35" t="s">
        <v>8</v>
      </c>
      <c r="H35" t="s">
        <v>476</v>
      </c>
    </row>
    <row r="36" spans="1:8" x14ac:dyDescent="0.35">
      <c r="A36" t="s">
        <v>283</v>
      </c>
      <c r="B36" t="s">
        <v>174</v>
      </c>
      <c r="C36" t="s">
        <v>255</v>
      </c>
      <c r="D36" t="s">
        <v>256</v>
      </c>
      <c r="E36" t="s">
        <v>11</v>
      </c>
      <c r="F36" t="s">
        <v>28</v>
      </c>
      <c r="G36" t="s">
        <v>8</v>
      </c>
      <c r="H36" t="s">
        <v>476</v>
      </c>
    </row>
    <row r="37" spans="1:8" x14ac:dyDescent="0.35">
      <c r="A37" t="s">
        <v>283</v>
      </c>
      <c r="B37" t="s">
        <v>154</v>
      </c>
      <c r="C37" t="s">
        <v>255</v>
      </c>
      <c r="D37" t="s">
        <v>256</v>
      </c>
      <c r="E37" t="s">
        <v>11</v>
      </c>
      <c r="F37" t="s">
        <v>28</v>
      </c>
      <c r="G37" t="s">
        <v>8</v>
      </c>
      <c r="H37" t="s">
        <v>476</v>
      </c>
    </row>
    <row r="38" spans="1:8" x14ac:dyDescent="0.35">
      <c r="A38" t="s">
        <v>283</v>
      </c>
      <c r="B38" t="s">
        <v>136</v>
      </c>
      <c r="C38" t="s">
        <v>255</v>
      </c>
      <c r="D38" t="s">
        <v>256</v>
      </c>
      <c r="E38" t="s">
        <v>11</v>
      </c>
      <c r="F38" t="s">
        <v>28</v>
      </c>
      <c r="G38" t="s">
        <v>8</v>
      </c>
      <c r="H38" t="s">
        <v>476</v>
      </c>
    </row>
    <row r="39" spans="1:8" x14ac:dyDescent="0.35">
      <c r="A39" t="s">
        <v>283</v>
      </c>
      <c r="B39" t="s">
        <v>108</v>
      </c>
      <c r="C39" t="s">
        <v>255</v>
      </c>
      <c r="D39" t="s">
        <v>256</v>
      </c>
      <c r="E39" t="s">
        <v>11</v>
      </c>
      <c r="F39" t="s">
        <v>28</v>
      </c>
      <c r="G39" t="s">
        <v>8</v>
      </c>
      <c r="H39" t="s">
        <v>476</v>
      </c>
    </row>
    <row r="40" spans="1:8" x14ac:dyDescent="0.35">
      <c r="A40" t="s">
        <v>283</v>
      </c>
      <c r="B40" t="s">
        <v>117</v>
      </c>
      <c r="C40" t="s">
        <v>255</v>
      </c>
      <c r="D40" t="s">
        <v>256</v>
      </c>
      <c r="E40" t="s">
        <v>11</v>
      </c>
      <c r="F40" t="s">
        <v>28</v>
      </c>
      <c r="G40" t="s">
        <v>8</v>
      </c>
      <c r="H40" t="s">
        <v>476</v>
      </c>
    </row>
    <row r="41" spans="1:8" x14ac:dyDescent="0.35">
      <c r="A41" t="s">
        <v>283</v>
      </c>
      <c r="B41" t="s">
        <v>127</v>
      </c>
      <c r="C41" t="s">
        <v>255</v>
      </c>
      <c r="D41" t="s">
        <v>256</v>
      </c>
      <c r="E41" t="s">
        <v>11</v>
      </c>
      <c r="F41" t="s">
        <v>28</v>
      </c>
      <c r="G41" t="s">
        <v>8</v>
      </c>
      <c r="H41" t="s">
        <v>476</v>
      </c>
    </row>
    <row r="42" spans="1:8" x14ac:dyDescent="0.35">
      <c r="A42" t="s">
        <v>271</v>
      </c>
      <c r="B42" t="s">
        <v>174</v>
      </c>
      <c r="C42" t="s">
        <v>255</v>
      </c>
      <c r="D42" t="s">
        <v>256</v>
      </c>
      <c r="E42" t="s">
        <v>11</v>
      </c>
      <c r="F42" t="s">
        <v>28</v>
      </c>
      <c r="G42" t="s">
        <v>8</v>
      </c>
      <c r="H42" t="s">
        <v>476</v>
      </c>
    </row>
    <row r="43" spans="1:8" x14ac:dyDescent="0.35">
      <c r="A43" t="s">
        <v>271</v>
      </c>
      <c r="B43" t="s">
        <v>335</v>
      </c>
      <c r="C43" t="s">
        <v>255</v>
      </c>
      <c r="D43" t="s">
        <v>256</v>
      </c>
      <c r="E43" t="s">
        <v>11</v>
      </c>
      <c r="F43" t="s">
        <v>28</v>
      </c>
      <c r="G43" t="s">
        <v>8</v>
      </c>
      <c r="H43" t="s">
        <v>476</v>
      </c>
    </row>
    <row r="44" spans="1:8" x14ac:dyDescent="0.35">
      <c r="A44" t="s">
        <v>271</v>
      </c>
      <c r="B44" t="s">
        <v>117</v>
      </c>
      <c r="C44" t="s">
        <v>255</v>
      </c>
      <c r="D44" t="s">
        <v>256</v>
      </c>
      <c r="E44" t="s">
        <v>11</v>
      </c>
      <c r="F44" t="s">
        <v>28</v>
      </c>
      <c r="G44" t="s">
        <v>8</v>
      </c>
      <c r="H44" t="s">
        <v>476</v>
      </c>
    </row>
    <row r="45" spans="1:8" x14ac:dyDescent="0.35">
      <c r="A45" t="s">
        <v>271</v>
      </c>
      <c r="B45" t="s">
        <v>127</v>
      </c>
      <c r="C45" t="s">
        <v>255</v>
      </c>
      <c r="D45" t="s">
        <v>256</v>
      </c>
      <c r="E45" t="s">
        <v>11</v>
      </c>
      <c r="F45" t="s">
        <v>28</v>
      </c>
      <c r="G45" t="s">
        <v>8</v>
      </c>
      <c r="H45" t="s">
        <v>476</v>
      </c>
    </row>
    <row r="46" spans="1:8" x14ac:dyDescent="0.35">
      <c r="A46" t="s">
        <v>271</v>
      </c>
      <c r="B46" t="s">
        <v>477</v>
      </c>
      <c r="C46" t="s">
        <v>255</v>
      </c>
      <c r="D46" t="s">
        <v>256</v>
      </c>
      <c r="E46" t="s">
        <v>11</v>
      </c>
      <c r="F46" t="s">
        <v>28</v>
      </c>
      <c r="G46" t="s">
        <v>8</v>
      </c>
      <c r="H46" t="s">
        <v>476</v>
      </c>
    </row>
    <row r="47" spans="1:8" x14ac:dyDescent="0.35">
      <c r="A47" t="s">
        <v>271</v>
      </c>
      <c r="B47" t="s">
        <v>108</v>
      </c>
      <c r="C47" t="s">
        <v>255</v>
      </c>
      <c r="D47" t="s">
        <v>256</v>
      </c>
      <c r="E47" t="s">
        <v>11</v>
      </c>
      <c r="F47" t="s">
        <v>28</v>
      </c>
      <c r="G47" t="s">
        <v>8</v>
      </c>
      <c r="H47" t="s">
        <v>476</v>
      </c>
    </row>
    <row r="48" spans="1:8" x14ac:dyDescent="0.35">
      <c r="A48" t="s">
        <v>271</v>
      </c>
      <c r="B48" t="s">
        <v>113</v>
      </c>
      <c r="C48" t="s">
        <v>255</v>
      </c>
      <c r="D48" t="s">
        <v>256</v>
      </c>
      <c r="E48" t="s">
        <v>11</v>
      </c>
      <c r="F48" t="s">
        <v>28</v>
      </c>
      <c r="G48" t="s">
        <v>8</v>
      </c>
      <c r="H48" t="s">
        <v>476</v>
      </c>
    </row>
    <row r="49" spans="1:8" x14ac:dyDescent="0.35">
      <c r="A49" t="s">
        <v>275</v>
      </c>
      <c r="B49" t="s">
        <v>154</v>
      </c>
      <c r="C49" t="s">
        <v>255</v>
      </c>
      <c r="D49" t="s">
        <v>256</v>
      </c>
      <c r="E49" t="s">
        <v>11</v>
      </c>
      <c r="F49" t="s">
        <v>28</v>
      </c>
      <c r="G49" t="s">
        <v>8</v>
      </c>
      <c r="H49" t="s">
        <v>476</v>
      </c>
    </row>
    <row r="50" spans="1:8" x14ac:dyDescent="0.35">
      <c r="A50" t="s">
        <v>275</v>
      </c>
      <c r="B50" t="s">
        <v>174</v>
      </c>
      <c r="C50" t="s">
        <v>255</v>
      </c>
      <c r="D50" t="s">
        <v>256</v>
      </c>
      <c r="E50" t="s">
        <v>11</v>
      </c>
      <c r="F50" t="s">
        <v>28</v>
      </c>
      <c r="G50" t="s">
        <v>8</v>
      </c>
      <c r="H50" t="s">
        <v>476</v>
      </c>
    </row>
    <row r="51" spans="1:8" x14ac:dyDescent="0.35">
      <c r="A51" t="s">
        <v>275</v>
      </c>
      <c r="B51" t="s">
        <v>335</v>
      </c>
      <c r="C51" t="s">
        <v>255</v>
      </c>
      <c r="D51" t="s">
        <v>256</v>
      </c>
      <c r="E51" t="s">
        <v>11</v>
      </c>
      <c r="F51" t="s">
        <v>28</v>
      </c>
      <c r="G51" t="s">
        <v>8</v>
      </c>
      <c r="H51" t="s">
        <v>476</v>
      </c>
    </row>
    <row r="52" spans="1:8" x14ac:dyDescent="0.35">
      <c r="A52" t="s">
        <v>275</v>
      </c>
      <c r="B52" t="s">
        <v>127</v>
      </c>
      <c r="C52" t="s">
        <v>255</v>
      </c>
      <c r="D52" t="s">
        <v>256</v>
      </c>
      <c r="E52" t="s">
        <v>11</v>
      </c>
      <c r="F52" t="s">
        <v>28</v>
      </c>
      <c r="G52" t="s">
        <v>8</v>
      </c>
      <c r="H52" t="s">
        <v>476</v>
      </c>
    </row>
    <row r="53" spans="1:8" x14ac:dyDescent="0.35">
      <c r="A53" t="s">
        <v>275</v>
      </c>
      <c r="B53" t="s">
        <v>108</v>
      </c>
      <c r="C53" t="s">
        <v>255</v>
      </c>
      <c r="D53" t="s">
        <v>256</v>
      </c>
      <c r="E53" t="s">
        <v>11</v>
      </c>
      <c r="F53" t="s">
        <v>28</v>
      </c>
      <c r="G53" t="s">
        <v>8</v>
      </c>
      <c r="H53" t="s">
        <v>476</v>
      </c>
    </row>
    <row r="54" spans="1:8" x14ac:dyDescent="0.35">
      <c r="A54" t="s">
        <v>275</v>
      </c>
      <c r="B54" t="s">
        <v>117</v>
      </c>
      <c r="C54" t="s">
        <v>255</v>
      </c>
      <c r="D54" t="s">
        <v>256</v>
      </c>
      <c r="E54" t="s">
        <v>11</v>
      </c>
      <c r="F54" t="s">
        <v>28</v>
      </c>
      <c r="G54" t="s">
        <v>8</v>
      </c>
      <c r="H54" t="s">
        <v>476</v>
      </c>
    </row>
    <row r="55" spans="1:8" x14ac:dyDescent="0.35">
      <c r="A55" t="s">
        <v>275</v>
      </c>
      <c r="B55" t="s">
        <v>477</v>
      </c>
      <c r="C55" t="s">
        <v>255</v>
      </c>
      <c r="D55" t="s">
        <v>256</v>
      </c>
      <c r="E55" t="s">
        <v>11</v>
      </c>
      <c r="F55" t="s">
        <v>28</v>
      </c>
      <c r="G55" t="s">
        <v>8</v>
      </c>
      <c r="H55" t="s">
        <v>476</v>
      </c>
    </row>
    <row r="56" spans="1:8" x14ac:dyDescent="0.35">
      <c r="A56" t="s">
        <v>346</v>
      </c>
      <c r="B56" t="s">
        <v>154</v>
      </c>
      <c r="C56" t="s">
        <v>255</v>
      </c>
      <c r="D56" t="s">
        <v>256</v>
      </c>
      <c r="E56" t="s">
        <v>11</v>
      </c>
      <c r="F56" t="s">
        <v>28</v>
      </c>
      <c r="G56" t="s">
        <v>8</v>
      </c>
      <c r="H56" t="s">
        <v>476</v>
      </c>
    </row>
    <row r="57" spans="1:8" x14ac:dyDescent="0.35">
      <c r="A57" t="s">
        <v>347</v>
      </c>
      <c r="B57" t="s">
        <v>154</v>
      </c>
      <c r="C57" t="s">
        <v>255</v>
      </c>
      <c r="D57" t="s">
        <v>256</v>
      </c>
      <c r="E57" t="s">
        <v>11</v>
      </c>
      <c r="F57" t="s">
        <v>28</v>
      </c>
      <c r="G57" t="s">
        <v>8</v>
      </c>
      <c r="H57" t="s">
        <v>476</v>
      </c>
    </row>
    <row r="58" spans="1:8" x14ac:dyDescent="0.35">
      <c r="A58" t="s">
        <v>262</v>
      </c>
      <c r="B58" t="s">
        <v>108</v>
      </c>
      <c r="C58" t="s">
        <v>255</v>
      </c>
      <c r="D58" t="s">
        <v>256</v>
      </c>
      <c r="E58" t="s">
        <v>11</v>
      </c>
      <c r="F58" t="s">
        <v>28</v>
      </c>
      <c r="G58" t="s">
        <v>8</v>
      </c>
      <c r="H58" t="s">
        <v>476</v>
      </c>
    </row>
    <row r="59" spans="1:8" x14ac:dyDescent="0.35">
      <c r="A59" t="s">
        <v>262</v>
      </c>
      <c r="B59" t="s">
        <v>117</v>
      </c>
      <c r="C59" t="s">
        <v>255</v>
      </c>
      <c r="D59" t="s">
        <v>256</v>
      </c>
      <c r="E59" t="s">
        <v>11</v>
      </c>
      <c r="F59" t="s">
        <v>28</v>
      </c>
      <c r="G59" t="s">
        <v>8</v>
      </c>
      <c r="H59" t="s">
        <v>476</v>
      </c>
    </row>
    <row r="60" spans="1:8" x14ac:dyDescent="0.35">
      <c r="A60" t="s">
        <v>262</v>
      </c>
      <c r="B60" t="s">
        <v>127</v>
      </c>
      <c r="C60" t="s">
        <v>255</v>
      </c>
      <c r="D60" t="s">
        <v>256</v>
      </c>
      <c r="E60" t="s">
        <v>11</v>
      </c>
      <c r="F60" t="s">
        <v>28</v>
      </c>
      <c r="G60" t="s">
        <v>8</v>
      </c>
      <c r="H60" t="s">
        <v>476</v>
      </c>
    </row>
    <row r="61" spans="1:8" x14ac:dyDescent="0.35">
      <c r="A61" t="s">
        <v>262</v>
      </c>
      <c r="B61" t="s">
        <v>477</v>
      </c>
      <c r="C61" t="s">
        <v>255</v>
      </c>
      <c r="D61" t="s">
        <v>256</v>
      </c>
      <c r="E61" t="s">
        <v>11</v>
      </c>
      <c r="F61" t="s">
        <v>28</v>
      </c>
      <c r="G61" t="s">
        <v>8</v>
      </c>
      <c r="H61" t="s">
        <v>476</v>
      </c>
    </row>
    <row r="62" spans="1:8" x14ac:dyDescent="0.35">
      <c r="A62" t="s">
        <v>262</v>
      </c>
      <c r="B62" t="s">
        <v>174</v>
      </c>
      <c r="C62" t="s">
        <v>255</v>
      </c>
      <c r="D62" t="s">
        <v>256</v>
      </c>
      <c r="E62" t="s">
        <v>11</v>
      </c>
      <c r="F62" t="s">
        <v>28</v>
      </c>
      <c r="G62" t="s">
        <v>8</v>
      </c>
      <c r="H62" t="s">
        <v>476</v>
      </c>
    </row>
    <row r="63" spans="1:8" x14ac:dyDescent="0.35">
      <c r="A63" t="s">
        <v>262</v>
      </c>
      <c r="B63" t="s">
        <v>113</v>
      </c>
      <c r="C63" t="s">
        <v>255</v>
      </c>
      <c r="D63" t="s">
        <v>256</v>
      </c>
      <c r="E63" t="s">
        <v>11</v>
      </c>
      <c r="F63" t="s">
        <v>28</v>
      </c>
      <c r="G63" t="s">
        <v>8</v>
      </c>
      <c r="H63" t="s">
        <v>476</v>
      </c>
    </row>
    <row r="64" spans="1:8" x14ac:dyDescent="0.35">
      <c r="A64" t="s">
        <v>262</v>
      </c>
      <c r="B64" t="s">
        <v>335</v>
      </c>
      <c r="C64" t="s">
        <v>255</v>
      </c>
      <c r="D64" t="s">
        <v>256</v>
      </c>
      <c r="E64" t="s">
        <v>11</v>
      </c>
      <c r="F64" t="s">
        <v>28</v>
      </c>
      <c r="G64" t="s">
        <v>8</v>
      </c>
      <c r="H64" t="s">
        <v>476</v>
      </c>
    </row>
    <row r="65" spans="1:8" x14ac:dyDescent="0.35">
      <c r="A65" t="s">
        <v>273</v>
      </c>
      <c r="B65" t="s">
        <v>335</v>
      </c>
      <c r="C65" t="s">
        <v>255</v>
      </c>
      <c r="D65" t="s">
        <v>256</v>
      </c>
      <c r="E65" t="s">
        <v>11</v>
      </c>
      <c r="F65" t="s">
        <v>28</v>
      </c>
      <c r="G65" t="s">
        <v>8</v>
      </c>
      <c r="H65" t="s">
        <v>476</v>
      </c>
    </row>
    <row r="66" spans="1:8" x14ac:dyDescent="0.35">
      <c r="A66" t="s">
        <v>273</v>
      </c>
      <c r="B66" t="s">
        <v>127</v>
      </c>
      <c r="C66" t="s">
        <v>255</v>
      </c>
      <c r="D66" t="s">
        <v>256</v>
      </c>
      <c r="E66" t="s">
        <v>11</v>
      </c>
      <c r="F66" t="s">
        <v>28</v>
      </c>
      <c r="G66" t="s">
        <v>8</v>
      </c>
      <c r="H66" t="s">
        <v>476</v>
      </c>
    </row>
    <row r="67" spans="1:8" x14ac:dyDescent="0.35">
      <c r="A67" t="s">
        <v>273</v>
      </c>
      <c r="B67" t="s">
        <v>117</v>
      </c>
      <c r="C67" t="s">
        <v>255</v>
      </c>
      <c r="D67" t="s">
        <v>256</v>
      </c>
      <c r="E67" t="s">
        <v>11</v>
      </c>
      <c r="F67" t="s">
        <v>28</v>
      </c>
      <c r="G67" t="s">
        <v>8</v>
      </c>
      <c r="H67" t="s">
        <v>476</v>
      </c>
    </row>
    <row r="68" spans="1:8" x14ac:dyDescent="0.35">
      <c r="A68" t="s">
        <v>273</v>
      </c>
      <c r="B68" t="s">
        <v>477</v>
      </c>
      <c r="C68" t="s">
        <v>255</v>
      </c>
      <c r="D68" t="s">
        <v>256</v>
      </c>
      <c r="E68" t="s">
        <v>11</v>
      </c>
      <c r="F68" t="s">
        <v>28</v>
      </c>
      <c r="G68" t="s">
        <v>8</v>
      </c>
      <c r="H68" t="s">
        <v>476</v>
      </c>
    </row>
    <row r="69" spans="1:8" x14ac:dyDescent="0.35">
      <c r="A69" t="s">
        <v>273</v>
      </c>
      <c r="B69" t="s">
        <v>174</v>
      </c>
      <c r="C69" t="s">
        <v>255</v>
      </c>
      <c r="D69" t="s">
        <v>256</v>
      </c>
      <c r="E69" t="s">
        <v>11</v>
      </c>
      <c r="F69" t="s">
        <v>28</v>
      </c>
      <c r="G69" t="s">
        <v>8</v>
      </c>
      <c r="H69" t="s">
        <v>476</v>
      </c>
    </row>
    <row r="70" spans="1:8" x14ac:dyDescent="0.35">
      <c r="A70" t="s">
        <v>273</v>
      </c>
      <c r="B70" t="s">
        <v>108</v>
      </c>
      <c r="C70" t="s">
        <v>255</v>
      </c>
      <c r="D70" t="s">
        <v>256</v>
      </c>
      <c r="E70" t="s">
        <v>11</v>
      </c>
      <c r="F70" t="s">
        <v>28</v>
      </c>
      <c r="G70" t="s">
        <v>8</v>
      </c>
      <c r="H70" t="s">
        <v>476</v>
      </c>
    </row>
    <row r="71" spans="1:8" x14ac:dyDescent="0.35">
      <c r="A71" t="s">
        <v>332</v>
      </c>
      <c r="B71" t="s">
        <v>127</v>
      </c>
      <c r="C71" t="s">
        <v>255</v>
      </c>
      <c r="D71" t="s">
        <v>256</v>
      </c>
      <c r="E71" t="s">
        <v>11</v>
      </c>
      <c r="F71" t="s">
        <v>28</v>
      </c>
      <c r="G71" t="s">
        <v>8</v>
      </c>
      <c r="H71" t="s">
        <v>476</v>
      </c>
    </row>
    <row r="72" spans="1:8" x14ac:dyDescent="0.35">
      <c r="A72" t="s">
        <v>332</v>
      </c>
      <c r="B72" t="s">
        <v>478</v>
      </c>
      <c r="C72" t="s">
        <v>255</v>
      </c>
      <c r="D72" t="s">
        <v>256</v>
      </c>
      <c r="E72" t="s">
        <v>11</v>
      </c>
      <c r="F72" t="s">
        <v>28</v>
      </c>
      <c r="G72" t="s">
        <v>8</v>
      </c>
      <c r="H72" t="s">
        <v>476</v>
      </c>
    </row>
    <row r="73" spans="1:8" x14ac:dyDescent="0.35">
      <c r="A73" t="s">
        <v>332</v>
      </c>
      <c r="B73" t="s">
        <v>136</v>
      </c>
      <c r="C73" t="s">
        <v>255</v>
      </c>
      <c r="D73" t="s">
        <v>256</v>
      </c>
      <c r="E73" t="s">
        <v>11</v>
      </c>
      <c r="F73" t="s">
        <v>28</v>
      </c>
      <c r="G73" t="s">
        <v>8</v>
      </c>
      <c r="H73" t="s">
        <v>476</v>
      </c>
    </row>
    <row r="74" spans="1:8" x14ac:dyDescent="0.35">
      <c r="A74" t="s">
        <v>257</v>
      </c>
      <c r="B74" t="s">
        <v>477</v>
      </c>
      <c r="C74" t="s">
        <v>255</v>
      </c>
      <c r="D74" t="s">
        <v>256</v>
      </c>
      <c r="E74" t="s">
        <v>6</v>
      </c>
      <c r="F74" t="s">
        <v>28</v>
      </c>
      <c r="G74" t="s">
        <v>8</v>
      </c>
      <c r="H74" t="s">
        <v>479</v>
      </c>
    </row>
    <row r="75" spans="1:8" x14ac:dyDescent="0.35">
      <c r="A75" t="s">
        <v>257</v>
      </c>
      <c r="B75" t="s">
        <v>117</v>
      </c>
      <c r="C75" t="s">
        <v>255</v>
      </c>
      <c r="D75" t="s">
        <v>256</v>
      </c>
      <c r="E75" t="s">
        <v>6</v>
      </c>
      <c r="F75" t="s">
        <v>28</v>
      </c>
      <c r="G75" t="s">
        <v>8</v>
      </c>
      <c r="H75" t="s">
        <v>479</v>
      </c>
    </row>
    <row r="76" spans="1:8" x14ac:dyDescent="0.35">
      <c r="A76" t="s">
        <v>257</v>
      </c>
      <c r="B76" t="s">
        <v>108</v>
      </c>
      <c r="C76" t="s">
        <v>255</v>
      </c>
      <c r="D76" t="s">
        <v>256</v>
      </c>
      <c r="E76" t="s">
        <v>6</v>
      </c>
      <c r="F76" t="s">
        <v>28</v>
      </c>
      <c r="G76" t="s">
        <v>8</v>
      </c>
      <c r="H76" t="s">
        <v>479</v>
      </c>
    </row>
    <row r="77" spans="1:8" x14ac:dyDescent="0.35">
      <c r="A77" t="s">
        <v>257</v>
      </c>
      <c r="B77" t="s">
        <v>335</v>
      </c>
      <c r="C77" t="s">
        <v>255</v>
      </c>
      <c r="D77" t="s">
        <v>256</v>
      </c>
      <c r="E77" t="s">
        <v>6</v>
      </c>
      <c r="F77" t="s">
        <v>28</v>
      </c>
      <c r="G77" t="s">
        <v>8</v>
      </c>
      <c r="H77" t="s">
        <v>479</v>
      </c>
    </row>
    <row r="78" spans="1:8" x14ac:dyDescent="0.35">
      <c r="A78" t="s">
        <v>257</v>
      </c>
      <c r="B78" t="s">
        <v>127</v>
      </c>
      <c r="C78" t="s">
        <v>255</v>
      </c>
      <c r="D78" t="s">
        <v>256</v>
      </c>
      <c r="E78" t="s">
        <v>6</v>
      </c>
      <c r="F78" t="s">
        <v>28</v>
      </c>
      <c r="G78" t="s">
        <v>8</v>
      </c>
      <c r="H78" t="s">
        <v>479</v>
      </c>
    </row>
    <row r="79" spans="1:8" x14ac:dyDescent="0.35">
      <c r="A79" t="s">
        <v>257</v>
      </c>
      <c r="B79" t="s">
        <v>174</v>
      </c>
      <c r="C79" t="s">
        <v>255</v>
      </c>
      <c r="D79" t="s">
        <v>256</v>
      </c>
      <c r="E79" t="s">
        <v>6</v>
      </c>
      <c r="F79" t="s">
        <v>28</v>
      </c>
      <c r="G79" t="s">
        <v>8</v>
      </c>
      <c r="H79" t="s">
        <v>479</v>
      </c>
    </row>
    <row r="80" spans="1:8" x14ac:dyDescent="0.35">
      <c r="A80" t="s">
        <v>257</v>
      </c>
      <c r="B80" t="s">
        <v>113</v>
      </c>
      <c r="C80" t="s">
        <v>255</v>
      </c>
      <c r="D80" t="s">
        <v>256</v>
      </c>
      <c r="E80" t="s">
        <v>6</v>
      </c>
      <c r="F80" t="s">
        <v>28</v>
      </c>
      <c r="G80" t="s">
        <v>8</v>
      </c>
      <c r="H80" t="s">
        <v>479</v>
      </c>
    </row>
    <row r="81" spans="1:8" x14ac:dyDescent="0.35">
      <c r="A81" t="s">
        <v>317</v>
      </c>
      <c r="B81" t="s">
        <v>477</v>
      </c>
      <c r="C81" t="s">
        <v>255</v>
      </c>
      <c r="D81" t="s">
        <v>256</v>
      </c>
      <c r="E81" t="s">
        <v>11</v>
      </c>
      <c r="F81" t="s">
        <v>28</v>
      </c>
      <c r="G81" t="s">
        <v>8</v>
      </c>
      <c r="H81" t="s">
        <v>480</v>
      </c>
    </row>
    <row r="82" spans="1:8" x14ac:dyDescent="0.35">
      <c r="A82" t="s">
        <v>317</v>
      </c>
      <c r="B82" t="s">
        <v>121</v>
      </c>
      <c r="C82" t="s">
        <v>255</v>
      </c>
      <c r="D82" t="s">
        <v>256</v>
      </c>
      <c r="E82" t="s">
        <v>11</v>
      </c>
      <c r="F82" t="s">
        <v>28</v>
      </c>
      <c r="G82" t="s">
        <v>8</v>
      </c>
      <c r="H82" t="s">
        <v>480</v>
      </c>
    </row>
    <row r="83" spans="1:8" x14ac:dyDescent="0.35">
      <c r="A83" t="s">
        <v>317</v>
      </c>
      <c r="B83" t="s">
        <v>154</v>
      </c>
      <c r="C83" t="s">
        <v>255</v>
      </c>
      <c r="D83" t="s">
        <v>256</v>
      </c>
      <c r="E83" t="s">
        <v>11</v>
      </c>
      <c r="F83" t="s">
        <v>28</v>
      </c>
      <c r="G83" t="s">
        <v>8</v>
      </c>
      <c r="H83" t="s">
        <v>480</v>
      </c>
    </row>
    <row r="84" spans="1:8" x14ac:dyDescent="0.35">
      <c r="A84" t="s">
        <v>317</v>
      </c>
      <c r="B84" t="s">
        <v>119</v>
      </c>
      <c r="C84" t="s">
        <v>255</v>
      </c>
      <c r="D84" t="s">
        <v>256</v>
      </c>
      <c r="E84" t="s">
        <v>11</v>
      </c>
      <c r="F84" t="s">
        <v>28</v>
      </c>
      <c r="G84" t="s">
        <v>8</v>
      </c>
      <c r="H84" t="s">
        <v>480</v>
      </c>
    </row>
    <row r="85" spans="1:8" x14ac:dyDescent="0.35">
      <c r="A85" t="s">
        <v>317</v>
      </c>
      <c r="B85" t="s">
        <v>174</v>
      </c>
      <c r="C85" t="s">
        <v>255</v>
      </c>
      <c r="D85" t="s">
        <v>256</v>
      </c>
      <c r="E85" t="s">
        <v>11</v>
      </c>
      <c r="F85" t="s">
        <v>28</v>
      </c>
      <c r="G85" t="s">
        <v>8</v>
      </c>
      <c r="H85" t="s">
        <v>480</v>
      </c>
    </row>
    <row r="86" spans="1:8" x14ac:dyDescent="0.35">
      <c r="A86" t="s">
        <v>333</v>
      </c>
      <c r="B86" t="s">
        <v>108</v>
      </c>
      <c r="C86" t="s">
        <v>255</v>
      </c>
      <c r="D86" t="s">
        <v>256</v>
      </c>
      <c r="E86" t="s">
        <v>6</v>
      </c>
      <c r="F86" t="s">
        <v>28</v>
      </c>
      <c r="G86" t="s">
        <v>8</v>
      </c>
      <c r="H86" t="s">
        <v>481</v>
      </c>
    </row>
    <row r="87" spans="1:8" x14ac:dyDescent="0.35">
      <c r="A87" t="s">
        <v>333</v>
      </c>
      <c r="B87" t="s">
        <v>174</v>
      </c>
      <c r="C87" t="s">
        <v>255</v>
      </c>
      <c r="D87" t="s">
        <v>256</v>
      </c>
      <c r="E87" t="s">
        <v>6</v>
      </c>
      <c r="F87" t="s">
        <v>28</v>
      </c>
      <c r="G87" t="s">
        <v>8</v>
      </c>
      <c r="H87" t="s">
        <v>481</v>
      </c>
    </row>
    <row r="88" spans="1:8" x14ac:dyDescent="0.35">
      <c r="A88" t="s">
        <v>333</v>
      </c>
      <c r="B88" t="s">
        <v>127</v>
      </c>
      <c r="C88" t="s">
        <v>255</v>
      </c>
      <c r="D88" t="s">
        <v>256</v>
      </c>
      <c r="E88" t="s">
        <v>6</v>
      </c>
      <c r="F88" t="s">
        <v>28</v>
      </c>
      <c r="G88" t="s">
        <v>8</v>
      </c>
      <c r="H88" t="s">
        <v>481</v>
      </c>
    </row>
    <row r="89" spans="1:8" x14ac:dyDescent="0.35">
      <c r="A89" t="s">
        <v>333</v>
      </c>
      <c r="B89" t="s">
        <v>477</v>
      </c>
      <c r="C89" t="s">
        <v>255</v>
      </c>
      <c r="D89" t="s">
        <v>256</v>
      </c>
      <c r="E89" t="s">
        <v>6</v>
      </c>
      <c r="F89" t="s">
        <v>28</v>
      </c>
      <c r="G89" t="s">
        <v>8</v>
      </c>
      <c r="H89" t="s">
        <v>481</v>
      </c>
    </row>
    <row r="90" spans="1:8" x14ac:dyDescent="0.35">
      <c r="A90" t="s">
        <v>333</v>
      </c>
      <c r="B90" t="s">
        <v>335</v>
      </c>
      <c r="C90" t="s">
        <v>255</v>
      </c>
      <c r="D90" t="s">
        <v>256</v>
      </c>
      <c r="E90" t="s">
        <v>6</v>
      </c>
      <c r="F90" t="s">
        <v>28</v>
      </c>
      <c r="G90" t="s">
        <v>8</v>
      </c>
      <c r="H90" t="s">
        <v>481</v>
      </c>
    </row>
    <row r="91" spans="1:8" x14ac:dyDescent="0.35">
      <c r="A91" t="s">
        <v>269</v>
      </c>
      <c r="B91" t="s">
        <v>478</v>
      </c>
      <c r="C91" t="s">
        <v>255</v>
      </c>
      <c r="D91" t="s">
        <v>256</v>
      </c>
      <c r="E91" t="s">
        <v>6</v>
      </c>
      <c r="F91" t="s">
        <v>28</v>
      </c>
      <c r="G91" t="s">
        <v>8</v>
      </c>
      <c r="H91" t="s">
        <v>481</v>
      </c>
    </row>
    <row r="92" spans="1:8" x14ac:dyDescent="0.35">
      <c r="A92" t="s">
        <v>269</v>
      </c>
      <c r="B92" t="s">
        <v>335</v>
      </c>
      <c r="C92" t="s">
        <v>255</v>
      </c>
      <c r="D92" t="s">
        <v>256</v>
      </c>
      <c r="E92" t="s">
        <v>6</v>
      </c>
      <c r="F92" t="s">
        <v>28</v>
      </c>
      <c r="G92" t="s">
        <v>8</v>
      </c>
      <c r="H92" t="s">
        <v>481</v>
      </c>
    </row>
    <row r="93" spans="1:8" x14ac:dyDescent="0.35">
      <c r="A93" t="s">
        <v>269</v>
      </c>
      <c r="B93" t="s">
        <v>127</v>
      </c>
      <c r="C93" t="s">
        <v>255</v>
      </c>
      <c r="D93" t="s">
        <v>256</v>
      </c>
      <c r="E93" t="s">
        <v>6</v>
      </c>
      <c r="F93" t="s">
        <v>28</v>
      </c>
      <c r="G93" t="s">
        <v>8</v>
      </c>
      <c r="H93" t="s">
        <v>481</v>
      </c>
    </row>
    <row r="94" spans="1:8" x14ac:dyDescent="0.35">
      <c r="A94" t="s">
        <v>269</v>
      </c>
      <c r="B94" t="s">
        <v>117</v>
      </c>
      <c r="C94" t="s">
        <v>255</v>
      </c>
      <c r="D94" t="s">
        <v>256</v>
      </c>
      <c r="E94" t="s">
        <v>6</v>
      </c>
      <c r="F94" t="s">
        <v>28</v>
      </c>
      <c r="G94" t="s">
        <v>8</v>
      </c>
      <c r="H94" t="s">
        <v>481</v>
      </c>
    </row>
    <row r="95" spans="1:8" x14ac:dyDescent="0.35">
      <c r="A95" t="s">
        <v>269</v>
      </c>
      <c r="B95" t="s">
        <v>108</v>
      </c>
      <c r="C95" t="s">
        <v>255</v>
      </c>
      <c r="D95" t="s">
        <v>256</v>
      </c>
      <c r="E95" t="s">
        <v>6</v>
      </c>
      <c r="F95" t="s">
        <v>28</v>
      </c>
      <c r="G95" t="s">
        <v>8</v>
      </c>
      <c r="H95" t="s">
        <v>481</v>
      </c>
    </row>
    <row r="96" spans="1:8" x14ac:dyDescent="0.35">
      <c r="A96" t="s">
        <v>269</v>
      </c>
      <c r="B96" t="s">
        <v>174</v>
      </c>
      <c r="C96" t="s">
        <v>255</v>
      </c>
      <c r="D96" t="s">
        <v>256</v>
      </c>
      <c r="E96" t="s">
        <v>6</v>
      </c>
      <c r="F96" t="s">
        <v>28</v>
      </c>
      <c r="G96" t="s">
        <v>8</v>
      </c>
      <c r="H96" t="s">
        <v>481</v>
      </c>
    </row>
    <row r="97" spans="1:8" x14ac:dyDescent="0.35">
      <c r="A97" t="s">
        <v>259</v>
      </c>
      <c r="B97" t="s">
        <v>113</v>
      </c>
      <c r="C97" t="s">
        <v>255</v>
      </c>
      <c r="D97" t="s">
        <v>256</v>
      </c>
      <c r="E97" t="s">
        <v>11</v>
      </c>
      <c r="F97" t="s">
        <v>28</v>
      </c>
      <c r="G97" t="s">
        <v>8</v>
      </c>
      <c r="H97" t="s">
        <v>481</v>
      </c>
    </row>
    <row r="98" spans="1:8" x14ac:dyDescent="0.35">
      <c r="A98" t="s">
        <v>259</v>
      </c>
      <c r="B98" t="s">
        <v>127</v>
      </c>
      <c r="C98" t="s">
        <v>255</v>
      </c>
      <c r="D98" t="s">
        <v>256</v>
      </c>
      <c r="E98" t="s">
        <v>11</v>
      </c>
      <c r="F98" t="s">
        <v>28</v>
      </c>
      <c r="G98" t="s">
        <v>8</v>
      </c>
      <c r="H98" t="s">
        <v>481</v>
      </c>
    </row>
    <row r="99" spans="1:8" x14ac:dyDescent="0.35">
      <c r="A99" t="s">
        <v>259</v>
      </c>
      <c r="B99" t="s">
        <v>174</v>
      </c>
      <c r="C99" t="s">
        <v>255</v>
      </c>
      <c r="D99" t="s">
        <v>256</v>
      </c>
      <c r="E99" t="s">
        <v>11</v>
      </c>
      <c r="F99" t="s">
        <v>28</v>
      </c>
      <c r="G99" t="s">
        <v>8</v>
      </c>
      <c r="H99" t="s">
        <v>481</v>
      </c>
    </row>
    <row r="100" spans="1:8" x14ac:dyDescent="0.35">
      <c r="A100" t="s">
        <v>259</v>
      </c>
      <c r="B100" t="s">
        <v>108</v>
      </c>
      <c r="C100" t="s">
        <v>255</v>
      </c>
      <c r="D100" t="s">
        <v>256</v>
      </c>
      <c r="E100" t="s">
        <v>11</v>
      </c>
      <c r="F100" t="s">
        <v>28</v>
      </c>
      <c r="G100" t="s">
        <v>8</v>
      </c>
      <c r="H100" t="s">
        <v>481</v>
      </c>
    </row>
    <row r="101" spans="1:8" x14ac:dyDescent="0.35">
      <c r="A101" t="s">
        <v>259</v>
      </c>
      <c r="B101" t="s">
        <v>136</v>
      </c>
      <c r="C101" t="s">
        <v>255</v>
      </c>
      <c r="D101" t="s">
        <v>256</v>
      </c>
      <c r="E101" t="s">
        <v>11</v>
      </c>
      <c r="F101" t="s">
        <v>28</v>
      </c>
      <c r="G101" t="s">
        <v>8</v>
      </c>
      <c r="H101" t="s">
        <v>481</v>
      </c>
    </row>
    <row r="102" spans="1:8" x14ac:dyDescent="0.35">
      <c r="A102" t="s">
        <v>259</v>
      </c>
      <c r="B102" t="s">
        <v>477</v>
      </c>
      <c r="C102" t="s">
        <v>255</v>
      </c>
      <c r="D102" t="s">
        <v>256</v>
      </c>
      <c r="E102" t="s">
        <v>11</v>
      </c>
      <c r="F102" t="s">
        <v>28</v>
      </c>
      <c r="G102" t="s">
        <v>8</v>
      </c>
      <c r="H102" t="s">
        <v>481</v>
      </c>
    </row>
    <row r="103" spans="1:8" x14ac:dyDescent="0.35">
      <c r="A103" t="s">
        <v>258</v>
      </c>
      <c r="B103" t="s">
        <v>335</v>
      </c>
      <c r="C103" t="s">
        <v>255</v>
      </c>
      <c r="D103" t="s">
        <v>256</v>
      </c>
      <c r="E103" t="s">
        <v>6</v>
      </c>
      <c r="F103" t="s">
        <v>28</v>
      </c>
      <c r="G103" t="s">
        <v>8</v>
      </c>
      <c r="H103" t="s">
        <v>481</v>
      </c>
    </row>
    <row r="104" spans="1:8" x14ac:dyDescent="0.35">
      <c r="A104" t="s">
        <v>258</v>
      </c>
      <c r="B104" t="s">
        <v>477</v>
      </c>
      <c r="C104" t="s">
        <v>255</v>
      </c>
      <c r="D104" t="s">
        <v>256</v>
      </c>
      <c r="E104" t="s">
        <v>6</v>
      </c>
      <c r="F104" t="s">
        <v>28</v>
      </c>
      <c r="G104" t="s">
        <v>8</v>
      </c>
      <c r="H104" t="s">
        <v>481</v>
      </c>
    </row>
    <row r="105" spans="1:8" x14ac:dyDescent="0.35">
      <c r="A105" t="s">
        <v>258</v>
      </c>
      <c r="B105" t="s">
        <v>136</v>
      </c>
      <c r="C105" t="s">
        <v>255</v>
      </c>
      <c r="D105" t="s">
        <v>256</v>
      </c>
      <c r="E105" t="s">
        <v>6</v>
      </c>
      <c r="F105" t="s">
        <v>28</v>
      </c>
      <c r="G105" t="s">
        <v>8</v>
      </c>
      <c r="H105" t="s">
        <v>481</v>
      </c>
    </row>
    <row r="106" spans="1:8" x14ac:dyDescent="0.35">
      <c r="A106" t="s">
        <v>258</v>
      </c>
      <c r="B106" t="s">
        <v>117</v>
      </c>
      <c r="C106" t="s">
        <v>255</v>
      </c>
      <c r="D106" t="s">
        <v>256</v>
      </c>
      <c r="E106" t="s">
        <v>6</v>
      </c>
      <c r="F106" t="s">
        <v>28</v>
      </c>
      <c r="G106" t="s">
        <v>8</v>
      </c>
      <c r="H106" t="s">
        <v>481</v>
      </c>
    </row>
    <row r="107" spans="1:8" x14ac:dyDescent="0.35">
      <c r="A107" t="s">
        <v>258</v>
      </c>
      <c r="B107" t="s">
        <v>113</v>
      </c>
      <c r="C107" t="s">
        <v>255</v>
      </c>
      <c r="D107" t="s">
        <v>256</v>
      </c>
      <c r="E107" t="s">
        <v>6</v>
      </c>
      <c r="F107" t="s">
        <v>28</v>
      </c>
      <c r="G107" t="s">
        <v>8</v>
      </c>
      <c r="H107" t="s">
        <v>481</v>
      </c>
    </row>
    <row r="108" spans="1:8" x14ac:dyDescent="0.35">
      <c r="A108" t="s">
        <v>258</v>
      </c>
      <c r="B108" t="s">
        <v>127</v>
      </c>
      <c r="C108" t="s">
        <v>255</v>
      </c>
      <c r="D108" t="s">
        <v>256</v>
      </c>
      <c r="E108" t="s">
        <v>6</v>
      </c>
      <c r="F108" t="s">
        <v>28</v>
      </c>
      <c r="G108" t="s">
        <v>8</v>
      </c>
      <c r="H108" t="s">
        <v>481</v>
      </c>
    </row>
    <row r="109" spans="1:8" x14ac:dyDescent="0.35">
      <c r="A109" t="s">
        <v>258</v>
      </c>
      <c r="B109" t="s">
        <v>174</v>
      </c>
      <c r="C109" t="s">
        <v>255</v>
      </c>
      <c r="D109" t="s">
        <v>256</v>
      </c>
      <c r="E109" t="s">
        <v>6</v>
      </c>
      <c r="F109" t="s">
        <v>28</v>
      </c>
      <c r="G109" t="s">
        <v>8</v>
      </c>
      <c r="H109" t="s">
        <v>481</v>
      </c>
    </row>
    <row r="110" spans="1:8" x14ac:dyDescent="0.35">
      <c r="A110" t="s">
        <v>258</v>
      </c>
      <c r="B110" t="s">
        <v>108</v>
      </c>
      <c r="C110" t="s">
        <v>255</v>
      </c>
      <c r="D110" t="s">
        <v>256</v>
      </c>
      <c r="E110" t="s">
        <v>6</v>
      </c>
      <c r="F110" t="s">
        <v>28</v>
      </c>
      <c r="G110" t="s">
        <v>8</v>
      </c>
      <c r="H110" t="s">
        <v>481</v>
      </c>
    </row>
    <row r="111" spans="1:8" x14ac:dyDescent="0.35">
      <c r="A111" t="s">
        <v>263</v>
      </c>
      <c r="B111" t="s">
        <v>477</v>
      </c>
      <c r="C111" t="s">
        <v>255</v>
      </c>
      <c r="D111" t="s">
        <v>256</v>
      </c>
      <c r="E111" t="s">
        <v>6</v>
      </c>
      <c r="F111" t="s">
        <v>28</v>
      </c>
      <c r="G111" t="s">
        <v>8</v>
      </c>
      <c r="H111" t="s">
        <v>479</v>
      </c>
    </row>
    <row r="112" spans="1:8" x14ac:dyDescent="0.35">
      <c r="A112" t="s">
        <v>263</v>
      </c>
      <c r="B112" t="s">
        <v>117</v>
      </c>
      <c r="C112" t="s">
        <v>255</v>
      </c>
      <c r="D112" t="s">
        <v>256</v>
      </c>
      <c r="E112" t="s">
        <v>6</v>
      </c>
      <c r="F112" t="s">
        <v>28</v>
      </c>
      <c r="G112" t="s">
        <v>8</v>
      </c>
      <c r="H112" t="s">
        <v>479</v>
      </c>
    </row>
    <row r="113" spans="1:8" x14ac:dyDescent="0.35">
      <c r="A113" t="s">
        <v>263</v>
      </c>
      <c r="B113" t="s">
        <v>335</v>
      </c>
      <c r="C113" t="s">
        <v>255</v>
      </c>
      <c r="D113" t="s">
        <v>256</v>
      </c>
      <c r="E113" t="s">
        <v>6</v>
      </c>
      <c r="F113" t="s">
        <v>28</v>
      </c>
      <c r="G113" t="s">
        <v>8</v>
      </c>
      <c r="H113" t="s">
        <v>479</v>
      </c>
    </row>
    <row r="114" spans="1:8" x14ac:dyDescent="0.35">
      <c r="A114" t="s">
        <v>263</v>
      </c>
      <c r="B114" t="s">
        <v>108</v>
      </c>
      <c r="C114" t="s">
        <v>255</v>
      </c>
      <c r="D114" t="s">
        <v>256</v>
      </c>
      <c r="E114" t="s">
        <v>6</v>
      </c>
      <c r="F114" t="s">
        <v>28</v>
      </c>
      <c r="G114" t="s">
        <v>8</v>
      </c>
      <c r="H114" t="s">
        <v>479</v>
      </c>
    </row>
    <row r="115" spans="1:8" x14ac:dyDescent="0.35">
      <c r="A115" t="s">
        <v>263</v>
      </c>
      <c r="B115" t="s">
        <v>127</v>
      </c>
      <c r="C115" t="s">
        <v>255</v>
      </c>
      <c r="D115" t="s">
        <v>256</v>
      </c>
      <c r="E115" t="s">
        <v>6</v>
      </c>
      <c r="F115" t="s">
        <v>28</v>
      </c>
      <c r="G115" t="s">
        <v>8</v>
      </c>
      <c r="H115" t="s">
        <v>479</v>
      </c>
    </row>
    <row r="116" spans="1:8" x14ac:dyDescent="0.35">
      <c r="A116" t="s">
        <v>265</v>
      </c>
      <c r="B116" t="s">
        <v>117</v>
      </c>
      <c r="C116" t="s">
        <v>255</v>
      </c>
      <c r="D116" t="s">
        <v>256</v>
      </c>
      <c r="E116" t="s">
        <v>6</v>
      </c>
      <c r="F116" t="s">
        <v>28</v>
      </c>
      <c r="G116" t="s">
        <v>8</v>
      </c>
      <c r="H116" t="s">
        <v>479</v>
      </c>
    </row>
    <row r="117" spans="1:8" x14ac:dyDescent="0.35">
      <c r="A117" t="s">
        <v>265</v>
      </c>
      <c r="B117" t="s">
        <v>335</v>
      </c>
      <c r="C117" t="s">
        <v>255</v>
      </c>
      <c r="D117" t="s">
        <v>256</v>
      </c>
      <c r="E117" t="s">
        <v>6</v>
      </c>
      <c r="F117" t="s">
        <v>28</v>
      </c>
      <c r="G117" t="s">
        <v>8</v>
      </c>
      <c r="H117" t="s">
        <v>479</v>
      </c>
    </row>
    <row r="118" spans="1:8" x14ac:dyDescent="0.35">
      <c r="A118" t="s">
        <v>265</v>
      </c>
      <c r="B118" t="s">
        <v>108</v>
      </c>
      <c r="C118" t="s">
        <v>255</v>
      </c>
      <c r="D118" t="s">
        <v>256</v>
      </c>
      <c r="E118" t="s">
        <v>6</v>
      </c>
      <c r="F118" t="s">
        <v>28</v>
      </c>
      <c r="G118" t="s">
        <v>8</v>
      </c>
      <c r="H118" t="s">
        <v>479</v>
      </c>
    </row>
    <row r="119" spans="1:8" x14ac:dyDescent="0.35">
      <c r="A119" t="s">
        <v>265</v>
      </c>
      <c r="B119" t="s">
        <v>127</v>
      </c>
      <c r="C119" t="s">
        <v>255</v>
      </c>
      <c r="D119" t="s">
        <v>256</v>
      </c>
      <c r="E119" t="s">
        <v>6</v>
      </c>
      <c r="F119" t="s">
        <v>28</v>
      </c>
      <c r="G119" t="s">
        <v>8</v>
      </c>
      <c r="H119" t="s">
        <v>479</v>
      </c>
    </row>
    <row r="120" spans="1:8" x14ac:dyDescent="0.35">
      <c r="A120" t="s">
        <v>265</v>
      </c>
      <c r="B120" t="s">
        <v>477</v>
      </c>
      <c r="C120" t="s">
        <v>255</v>
      </c>
      <c r="D120" t="s">
        <v>256</v>
      </c>
      <c r="E120" t="s">
        <v>6</v>
      </c>
      <c r="F120" t="s">
        <v>28</v>
      </c>
      <c r="G120" t="s">
        <v>8</v>
      </c>
      <c r="H120" t="s">
        <v>479</v>
      </c>
    </row>
    <row r="121" spans="1:8" x14ac:dyDescent="0.35">
      <c r="A121" t="s">
        <v>265</v>
      </c>
      <c r="B121" t="s">
        <v>154</v>
      </c>
      <c r="C121" t="s">
        <v>255</v>
      </c>
      <c r="D121" t="s">
        <v>256</v>
      </c>
      <c r="E121" t="s">
        <v>6</v>
      </c>
      <c r="F121" t="s">
        <v>28</v>
      </c>
      <c r="G121" t="s">
        <v>8</v>
      </c>
      <c r="H121" t="s">
        <v>479</v>
      </c>
    </row>
    <row r="122" spans="1:8" x14ac:dyDescent="0.35">
      <c r="A122" t="s">
        <v>265</v>
      </c>
      <c r="B122" t="s">
        <v>113</v>
      </c>
      <c r="C122" t="s">
        <v>255</v>
      </c>
      <c r="D122" t="s">
        <v>256</v>
      </c>
      <c r="E122" t="s">
        <v>6</v>
      </c>
      <c r="F122" t="s">
        <v>28</v>
      </c>
      <c r="G122" t="s">
        <v>8</v>
      </c>
      <c r="H122" t="s">
        <v>479</v>
      </c>
    </row>
    <row r="123" spans="1:8" x14ac:dyDescent="0.35">
      <c r="A123" t="s">
        <v>265</v>
      </c>
      <c r="B123" t="s">
        <v>174</v>
      </c>
      <c r="C123" t="s">
        <v>255</v>
      </c>
      <c r="D123" t="s">
        <v>256</v>
      </c>
      <c r="E123" t="s">
        <v>6</v>
      </c>
      <c r="F123" t="s">
        <v>28</v>
      </c>
      <c r="G123" t="s">
        <v>8</v>
      </c>
      <c r="H123" t="s">
        <v>479</v>
      </c>
    </row>
    <row r="124" spans="1:8" x14ac:dyDescent="0.35">
      <c r="A124" t="s">
        <v>287</v>
      </c>
      <c r="B124" t="s">
        <v>117</v>
      </c>
      <c r="C124" t="s">
        <v>255</v>
      </c>
      <c r="D124" t="s">
        <v>256</v>
      </c>
      <c r="E124" t="s">
        <v>6</v>
      </c>
      <c r="F124" t="s">
        <v>28</v>
      </c>
      <c r="G124" t="s">
        <v>8</v>
      </c>
      <c r="H124" t="s">
        <v>479</v>
      </c>
    </row>
    <row r="125" spans="1:8" x14ac:dyDescent="0.35">
      <c r="A125" t="s">
        <v>287</v>
      </c>
      <c r="B125" t="s">
        <v>108</v>
      </c>
      <c r="C125" t="s">
        <v>255</v>
      </c>
      <c r="D125" t="s">
        <v>256</v>
      </c>
      <c r="E125" t="s">
        <v>6</v>
      </c>
      <c r="F125" t="s">
        <v>28</v>
      </c>
      <c r="G125" t="s">
        <v>8</v>
      </c>
      <c r="H125" t="s">
        <v>479</v>
      </c>
    </row>
    <row r="126" spans="1:8" x14ac:dyDescent="0.35">
      <c r="A126" t="s">
        <v>287</v>
      </c>
      <c r="B126" t="s">
        <v>174</v>
      </c>
      <c r="C126" t="s">
        <v>255</v>
      </c>
      <c r="D126" t="s">
        <v>256</v>
      </c>
      <c r="E126" t="s">
        <v>6</v>
      </c>
      <c r="F126" t="s">
        <v>28</v>
      </c>
      <c r="G126" t="s">
        <v>8</v>
      </c>
      <c r="H126" t="s">
        <v>479</v>
      </c>
    </row>
    <row r="127" spans="1:8" x14ac:dyDescent="0.35">
      <c r="A127" t="s">
        <v>287</v>
      </c>
      <c r="B127" t="s">
        <v>127</v>
      </c>
      <c r="C127" t="s">
        <v>255</v>
      </c>
      <c r="D127" t="s">
        <v>256</v>
      </c>
      <c r="E127" t="s">
        <v>6</v>
      </c>
      <c r="F127" t="s">
        <v>28</v>
      </c>
      <c r="G127" t="s">
        <v>8</v>
      </c>
      <c r="H127" t="s">
        <v>479</v>
      </c>
    </row>
    <row r="128" spans="1:8" x14ac:dyDescent="0.35">
      <c r="A128" t="s">
        <v>287</v>
      </c>
      <c r="B128" t="s">
        <v>136</v>
      </c>
      <c r="C128" t="s">
        <v>255</v>
      </c>
      <c r="D128" t="s">
        <v>256</v>
      </c>
      <c r="E128" t="s">
        <v>6</v>
      </c>
      <c r="F128" t="s">
        <v>28</v>
      </c>
      <c r="G128" t="s">
        <v>8</v>
      </c>
      <c r="H128" t="s">
        <v>479</v>
      </c>
    </row>
    <row r="129" spans="1:8" x14ac:dyDescent="0.35">
      <c r="A129" t="s">
        <v>287</v>
      </c>
      <c r="B129" t="s">
        <v>154</v>
      </c>
      <c r="C129" t="s">
        <v>255</v>
      </c>
      <c r="D129" t="s">
        <v>256</v>
      </c>
      <c r="E129" t="s">
        <v>6</v>
      </c>
      <c r="F129" t="s">
        <v>28</v>
      </c>
      <c r="G129" t="s">
        <v>8</v>
      </c>
      <c r="H129" t="s">
        <v>479</v>
      </c>
    </row>
    <row r="130" spans="1:8" x14ac:dyDescent="0.35">
      <c r="A130" t="s">
        <v>264</v>
      </c>
      <c r="B130" t="s">
        <v>117</v>
      </c>
      <c r="C130" t="s">
        <v>255</v>
      </c>
      <c r="D130" t="s">
        <v>256</v>
      </c>
      <c r="E130" t="s">
        <v>6</v>
      </c>
      <c r="F130" t="s">
        <v>28</v>
      </c>
      <c r="G130" t="s">
        <v>8</v>
      </c>
      <c r="H130" t="s">
        <v>479</v>
      </c>
    </row>
    <row r="131" spans="1:8" x14ac:dyDescent="0.35">
      <c r="A131" t="s">
        <v>264</v>
      </c>
      <c r="B131" t="s">
        <v>113</v>
      </c>
      <c r="C131" t="s">
        <v>255</v>
      </c>
      <c r="D131" t="s">
        <v>256</v>
      </c>
      <c r="E131" t="s">
        <v>6</v>
      </c>
      <c r="F131" t="s">
        <v>28</v>
      </c>
      <c r="G131" t="s">
        <v>8</v>
      </c>
      <c r="H131" t="s">
        <v>479</v>
      </c>
    </row>
    <row r="132" spans="1:8" x14ac:dyDescent="0.35">
      <c r="A132" t="s">
        <v>264</v>
      </c>
      <c r="B132" t="s">
        <v>108</v>
      </c>
      <c r="C132" t="s">
        <v>255</v>
      </c>
      <c r="D132" t="s">
        <v>256</v>
      </c>
      <c r="E132" t="s">
        <v>6</v>
      </c>
      <c r="F132" t="s">
        <v>28</v>
      </c>
      <c r="G132" t="s">
        <v>8</v>
      </c>
      <c r="H132" t="s">
        <v>479</v>
      </c>
    </row>
    <row r="133" spans="1:8" x14ac:dyDescent="0.35">
      <c r="A133" t="s">
        <v>264</v>
      </c>
      <c r="B133" t="s">
        <v>477</v>
      </c>
      <c r="C133" t="s">
        <v>255</v>
      </c>
      <c r="D133" t="s">
        <v>256</v>
      </c>
      <c r="E133" t="s">
        <v>6</v>
      </c>
      <c r="F133" t="s">
        <v>28</v>
      </c>
      <c r="G133" t="s">
        <v>8</v>
      </c>
      <c r="H133" t="s">
        <v>479</v>
      </c>
    </row>
    <row r="134" spans="1:8" x14ac:dyDescent="0.35">
      <c r="A134" t="s">
        <v>264</v>
      </c>
      <c r="B134" t="s">
        <v>127</v>
      </c>
      <c r="C134" t="s">
        <v>255</v>
      </c>
      <c r="D134" t="s">
        <v>256</v>
      </c>
      <c r="E134" t="s">
        <v>6</v>
      </c>
      <c r="F134" t="s">
        <v>28</v>
      </c>
      <c r="G134" t="s">
        <v>8</v>
      </c>
      <c r="H134" t="s">
        <v>479</v>
      </c>
    </row>
    <row r="135" spans="1:8" x14ac:dyDescent="0.35">
      <c r="A135" t="s">
        <v>264</v>
      </c>
      <c r="B135" t="s">
        <v>335</v>
      </c>
      <c r="C135" t="s">
        <v>255</v>
      </c>
      <c r="D135" t="s">
        <v>256</v>
      </c>
      <c r="E135" t="s">
        <v>6</v>
      </c>
      <c r="F135" t="s">
        <v>28</v>
      </c>
      <c r="G135" t="s">
        <v>8</v>
      </c>
      <c r="H135" t="s">
        <v>479</v>
      </c>
    </row>
    <row r="136" spans="1:8" x14ac:dyDescent="0.35">
      <c r="A136" t="s">
        <v>264</v>
      </c>
      <c r="B136" t="s">
        <v>174</v>
      </c>
      <c r="C136" t="s">
        <v>255</v>
      </c>
      <c r="D136" t="s">
        <v>256</v>
      </c>
      <c r="E136" t="s">
        <v>6</v>
      </c>
      <c r="F136" t="s">
        <v>28</v>
      </c>
      <c r="G136" t="s">
        <v>8</v>
      </c>
      <c r="H136" t="s">
        <v>479</v>
      </c>
    </row>
    <row r="137" spans="1:8" x14ac:dyDescent="0.35">
      <c r="A137" t="s">
        <v>358</v>
      </c>
      <c r="B137" t="s">
        <v>108</v>
      </c>
      <c r="C137" t="s">
        <v>255</v>
      </c>
      <c r="D137" t="s">
        <v>482</v>
      </c>
      <c r="E137" t="s">
        <v>9</v>
      </c>
      <c r="F137" t="s">
        <v>28</v>
      </c>
      <c r="G137" t="s">
        <v>10</v>
      </c>
      <c r="H137" t="s">
        <v>483</v>
      </c>
    </row>
    <row r="138" spans="1:8" x14ac:dyDescent="0.35">
      <c r="A138" t="s">
        <v>358</v>
      </c>
      <c r="B138" t="s">
        <v>127</v>
      </c>
      <c r="C138" t="s">
        <v>255</v>
      </c>
      <c r="D138" t="s">
        <v>482</v>
      </c>
      <c r="E138" t="s">
        <v>9</v>
      </c>
      <c r="F138" t="s">
        <v>28</v>
      </c>
      <c r="G138" t="s">
        <v>10</v>
      </c>
      <c r="H138" t="s">
        <v>483</v>
      </c>
    </row>
    <row r="139" spans="1:8" x14ac:dyDescent="0.35">
      <c r="A139" t="s">
        <v>358</v>
      </c>
      <c r="B139" t="s">
        <v>174</v>
      </c>
      <c r="C139" t="s">
        <v>255</v>
      </c>
      <c r="D139" t="s">
        <v>482</v>
      </c>
      <c r="E139" t="s">
        <v>9</v>
      </c>
      <c r="F139" t="s">
        <v>28</v>
      </c>
      <c r="G139" t="s">
        <v>10</v>
      </c>
      <c r="H139" t="s">
        <v>483</v>
      </c>
    </row>
    <row r="140" spans="1:8" x14ac:dyDescent="0.35">
      <c r="A140" t="s">
        <v>358</v>
      </c>
      <c r="B140" t="s">
        <v>113</v>
      </c>
      <c r="C140" t="s">
        <v>255</v>
      </c>
      <c r="D140" t="s">
        <v>482</v>
      </c>
      <c r="E140" t="s">
        <v>9</v>
      </c>
      <c r="F140" t="s">
        <v>28</v>
      </c>
      <c r="G140" t="s">
        <v>10</v>
      </c>
      <c r="H140" t="s">
        <v>483</v>
      </c>
    </row>
    <row r="141" spans="1:8" x14ac:dyDescent="0.35">
      <c r="A141" t="s">
        <v>358</v>
      </c>
      <c r="B141" t="s">
        <v>154</v>
      </c>
      <c r="C141" t="s">
        <v>255</v>
      </c>
      <c r="D141" t="s">
        <v>482</v>
      </c>
      <c r="E141" t="s">
        <v>9</v>
      </c>
      <c r="F141" t="s">
        <v>28</v>
      </c>
      <c r="G141" t="s">
        <v>10</v>
      </c>
      <c r="H141" t="s">
        <v>483</v>
      </c>
    </row>
    <row r="142" spans="1:8" x14ac:dyDescent="0.35">
      <c r="A142" t="s">
        <v>358</v>
      </c>
      <c r="B142" t="s">
        <v>117</v>
      </c>
      <c r="C142" t="s">
        <v>255</v>
      </c>
      <c r="D142" t="s">
        <v>482</v>
      </c>
      <c r="E142" t="s">
        <v>9</v>
      </c>
      <c r="F142" t="s">
        <v>28</v>
      </c>
      <c r="G142" t="s">
        <v>10</v>
      </c>
      <c r="H142" t="s">
        <v>483</v>
      </c>
    </row>
    <row r="143" spans="1:8" x14ac:dyDescent="0.35">
      <c r="A143" t="s">
        <v>358</v>
      </c>
      <c r="B143" t="s">
        <v>136</v>
      </c>
      <c r="C143" t="s">
        <v>255</v>
      </c>
      <c r="D143" t="s">
        <v>482</v>
      </c>
      <c r="E143" t="s">
        <v>9</v>
      </c>
      <c r="F143" t="s">
        <v>28</v>
      </c>
      <c r="G143" t="s">
        <v>10</v>
      </c>
      <c r="H143" t="s">
        <v>483</v>
      </c>
    </row>
    <row r="144" spans="1:8" x14ac:dyDescent="0.35">
      <c r="A144" t="s">
        <v>383</v>
      </c>
      <c r="B144" t="s">
        <v>119</v>
      </c>
      <c r="C144" t="s">
        <v>255</v>
      </c>
      <c r="D144" t="s">
        <v>482</v>
      </c>
      <c r="E144" t="s">
        <v>9</v>
      </c>
      <c r="F144" t="s">
        <v>28</v>
      </c>
      <c r="G144" t="s">
        <v>10</v>
      </c>
      <c r="H144" t="s">
        <v>483</v>
      </c>
    </row>
    <row r="145" spans="1:8" x14ac:dyDescent="0.35">
      <c r="A145" t="s">
        <v>383</v>
      </c>
      <c r="B145" t="s">
        <v>154</v>
      </c>
      <c r="C145" t="s">
        <v>255</v>
      </c>
      <c r="D145" t="s">
        <v>482</v>
      </c>
      <c r="E145" t="s">
        <v>9</v>
      </c>
      <c r="F145" t="s">
        <v>28</v>
      </c>
      <c r="G145" t="s">
        <v>10</v>
      </c>
      <c r="H145" t="s">
        <v>483</v>
      </c>
    </row>
    <row r="146" spans="1:8" x14ac:dyDescent="0.35">
      <c r="A146" t="s">
        <v>383</v>
      </c>
      <c r="B146" t="s">
        <v>478</v>
      </c>
      <c r="C146" t="s">
        <v>255</v>
      </c>
      <c r="D146" t="s">
        <v>482</v>
      </c>
      <c r="E146" t="s">
        <v>9</v>
      </c>
      <c r="F146" t="s">
        <v>28</v>
      </c>
      <c r="G146" t="s">
        <v>10</v>
      </c>
      <c r="H146" t="s">
        <v>483</v>
      </c>
    </row>
    <row r="147" spans="1:8" x14ac:dyDescent="0.35">
      <c r="A147" t="s">
        <v>383</v>
      </c>
      <c r="B147" t="s">
        <v>114</v>
      </c>
      <c r="C147" t="s">
        <v>255</v>
      </c>
      <c r="D147" t="s">
        <v>482</v>
      </c>
      <c r="E147" t="s">
        <v>9</v>
      </c>
      <c r="F147" t="s">
        <v>28</v>
      </c>
      <c r="G147" t="s">
        <v>10</v>
      </c>
      <c r="H147" t="s">
        <v>483</v>
      </c>
    </row>
    <row r="148" spans="1:8" x14ac:dyDescent="0.35">
      <c r="A148" t="s">
        <v>417</v>
      </c>
      <c r="B148" t="s">
        <v>174</v>
      </c>
      <c r="C148" t="s">
        <v>255</v>
      </c>
      <c r="D148" t="s">
        <v>482</v>
      </c>
      <c r="E148" t="s">
        <v>9</v>
      </c>
      <c r="F148" t="s">
        <v>28</v>
      </c>
      <c r="G148" t="s">
        <v>10</v>
      </c>
      <c r="H148" t="s">
        <v>483</v>
      </c>
    </row>
    <row r="149" spans="1:8" x14ac:dyDescent="0.35">
      <c r="A149" t="s">
        <v>417</v>
      </c>
      <c r="B149" t="s">
        <v>127</v>
      </c>
      <c r="C149" t="s">
        <v>255</v>
      </c>
      <c r="D149" t="s">
        <v>482</v>
      </c>
      <c r="E149" t="s">
        <v>9</v>
      </c>
      <c r="F149" t="s">
        <v>28</v>
      </c>
      <c r="G149" t="s">
        <v>10</v>
      </c>
      <c r="H149" t="s">
        <v>483</v>
      </c>
    </row>
    <row r="150" spans="1:8" x14ac:dyDescent="0.35">
      <c r="A150" t="s">
        <v>417</v>
      </c>
      <c r="B150" t="s">
        <v>117</v>
      </c>
      <c r="C150" t="s">
        <v>255</v>
      </c>
      <c r="D150" t="s">
        <v>482</v>
      </c>
      <c r="E150" t="s">
        <v>9</v>
      </c>
      <c r="F150" t="s">
        <v>28</v>
      </c>
      <c r="G150" t="s">
        <v>10</v>
      </c>
      <c r="H150" t="s">
        <v>483</v>
      </c>
    </row>
    <row r="151" spans="1:8" x14ac:dyDescent="0.35">
      <c r="A151" t="s">
        <v>417</v>
      </c>
      <c r="B151" t="s">
        <v>477</v>
      </c>
      <c r="C151" t="s">
        <v>255</v>
      </c>
      <c r="D151" t="s">
        <v>256</v>
      </c>
      <c r="E151" t="s">
        <v>9</v>
      </c>
      <c r="F151" t="s">
        <v>28</v>
      </c>
      <c r="G151" t="s">
        <v>10</v>
      </c>
      <c r="H151" t="s">
        <v>483</v>
      </c>
    </row>
    <row r="152" spans="1:8" x14ac:dyDescent="0.35">
      <c r="A152" t="s">
        <v>417</v>
      </c>
      <c r="B152" t="s">
        <v>113</v>
      </c>
      <c r="C152" t="s">
        <v>255</v>
      </c>
      <c r="D152" t="s">
        <v>482</v>
      </c>
      <c r="E152" t="s">
        <v>9</v>
      </c>
      <c r="F152" t="s">
        <v>28</v>
      </c>
      <c r="G152" t="s">
        <v>10</v>
      </c>
      <c r="H152" t="s">
        <v>483</v>
      </c>
    </row>
    <row r="153" spans="1:8" x14ac:dyDescent="0.35">
      <c r="A153" t="s">
        <v>360</v>
      </c>
      <c r="B153" t="s">
        <v>113</v>
      </c>
      <c r="C153" t="s">
        <v>255</v>
      </c>
      <c r="D153" t="s">
        <v>482</v>
      </c>
      <c r="E153" t="s">
        <v>9</v>
      </c>
      <c r="F153" t="s">
        <v>28</v>
      </c>
      <c r="G153" t="s">
        <v>10</v>
      </c>
      <c r="H153" t="s">
        <v>484</v>
      </c>
    </row>
    <row r="154" spans="1:8" x14ac:dyDescent="0.35">
      <c r="A154" t="s">
        <v>360</v>
      </c>
      <c r="B154" t="s">
        <v>154</v>
      </c>
      <c r="C154" t="s">
        <v>255</v>
      </c>
      <c r="D154" t="s">
        <v>482</v>
      </c>
      <c r="E154" t="s">
        <v>9</v>
      </c>
      <c r="F154" t="s">
        <v>28</v>
      </c>
      <c r="G154" t="s">
        <v>10</v>
      </c>
      <c r="H154" t="s">
        <v>484</v>
      </c>
    </row>
    <row r="155" spans="1:8" x14ac:dyDescent="0.35">
      <c r="A155" t="s">
        <v>360</v>
      </c>
      <c r="B155" t="s">
        <v>127</v>
      </c>
      <c r="C155" t="s">
        <v>255</v>
      </c>
      <c r="D155" t="s">
        <v>482</v>
      </c>
      <c r="E155" t="s">
        <v>9</v>
      </c>
      <c r="F155" t="s">
        <v>28</v>
      </c>
      <c r="G155" t="s">
        <v>10</v>
      </c>
      <c r="H155" t="s">
        <v>484</v>
      </c>
    </row>
    <row r="156" spans="1:8" x14ac:dyDescent="0.35">
      <c r="A156" t="s">
        <v>360</v>
      </c>
      <c r="B156" t="s">
        <v>108</v>
      </c>
      <c r="C156" t="s">
        <v>255</v>
      </c>
      <c r="D156" t="s">
        <v>482</v>
      </c>
      <c r="E156" t="s">
        <v>9</v>
      </c>
      <c r="F156" t="s">
        <v>28</v>
      </c>
      <c r="G156" t="s">
        <v>10</v>
      </c>
      <c r="H156" t="s">
        <v>484</v>
      </c>
    </row>
    <row r="157" spans="1:8" x14ac:dyDescent="0.35">
      <c r="A157" t="s">
        <v>360</v>
      </c>
      <c r="B157" t="s">
        <v>117</v>
      </c>
      <c r="C157" t="s">
        <v>255</v>
      </c>
      <c r="D157" t="s">
        <v>482</v>
      </c>
      <c r="E157" t="s">
        <v>9</v>
      </c>
      <c r="F157" t="s">
        <v>28</v>
      </c>
      <c r="G157" t="s">
        <v>10</v>
      </c>
      <c r="H157" t="s">
        <v>484</v>
      </c>
    </row>
    <row r="158" spans="1:8" x14ac:dyDescent="0.35">
      <c r="A158" t="s">
        <v>360</v>
      </c>
      <c r="B158" t="s">
        <v>136</v>
      </c>
      <c r="C158" t="s">
        <v>255</v>
      </c>
      <c r="D158" t="s">
        <v>482</v>
      </c>
      <c r="E158" t="s">
        <v>9</v>
      </c>
      <c r="F158" t="s">
        <v>28</v>
      </c>
      <c r="G158" t="s">
        <v>10</v>
      </c>
      <c r="H158" t="s">
        <v>484</v>
      </c>
    </row>
    <row r="159" spans="1:8" x14ac:dyDescent="0.35">
      <c r="A159" t="s">
        <v>360</v>
      </c>
      <c r="B159" t="s">
        <v>174</v>
      </c>
      <c r="C159" t="s">
        <v>255</v>
      </c>
      <c r="D159" t="s">
        <v>482</v>
      </c>
      <c r="E159" t="s">
        <v>9</v>
      </c>
      <c r="F159" t="s">
        <v>28</v>
      </c>
      <c r="G159" t="s">
        <v>10</v>
      </c>
      <c r="H159" t="s">
        <v>484</v>
      </c>
    </row>
    <row r="160" spans="1:8" x14ac:dyDescent="0.35">
      <c r="A160" t="s">
        <v>361</v>
      </c>
      <c r="B160" t="s">
        <v>117</v>
      </c>
      <c r="C160" t="s">
        <v>255</v>
      </c>
      <c r="D160" t="s">
        <v>482</v>
      </c>
      <c r="E160" t="s">
        <v>9</v>
      </c>
      <c r="F160" t="s">
        <v>28</v>
      </c>
      <c r="G160" t="s">
        <v>10</v>
      </c>
      <c r="H160" t="s">
        <v>484</v>
      </c>
    </row>
    <row r="161" spans="1:8" x14ac:dyDescent="0.35">
      <c r="A161" t="s">
        <v>361</v>
      </c>
      <c r="B161" t="s">
        <v>174</v>
      </c>
      <c r="C161" t="s">
        <v>255</v>
      </c>
      <c r="D161" t="s">
        <v>482</v>
      </c>
      <c r="E161" t="s">
        <v>9</v>
      </c>
      <c r="F161" t="s">
        <v>28</v>
      </c>
      <c r="G161" t="s">
        <v>10</v>
      </c>
      <c r="H161" t="s">
        <v>484</v>
      </c>
    </row>
    <row r="162" spans="1:8" x14ac:dyDescent="0.35">
      <c r="A162" t="s">
        <v>361</v>
      </c>
      <c r="B162" t="s">
        <v>127</v>
      </c>
      <c r="C162" t="s">
        <v>255</v>
      </c>
      <c r="D162" t="s">
        <v>482</v>
      </c>
      <c r="E162" t="s">
        <v>9</v>
      </c>
      <c r="F162" t="s">
        <v>28</v>
      </c>
      <c r="G162" t="s">
        <v>10</v>
      </c>
      <c r="H162" t="s">
        <v>484</v>
      </c>
    </row>
    <row r="163" spans="1:8" x14ac:dyDescent="0.35">
      <c r="A163" t="s">
        <v>361</v>
      </c>
      <c r="B163" t="s">
        <v>108</v>
      </c>
      <c r="C163" t="s">
        <v>255</v>
      </c>
      <c r="D163" t="s">
        <v>482</v>
      </c>
      <c r="E163" t="s">
        <v>9</v>
      </c>
      <c r="F163" t="s">
        <v>28</v>
      </c>
      <c r="G163" t="s">
        <v>10</v>
      </c>
      <c r="H163" t="s">
        <v>484</v>
      </c>
    </row>
    <row r="164" spans="1:8" x14ac:dyDescent="0.35">
      <c r="A164" t="s">
        <v>361</v>
      </c>
      <c r="B164" t="s">
        <v>136</v>
      </c>
      <c r="C164" t="s">
        <v>255</v>
      </c>
      <c r="D164" t="s">
        <v>482</v>
      </c>
      <c r="E164" t="s">
        <v>9</v>
      </c>
      <c r="F164" t="s">
        <v>28</v>
      </c>
      <c r="G164" t="s">
        <v>10</v>
      </c>
      <c r="H164" t="s">
        <v>484</v>
      </c>
    </row>
    <row r="165" spans="1:8" x14ac:dyDescent="0.35">
      <c r="A165" t="s">
        <v>361</v>
      </c>
      <c r="B165" t="s">
        <v>154</v>
      </c>
      <c r="C165" t="s">
        <v>255</v>
      </c>
      <c r="D165" t="s">
        <v>482</v>
      </c>
      <c r="E165" t="s">
        <v>9</v>
      </c>
      <c r="F165" t="s">
        <v>28</v>
      </c>
      <c r="G165" t="s">
        <v>10</v>
      </c>
      <c r="H165" t="s">
        <v>484</v>
      </c>
    </row>
    <row r="166" spans="1:8" x14ac:dyDescent="0.35">
      <c r="A166" t="s">
        <v>361</v>
      </c>
      <c r="B166" t="s">
        <v>113</v>
      </c>
      <c r="C166" t="s">
        <v>255</v>
      </c>
      <c r="D166" t="s">
        <v>482</v>
      </c>
      <c r="E166" t="s">
        <v>9</v>
      </c>
      <c r="F166" t="s">
        <v>28</v>
      </c>
      <c r="G166" t="s">
        <v>10</v>
      </c>
      <c r="H166" t="s">
        <v>484</v>
      </c>
    </row>
    <row r="167" spans="1:8" x14ac:dyDescent="0.35">
      <c r="A167" t="s">
        <v>370</v>
      </c>
      <c r="B167" t="s">
        <v>154</v>
      </c>
      <c r="C167" t="s">
        <v>255</v>
      </c>
      <c r="D167" t="s">
        <v>482</v>
      </c>
      <c r="E167" t="s">
        <v>9</v>
      </c>
      <c r="F167" t="s">
        <v>28</v>
      </c>
      <c r="G167" t="s">
        <v>10</v>
      </c>
      <c r="H167" t="s">
        <v>485</v>
      </c>
    </row>
    <row r="168" spans="1:8" x14ac:dyDescent="0.35">
      <c r="A168" t="s">
        <v>370</v>
      </c>
      <c r="B168" t="s">
        <v>136</v>
      </c>
      <c r="C168" t="s">
        <v>255</v>
      </c>
      <c r="D168" t="s">
        <v>482</v>
      </c>
      <c r="E168" t="s">
        <v>9</v>
      </c>
      <c r="F168" t="s">
        <v>28</v>
      </c>
      <c r="G168" t="s">
        <v>10</v>
      </c>
      <c r="H168" t="s">
        <v>485</v>
      </c>
    </row>
    <row r="169" spans="1:8" x14ac:dyDescent="0.35">
      <c r="A169" t="s">
        <v>370</v>
      </c>
      <c r="B169" t="s">
        <v>127</v>
      </c>
      <c r="C169" t="s">
        <v>255</v>
      </c>
      <c r="D169" t="s">
        <v>482</v>
      </c>
      <c r="E169" t="s">
        <v>9</v>
      </c>
      <c r="F169" t="s">
        <v>28</v>
      </c>
      <c r="G169" t="s">
        <v>10</v>
      </c>
      <c r="H169" t="s">
        <v>485</v>
      </c>
    </row>
    <row r="170" spans="1:8" x14ac:dyDescent="0.35">
      <c r="A170" t="s">
        <v>370</v>
      </c>
      <c r="B170" t="s">
        <v>113</v>
      </c>
      <c r="C170" t="s">
        <v>255</v>
      </c>
      <c r="D170" t="s">
        <v>482</v>
      </c>
      <c r="E170" t="s">
        <v>9</v>
      </c>
      <c r="F170" t="s">
        <v>28</v>
      </c>
      <c r="G170" t="s">
        <v>10</v>
      </c>
      <c r="H170" t="s">
        <v>485</v>
      </c>
    </row>
    <row r="171" spans="1:8" x14ac:dyDescent="0.35">
      <c r="A171" t="s">
        <v>370</v>
      </c>
      <c r="B171" t="s">
        <v>114</v>
      </c>
      <c r="C171" t="s">
        <v>255</v>
      </c>
      <c r="D171" t="s">
        <v>482</v>
      </c>
      <c r="E171" t="s">
        <v>9</v>
      </c>
      <c r="F171" t="s">
        <v>28</v>
      </c>
      <c r="G171" t="s">
        <v>10</v>
      </c>
      <c r="H171" t="s">
        <v>485</v>
      </c>
    </row>
    <row r="172" spans="1:8" x14ac:dyDescent="0.35">
      <c r="A172" t="s">
        <v>370</v>
      </c>
      <c r="B172" t="s">
        <v>108</v>
      </c>
      <c r="C172" t="s">
        <v>255</v>
      </c>
      <c r="D172" t="s">
        <v>482</v>
      </c>
      <c r="E172" t="s">
        <v>9</v>
      </c>
      <c r="F172" t="s">
        <v>28</v>
      </c>
      <c r="G172" t="s">
        <v>10</v>
      </c>
      <c r="H172" t="s">
        <v>485</v>
      </c>
    </row>
    <row r="173" spans="1:8" x14ac:dyDescent="0.35">
      <c r="A173" t="s">
        <v>370</v>
      </c>
      <c r="B173" t="s">
        <v>174</v>
      </c>
      <c r="C173" t="s">
        <v>255</v>
      </c>
      <c r="D173" t="s">
        <v>482</v>
      </c>
      <c r="E173" t="s">
        <v>9</v>
      </c>
      <c r="F173" t="s">
        <v>28</v>
      </c>
      <c r="G173" t="s">
        <v>10</v>
      </c>
      <c r="H173" t="s">
        <v>485</v>
      </c>
    </row>
    <row r="174" spans="1:8" x14ac:dyDescent="0.35">
      <c r="A174" t="s">
        <v>357</v>
      </c>
      <c r="B174" t="s">
        <v>174</v>
      </c>
      <c r="C174" t="s">
        <v>255</v>
      </c>
      <c r="D174" t="s">
        <v>482</v>
      </c>
      <c r="E174" t="s">
        <v>9</v>
      </c>
      <c r="F174" t="s">
        <v>28</v>
      </c>
      <c r="G174" t="s">
        <v>10</v>
      </c>
      <c r="H174" t="s">
        <v>484</v>
      </c>
    </row>
    <row r="175" spans="1:8" x14ac:dyDescent="0.35">
      <c r="A175" t="s">
        <v>357</v>
      </c>
      <c r="B175" t="s">
        <v>117</v>
      </c>
      <c r="C175" t="s">
        <v>255</v>
      </c>
      <c r="D175" t="s">
        <v>482</v>
      </c>
      <c r="E175" t="s">
        <v>9</v>
      </c>
      <c r="F175" t="s">
        <v>28</v>
      </c>
      <c r="G175" t="s">
        <v>10</v>
      </c>
      <c r="H175" t="s">
        <v>484</v>
      </c>
    </row>
    <row r="176" spans="1:8" x14ac:dyDescent="0.35">
      <c r="A176" t="s">
        <v>357</v>
      </c>
      <c r="B176" t="s">
        <v>136</v>
      </c>
      <c r="C176" t="s">
        <v>255</v>
      </c>
      <c r="D176" t="s">
        <v>482</v>
      </c>
      <c r="E176" t="s">
        <v>9</v>
      </c>
      <c r="F176" t="s">
        <v>28</v>
      </c>
      <c r="G176" t="s">
        <v>10</v>
      </c>
      <c r="H176" t="s">
        <v>484</v>
      </c>
    </row>
    <row r="177" spans="1:8" x14ac:dyDescent="0.35">
      <c r="A177" t="s">
        <v>357</v>
      </c>
      <c r="B177" t="s">
        <v>127</v>
      </c>
      <c r="C177" t="s">
        <v>255</v>
      </c>
      <c r="D177" t="s">
        <v>482</v>
      </c>
      <c r="E177" t="s">
        <v>9</v>
      </c>
      <c r="F177" t="s">
        <v>28</v>
      </c>
      <c r="G177" t="s">
        <v>10</v>
      </c>
      <c r="H177" t="s">
        <v>484</v>
      </c>
    </row>
    <row r="178" spans="1:8" x14ac:dyDescent="0.35">
      <c r="A178" t="s">
        <v>357</v>
      </c>
      <c r="B178" t="s">
        <v>154</v>
      </c>
      <c r="C178" t="s">
        <v>255</v>
      </c>
      <c r="D178" t="s">
        <v>482</v>
      </c>
      <c r="E178" t="s">
        <v>9</v>
      </c>
      <c r="F178" t="s">
        <v>28</v>
      </c>
      <c r="G178" t="s">
        <v>10</v>
      </c>
      <c r="H178" t="s">
        <v>484</v>
      </c>
    </row>
    <row r="179" spans="1:8" x14ac:dyDescent="0.35">
      <c r="A179" t="s">
        <v>357</v>
      </c>
      <c r="B179" t="s">
        <v>113</v>
      </c>
      <c r="C179" t="s">
        <v>255</v>
      </c>
      <c r="D179" t="s">
        <v>482</v>
      </c>
      <c r="E179" t="s">
        <v>9</v>
      </c>
      <c r="F179" t="s">
        <v>28</v>
      </c>
      <c r="G179" t="s">
        <v>10</v>
      </c>
      <c r="H179" t="s">
        <v>484</v>
      </c>
    </row>
    <row r="180" spans="1:8" x14ac:dyDescent="0.35">
      <c r="A180" t="s">
        <v>357</v>
      </c>
      <c r="B180" t="s">
        <v>108</v>
      </c>
      <c r="C180" t="s">
        <v>255</v>
      </c>
      <c r="D180" t="s">
        <v>482</v>
      </c>
      <c r="E180" t="s">
        <v>9</v>
      </c>
      <c r="F180" t="s">
        <v>28</v>
      </c>
      <c r="G180" t="s">
        <v>10</v>
      </c>
      <c r="H180" t="s">
        <v>484</v>
      </c>
    </row>
    <row r="181" spans="1:8" x14ac:dyDescent="0.35">
      <c r="A181" t="s">
        <v>359</v>
      </c>
      <c r="B181" t="s">
        <v>136</v>
      </c>
      <c r="C181" t="s">
        <v>255</v>
      </c>
      <c r="D181" t="s">
        <v>482</v>
      </c>
      <c r="E181" t="s">
        <v>9</v>
      </c>
      <c r="F181" t="s">
        <v>28</v>
      </c>
      <c r="G181" t="s">
        <v>10</v>
      </c>
      <c r="H181" t="s">
        <v>483</v>
      </c>
    </row>
    <row r="182" spans="1:8" x14ac:dyDescent="0.35">
      <c r="A182" t="s">
        <v>359</v>
      </c>
      <c r="B182" t="s">
        <v>113</v>
      </c>
      <c r="C182" t="s">
        <v>255</v>
      </c>
      <c r="D182" t="s">
        <v>482</v>
      </c>
      <c r="E182" t="s">
        <v>9</v>
      </c>
      <c r="F182" t="s">
        <v>28</v>
      </c>
      <c r="G182" t="s">
        <v>10</v>
      </c>
      <c r="H182" t="s">
        <v>483</v>
      </c>
    </row>
    <row r="183" spans="1:8" x14ac:dyDescent="0.35">
      <c r="A183" t="s">
        <v>359</v>
      </c>
      <c r="B183" t="s">
        <v>108</v>
      </c>
      <c r="C183" t="s">
        <v>255</v>
      </c>
      <c r="D183" t="s">
        <v>482</v>
      </c>
      <c r="E183" t="s">
        <v>9</v>
      </c>
      <c r="F183" t="s">
        <v>28</v>
      </c>
      <c r="G183" t="s">
        <v>10</v>
      </c>
      <c r="H183" t="s">
        <v>483</v>
      </c>
    </row>
    <row r="184" spans="1:8" x14ac:dyDescent="0.35">
      <c r="A184" t="s">
        <v>359</v>
      </c>
      <c r="B184" t="s">
        <v>154</v>
      </c>
      <c r="C184" t="s">
        <v>255</v>
      </c>
      <c r="D184" t="s">
        <v>482</v>
      </c>
      <c r="E184" t="s">
        <v>9</v>
      </c>
      <c r="F184" t="s">
        <v>28</v>
      </c>
      <c r="G184" t="s">
        <v>10</v>
      </c>
      <c r="H184" t="s">
        <v>483</v>
      </c>
    </row>
    <row r="185" spans="1:8" x14ac:dyDescent="0.35">
      <c r="A185" t="s">
        <v>359</v>
      </c>
      <c r="B185" t="s">
        <v>127</v>
      </c>
      <c r="C185" t="s">
        <v>255</v>
      </c>
      <c r="D185" t="s">
        <v>482</v>
      </c>
      <c r="E185" t="s">
        <v>9</v>
      </c>
      <c r="F185" t="s">
        <v>28</v>
      </c>
      <c r="G185" t="s">
        <v>10</v>
      </c>
      <c r="H185" t="s">
        <v>483</v>
      </c>
    </row>
    <row r="186" spans="1:8" x14ac:dyDescent="0.35">
      <c r="A186" t="s">
        <v>359</v>
      </c>
      <c r="B186" t="s">
        <v>174</v>
      </c>
      <c r="C186" t="s">
        <v>255</v>
      </c>
      <c r="D186" t="s">
        <v>482</v>
      </c>
      <c r="E186" t="s">
        <v>9</v>
      </c>
      <c r="F186" t="s">
        <v>28</v>
      </c>
      <c r="G186" t="s">
        <v>10</v>
      </c>
      <c r="H186" t="s">
        <v>483</v>
      </c>
    </row>
    <row r="187" spans="1:8" x14ac:dyDescent="0.35">
      <c r="A187" t="s">
        <v>359</v>
      </c>
      <c r="B187" t="s">
        <v>117</v>
      </c>
      <c r="C187" t="s">
        <v>255</v>
      </c>
      <c r="D187" t="s">
        <v>482</v>
      </c>
      <c r="E187" t="s">
        <v>9</v>
      </c>
      <c r="F187" t="s">
        <v>28</v>
      </c>
      <c r="G187" t="s">
        <v>10</v>
      </c>
      <c r="H187" t="s">
        <v>483</v>
      </c>
    </row>
    <row r="188" spans="1:8" x14ac:dyDescent="0.35">
      <c r="A188" t="s">
        <v>362</v>
      </c>
      <c r="B188" t="s">
        <v>108</v>
      </c>
      <c r="C188" t="s">
        <v>255</v>
      </c>
      <c r="D188" t="s">
        <v>482</v>
      </c>
      <c r="E188" t="s">
        <v>9</v>
      </c>
      <c r="F188" t="s">
        <v>28</v>
      </c>
      <c r="G188" t="s">
        <v>10</v>
      </c>
      <c r="H188" t="s">
        <v>483</v>
      </c>
    </row>
    <row r="189" spans="1:8" x14ac:dyDescent="0.35">
      <c r="A189" t="s">
        <v>362</v>
      </c>
      <c r="B189" t="s">
        <v>136</v>
      </c>
      <c r="C189" t="s">
        <v>255</v>
      </c>
      <c r="D189" t="s">
        <v>482</v>
      </c>
      <c r="E189" t="s">
        <v>9</v>
      </c>
      <c r="F189" t="s">
        <v>28</v>
      </c>
      <c r="G189" t="s">
        <v>10</v>
      </c>
      <c r="H189" t="s">
        <v>483</v>
      </c>
    </row>
    <row r="190" spans="1:8" x14ac:dyDescent="0.35">
      <c r="A190" t="s">
        <v>362</v>
      </c>
      <c r="B190" t="s">
        <v>174</v>
      </c>
      <c r="C190" t="s">
        <v>255</v>
      </c>
      <c r="D190" t="s">
        <v>482</v>
      </c>
      <c r="E190" t="s">
        <v>9</v>
      </c>
      <c r="F190" t="s">
        <v>28</v>
      </c>
      <c r="G190" t="s">
        <v>10</v>
      </c>
      <c r="H190" t="s">
        <v>483</v>
      </c>
    </row>
    <row r="191" spans="1:8" x14ac:dyDescent="0.35">
      <c r="A191" t="s">
        <v>362</v>
      </c>
      <c r="B191" t="s">
        <v>117</v>
      </c>
      <c r="C191" t="s">
        <v>255</v>
      </c>
      <c r="D191" t="s">
        <v>482</v>
      </c>
      <c r="E191" t="s">
        <v>9</v>
      </c>
      <c r="F191" t="s">
        <v>28</v>
      </c>
      <c r="G191" t="s">
        <v>10</v>
      </c>
      <c r="H191" t="s">
        <v>483</v>
      </c>
    </row>
    <row r="192" spans="1:8" x14ac:dyDescent="0.35">
      <c r="A192" t="s">
        <v>362</v>
      </c>
      <c r="B192" t="s">
        <v>127</v>
      </c>
      <c r="C192" t="s">
        <v>255</v>
      </c>
      <c r="D192" t="s">
        <v>482</v>
      </c>
      <c r="E192" t="s">
        <v>9</v>
      </c>
      <c r="F192" t="s">
        <v>28</v>
      </c>
      <c r="G192" t="s">
        <v>10</v>
      </c>
      <c r="H192" t="s">
        <v>483</v>
      </c>
    </row>
    <row r="193" spans="1:8" x14ac:dyDescent="0.35">
      <c r="A193" t="s">
        <v>362</v>
      </c>
      <c r="B193" t="s">
        <v>154</v>
      </c>
      <c r="C193" t="s">
        <v>255</v>
      </c>
      <c r="D193" t="s">
        <v>482</v>
      </c>
      <c r="E193" t="s">
        <v>9</v>
      </c>
      <c r="F193" t="s">
        <v>28</v>
      </c>
      <c r="G193" t="s">
        <v>10</v>
      </c>
      <c r="H193" t="s">
        <v>483</v>
      </c>
    </row>
    <row r="194" spans="1:8" x14ac:dyDescent="0.35">
      <c r="A194" t="s">
        <v>362</v>
      </c>
      <c r="B194" t="s">
        <v>113</v>
      </c>
      <c r="C194" t="s">
        <v>255</v>
      </c>
      <c r="D194" t="s">
        <v>482</v>
      </c>
      <c r="E194" t="s">
        <v>9</v>
      </c>
      <c r="F194" t="s">
        <v>28</v>
      </c>
      <c r="G194" t="s">
        <v>10</v>
      </c>
      <c r="H194" t="s">
        <v>483</v>
      </c>
    </row>
    <row r="195" spans="1:8" x14ac:dyDescent="0.35">
      <c r="A195" t="s">
        <v>363</v>
      </c>
      <c r="B195" t="s">
        <v>127</v>
      </c>
      <c r="C195" t="s">
        <v>255</v>
      </c>
      <c r="D195" t="s">
        <v>482</v>
      </c>
      <c r="E195" t="s">
        <v>9</v>
      </c>
      <c r="F195" t="s">
        <v>28</v>
      </c>
      <c r="G195" t="s">
        <v>10</v>
      </c>
      <c r="H195" t="s">
        <v>483</v>
      </c>
    </row>
    <row r="196" spans="1:8" x14ac:dyDescent="0.35">
      <c r="A196" t="s">
        <v>363</v>
      </c>
      <c r="B196" t="s">
        <v>113</v>
      </c>
      <c r="C196" t="s">
        <v>255</v>
      </c>
      <c r="D196" t="s">
        <v>482</v>
      </c>
      <c r="E196" t="s">
        <v>9</v>
      </c>
      <c r="F196" t="s">
        <v>28</v>
      </c>
      <c r="G196" t="s">
        <v>10</v>
      </c>
      <c r="H196" t="s">
        <v>483</v>
      </c>
    </row>
    <row r="197" spans="1:8" x14ac:dyDescent="0.35">
      <c r="A197" t="s">
        <v>363</v>
      </c>
      <c r="B197" t="s">
        <v>154</v>
      </c>
      <c r="C197" t="s">
        <v>255</v>
      </c>
      <c r="D197" t="s">
        <v>482</v>
      </c>
      <c r="E197" t="s">
        <v>9</v>
      </c>
      <c r="F197" t="s">
        <v>28</v>
      </c>
      <c r="G197" t="s">
        <v>10</v>
      </c>
      <c r="H197" t="s">
        <v>483</v>
      </c>
    </row>
    <row r="198" spans="1:8" x14ac:dyDescent="0.35">
      <c r="A198" t="s">
        <v>363</v>
      </c>
      <c r="B198" t="s">
        <v>136</v>
      </c>
      <c r="C198" t="s">
        <v>255</v>
      </c>
      <c r="D198" t="s">
        <v>482</v>
      </c>
      <c r="E198" t="s">
        <v>9</v>
      </c>
      <c r="F198" t="s">
        <v>28</v>
      </c>
      <c r="G198" t="s">
        <v>10</v>
      </c>
      <c r="H198" t="s">
        <v>483</v>
      </c>
    </row>
    <row r="199" spans="1:8" x14ac:dyDescent="0.35">
      <c r="A199" t="s">
        <v>363</v>
      </c>
      <c r="B199" t="s">
        <v>174</v>
      </c>
      <c r="C199" t="s">
        <v>255</v>
      </c>
      <c r="D199" t="s">
        <v>482</v>
      </c>
      <c r="E199" t="s">
        <v>9</v>
      </c>
      <c r="F199" t="s">
        <v>28</v>
      </c>
      <c r="G199" t="s">
        <v>10</v>
      </c>
      <c r="H199" t="s">
        <v>483</v>
      </c>
    </row>
    <row r="200" spans="1:8" x14ac:dyDescent="0.35">
      <c r="A200" t="s">
        <v>363</v>
      </c>
      <c r="B200" t="s">
        <v>108</v>
      </c>
      <c r="C200" t="s">
        <v>255</v>
      </c>
      <c r="D200" t="s">
        <v>482</v>
      </c>
      <c r="E200" t="s">
        <v>9</v>
      </c>
      <c r="F200" t="s">
        <v>28</v>
      </c>
      <c r="G200" t="s">
        <v>10</v>
      </c>
      <c r="H200" t="s">
        <v>483</v>
      </c>
    </row>
    <row r="201" spans="1:8" x14ac:dyDescent="0.35">
      <c r="A201" t="s">
        <v>363</v>
      </c>
      <c r="B201" t="s">
        <v>117</v>
      </c>
      <c r="C201" t="s">
        <v>255</v>
      </c>
      <c r="D201" t="s">
        <v>482</v>
      </c>
      <c r="E201" t="s">
        <v>9</v>
      </c>
      <c r="F201" t="s">
        <v>28</v>
      </c>
      <c r="G201" t="s">
        <v>10</v>
      </c>
      <c r="H201" t="s">
        <v>483</v>
      </c>
    </row>
    <row r="202" spans="1:8" x14ac:dyDescent="0.35">
      <c r="A202" t="s">
        <v>364</v>
      </c>
      <c r="B202" t="s">
        <v>136</v>
      </c>
      <c r="C202" t="s">
        <v>255</v>
      </c>
      <c r="D202" t="s">
        <v>482</v>
      </c>
      <c r="E202" t="s">
        <v>9</v>
      </c>
      <c r="F202" t="s">
        <v>28</v>
      </c>
      <c r="G202" t="s">
        <v>10</v>
      </c>
      <c r="H202" t="s">
        <v>483</v>
      </c>
    </row>
    <row r="203" spans="1:8" x14ac:dyDescent="0.35">
      <c r="A203" t="s">
        <v>364</v>
      </c>
      <c r="B203" t="s">
        <v>154</v>
      </c>
      <c r="C203" t="s">
        <v>255</v>
      </c>
      <c r="D203" t="s">
        <v>482</v>
      </c>
      <c r="E203" t="s">
        <v>9</v>
      </c>
      <c r="F203" t="s">
        <v>28</v>
      </c>
      <c r="G203" t="s">
        <v>10</v>
      </c>
      <c r="H203" t="s">
        <v>483</v>
      </c>
    </row>
    <row r="204" spans="1:8" x14ac:dyDescent="0.35">
      <c r="A204" t="s">
        <v>364</v>
      </c>
      <c r="B204" t="s">
        <v>108</v>
      </c>
      <c r="C204" t="s">
        <v>255</v>
      </c>
      <c r="D204" t="s">
        <v>482</v>
      </c>
      <c r="E204" t="s">
        <v>9</v>
      </c>
      <c r="F204" t="s">
        <v>28</v>
      </c>
      <c r="G204" t="s">
        <v>10</v>
      </c>
      <c r="H204" t="s">
        <v>483</v>
      </c>
    </row>
    <row r="205" spans="1:8" x14ac:dyDescent="0.35">
      <c r="A205" t="s">
        <v>364</v>
      </c>
      <c r="B205" t="s">
        <v>117</v>
      </c>
      <c r="C205" t="s">
        <v>255</v>
      </c>
      <c r="D205" t="s">
        <v>482</v>
      </c>
      <c r="E205" t="s">
        <v>9</v>
      </c>
      <c r="F205" t="s">
        <v>28</v>
      </c>
      <c r="G205" t="s">
        <v>10</v>
      </c>
      <c r="H205" t="s">
        <v>483</v>
      </c>
    </row>
    <row r="206" spans="1:8" x14ac:dyDescent="0.35">
      <c r="A206" t="s">
        <v>364</v>
      </c>
      <c r="B206" t="s">
        <v>127</v>
      </c>
      <c r="C206" t="s">
        <v>255</v>
      </c>
      <c r="D206" t="s">
        <v>482</v>
      </c>
      <c r="E206" t="s">
        <v>9</v>
      </c>
      <c r="F206" t="s">
        <v>28</v>
      </c>
      <c r="G206" t="s">
        <v>10</v>
      </c>
      <c r="H206" t="s">
        <v>483</v>
      </c>
    </row>
    <row r="207" spans="1:8" x14ac:dyDescent="0.35">
      <c r="A207" t="s">
        <v>364</v>
      </c>
      <c r="B207" t="s">
        <v>174</v>
      </c>
      <c r="C207" t="s">
        <v>255</v>
      </c>
      <c r="D207" t="s">
        <v>482</v>
      </c>
      <c r="E207" t="s">
        <v>9</v>
      </c>
      <c r="F207" t="s">
        <v>28</v>
      </c>
      <c r="G207" t="s">
        <v>10</v>
      </c>
      <c r="H207" t="s">
        <v>483</v>
      </c>
    </row>
    <row r="208" spans="1:8" x14ac:dyDescent="0.35">
      <c r="A208" t="s">
        <v>364</v>
      </c>
      <c r="B208" t="s">
        <v>113</v>
      </c>
      <c r="C208" t="s">
        <v>255</v>
      </c>
      <c r="D208" t="s">
        <v>482</v>
      </c>
      <c r="E208" t="s">
        <v>9</v>
      </c>
      <c r="F208" t="s">
        <v>28</v>
      </c>
      <c r="G208" t="s">
        <v>10</v>
      </c>
      <c r="H208" t="s">
        <v>483</v>
      </c>
    </row>
    <row r="209" spans="1:8" x14ac:dyDescent="0.35">
      <c r="A209" t="s">
        <v>366</v>
      </c>
      <c r="B209" t="s">
        <v>154</v>
      </c>
      <c r="C209" t="s">
        <v>255</v>
      </c>
      <c r="D209" t="s">
        <v>482</v>
      </c>
      <c r="E209" t="s">
        <v>6</v>
      </c>
      <c r="F209" t="s">
        <v>28</v>
      </c>
      <c r="G209" t="s">
        <v>10</v>
      </c>
      <c r="H209" t="s">
        <v>483</v>
      </c>
    </row>
    <row r="210" spans="1:8" x14ac:dyDescent="0.35">
      <c r="A210" t="s">
        <v>366</v>
      </c>
      <c r="B210" t="s">
        <v>136</v>
      </c>
      <c r="C210" t="s">
        <v>255</v>
      </c>
      <c r="D210" t="s">
        <v>482</v>
      </c>
      <c r="E210" t="s">
        <v>6</v>
      </c>
      <c r="F210" t="s">
        <v>28</v>
      </c>
      <c r="G210" t="s">
        <v>10</v>
      </c>
      <c r="H210" t="s">
        <v>483</v>
      </c>
    </row>
    <row r="211" spans="1:8" x14ac:dyDescent="0.35">
      <c r="A211" t="s">
        <v>366</v>
      </c>
      <c r="B211" t="s">
        <v>108</v>
      </c>
      <c r="C211" t="s">
        <v>255</v>
      </c>
      <c r="D211" t="s">
        <v>482</v>
      </c>
      <c r="E211" t="s">
        <v>6</v>
      </c>
      <c r="F211" t="s">
        <v>28</v>
      </c>
      <c r="G211" t="s">
        <v>10</v>
      </c>
      <c r="H211" t="s">
        <v>483</v>
      </c>
    </row>
    <row r="212" spans="1:8" x14ac:dyDescent="0.35">
      <c r="A212" t="s">
        <v>366</v>
      </c>
      <c r="B212" t="s">
        <v>127</v>
      </c>
      <c r="C212" t="s">
        <v>255</v>
      </c>
      <c r="D212" t="s">
        <v>482</v>
      </c>
      <c r="E212" t="s">
        <v>6</v>
      </c>
      <c r="F212" t="s">
        <v>28</v>
      </c>
      <c r="G212" t="s">
        <v>10</v>
      </c>
      <c r="H212" t="s">
        <v>483</v>
      </c>
    </row>
    <row r="213" spans="1:8" x14ac:dyDescent="0.35">
      <c r="A213" t="s">
        <v>366</v>
      </c>
      <c r="B213" t="s">
        <v>113</v>
      </c>
      <c r="C213" t="s">
        <v>255</v>
      </c>
      <c r="D213" t="s">
        <v>482</v>
      </c>
      <c r="E213" t="s">
        <v>6</v>
      </c>
      <c r="F213" t="s">
        <v>28</v>
      </c>
      <c r="G213" t="s">
        <v>10</v>
      </c>
      <c r="H213" t="s">
        <v>483</v>
      </c>
    </row>
    <row r="214" spans="1:8" x14ac:dyDescent="0.35">
      <c r="A214" t="s">
        <v>366</v>
      </c>
      <c r="B214" t="s">
        <v>117</v>
      </c>
      <c r="C214" t="s">
        <v>255</v>
      </c>
      <c r="D214" t="s">
        <v>482</v>
      </c>
      <c r="E214" t="s">
        <v>6</v>
      </c>
      <c r="F214" t="s">
        <v>28</v>
      </c>
      <c r="G214" t="s">
        <v>10</v>
      </c>
      <c r="H214" t="s">
        <v>483</v>
      </c>
    </row>
    <row r="215" spans="1:8" x14ac:dyDescent="0.35">
      <c r="A215" t="s">
        <v>366</v>
      </c>
      <c r="B215" t="s">
        <v>174</v>
      </c>
      <c r="C215" t="s">
        <v>255</v>
      </c>
      <c r="D215" t="s">
        <v>482</v>
      </c>
      <c r="E215" t="s">
        <v>6</v>
      </c>
      <c r="F215" t="s">
        <v>28</v>
      </c>
      <c r="G215" t="s">
        <v>10</v>
      </c>
      <c r="H215" t="s">
        <v>483</v>
      </c>
    </row>
    <row r="216" spans="1:8" x14ac:dyDescent="0.35">
      <c r="A216" t="s">
        <v>356</v>
      </c>
      <c r="B216" t="s">
        <v>117</v>
      </c>
      <c r="C216" t="s">
        <v>255</v>
      </c>
      <c r="D216" t="s">
        <v>482</v>
      </c>
      <c r="E216" t="s">
        <v>9</v>
      </c>
      <c r="F216" t="s">
        <v>28</v>
      </c>
      <c r="G216" t="s">
        <v>10</v>
      </c>
      <c r="H216" t="s">
        <v>486</v>
      </c>
    </row>
    <row r="217" spans="1:8" x14ac:dyDescent="0.35">
      <c r="A217" t="s">
        <v>356</v>
      </c>
      <c r="B217" t="s">
        <v>174</v>
      </c>
      <c r="C217" t="s">
        <v>255</v>
      </c>
      <c r="D217" t="s">
        <v>482</v>
      </c>
      <c r="E217" t="s">
        <v>9</v>
      </c>
      <c r="F217" t="s">
        <v>28</v>
      </c>
      <c r="G217" t="s">
        <v>10</v>
      </c>
      <c r="H217" t="s">
        <v>486</v>
      </c>
    </row>
    <row r="218" spans="1:8" x14ac:dyDescent="0.35">
      <c r="A218" t="s">
        <v>356</v>
      </c>
      <c r="B218" t="s">
        <v>127</v>
      </c>
      <c r="C218" t="s">
        <v>255</v>
      </c>
      <c r="D218" t="s">
        <v>482</v>
      </c>
      <c r="E218" t="s">
        <v>9</v>
      </c>
      <c r="F218" t="s">
        <v>28</v>
      </c>
      <c r="G218" t="s">
        <v>10</v>
      </c>
      <c r="H218" t="s">
        <v>486</v>
      </c>
    </row>
    <row r="219" spans="1:8" x14ac:dyDescent="0.35">
      <c r="A219" t="s">
        <v>356</v>
      </c>
      <c r="B219" t="s">
        <v>154</v>
      </c>
      <c r="C219" t="s">
        <v>255</v>
      </c>
      <c r="D219" t="s">
        <v>482</v>
      </c>
      <c r="E219" t="s">
        <v>9</v>
      </c>
      <c r="F219" t="s">
        <v>28</v>
      </c>
      <c r="G219" t="s">
        <v>10</v>
      </c>
      <c r="H219" t="s">
        <v>486</v>
      </c>
    </row>
    <row r="220" spans="1:8" x14ac:dyDescent="0.35">
      <c r="A220" t="s">
        <v>356</v>
      </c>
      <c r="B220" t="s">
        <v>108</v>
      </c>
      <c r="C220" t="s">
        <v>255</v>
      </c>
      <c r="D220" t="s">
        <v>482</v>
      </c>
      <c r="E220" t="s">
        <v>9</v>
      </c>
      <c r="F220" t="s">
        <v>28</v>
      </c>
      <c r="G220" t="s">
        <v>10</v>
      </c>
      <c r="H220" t="s">
        <v>486</v>
      </c>
    </row>
    <row r="221" spans="1:8" x14ac:dyDescent="0.35">
      <c r="A221" t="s">
        <v>356</v>
      </c>
      <c r="B221" t="s">
        <v>113</v>
      </c>
      <c r="C221" t="s">
        <v>255</v>
      </c>
      <c r="D221" t="s">
        <v>482</v>
      </c>
      <c r="E221" t="s">
        <v>9</v>
      </c>
      <c r="F221" t="s">
        <v>28</v>
      </c>
      <c r="G221" t="s">
        <v>10</v>
      </c>
      <c r="H221" t="s">
        <v>486</v>
      </c>
    </row>
    <row r="222" spans="1:8" x14ac:dyDescent="0.35">
      <c r="A222" t="s">
        <v>356</v>
      </c>
      <c r="B222" t="s">
        <v>136</v>
      </c>
      <c r="C222" t="s">
        <v>255</v>
      </c>
      <c r="D222" t="s">
        <v>482</v>
      </c>
      <c r="E222" t="s">
        <v>9</v>
      </c>
      <c r="F222" t="s">
        <v>28</v>
      </c>
      <c r="G222" t="s">
        <v>10</v>
      </c>
      <c r="H222" t="s">
        <v>486</v>
      </c>
    </row>
    <row r="223" spans="1:8" x14ac:dyDescent="0.35">
      <c r="A223" t="s">
        <v>367</v>
      </c>
      <c r="B223" t="s">
        <v>108</v>
      </c>
      <c r="C223" t="s">
        <v>255</v>
      </c>
      <c r="D223" t="s">
        <v>482</v>
      </c>
      <c r="E223" t="s">
        <v>9</v>
      </c>
      <c r="F223" t="s">
        <v>28</v>
      </c>
      <c r="G223" t="s">
        <v>10</v>
      </c>
      <c r="H223" t="s">
        <v>487</v>
      </c>
    </row>
    <row r="224" spans="1:8" x14ac:dyDescent="0.35">
      <c r="A224" t="s">
        <v>367</v>
      </c>
      <c r="B224" t="s">
        <v>113</v>
      </c>
      <c r="C224" t="s">
        <v>255</v>
      </c>
      <c r="D224" t="s">
        <v>482</v>
      </c>
      <c r="E224" t="s">
        <v>9</v>
      </c>
      <c r="F224" t="s">
        <v>28</v>
      </c>
      <c r="G224" t="s">
        <v>10</v>
      </c>
      <c r="H224" t="s">
        <v>487</v>
      </c>
    </row>
    <row r="225" spans="1:8" x14ac:dyDescent="0.35">
      <c r="A225" t="s">
        <v>367</v>
      </c>
      <c r="B225" t="s">
        <v>174</v>
      </c>
      <c r="C225" t="s">
        <v>255</v>
      </c>
      <c r="D225" t="s">
        <v>482</v>
      </c>
      <c r="E225" t="s">
        <v>9</v>
      </c>
      <c r="F225" t="s">
        <v>28</v>
      </c>
      <c r="G225" t="s">
        <v>10</v>
      </c>
      <c r="H225" t="s">
        <v>487</v>
      </c>
    </row>
    <row r="226" spans="1:8" x14ac:dyDescent="0.35">
      <c r="A226" t="s">
        <v>367</v>
      </c>
      <c r="B226" t="s">
        <v>154</v>
      </c>
      <c r="C226" t="s">
        <v>255</v>
      </c>
      <c r="D226" t="s">
        <v>482</v>
      </c>
      <c r="E226" t="s">
        <v>9</v>
      </c>
      <c r="F226" t="s">
        <v>28</v>
      </c>
      <c r="G226" t="s">
        <v>10</v>
      </c>
      <c r="H226" t="s">
        <v>487</v>
      </c>
    </row>
    <row r="227" spans="1:8" x14ac:dyDescent="0.35">
      <c r="A227" t="s">
        <v>367</v>
      </c>
      <c r="B227" t="s">
        <v>127</v>
      </c>
      <c r="C227" t="s">
        <v>255</v>
      </c>
      <c r="D227" t="s">
        <v>482</v>
      </c>
      <c r="E227" t="s">
        <v>9</v>
      </c>
      <c r="F227" t="s">
        <v>28</v>
      </c>
      <c r="G227" t="s">
        <v>10</v>
      </c>
      <c r="H227" t="s">
        <v>487</v>
      </c>
    </row>
    <row r="228" spans="1:8" x14ac:dyDescent="0.35">
      <c r="A228" t="s">
        <v>367</v>
      </c>
      <c r="B228" t="s">
        <v>136</v>
      </c>
      <c r="C228" t="s">
        <v>255</v>
      </c>
      <c r="D228" t="s">
        <v>482</v>
      </c>
      <c r="E228" t="s">
        <v>9</v>
      </c>
      <c r="F228" t="s">
        <v>28</v>
      </c>
      <c r="G228" t="s">
        <v>10</v>
      </c>
      <c r="H228" t="s">
        <v>487</v>
      </c>
    </row>
    <row r="229" spans="1:8" x14ac:dyDescent="0.35">
      <c r="A229" t="s">
        <v>367</v>
      </c>
      <c r="B229" t="s">
        <v>117</v>
      </c>
      <c r="C229" t="s">
        <v>255</v>
      </c>
      <c r="D229" t="s">
        <v>482</v>
      </c>
      <c r="E229" t="s">
        <v>9</v>
      </c>
      <c r="F229" t="s">
        <v>28</v>
      </c>
      <c r="G229" t="s">
        <v>10</v>
      </c>
      <c r="H229" t="s">
        <v>487</v>
      </c>
    </row>
    <row r="230" spans="1:8" x14ac:dyDescent="0.35">
      <c r="A230" t="s">
        <v>368</v>
      </c>
      <c r="B230" t="s">
        <v>117</v>
      </c>
      <c r="C230" t="s">
        <v>255</v>
      </c>
      <c r="D230" t="s">
        <v>482</v>
      </c>
      <c r="E230" t="s">
        <v>9</v>
      </c>
      <c r="F230" t="s">
        <v>28</v>
      </c>
      <c r="G230" t="s">
        <v>10</v>
      </c>
      <c r="H230" t="s">
        <v>487</v>
      </c>
    </row>
    <row r="231" spans="1:8" x14ac:dyDescent="0.35">
      <c r="A231" t="s">
        <v>368</v>
      </c>
      <c r="B231" t="s">
        <v>174</v>
      </c>
      <c r="C231" t="s">
        <v>255</v>
      </c>
      <c r="D231" t="s">
        <v>482</v>
      </c>
      <c r="E231" t="s">
        <v>9</v>
      </c>
      <c r="F231" t="s">
        <v>28</v>
      </c>
      <c r="G231" t="s">
        <v>10</v>
      </c>
      <c r="H231" t="s">
        <v>487</v>
      </c>
    </row>
    <row r="232" spans="1:8" x14ac:dyDescent="0.35">
      <c r="A232" t="s">
        <v>368</v>
      </c>
      <c r="B232" t="s">
        <v>108</v>
      </c>
      <c r="C232" t="s">
        <v>255</v>
      </c>
      <c r="D232" t="s">
        <v>482</v>
      </c>
      <c r="E232" t="s">
        <v>9</v>
      </c>
      <c r="F232" t="s">
        <v>28</v>
      </c>
      <c r="G232" t="s">
        <v>10</v>
      </c>
      <c r="H232" t="s">
        <v>487</v>
      </c>
    </row>
    <row r="233" spans="1:8" x14ac:dyDescent="0.35">
      <c r="A233" t="s">
        <v>368</v>
      </c>
      <c r="B233" t="s">
        <v>113</v>
      </c>
      <c r="C233" t="s">
        <v>255</v>
      </c>
      <c r="D233" t="s">
        <v>482</v>
      </c>
      <c r="E233" t="s">
        <v>9</v>
      </c>
      <c r="F233" t="s">
        <v>28</v>
      </c>
      <c r="G233" t="s">
        <v>10</v>
      </c>
      <c r="H233" t="s">
        <v>487</v>
      </c>
    </row>
    <row r="234" spans="1:8" x14ac:dyDescent="0.35">
      <c r="A234" t="s">
        <v>368</v>
      </c>
      <c r="B234" t="s">
        <v>127</v>
      </c>
      <c r="C234" t="s">
        <v>255</v>
      </c>
      <c r="D234" t="s">
        <v>482</v>
      </c>
      <c r="E234" t="s">
        <v>9</v>
      </c>
      <c r="F234" t="s">
        <v>28</v>
      </c>
      <c r="G234" t="s">
        <v>10</v>
      </c>
      <c r="H234" t="s">
        <v>487</v>
      </c>
    </row>
    <row r="235" spans="1:8" x14ac:dyDescent="0.35">
      <c r="A235" t="s">
        <v>368</v>
      </c>
      <c r="B235" t="s">
        <v>154</v>
      </c>
      <c r="C235" t="s">
        <v>255</v>
      </c>
      <c r="D235" t="s">
        <v>482</v>
      </c>
      <c r="E235" t="s">
        <v>9</v>
      </c>
      <c r="F235" t="s">
        <v>28</v>
      </c>
      <c r="G235" t="s">
        <v>10</v>
      </c>
      <c r="H235" t="s">
        <v>487</v>
      </c>
    </row>
    <row r="236" spans="1:8" x14ac:dyDescent="0.35">
      <c r="A236" t="s">
        <v>368</v>
      </c>
      <c r="B236" t="s">
        <v>136</v>
      </c>
      <c r="C236" t="s">
        <v>255</v>
      </c>
      <c r="D236" t="s">
        <v>482</v>
      </c>
      <c r="E236" t="s">
        <v>9</v>
      </c>
      <c r="F236" t="s">
        <v>28</v>
      </c>
      <c r="G236" t="s">
        <v>10</v>
      </c>
      <c r="H236" t="s">
        <v>487</v>
      </c>
    </row>
    <row r="237" spans="1:8" x14ac:dyDescent="0.35">
      <c r="A237" t="s">
        <v>268</v>
      </c>
      <c r="B237" t="s">
        <v>478</v>
      </c>
      <c r="C237" t="s">
        <v>255</v>
      </c>
      <c r="D237" t="s">
        <v>256</v>
      </c>
      <c r="E237" t="s">
        <v>6</v>
      </c>
      <c r="F237" t="s">
        <v>28</v>
      </c>
      <c r="G237" t="s">
        <v>7</v>
      </c>
      <c r="H237" t="s">
        <v>475</v>
      </c>
    </row>
    <row r="238" spans="1:8" x14ac:dyDescent="0.35">
      <c r="A238" t="s">
        <v>268</v>
      </c>
      <c r="B238" t="s">
        <v>335</v>
      </c>
      <c r="C238" t="s">
        <v>255</v>
      </c>
      <c r="D238" t="s">
        <v>256</v>
      </c>
      <c r="E238" t="s">
        <v>6</v>
      </c>
      <c r="F238" t="s">
        <v>28</v>
      </c>
      <c r="G238" t="s">
        <v>7</v>
      </c>
      <c r="H238" t="s">
        <v>475</v>
      </c>
    </row>
    <row r="239" spans="1:8" x14ac:dyDescent="0.35">
      <c r="A239" t="s">
        <v>268</v>
      </c>
      <c r="B239" t="s">
        <v>127</v>
      </c>
      <c r="C239" t="s">
        <v>255</v>
      </c>
      <c r="D239" t="s">
        <v>256</v>
      </c>
      <c r="E239" t="s">
        <v>6</v>
      </c>
      <c r="F239" t="s">
        <v>28</v>
      </c>
      <c r="G239" t="s">
        <v>7</v>
      </c>
      <c r="H239" t="s">
        <v>475</v>
      </c>
    </row>
    <row r="240" spans="1:8" x14ac:dyDescent="0.35">
      <c r="A240" t="s">
        <v>268</v>
      </c>
      <c r="B240" t="s">
        <v>136</v>
      </c>
      <c r="C240" t="s">
        <v>255</v>
      </c>
      <c r="D240" t="s">
        <v>256</v>
      </c>
      <c r="E240" t="s">
        <v>6</v>
      </c>
      <c r="F240" t="s">
        <v>28</v>
      </c>
      <c r="G240" t="s">
        <v>7</v>
      </c>
      <c r="H240" t="s">
        <v>475</v>
      </c>
    </row>
    <row r="241" spans="1:8" x14ac:dyDescent="0.35">
      <c r="A241" t="s">
        <v>268</v>
      </c>
      <c r="B241" t="s">
        <v>117</v>
      </c>
      <c r="C241" t="s">
        <v>255</v>
      </c>
      <c r="D241" t="s">
        <v>256</v>
      </c>
      <c r="E241" t="s">
        <v>6</v>
      </c>
      <c r="F241" t="s">
        <v>28</v>
      </c>
      <c r="G241" t="s">
        <v>7</v>
      </c>
      <c r="H241" t="s">
        <v>475</v>
      </c>
    </row>
    <row r="242" spans="1:8" x14ac:dyDescent="0.35">
      <c r="A242" t="s">
        <v>268</v>
      </c>
      <c r="B242" t="s">
        <v>174</v>
      </c>
      <c r="C242" t="s">
        <v>255</v>
      </c>
      <c r="D242" t="s">
        <v>256</v>
      </c>
      <c r="E242" t="s">
        <v>6</v>
      </c>
      <c r="F242" t="s">
        <v>28</v>
      </c>
      <c r="G242" t="s">
        <v>7</v>
      </c>
      <c r="H242" t="s">
        <v>475</v>
      </c>
    </row>
    <row r="243" spans="1:8" x14ac:dyDescent="0.35">
      <c r="A243" t="s">
        <v>268</v>
      </c>
      <c r="B243" t="s">
        <v>154</v>
      </c>
      <c r="C243" t="s">
        <v>255</v>
      </c>
      <c r="D243" t="s">
        <v>256</v>
      </c>
      <c r="E243" t="s">
        <v>6</v>
      </c>
      <c r="F243" t="s">
        <v>28</v>
      </c>
      <c r="G243" t="s">
        <v>7</v>
      </c>
      <c r="H243" t="s">
        <v>475</v>
      </c>
    </row>
    <row r="244" spans="1:8" x14ac:dyDescent="0.35">
      <c r="A244" t="s">
        <v>268</v>
      </c>
      <c r="B244" t="s">
        <v>108</v>
      </c>
      <c r="C244" t="s">
        <v>255</v>
      </c>
      <c r="D244" t="s">
        <v>256</v>
      </c>
      <c r="E244" t="s">
        <v>6</v>
      </c>
      <c r="F244" t="s">
        <v>28</v>
      </c>
      <c r="G244" t="s">
        <v>7</v>
      </c>
      <c r="H244" t="s">
        <v>475</v>
      </c>
    </row>
    <row r="245" spans="1:8" x14ac:dyDescent="0.35">
      <c r="A245" t="s">
        <v>276</v>
      </c>
      <c r="B245" t="s">
        <v>335</v>
      </c>
      <c r="C245" t="s">
        <v>255</v>
      </c>
      <c r="D245" t="s">
        <v>256</v>
      </c>
      <c r="E245" t="s">
        <v>6</v>
      </c>
      <c r="F245" t="s">
        <v>28</v>
      </c>
      <c r="G245" t="s">
        <v>7</v>
      </c>
      <c r="H245" t="s">
        <v>488</v>
      </c>
    </row>
    <row r="246" spans="1:8" x14ac:dyDescent="0.35">
      <c r="A246" t="s">
        <v>276</v>
      </c>
      <c r="B246" t="s">
        <v>117</v>
      </c>
      <c r="C246" t="s">
        <v>255</v>
      </c>
      <c r="D246" t="s">
        <v>256</v>
      </c>
      <c r="E246" t="s">
        <v>6</v>
      </c>
      <c r="F246" t="s">
        <v>28</v>
      </c>
      <c r="G246" t="s">
        <v>7</v>
      </c>
      <c r="H246" t="s">
        <v>488</v>
      </c>
    </row>
    <row r="247" spans="1:8" x14ac:dyDescent="0.35">
      <c r="A247" t="s">
        <v>276</v>
      </c>
      <c r="B247" t="s">
        <v>114</v>
      </c>
      <c r="C247" t="s">
        <v>255</v>
      </c>
      <c r="D247" t="s">
        <v>256</v>
      </c>
      <c r="E247" t="s">
        <v>6</v>
      </c>
      <c r="F247" t="s">
        <v>28</v>
      </c>
      <c r="G247" t="s">
        <v>7</v>
      </c>
      <c r="H247" t="s">
        <v>488</v>
      </c>
    </row>
    <row r="248" spans="1:8" x14ac:dyDescent="0.35">
      <c r="A248" t="s">
        <v>276</v>
      </c>
      <c r="B248" t="s">
        <v>119</v>
      </c>
      <c r="C248" t="s">
        <v>255</v>
      </c>
      <c r="D248" t="s">
        <v>256</v>
      </c>
      <c r="E248" t="s">
        <v>6</v>
      </c>
      <c r="F248" t="s">
        <v>28</v>
      </c>
      <c r="G248" t="s">
        <v>7</v>
      </c>
      <c r="H248" t="s">
        <v>488</v>
      </c>
    </row>
    <row r="249" spans="1:8" x14ac:dyDescent="0.35">
      <c r="A249" t="s">
        <v>303</v>
      </c>
      <c r="B249" t="s">
        <v>114</v>
      </c>
      <c r="C249" t="s">
        <v>255</v>
      </c>
      <c r="D249" t="s">
        <v>256</v>
      </c>
      <c r="E249" t="s">
        <v>6</v>
      </c>
      <c r="F249" t="s">
        <v>28</v>
      </c>
      <c r="G249" t="s">
        <v>7</v>
      </c>
      <c r="H249" t="s">
        <v>489</v>
      </c>
    </row>
    <row r="250" spans="1:8" x14ac:dyDescent="0.35">
      <c r="A250" t="s">
        <v>303</v>
      </c>
      <c r="B250" t="s">
        <v>154</v>
      </c>
      <c r="C250" t="s">
        <v>255</v>
      </c>
      <c r="D250" t="s">
        <v>256</v>
      </c>
      <c r="E250" t="s">
        <v>6</v>
      </c>
      <c r="F250" t="s">
        <v>28</v>
      </c>
      <c r="G250" t="s">
        <v>7</v>
      </c>
      <c r="H250" t="s">
        <v>489</v>
      </c>
    </row>
    <row r="251" spans="1:8" x14ac:dyDescent="0.35">
      <c r="A251" t="s">
        <v>303</v>
      </c>
      <c r="B251" t="s">
        <v>121</v>
      </c>
      <c r="C251" t="s">
        <v>255</v>
      </c>
      <c r="D251" t="s">
        <v>256</v>
      </c>
      <c r="E251" t="s">
        <v>6</v>
      </c>
      <c r="F251" t="s">
        <v>28</v>
      </c>
      <c r="G251" t="s">
        <v>7</v>
      </c>
      <c r="H251" t="s">
        <v>489</v>
      </c>
    </row>
    <row r="252" spans="1:8" x14ac:dyDescent="0.35">
      <c r="A252" t="s">
        <v>303</v>
      </c>
      <c r="B252" t="s">
        <v>119</v>
      </c>
      <c r="C252" t="s">
        <v>255</v>
      </c>
      <c r="D252" t="s">
        <v>256</v>
      </c>
      <c r="E252" t="s">
        <v>6</v>
      </c>
      <c r="F252" t="s">
        <v>28</v>
      </c>
      <c r="G252" t="s">
        <v>7</v>
      </c>
      <c r="H252" t="s">
        <v>489</v>
      </c>
    </row>
    <row r="253" spans="1:8" x14ac:dyDescent="0.35">
      <c r="A253" t="s">
        <v>344</v>
      </c>
      <c r="B253" t="s">
        <v>478</v>
      </c>
      <c r="C253" t="s">
        <v>255</v>
      </c>
      <c r="D253" t="s">
        <v>256</v>
      </c>
      <c r="E253" t="s">
        <v>6</v>
      </c>
      <c r="F253" t="s">
        <v>28</v>
      </c>
      <c r="G253" t="s">
        <v>7</v>
      </c>
      <c r="H253" t="s">
        <v>490</v>
      </c>
    </row>
    <row r="254" spans="1:8" x14ac:dyDescent="0.35">
      <c r="A254" t="s">
        <v>296</v>
      </c>
      <c r="B254" t="s">
        <v>113</v>
      </c>
      <c r="C254" t="s">
        <v>255</v>
      </c>
      <c r="D254" t="s">
        <v>256</v>
      </c>
      <c r="E254" t="s">
        <v>12</v>
      </c>
      <c r="F254" t="s">
        <v>28</v>
      </c>
      <c r="G254" t="s">
        <v>7</v>
      </c>
      <c r="H254" t="s">
        <v>491</v>
      </c>
    </row>
    <row r="255" spans="1:8" x14ac:dyDescent="0.35">
      <c r="A255" t="s">
        <v>354</v>
      </c>
      <c r="B255" t="s">
        <v>174</v>
      </c>
      <c r="C255" t="s">
        <v>255</v>
      </c>
      <c r="D255" t="s">
        <v>256</v>
      </c>
      <c r="E255" t="s">
        <v>12</v>
      </c>
      <c r="F255" t="s">
        <v>28</v>
      </c>
      <c r="G255" t="s">
        <v>7</v>
      </c>
      <c r="H255" t="s">
        <v>481</v>
      </c>
    </row>
    <row r="256" spans="1:8" x14ac:dyDescent="0.35">
      <c r="A256" t="s">
        <v>354</v>
      </c>
      <c r="B256" t="s">
        <v>108</v>
      </c>
      <c r="C256" t="s">
        <v>255</v>
      </c>
      <c r="D256" t="s">
        <v>256</v>
      </c>
      <c r="E256" t="s">
        <v>12</v>
      </c>
      <c r="F256" t="s">
        <v>28</v>
      </c>
      <c r="G256" t="s">
        <v>7</v>
      </c>
      <c r="H256" t="s">
        <v>481</v>
      </c>
    </row>
    <row r="257" spans="1:8" x14ac:dyDescent="0.35">
      <c r="A257" t="s">
        <v>354</v>
      </c>
      <c r="B257" t="s">
        <v>477</v>
      </c>
      <c r="C257" t="s">
        <v>255</v>
      </c>
      <c r="D257" t="s">
        <v>256</v>
      </c>
      <c r="E257" t="s">
        <v>12</v>
      </c>
      <c r="F257" t="s">
        <v>28</v>
      </c>
      <c r="G257" t="s">
        <v>7</v>
      </c>
      <c r="H257" t="s">
        <v>481</v>
      </c>
    </row>
    <row r="258" spans="1:8" x14ac:dyDescent="0.35">
      <c r="A258" t="s">
        <v>298</v>
      </c>
      <c r="B258" t="s">
        <v>174</v>
      </c>
      <c r="C258" t="s">
        <v>255</v>
      </c>
      <c r="D258" t="s">
        <v>256</v>
      </c>
      <c r="E258" t="s">
        <v>12</v>
      </c>
      <c r="F258" t="s">
        <v>28</v>
      </c>
      <c r="G258" t="s">
        <v>7</v>
      </c>
      <c r="H258" t="s">
        <v>481</v>
      </c>
    </row>
    <row r="259" spans="1:8" x14ac:dyDescent="0.35">
      <c r="A259" t="s">
        <v>298</v>
      </c>
      <c r="B259" t="s">
        <v>113</v>
      </c>
      <c r="C259" t="s">
        <v>255</v>
      </c>
      <c r="D259" t="s">
        <v>256</v>
      </c>
      <c r="E259" t="s">
        <v>12</v>
      </c>
      <c r="F259" t="s">
        <v>28</v>
      </c>
      <c r="G259" t="s">
        <v>7</v>
      </c>
      <c r="H259" t="s">
        <v>481</v>
      </c>
    </row>
    <row r="260" spans="1:8" x14ac:dyDescent="0.35">
      <c r="A260" t="s">
        <v>298</v>
      </c>
      <c r="B260" t="s">
        <v>477</v>
      </c>
      <c r="C260" t="s">
        <v>255</v>
      </c>
      <c r="D260" t="s">
        <v>256</v>
      </c>
      <c r="E260" t="s">
        <v>12</v>
      </c>
      <c r="F260" t="s">
        <v>28</v>
      </c>
      <c r="G260" t="s">
        <v>7</v>
      </c>
      <c r="H260" t="s">
        <v>481</v>
      </c>
    </row>
    <row r="261" spans="1:8" x14ac:dyDescent="0.35">
      <c r="A261" t="s">
        <v>298</v>
      </c>
      <c r="B261" t="s">
        <v>127</v>
      </c>
      <c r="C261" t="s">
        <v>255</v>
      </c>
      <c r="D261" t="s">
        <v>256</v>
      </c>
      <c r="E261" t="s">
        <v>12</v>
      </c>
      <c r="F261" t="s">
        <v>28</v>
      </c>
      <c r="G261" t="s">
        <v>7</v>
      </c>
      <c r="H261" t="s">
        <v>481</v>
      </c>
    </row>
    <row r="262" spans="1:8" x14ac:dyDescent="0.35">
      <c r="A262" t="s">
        <v>298</v>
      </c>
      <c r="B262" t="s">
        <v>108</v>
      </c>
      <c r="C262" t="s">
        <v>255</v>
      </c>
      <c r="D262" t="s">
        <v>256</v>
      </c>
      <c r="E262" t="s">
        <v>12</v>
      </c>
      <c r="F262" t="s">
        <v>28</v>
      </c>
      <c r="G262" t="s">
        <v>7</v>
      </c>
      <c r="H262" t="s">
        <v>481</v>
      </c>
    </row>
    <row r="263" spans="1:8" x14ac:dyDescent="0.35">
      <c r="A263" t="s">
        <v>277</v>
      </c>
      <c r="B263" t="s">
        <v>113</v>
      </c>
      <c r="C263" t="s">
        <v>255</v>
      </c>
      <c r="D263" t="s">
        <v>256</v>
      </c>
      <c r="E263" t="s">
        <v>12</v>
      </c>
      <c r="F263" t="s">
        <v>28</v>
      </c>
      <c r="G263" t="s">
        <v>7</v>
      </c>
      <c r="H263" t="s">
        <v>481</v>
      </c>
    </row>
    <row r="264" spans="1:8" x14ac:dyDescent="0.35">
      <c r="A264" t="s">
        <v>277</v>
      </c>
      <c r="B264" t="s">
        <v>108</v>
      </c>
      <c r="C264" t="s">
        <v>255</v>
      </c>
      <c r="D264" t="s">
        <v>256</v>
      </c>
      <c r="E264" t="s">
        <v>12</v>
      </c>
      <c r="F264" t="s">
        <v>28</v>
      </c>
      <c r="G264" t="s">
        <v>7</v>
      </c>
      <c r="H264" t="s">
        <v>481</v>
      </c>
    </row>
    <row r="265" spans="1:8" x14ac:dyDescent="0.35">
      <c r="A265" t="s">
        <v>277</v>
      </c>
      <c r="B265" t="s">
        <v>174</v>
      </c>
      <c r="C265" t="s">
        <v>255</v>
      </c>
      <c r="D265" t="s">
        <v>256</v>
      </c>
      <c r="E265" t="s">
        <v>12</v>
      </c>
      <c r="F265" t="s">
        <v>28</v>
      </c>
      <c r="G265" t="s">
        <v>7</v>
      </c>
      <c r="H265" t="s">
        <v>481</v>
      </c>
    </row>
    <row r="266" spans="1:8" x14ac:dyDescent="0.35">
      <c r="A266" t="s">
        <v>277</v>
      </c>
      <c r="B266" t="s">
        <v>117</v>
      </c>
      <c r="C266" t="s">
        <v>255</v>
      </c>
      <c r="D266" t="s">
        <v>256</v>
      </c>
      <c r="E266" t="s">
        <v>12</v>
      </c>
      <c r="F266" t="s">
        <v>28</v>
      </c>
      <c r="G266" t="s">
        <v>7</v>
      </c>
      <c r="H266" t="s">
        <v>481</v>
      </c>
    </row>
    <row r="267" spans="1:8" x14ac:dyDescent="0.35">
      <c r="A267" t="s">
        <v>277</v>
      </c>
      <c r="B267" t="s">
        <v>127</v>
      </c>
      <c r="C267" t="s">
        <v>255</v>
      </c>
      <c r="D267" t="s">
        <v>256</v>
      </c>
      <c r="E267" t="s">
        <v>12</v>
      </c>
      <c r="F267" t="s">
        <v>28</v>
      </c>
      <c r="G267" t="s">
        <v>7</v>
      </c>
      <c r="H267" t="s">
        <v>481</v>
      </c>
    </row>
    <row r="268" spans="1:8" x14ac:dyDescent="0.35">
      <c r="A268" t="s">
        <v>277</v>
      </c>
      <c r="B268" t="s">
        <v>477</v>
      </c>
      <c r="C268" t="s">
        <v>255</v>
      </c>
      <c r="D268" t="s">
        <v>256</v>
      </c>
      <c r="E268" t="s">
        <v>12</v>
      </c>
      <c r="F268" t="s">
        <v>28</v>
      </c>
      <c r="G268" t="s">
        <v>7</v>
      </c>
      <c r="H268" t="s">
        <v>481</v>
      </c>
    </row>
    <row r="269" spans="1:8" x14ac:dyDescent="0.35">
      <c r="A269" t="s">
        <v>277</v>
      </c>
      <c r="B269" t="s">
        <v>335</v>
      </c>
      <c r="C269" t="s">
        <v>255</v>
      </c>
      <c r="D269" t="s">
        <v>256</v>
      </c>
      <c r="E269" t="s">
        <v>12</v>
      </c>
      <c r="F269" t="s">
        <v>28</v>
      </c>
      <c r="G269" t="s">
        <v>7</v>
      </c>
      <c r="H269" t="s">
        <v>481</v>
      </c>
    </row>
    <row r="270" spans="1:8" x14ac:dyDescent="0.35">
      <c r="A270" t="s">
        <v>282</v>
      </c>
      <c r="B270" t="s">
        <v>108</v>
      </c>
      <c r="C270" t="s">
        <v>255</v>
      </c>
      <c r="D270" t="s">
        <v>256</v>
      </c>
      <c r="E270" t="s">
        <v>11</v>
      </c>
      <c r="F270" t="s">
        <v>28</v>
      </c>
      <c r="G270" t="s">
        <v>7</v>
      </c>
      <c r="H270" t="s">
        <v>491</v>
      </c>
    </row>
    <row r="271" spans="1:8" x14ac:dyDescent="0.35">
      <c r="A271" t="s">
        <v>282</v>
      </c>
      <c r="B271" t="s">
        <v>335</v>
      </c>
      <c r="C271" t="s">
        <v>255</v>
      </c>
      <c r="D271" t="s">
        <v>256</v>
      </c>
      <c r="E271" t="s">
        <v>11</v>
      </c>
      <c r="F271" t="s">
        <v>28</v>
      </c>
      <c r="G271" t="s">
        <v>7</v>
      </c>
      <c r="H271" t="s">
        <v>491</v>
      </c>
    </row>
    <row r="272" spans="1:8" x14ac:dyDescent="0.35">
      <c r="A272" t="s">
        <v>282</v>
      </c>
      <c r="B272" t="s">
        <v>477</v>
      </c>
      <c r="C272" t="s">
        <v>255</v>
      </c>
      <c r="D272" t="s">
        <v>256</v>
      </c>
      <c r="E272" t="s">
        <v>11</v>
      </c>
      <c r="F272" t="s">
        <v>28</v>
      </c>
      <c r="G272" t="s">
        <v>7</v>
      </c>
      <c r="H272" t="s">
        <v>491</v>
      </c>
    </row>
    <row r="273" spans="1:8" x14ac:dyDescent="0.35">
      <c r="A273" t="s">
        <v>282</v>
      </c>
      <c r="B273" t="s">
        <v>174</v>
      </c>
      <c r="C273" t="s">
        <v>255</v>
      </c>
      <c r="D273" t="s">
        <v>256</v>
      </c>
      <c r="E273" t="s">
        <v>11</v>
      </c>
      <c r="F273" t="s">
        <v>28</v>
      </c>
      <c r="G273" t="s">
        <v>7</v>
      </c>
      <c r="H273" t="s">
        <v>491</v>
      </c>
    </row>
    <row r="274" spans="1:8" x14ac:dyDescent="0.35">
      <c r="A274" t="s">
        <v>282</v>
      </c>
      <c r="B274" t="s">
        <v>113</v>
      </c>
      <c r="C274" t="s">
        <v>255</v>
      </c>
      <c r="D274" t="s">
        <v>256</v>
      </c>
      <c r="E274" t="s">
        <v>11</v>
      </c>
      <c r="F274" t="s">
        <v>28</v>
      </c>
      <c r="G274" t="s">
        <v>7</v>
      </c>
      <c r="H274" t="s">
        <v>491</v>
      </c>
    </row>
    <row r="275" spans="1:8" x14ac:dyDescent="0.35">
      <c r="A275" t="s">
        <v>282</v>
      </c>
      <c r="B275" t="s">
        <v>117</v>
      </c>
      <c r="C275" t="s">
        <v>255</v>
      </c>
      <c r="D275" t="s">
        <v>256</v>
      </c>
      <c r="E275" t="s">
        <v>11</v>
      </c>
      <c r="F275" t="s">
        <v>28</v>
      </c>
      <c r="G275" t="s">
        <v>7</v>
      </c>
      <c r="H275" t="s">
        <v>491</v>
      </c>
    </row>
    <row r="276" spans="1:8" x14ac:dyDescent="0.35">
      <c r="A276" t="s">
        <v>282</v>
      </c>
      <c r="B276" t="s">
        <v>127</v>
      </c>
      <c r="C276" t="s">
        <v>255</v>
      </c>
      <c r="D276" t="s">
        <v>256</v>
      </c>
      <c r="E276" t="s">
        <v>11</v>
      </c>
      <c r="F276" t="s">
        <v>28</v>
      </c>
      <c r="G276" t="s">
        <v>7</v>
      </c>
      <c r="H276" t="s">
        <v>491</v>
      </c>
    </row>
    <row r="277" spans="1:8" x14ac:dyDescent="0.35">
      <c r="A277" t="s">
        <v>284</v>
      </c>
      <c r="B277" t="s">
        <v>117</v>
      </c>
      <c r="C277" t="s">
        <v>255</v>
      </c>
      <c r="D277" t="s">
        <v>256</v>
      </c>
      <c r="E277" t="s">
        <v>6</v>
      </c>
      <c r="F277" t="s">
        <v>28</v>
      </c>
      <c r="G277" t="s">
        <v>7</v>
      </c>
      <c r="H277" t="s">
        <v>491</v>
      </c>
    </row>
    <row r="278" spans="1:8" x14ac:dyDescent="0.35">
      <c r="A278" t="s">
        <v>284</v>
      </c>
      <c r="B278" t="s">
        <v>108</v>
      </c>
      <c r="C278" t="s">
        <v>255</v>
      </c>
      <c r="D278" t="s">
        <v>256</v>
      </c>
      <c r="E278" t="s">
        <v>6</v>
      </c>
      <c r="F278" t="s">
        <v>28</v>
      </c>
      <c r="G278" t="s">
        <v>7</v>
      </c>
      <c r="H278" t="s">
        <v>491</v>
      </c>
    </row>
    <row r="279" spans="1:8" x14ac:dyDescent="0.35">
      <c r="A279" t="s">
        <v>284</v>
      </c>
      <c r="B279" t="s">
        <v>127</v>
      </c>
      <c r="C279" t="s">
        <v>255</v>
      </c>
      <c r="D279" t="s">
        <v>256</v>
      </c>
      <c r="E279" t="s">
        <v>6</v>
      </c>
      <c r="F279" t="s">
        <v>28</v>
      </c>
      <c r="G279" t="s">
        <v>7</v>
      </c>
      <c r="H279" t="s">
        <v>491</v>
      </c>
    </row>
    <row r="280" spans="1:8" x14ac:dyDescent="0.35">
      <c r="A280" t="s">
        <v>284</v>
      </c>
      <c r="B280" t="s">
        <v>477</v>
      </c>
      <c r="C280" t="s">
        <v>255</v>
      </c>
      <c r="D280" t="s">
        <v>256</v>
      </c>
      <c r="E280" t="s">
        <v>6</v>
      </c>
      <c r="F280" t="s">
        <v>28</v>
      </c>
      <c r="G280" t="s">
        <v>7</v>
      </c>
      <c r="H280" t="s">
        <v>491</v>
      </c>
    </row>
    <row r="281" spans="1:8" x14ac:dyDescent="0.35">
      <c r="A281" t="s">
        <v>284</v>
      </c>
      <c r="B281" t="s">
        <v>136</v>
      </c>
      <c r="C281" t="s">
        <v>255</v>
      </c>
      <c r="D281" t="s">
        <v>256</v>
      </c>
      <c r="E281" t="s">
        <v>6</v>
      </c>
      <c r="F281" t="s">
        <v>28</v>
      </c>
      <c r="G281" t="s">
        <v>7</v>
      </c>
      <c r="H281" t="s">
        <v>491</v>
      </c>
    </row>
    <row r="282" spans="1:8" x14ac:dyDescent="0.35">
      <c r="A282" t="s">
        <v>284</v>
      </c>
      <c r="B282" t="s">
        <v>174</v>
      </c>
      <c r="C282" t="s">
        <v>255</v>
      </c>
      <c r="D282" t="s">
        <v>256</v>
      </c>
      <c r="E282" t="s">
        <v>6</v>
      </c>
      <c r="F282" t="s">
        <v>28</v>
      </c>
      <c r="G282" t="s">
        <v>7</v>
      </c>
      <c r="H282" t="s">
        <v>491</v>
      </c>
    </row>
    <row r="283" spans="1:8" x14ac:dyDescent="0.35">
      <c r="A283" t="s">
        <v>284</v>
      </c>
      <c r="B283" t="s">
        <v>335</v>
      </c>
      <c r="C283" t="s">
        <v>255</v>
      </c>
      <c r="D283" t="s">
        <v>256</v>
      </c>
      <c r="E283" t="s">
        <v>6</v>
      </c>
      <c r="F283" t="s">
        <v>28</v>
      </c>
      <c r="G283" t="s">
        <v>7</v>
      </c>
      <c r="H283" t="s">
        <v>491</v>
      </c>
    </row>
    <row r="284" spans="1:8" x14ac:dyDescent="0.35">
      <c r="A284" t="s">
        <v>290</v>
      </c>
      <c r="B284" t="s">
        <v>154</v>
      </c>
      <c r="C284" t="s">
        <v>255</v>
      </c>
      <c r="D284" t="s">
        <v>256</v>
      </c>
      <c r="E284" t="s">
        <v>6</v>
      </c>
      <c r="F284" t="s">
        <v>28</v>
      </c>
      <c r="G284" t="s">
        <v>7</v>
      </c>
      <c r="H284" t="s">
        <v>491</v>
      </c>
    </row>
    <row r="285" spans="1:8" x14ac:dyDescent="0.35">
      <c r="A285" t="s">
        <v>290</v>
      </c>
      <c r="B285" t="s">
        <v>127</v>
      </c>
      <c r="C285" t="s">
        <v>255</v>
      </c>
      <c r="D285" t="s">
        <v>256</v>
      </c>
      <c r="E285" t="s">
        <v>6</v>
      </c>
      <c r="F285" t="s">
        <v>28</v>
      </c>
      <c r="G285" t="s">
        <v>7</v>
      </c>
      <c r="H285" t="s">
        <v>491</v>
      </c>
    </row>
    <row r="286" spans="1:8" x14ac:dyDescent="0.35">
      <c r="A286" t="s">
        <v>290</v>
      </c>
      <c r="B286" t="s">
        <v>108</v>
      </c>
      <c r="C286" t="s">
        <v>255</v>
      </c>
      <c r="D286" t="s">
        <v>256</v>
      </c>
      <c r="E286" t="s">
        <v>6</v>
      </c>
      <c r="F286" t="s">
        <v>28</v>
      </c>
      <c r="G286" t="s">
        <v>7</v>
      </c>
      <c r="H286" t="s">
        <v>491</v>
      </c>
    </row>
    <row r="287" spans="1:8" x14ac:dyDescent="0.35">
      <c r="A287" t="s">
        <v>290</v>
      </c>
      <c r="B287" t="s">
        <v>335</v>
      </c>
      <c r="C287" t="s">
        <v>255</v>
      </c>
      <c r="D287" t="s">
        <v>256</v>
      </c>
      <c r="E287" t="s">
        <v>6</v>
      </c>
      <c r="F287" t="s">
        <v>28</v>
      </c>
      <c r="G287" t="s">
        <v>7</v>
      </c>
      <c r="H287" t="s">
        <v>491</v>
      </c>
    </row>
    <row r="288" spans="1:8" x14ac:dyDescent="0.35">
      <c r="A288" t="s">
        <v>290</v>
      </c>
      <c r="B288" t="s">
        <v>136</v>
      </c>
      <c r="C288" t="s">
        <v>255</v>
      </c>
      <c r="D288" t="s">
        <v>256</v>
      </c>
      <c r="E288" t="s">
        <v>6</v>
      </c>
      <c r="F288" t="s">
        <v>28</v>
      </c>
      <c r="G288" t="s">
        <v>7</v>
      </c>
      <c r="H288" t="s">
        <v>491</v>
      </c>
    </row>
    <row r="289" spans="1:8" x14ac:dyDescent="0.35">
      <c r="A289" t="s">
        <v>290</v>
      </c>
      <c r="B289" t="s">
        <v>117</v>
      </c>
      <c r="C289" t="s">
        <v>255</v>
      </c>
      <c r="D289" t="s">
        <v>256</v>
      </c>
      <c r="E289" t="s">
        <v>6</v>
      </c>
      <c r="F289" t="s">
        <v>28</v>
      </c>
      <c r="G289" t="s">
        <v>7</v>
      </c>
      <c r="H289" t="s">
        <v>491</v>
      </c>
    </row>
    <row r="290" spans="1:8" x14ac:dyDescent="0.35">
      <c r="A290" t="s">
        <v>291</v>
      </c>
      <c r="B290" t="s">
        <v>117</v>
      </c>
      <c r="C290" t="s">
        <v>255</v>
      </c>
      <c r="D290" t="s">
        <v>256</v>
      </c>
      <c r="E290" t="s">
        <v>6</v>
      </c>
      <c r="F290" t="s">
        <v>28</v>
      </c>
      <c r="G290" t="s">
        <v>7</v>
      </c>
      <c r="H290" t="s">
        <v>491</v>
      </c>
    </row>
    <row r="291" spans="1:8" x14ac:dyDescent="0.35">
      <c r="A291" t="s">
        <v>291</v>
      </c>
      <c r="B291" t="s">
        <v>136</v>
      </c>
      <c r="C291" t="s">
        <v>255</v>
      </c>
      <c r="D291" t="s">
        <v>256</v>
      </c>
      <c r="E291" t="s">
        <v>6</v>
      </c>
      <c r="F291" t="s">
        <v>28</v>
      </c>
      <c r="G291" t="s">
        <v>7</v>
      </c>
      <c r="H291" t="s">
        <v>491</v>
      </c>
    </row>
    <row r="292" spans="1:8" x14ac:dyDescent="0.35">
      <c r="A292" t="s">
        <v>291</v>
      </c>
      <c r="B292" t="s">
        <v>108</v>
      </c>
      <c r="C292" t="s">
        <v>255</v>
      </c>
      <c r="D292" t="s">
        <v>256</v>
      </c>
      <c r="E292" t="s">
        <v>6</v>
      </c>
      <c r="F292" t="s">
        <v>28</v>
      </c>
      <c r="G292" t="s">
        <v>7</v>
      </c>
      <c r="H292" t="s">
        <v>491</v>
      </c>
    </row>
    <row r="293" spans="1:8" x14ac:dyDescent="0.35">
      <c r="A293" t="s">
        <v>291</v>
      </c>
      <c r="B293" t="s">
        <v>335</v>
      </c>
      <c r="C293" t="s">
        <v>255</v>
      </c>
      <c r="D293" t="s">
        <v>256</v>
      </c>
      <c r="E293" t="s">
        <v>6</v>
      </c>
      <c r="F293" t="s">
        <v>28</v>
      </c>
      <c r="G293" t="s">
        <v>7</v>
      </c>
      <c r="H293" t="s">
        <v>491</v>
      </c>
    </row>
    <row r="294" spans="1:8" x14ac:dyDescent="0.35">
      <c r="A294" t="s">
        <v>291</v>
      </c>
      <c r="B294" t="s">
        <v>127</v>
      </c>
      <c r="C294" t="s">
        <v>255</v>
      </c>
      <c r="D294" t="s">
        <v>256</v>
      </c>
      <c r="E294" t="s">
        <v>6</v>
      </c>
      <c r="F294" t="s">
        <v>28</v>
      </c>
      <c r="G294" t="s">
        <v>7</v>
      </c>
      <c r="H294" t="s">
        <v>491</v>
      </c>
    </row>
    <row r="295" spans="1:8" x14ac:dyDescent="0.35">
      <c r="A295" t="s">
        <v>285</v>
      </c>
      <c r="B295" t="s">
        <v>477</v>
      </c>
      <c r="C295" t="s">
        <v>255</v>
      </c>
      <c r="D295" t="s">
        <v>256</v>
      </c>
      <c r="E295" t="s">
        <v>6</v>
      </c>
      <c r="F295" t="s">
        <v>28</v>
      </c>
      <c r="G295" t="s">
        <v>7</v>
      </c>
      <c r="H295" t="s">
        <v>491</v>
      </c>
    </row>
    <row r="296" spans="1:8" x14ac:dyDescent="0.35">
      <c r="A296" t="s">
        <v>285</v>
      </c>
      <c r="B296" t="s">
        <v>174</v>
      </c>
      <c r="C296" t="s">
        <v>255</v>
      </c>
      <c r="D296" t="s">
        <v>256</v>
      </c>
      <c r="E296" t="s">
        <v>6</v>
      </c>
      <c r="F296" t="s">
        <v>28</v>
      </c>
      <c r="G296" t="s">
        <v>7</v>
      </c>
      <c r="H296" t="s">
        <v>491</v>
      </c>
    </row>
    <row r="297" spans="1:8" x14ac:dyDescent="0.35">
      <c r="A297" t="s">
        <v>285</v>
      </c>
      <c r="B297" t="s">
        <v>117</v>
      </c>
      <c r="C297" t="s">
        <v>255</v>
      </c>
      <c r="D297" t="s">
        <v>256</v>
      </c>
      <c r="E297" t="s">
        <v>6</v>
      </c>
      <c r="F297" t="s">
        <v>28</v>
      </c>
      <c r="G297" t="s">
        <v>7</v>
      </c>
      <c r="H297" t="s">
        <v>491</v>
      </c>
    </row>
    <row r="298" spans="1:8" x14ac:dyDescent="0.35">
      <c r="A298" t="s">
        <v>285</v>
      </c>
      <c r="B298" t="s">
        <v>113</v>
      </c>
      <c r="C298" t="s">
        <v>255</v>
      </c>
      <c r="D298" t="s">
        <v>256</v>
      </c>
      <c r="E298" t="s">
        <v>6</v>
      </c>
      <c r="F298" t="s">
        <v>28</v>
      </c>
      <c r="G298" t="s">
        <v>7</v>
      </c>
      <c r="H298" t="s">
        <v>491</v>
      </c>
    </row>
    <row r="299" spans="1:8" x14ac:dyDescent="0.35">
      <c r="A299" t="s">
        <v>285</v>
      </c>
      <c r="B299" t="s">
        <v>127</v>
      </c>
      <c r="C299" t="s">
        <v>255</v>
      </c>
      <c r="D299" t="s">
        <v>256</v>
      </c>
      <c r="E299" t="s">
        <v>6</v>
      </c>
      <c r="F299" t="s">
        <v>28</v>
      </c>
      <c r="G299" t="s">
        <v>7</v>
      </c>
      <c r="H299" t="s">
        <v>491</v>
      </c>
    </row>
    <row r="300" spans="1:8" x14ac:dyDescent="0.35">
      <c r="A300" t="s">
        <v>285</v>
      </c>
      <c r="B300" t="s">
        <v>108</v>
      </c>
      <c r="C300" t="s">
        <v>255</v>
      </c>
      <c r="D300" t="s">
        <v>256</v>
      </c>
      <c r="E300" t="s">
        <v>6</v>
      </c>
      <c r="F300" t="s">
        <v>28</v>
      </c>
      <c r="G300" t="s">
        <v>7</v>
      </c>
      <c r="H300" t="s">
        <v>491</v>
      </c>
    </row>
    <row r="301" spans="1:8" x14ac:dyDescent="0.35">
      <c r="A301" t="s">
        <v>297</v>
      </c>
      <c r="B301" t="s">
        <v>108</v>
      </c>
      <c r="C301" t="s">
        <v>255</v>
      </c>
      <c r="D301" t="s">
        <v>256</v>
      </c>
      <c r="E301" t="s">
        <v>6</v>
      </c>
      <c r="F301" t="s">
        <v>28</v>
      </c>
      <c r="G301" t="s">
        <v>7</v>
      </c>
      <c r="H301" t="s">
        <v>475</v>
      </c>
    </row>
    <row r="302" spans="1:8" x14ac:dyDescent="0.35">
      <c r="A302" t="s">
        <v>297</v>
      </c>
      <c r="B302" t="s">
        <v>113</v>
      </c>
      <c r="C302" t="s">
        <v>255</v>
      </c>
      <c r="D302" t="s">
        <v>256</v>
      </c>
      <c r="E302" t="s">
        <v>6</v>
      </c>
      <c r="F302" t="s">
        <v>28</v>
      </c>
      <c r="G302" t="s">
        <v>7</v>
      </c>
      <c r="H302" t="s">
        <v>475</v>
      </c>
    </row>
    <row r="303" spans="1:8" x14ac:dyDescent="0.35">
      <c r="A303" t="s">
        <v>297</v>
      </c>
      <c r="B303" t="s">
        <v>127</v>
      </c>
      <c r="C303" t="s">
        <v>255</v>
      </c>
      <c r="D303" t="s">
        <v>256</v>
      </c>
      <c r="E303" t="s">
        <v>6</v>
      </c>
      <c r="F303" t="s">
        <v>28</v>
      </c>
      <c r="G303" t="s">
        <v>7</v>
      </c>
      <c r="H303" t="s">
        <v>475</v>
      </c>
    </row>
    <row r="304" spans="1:8" x14ac:dyDescent="0.35">
      <c r="A304" t="s">
        <v>297</v>
      </c>
      <c r="B304" t="s">
        <v>154</v>
      </c>
      <c r="C304" t="s">
        <v>255</v>
      </c>
      <c r="D304" t="s">
        <v>256</v>
      </c>
      <c r="E304" t="s">
        <v>6</v>
      </c>
      <c r="F304" t="s">
        <v>28</v>
      </c>
      <c r="G304" t="s">
        <v>7</v>
      </c>
      <c r="H304" t="s">
        <v>475</v>
      </c>
    </row>
    <row r="305" spans="1:8" x14ac:dyDescent="0.35">
      <c r="A305" t="s">
        <v>297</v>
      </c>
      <c r="B305" t="s">
        <v>136</v>
      </c>
      <c r="C305" t="s">
        <v>255</v>
      </c>
      <c r="D305" t="s">
        <v>256</v>
      </c>
      <c r="E305" t="s">
        <v>6</v>
      </c>
      <c r="F305" t="s">
        <v>28</v>
      </c>
      <c r="G305" t="s">
        <v>7</v>
      </c>
      <c r="H305" t="s">
        <v>475</v>
      </c>
    </row>
    <row r="306" spans="1:8" x14ac:dyDescent="0.35">
      <c r="A306" t="s">
        <v>330</v>
      </c>
      <c r="B306" t="s">
        <v>174</v>
      </c>
      <c r="C306" t="s">
        <v>255</v>
      </c>
      <c r="D306" t="s">
        <v>256</v>
      </c>
      <c r="E306" t="s">
        <v>9</v>
      </c>
      <c r="F306" t="s">
        <v>28</v>
      </c>
      <c r="G306" t="s">
        <v>15</v>
      </c>
      <c r="H306" t="s">
        <v>483</v>
      </c>
    </row>
    <row r="307" spans="1:8" x14ac:dyDescent="0.35">
      <c r="A307" t="s">
        <v>330</v>
      </c>
      <c r="B307" t="s">
        <v>108</v>
      </c>
      <c r="C307" t="s">
        <v>255</v>
      </c>
      <c r="D307" t="s">
        <v>256</v>
      </c>
      <c r="E307" t="s">
        <v>9</v>
      </c>
      <c r="F307" t="s">
        <v>28</v>
      </c>
      <c r="G307" t="s">
        <v>15</v>
      </c>
      <c r="H307" t="s">
        <v>483</v>
      </c>
    </row>
    <row r="308" spans="1:8" x14ac:dyDescent="0.35">
      <c r="A308" t="s">
        <v>330</v>
      </c>
      <c r="B308" t="s">
        <v>477</v>
      </c>
      <c r="C308" t="s">
        <v>255</v>
      </c>
      <c r="D308" t="s">
        <v>256</v>
      </c>
      <c r="E308" t="s">
        <v>9</v>
      </c>
      <c r="F308" t="s">
        <v>28</v>
      </c>
      <c r="G308" t="s">
        <v>15</v>
      </c>
      <c r="H308" t="s">
        <v>483</v>
      </c>
    </row>
    <row r="309" spans="1:8" x14ac:dyDescent="0.35">
      <c r="A309" t="s">
        <v>330</v>
      </c>
      <c r="B309" t="s">
        <v>127</v>
      </c>
      <c r="C309" t="s">
        <v>255</v>
      </c>
      <c r="D309" t="s">
        <v>256</v>
      </c>
      <c r="E309" t="s">
        <v>9</v>
      </c>
      <c r="F309" t="s">
        <v>28</v>
      </c>
      <c r="G309" t="s">
        <v>15</v>
      </c>
      <c r="H309" t="s">
        <v>483</v>
      </c>
    </row>
    <row r="310" spans="1:8" x14ac:dyDescent="0.35">
      <c r="A310" t="s">
        <v>288</v>
      </c>
      <c r="B310" t="s">
        <v>174</v>
      </c>
      <c r="C310" t="s">
        <v>255</v>
      </c>
      <c r="D310" t="s">
        <v>256</v>
      </c>
      <c r="E310" t="s">
        <v>12</v>
      </c>
      <c r="F310" t="s">
        <v>28</v>
      </c>
      <c r="G310" t="s">
        <v>14</v>
      </c>
      <c r="H310" t="s">
        <v>492</v>
      </c>
    </row>
    <row r="311" spans="1:8" x14ac:dyDescent="0.35">
      <c r="A311" t="s">
        <v>288</v>
      </c>
      <c r="B311" t="s">
        <v>335</v>
      </c>
      <c r="C311" t="s">
        <v>255</v>
      </c>
      <c r="D311" t="s">
        <v>256</v>
      </c>
      <c r="E311" t="s">
        <v>12</v>
      </c>
      <c r="F311" t="s">
        <v>28</v>
      </c>
      <c r="G311" t="s">
        <v>14</v>
      </c>
      <c r="H311" t="s">
        <v>492</v>
      </c>
    </row>
    <row r="312" spans="1:8" x14ac:dyDescent="0.35">
      <c r="A312" t="s">
        <v>288</v>
      </c>
      <c r="B312" t="s">
        <v>154</v>
      </c>
      <c r="C312" t="s">
        <v>255</v>
      </c>
      <c r="D312" t="s">
        <v>256</v>
      </c>
      <c r="E312" t="s">
        <v>12</v>
      </c>
      <c r="F312" t="s">
        <v>28</v>
      </c>
      <c r="G312" t="s">
        <v>14</v>
      </c>
      <c r="H312" t="s">
        <v>492</v>
      </c>
    </row>
    <row r="313" spans="1:8" x14ac:dyDescent="0.35">
      <c r="A313" t="s">
        <v>288</v>
      </c>
      <c r="B313" t="s">
        <v>117</v>
      </c>
      <c r="C313" t="s">
        <v>255</v>
      </c>
      <c r="D313" t="s">
        <v>256</v>
      </c>
      <c r="E313" t="s">
        <v>12</v>
      </c>
      <c r="F313" t="s">
        <v>28</v>
      </c>
      <c r="G313" t="s">
        <v>14</v>
      </c>
      <c r="H313" t="s">
        <v>492</v>
      </c>
    </row>
    <row r="314" spans="1:8" x14ac:dyDescent="0.35">
      <c r="A314" t="s">
        <v>288</v>
      </c>
      <c r="B314" t="s">
        <v>108</v>
      </c>
      <c r="C314" t="s">
        <v>255</v>
      </c>
      <c r="D314" t="s">
        <v>256</v>
      </c>
      <c r="E314" t="s">
        <v>12</v>
      </c>
      <c r="F314" t="s">
        <v>28</v>
      </c>
      <c r="G314" t="s">
        <v>14</v>
      </c>
      <c r="H314" t="s">
        <v>492</v>
      </c>
    </row>
    <row r="315" spans="1:8" x14ac:dyDescent="0.35">
      <c r="A315" t="s">
        <v>350</v>
      </c>
      <c r="B315" t="s">
        <v>154</v>
      </c>
      <c r="C315" t="s">
        <v>255</v>
      </c>
      <c r="D315" t="s">
        <v>256</v>
      </c>
      <c r="E315" t="s">
        <v>12</v>
      </c>
      <c r="F315" t="s">
        <v>28</v>
      </c>
      <c r="G315" t="s">
        <v>14</v>
      </c>
      <c r="H315" t="s">
        <v>492</v>
      </c>
    </row>
    <row r="316" spans="1:8" x14ac:dyDescent="0.35">
      <c r="A316" t="s">
        <v>294</v>
      </c>
      <c r="B316" t="s">
        <v>113</v>
      </c>
      <c r="C316" t="s">
        <v>255</v>
      </c>
      <c r="D316" t="s">
        <v>256</v>
      </c>
      <c r="E316" t="s">
        <v>12</v>
      </c>
      <c r="F316" t="s">
        <v>28</v>
      </c>
      <c r="G316" t="s">
        <v>14</v>
      </c>
      <c r="H316" t="s">
        <v>492</v>
      </c>
    </row>
    <row r="317" spans="1:8" x14ac:dyDescent="0.35">
      <c r="A317" t="s">
        <v>351</v>
      </c>
      <c r="B317" t="s">
        <v>174</v>
      </c>
      <c r="C317" t="s">
        <v>255</v>
      </c>
      <c r="D317" t="s">
        <v>256</v>
      </c>
      <c r="E317" t="s">
        <v>12</v>
      </c>
      <c r="F317" t="s">
        <v>28</v>
      </c>
      <c r="G317" t="s">
        <v>14</v>
      </c>
      <c r="H317" t="s">
        <v>493</v>
      </c>
    </row>
    <row r="318" spans="1:8" x14ac:dyDescent="0.35">
      <c r="A318" t="s">
        <v>295</v>
      </c>
      <c r="B318" t="s">
        <v>113</v>
      </c>
      <c r="C318" t="s">
        <v>255</v>
      </c>
      <c r="D318" t="s">
        <v>256</v>
      </c>
      <c r="E318" t="s">
        <v>12</v>
      </c>
      <c r="F318" t="s">
        <v>28</v>
      </c>
      <c r="G318" t="s">
        <v>14</v>
      </c>
      <c r="H318" t="s">
        <v>493</v>
      </c>
    </row>
    <row r="319" spans="1:8" x14ac:dyDescent="0.35">
      <c r="A319" t="s">
        <v>295</v>
      </c>
      <c r="B319" t="s">
        <v>108</v>
      </c>
      <c r="C319" t="s">
        <v>255</v>
      </c>
      <c r="D319" t="s">
        <v>256</v>
      </c>
      <c r="E319" t="s">
        <v>12</v>
      </c>
      <c r="F319" t="s">
        <v>28</v>
      </c>
      <c r="G319" t="s">
        <v>14</v>
      </c>
      <c r="H319" t="s">
        <v>493</v>
      </c>
    </row>
    <row r="320" spans="1:8" x14ac:dyDescent="0.35">
      <c r="A320" t="s">
        <v>295</v>
      </c>
      <c r="B320" t="s">
        <v>477</v>
      </c>
      <c r="C320" t="s">
        <v>255</v>
      </c>
      <c r="D320" t="s">
        <v>256</v>
      </c>
      <c r="E320" t="s">
        <v>12</v>
      </c>
      <c r="F320" t="s">
        <v>28</v>
      </c>
      <c r="G320" t="s">
        <v>14</v>
      </c>
      <c r="H320" t="s">
        <v>493</v>
      </c>
    </row>
    <row r="321" spans="1:8" x14ac:dyDescent="0.35">
      <c r="A321" t="s">
        <v>295</v>
      </c>
      <c r="B321" t="s">
        <v>154</v>
      </c>
      <c r="C321" t="s">
        <v>255</v>
      </c>
      <c r="D321" t="s">
        <v>256</v>
      </c>
      <c r="E321" t="s">
        <v>12</v>
      </c>
      <c r="F321" t="s">
        <v>28</v>
      </c>
      <c r="G321" t="s">
        <v>14</v>
      </c>
      <c r="H321" t="s">
        <v>493</v>
      </c>
    </row>
    <row r="322" spans="1:8" x14ac:dyDescent="0.35">
      <c r="A322" t="s">
        <v>295</v>
      </c>
      <c r="B322" t="s">
        <v>119</v>
      </c>
      <c r="C322" t="s">
        <v>255</v>
      </c>
      <c r="D322" t="s">
        <v>256</v>
      </c>
      <c r="E322" t="s">
        <v>12</v>
      </c>
      <c r="F322" t="s">
        <v>28</v>
      </c>
      <c r="G322" t="s">
        <v>14</v>
      </c>
      <c r="H322" t="s">
        <v>493</v>
      </c>
    </row>
    <row r="323" spans="1:8" x14ac:dyDescent="0.35">
      <c r="A323" t="s">
        <v>295</v>
      </c>
      <c r="B323" t="s">
        <v>174</v>
      </c>
      <c r="C323" t="s">
        <v>255</v>
      </c>
      <c r="D323" t="s">
        <v>256</v>
      </c>
      <c r="E323" t="s">
        <v>12</v>
      </c>
      <c r="F323" t="s">
        <v>28</v>
      </c>
      <c r="G323" t="s">
        <v>14</v>
      </c>
      <c r="H323" t="s">
        <v>493</v>
      </c>
    </row>
    <row r="324" spans="1:8" x14ac:dyDescent="0.35">
      <c r="A324" t="s">
        <v>343</v>
      </c>
      <c r="B324" t="s">
        <v>108</v>
      </c>
      <c r="C324" t="s">
        <v>255</v>
      </c>
      <c r="D324" t="s">
        <v>256</v>
      </c>
      <c r="E324" t="s">
        <v>11</v>
      </c>
      <c r="F324" t="s">
        <v>28</v>
      </c>
      <c r="G324" t="s">
        <v>14</v>
      </c>
      <c r="H324" t="s">
        <v>493</v>
      </c>
    </row>
    <row r="325" spans="1:8" x14ac:dyDescent="0.35">
      <c r="A325" t="s">
        <v>343</v>
      </c>
      <c r="B325" t="s">
        <v>119</v>
      </c>
      <c r="C325" t="s">
        <v>255</v>
      </c>
      <c r="D325" t="s">
        <v>256</v>
      </c>
      <c r="E325" t="s">
        <v>11</v>
      </c>
      <c r="F325" t="s">
        <v>28</v>
      </c>
      <c r="G325" t="s">
        <v>14</v>
      </c>
      <c r="H325" t="s">
        <v>493</v>
      </c>
    </row>
    <row r="326" spans="1:8" x14ac:dyDescent="0.35">
      <c r="A326" t="s">
        <v>343</v>
      </c>
      <c r="B326" t="s">
        <v>174</v>
      </c>
      <c r="C326" t="s">
        <v>255</v>
      </c>
      <c r="D326" t="s">
        <v>256</v>
      </c>
      <c r="E326" t="s">
        <v>11</v>
      </c>
      <c r="F326" t="s">
        <v>28</v>
      </c>
      <c r="G326" t="s">
        <v>14</v>
      </c>
      <c r="H326" t="s">
        <v>493</v>
      </c>
    </row>
    <row r="327" spans="1:8" x14ac:dyDescent="0.35">
      <c r="A327" t="s">
        <v>343</v>
      </c>
      <c r="B327" t="s">
        <v>154</v>
      </c>
      <c r="C327" t="s">
        <v>255</v>
      </c>
      <c r="D327" t="s">
        <v>256</v>
      </c>
      <c r="E327" t="s">
        <v>11</v>
      </c>
      <c r="F327" t="s">
        <v>28</v>
      </c>
      <c r="G327" t="s">
        <v>14</v>
      </c>
      <c r="H327" t="s">
        <v>493</v>
      </c>
    </row>
    <row r="328" spans="1:8" x14ac:dyDescent="0.35">
      <c r="A328" t="s">
        <v>343</v>
      </c>
      <c r="B328" t="s">
        <v>477</v>
      </c>
      <c r="C328" t="s">
        <v>255</v>
      </c>
      <c r="D328" t="s">
        <v>256</v>
      </c>
      <c r="E328" t="s">
        <v>11</v>
      </c>
      <c r="F328" t="s">
        <v>28</v>
      </c>
      <c r="G328" t="s">
        <v>14</v>
      </c>
      <c r="H328" t="s">
        <v>493</v>
      </c>
    </row>
    <row r="329" spans="1:8" x14ac:dyDescent="0.35">
      <c r="A329" t="s">
        <v>325</v>
      </c>
      <c r="B329" t="s">
        <v>174</v>
      </c>
      <c r="C329" t="s">
        <v>255</v>
      </c>
      <c r="D329" t="s">
        <v>256</v>
      </c>
      <c r="E329" t="s">
        <v>6</v>
      </c>
      <c r="F329" t="s">
        <v>28</v>
      </c>
      <c r="G329" t="s">
        <v>14</v>
      </c>
      <c r="H329" t="s">
        <v>493</v>
      </c>
    </row>
    <row r="330" spans="1:8" x14ac:dyDescent="0.35">
      <c r="A330" t="s">
        <v>325</v>
      </c>
      <c r="B330" t="s">
        <v>119</v>
      </c>
      <c r="C330" t="s">
        <v>255</v>
      </c>
      <c r="D330" t="s">
        <v>256</v>
      </c>
      <c r="E330" t="s">
        <v>6</v>
      </c>
      <c r="F330" t="s">
        <v>28</v>
      </c>
      <c r="G330" t="s">
        <v>14</v>
      </c>
      <c r="H330" t="s">
        <v>493</v>
      </c>
    </row>
    <row r="331" spans="1:8" x14ac:dyDescent="0.35">
      <c r="A331" t="s">
        <v>325</v>
      </c>
      <c r="B331" t="s">
        <v>154</v>
      </c>
      <c r="C331" t="s">
        <v>255</v>
      </c>
      <c r="D331" t="s">
        <v>256</v>
      </c>
      <c r="E331" t="s">
        <v>6</v>
      </c>
      <c r="F331" t="s">
        <v>28</v>
      </c>
      <c r="G331" t="s">
        <v>14</v>
      </c>
      <c r="H331" t="s">
        <v>493</v>
      </c>
    </row>
    <row r="332" spans="1:8" x14ac:dyDescent="0.35">
      <c r="A332" t="s">
        <v>325</v>
      </c>
      <c r="B332" t="s">
        <v>108</v>
      </c>
      <c r="C332" t="s">
        <v>255</v>
      </c>
      <c r="D332" t="s">
        <v>256</v>
      </c>
      <c r="E332" t="s">
        <v>6</v>
      </c>
      <c r="F332" t="s">
        <v>28</v>
      </c>
      <c r="G332" t="s">
        <v>14</v>
      </c>
      <c r="H332" t="s">
        <v>493</v>
      </c>
    </row>
    <row r="333" spans="1:8" x14ac:dyDescent="0.35">
      <c r="A333" t="s">
        <v>325</v>
      </c>
      <c r="B333" t="s">
        <v>127</v>
      </c>
      <c r="C333" t="s">
        <v>255</v>
      </c>
      <c r="D333" t="s">
        <v>256</v>
      </c>
      <c r="E333" t="s">
        <v>6</v>
      </c>
      <c r="F333" t="s">
        <v>28</v>
      </c>
      <c r="G333" t="s">
        <v>14</v>
      </c>
      <c r="H333" t="s">
        <v>493</v>
      </c>
    </row>
    <row r="334" spans="1:8" x14ac:dyDescent="0.35">
      <c r="A334" t="s">
        <v>325</v>
      </c>
      <c r="B334" t="s">
        <v>114</v>
      </c>
      <c r="C334" t="s">
        <v>255</v>
      </c>
      <c r="D334" t="s">
        <v>256</v>
      </c>
      <c r="E334" t="s">
        <v>6</v>
      </c>
      <c r="F334" t="s">
        <v>28</v>
      </c>
      <c r="G334" t="s">
        <v>14</v>
      </c>
      <c r="H334" t="s">
        <v>493</v>
      </c>
    </row>
    <row r="335" spans="1:8" x14ac:dyDescent="0.35">
      <c r="A335" t="s">
        <v>325</v>
      </c>
      <c r="B335" t="s">
        <v>478</v>
      </c>
      <c r="C335" t="s">
        <v>255</v>
      </c>
      <c r="D335" t="s">
        <v>256</v>
      </c>
      <c r="E335" t="s">
        <v>6</v>
      </c>
      <c r="F335" t="s">
        <v>28</v>
      </c>
      <c r="G335" t="s">
        <v>14</v>
      </c>
      <c r="H335" t="s">
        <v>493</v>
      </c>
    </row>
    <row r="336" spans="1:8" x14ac:dyDescent="0.35">
      <c r="A336" t="s">
        <v>325</v>
      </c>
      <c r="B336" t="s">
        <v>335</v>
      </c>
      <c r="C336" t="s">
        <v>255</v>
      </c>
      <c r="D336" t="s">
        <v>256</v>
      </c>
      <c r="E336" t="s">
        <v>6</v>
      </c>
      <c r="F336" t="s">
        <v>28</v>
      </c>
      <c r="G336" t="s">
        <v>14</v>
      </c>
      <c r="H336" t="s">
        <v>493</v>
      </c>
    </row>
    <row r="337" spans="1:8" x14ac:dyDescent="0.35">
      <c r="A337" t="s">
        <v>286</v>
      </c>
      <c r="B337" t="s">
        <v>113</v>
      </c>
      <c r="C337" t="s">
        <v>255</v>
      </c>
      <c r="D337" t="s">
        <v>256</v>
      </c>
      <c r="E337" t="s">
        <v>6</v>
      </c>
      <c r="F337" t="s">
        <v>28</v>
      </c>
      <c r="G337" t="s">
        <v>16</v>
      </c>
      <c r="H337" t="s">
        <v>481</v>
      </c>
    </row>
    <row r="338" spans="1:8" x14ac:dyDescent="0.35">
      <c r="A338" t="s">
        <v>286</v>
      </c>
      <c r="B338" t="s">
        <v>127</v>
      </c>
      <c r="C338" t="s">
        <v>255</v>
      </c>
      <c r="D338" t="s">
        <v>256</v>
      </c>
      <c r="E338" t="s">
        <v>6</v>
      </c>
      <c r="F338" t="s">
        <v>28</v>
      </c>
      <c r="G338" t="s">
        <v>16</v>
      </c>
      <c r="H338" t="s">
        <v>481</v>
      </c>
    </row>
    <row r="339" spans="1:8" x14ac:dyDescent="0.35">
      <c r="A339" t="s">
        <v>286</v>
      </c>
      <c r="B339" t="s">
        <v>117</v>
      </c>
      <c r="C339" t="s">
        <v>255</v>
      </c>
      <c r="D339" t="s">
        <v>256</v>
      </c>
      <c r="E339" t="s">
        <v>6</v>
      </c>
      <c r="F339" t="s">
        <v>28</v>
      </c>
      <c r="G339" t="s">
        <v>16</v>
      </c>
      <c r="H339" t="s">
        <v>481</v>
      </c>
    </row>
    <row r="340" spans="1:8" x14ac:dyDescent="0.35">
      <c r="A340" t="s">
        <v>286</v>
      </c>
      <c r="B340" t="s">
        <v>108</v>
      </c>
      <c r="C340" t="s">
        <v>255</v>
      </c>
      <c r="D340" t="s">
        <v>256</v>
      </c>
      <c r="E340" t="s">
        <v>6</v>
      </c>
      <c r="F340" t="s">
        <v>28</v>
      </c>
      <c r="G340" t="s">
        <v>16</v>
      </c>
      <c r="H340" t="s">
        <v>481</v>
      </c>
    </row>
    <row r="341" spans="1:8" x14ac:dyDescent="0.35">
      <c r="A341" t="s">
        <v>286</v>
      </c>
      <c r="B341" t="s">
        <v>136</v>
      </c>
      <c r="C341" t="s">
        <v>255</v>
      </c>
      <c r="D341" t="s">
        <v>256</v>
      </c>
      <c r="E341" t="s">
        <v>6</v>
      </c>
      <c r="F341" t="s">
        <v>28</v>
      </c>
      <c r="G341" t="s">
        <v>16</v>
      </c>
      <c r="H341" t="s">
        <v>481</v>
      </c>
    </row>
    <row r="342" spans="1:8" x14ac:dyDescent="0.35">
      <c r="A342" t="s">
        <v>286</v>
      </c>
      <c r="B342" t="s">
        <v>174</v>
      </c>
      <c r="C342" t="s">
        <v>255</v>
      </c>
      <c r="D342" t="s">
        <v>256</v>
      </c>
      <c r="E342" t="s">
        <v>6</v>
      </c>
      <c r="F342" t="s">
        <v>28</v>
      </c>
      <c r="G342" t="s">
        <v>16</v>
      </c>
      <c r="H342" t="s">
        <v>481</v>
      </c>
    </row>
    <row r="343" spans="1:8" x14ac:dyDescent="0.35">
      <c r="A343" t="s">
        <v>279</v>
      </c>
      <c r="B343" t="s">
        <v>335</v>
      </c>
      <c r="C343" t="s">
        <v>255</v>
      </c>
      <c r="D343" t="s">
        <v>256</v>
      </c>
      <c r="E343" t="s">
        <v>6</v>
      </c>
      <c r="F343" t="s">
        <v>28</v>
      </c>
      <c r="G343" t="s">
        <v>16</v>
      </c>
      <c r="H343" t="s">
        <v>481</v>
      </c>
    </row>
    <row r="344" spans="1:8" x14ac:dyDescent="0.35">
      <c r="A344" t="s">
        <v>279</v>
      </c>
      <c r="B344" t="s">
        <v>108</v>
      </c>
      <c r="C344" t="s">
        <v>255</v>
      </c>
      <c r="D344" t="s">
        <v>256</v>
      </c>
      <c r="E344" t="s">
        <v>6</v>
      </c>
      <c r="F344" t="s">
        <v>28</v>
      </c>
      <c r="G344" t="s">
        <v>16</v>
      </c>
      <c r="H344" t="s">
        <v>481</v>
      </c>
    </row>
    <row r="345" spans="1:8" x14ac:dyDescent="0.35">
      <c r="A345" t="s">
        <v>279</v>
      </c>
      <c r="B345" t="s">
        <v>174</v>
      </c>
      <c r="C345" t="s">
        <v>255</v>
      </c>
      <c r="D345" t="s">
        <v>256</v>
      </c>
      <c r="E345" t="s">
        <v>6</v>
      </c>
      <c r="F345" t="s">
        <v>28</v>
      </c>
      <c r="G345" t="s">
        <v>16</v>
      </c>
      <c r="H345" t="s">
        <v>481</v>
      </c>
    </row>
    <row r="346" spans="1:8" x14ac:dyDescent="0.35">
      <c r="A346" t="s">
        <v>279</v>
      </c>
      <c r="B346" t="s">
        <v>477</v>
      </c>
      <c r="C346" t="s">
        <v>255</v>
      </c>
      <c r="D346" t="s">
        <v>256</v>
      </c>
      <c r="E346" t="s">
        <v>6</v>
      </c>
      <c r="F346" t="s">
        <v>28</v>
      </c>
      <c r="G346" t="s">
        <v>16</v>
      </c>
      <c r="H346" t="s">
        <v>481</v>
      </c>
    </row>
    <row r="347" spans="1:8" x14ac:dyDescent="0.35">
      <c r="A347" t="s">
        <v>279</v>
      </c>
      <c r="B347" t="s">
        <v>117</v>
      </c>
      <c r="C347" t="s">
        <v>255</v>
      </c>
      <c r="D347" t="s">
        <v>256</v>
      </c>
      <c r="E347" t="s">
        <v>6</v>
      </c>
      <c r="F347" t="s">
        <v>28</v>
      </c>
      <c r="G347" t="s">
        <v>16</v>
      </c>
      <c r="H347" t="s">
        <v>481</v>
      </c>
    </row>
    <row r="348" spans="1:8" x14ac:dyDescent="0.35">
      <c r="A348" t="s">
        <v>279</v>
      </c>
      <c r="B348" t="s">
        <v>113</v>
      </c>
      <c r="C348" t="s">
        <v>255</v>
      </c>
      <c r="D348" t="s">
        <v>256</v>
      </c>
      <c r="E348" t="s">
        <v>6</v>
      </c>
      <c r="F348" t="s">
        <v>28</v>
      </c>
      <c r="G348" t="s">
        <v>16</v>
      </c>
      <c r="H348" t="s">
        <v>481</v>
      </c>
    </row>
    <row r="349" spans="1:8" x14ac:dyDescent="0.35">
      <c r="A349" t="s">
        <v>279</v>
      </c>
      <c r="B349" t="s">
        <v>127</v>
      </c>
      <c r="C349" t="s">
        <v>255</v>
      </c>
      <c r="D349" t="s">
        <v>256</v>
      </c>
      <c r="E349" t="s">
        <v>6</v>
      </c>
      <c r="F349" t="s">
        <v>28</v>
      </c>
      <c r="G349" t="s">
        <v>16</v>
      </c>
      <c r="H349" t="s">
        <v>481</v>
      </c>
    </row>
    <row r="350" spans="1:8" x14ac:dyDescent="0.35">
      <c r="A350" t="s">
        <v>279</v>
      </c>
      <c r="B350" t="s">
        <v>136</v>
      </c>
      <c r="C350" t="s">
        <v>255</v>
      </c>
      <c r="D350" t="s">
        <v>256</v>
      </c>
      <c r="E350" t="s">
        <v>6</v>
      </c>
      <c r="F350" t="s">
        <v>28</v>
      </c>
      <c r="G350" t="s">
        <v>16</v>
      </c>
      <c r="H350" t="s">
        <v>481</v>
      </c>
    </row>
    <row r="351" spans="1:8" x14ac:dyDescent="0.35">
      <c r="A351" t="s">
        <v>278</v>
      </c>
      <c r="B351" t="s">
        <v>154</v>
      </c>
      <c r="C351" t="s">
        <v>255</v>
      </c>
      <c r="D351" t="s">
        <v>256</v>
      </c>
      <c r="E351" t="s">
        <v>11</v>
      </c>
      <c r="F351" t="s">
        <v>28</v>
      </c>
      <c r="G351" t="s">
        <v>16</v>
      </c>
      <c r="H351" t="s">
        <v>476</v>
      </c>
    </row>
    <row r="352" spans="1:8" x14ac:dyDescent="0.35">
      <c r="A352" t="s">
        <v>278</v>
      </c>
      <c r="B352" t="s">
        <v>477</v>
      </c>
      <c r="C352" t="s">
        <v>255</v>
      </c>
      <c r="D352" t="s">
        <v>256</v>
      </c>
      <c r="E352" t="s">
        <v>11</v>
      </c>
      <c r="F352" t="s">
        <v>28</v>
      </c>
      <c r="G352" t="s">
        <v>16</v>
      </c>
      <c r="H352" t="s">
        <v>476</v>
      </c>
    </row>
    <row r="353" spans="1:8" x14ac:dyDescent="0.35">
      <c r="A353" t="s">
        <v>278</v>
      </c>
      <c r="B353" t="s">
        <v>117</v>
      </c>
      <c r="C353" t="s">
        <v>255</v>
      </c>
      <c r="D353" t="s">
        <v>256</v>
      </c>
      <c r="E353" t="s">
        <v>11</v>
      </c>
      <c r="F353" t="s">
        <v>28</v>
      </c>
      <c r="G353" t="s">
        <v>16</v>
      </c>
      <c r="H353" t="s">
        <v>476</v>
      </c>
    </row>
    <row r="354" spans="1:8" x14ac:dyDescent="0.35">
      <c r="A354" t="s">
        <v>278</v>
      </c>
      <c r="B354" t="s">
        <v>335</v>
      </c>
      <c r="C354" t="s">
        <v>255</v>
      </c>
      <c r="D354" t="s">
        <v>256</v>
      </c>
      <c r="E354" t="s">
        <v>11</v>
      </c>
      <c r="F354" t="s">
        <v>28</v>
      </c>
      <c r="G354" t="s">
        <v>16</v>
      </c>
      <c r="H354" t="s">
        <v>476</v>
      </c>
    </row>
    <row r="355" spans="1:8" x14ac:dyDescent="0.35">
      <c r="A355" t="s">
        <v>278</v>
      </c>
      <c r="B355" t="s">
        <v>127</v>
      </c>
      <c r="C355" t="s">
        <v>255</v>
      </c>
      <c r="D355" t="s">
        <v>256</v>
      </c>
      <c r="E355" t="s">
        <v>11</v>
      </c>
      <c r="F355" t="s">
        <v>28</v>
      </c>
      <c r="G355" t="s">
        <v>16</v>
      </c>
      <c r="H355" t="s">
        <v>476</v>
      </c>
    </row>
    <row r="356" spans="1:8" x14ac:dyDescent="0.35">
      <c r="A356" t="s">
        <v>278</v>
      </c>
      <c r="B356" t="s">
        <v>174</v>
      </c>
      <c r="C356" t="s">
        <v>255</v>
      </c>
      <c r="D356" t="s">
        <v>256</v>
      </c>
      <c r="E356" t="s">
        <v>11</v>
      </c>
      <c r="F356" t="s">
        <v>28</v>
      </c>
      <c r="G356" t="s">
        <v>16</v>
      </c>
      <c r="H356" t="s">
        <v>476</v>
      </c>
    </row>
    <row r="357" spans="1:8" x14ac:dyDescent="0.35">
      <c r="A357" t="s">
        <v>274</v>
      </c>
      <c r="B357" t="s">
        <v>174</v>
      </c>
      <c r="C357" t="s">
        <v>255</v>
      </c>
      <c r="D357" t="s">
        <v>256</v>
      </c>
      <c r="E357" t="s">
        <v>11</v>
      </c>
      <c r="F357" t="s">
        <v>28</v>
      </c>
      <c r="G357" t="s">
        <v>14</v>
      </c>
      <c r="H357" t="s">
        <v>493</v>
      </c>
    </row>
    <row r="358" spans="1:8" x14ac:dyDescent="0.35">
      <c r="A358" t="s">
        <v>274</v>
      </c>
      <c r="B358" t="s">
        <v>335</v>
      </c>
      <c r="C358" t="s">
        <v>255</v>
      </c>
      <c r="D358" t="s">
        <v>256</v>
      </c>
      <c r="E358" t="s">
        <v>11</v>
      </c>
      <c r="F358" t="s">
        <v>28</v>
      </c>
      <c r="G358" t="s">
        <v>14</v>
      </c>
      <c r="H358" t="s">
        <v>493</v>
      </c>
    </row>
    <row r="359" spans="1:8" x14ac:dyDescent="0.35">
      <c r="A359" t="s">
        <v>274</v>
      </c>
      <c r="B359" t="s">
        <v>477</v>
      </c>
      <c r="C359" t="s">
        <v>255</v>
      </c>
      <c r="D359" t="s">
        <v>256</v>
      </c>
      <c r="E359" t="s">
        <v>11</v>
      </c>
      <c r="F359" t="s">
        <v>28</v>
      </c>
      <c r="G359" t="s">
        <v>14</v>
      </c>
      <c r="H359" t="s">
        <v>493</v>
      </c>
    </row>
    <row r="360" spans="1:8" x14ac:dyDescent="0.35">
      <c r="A360" t="s">
        <v>274</v>
      </c>
      <c r="B360" t="s">
        <v>154</v>
      </c>
      <c r="C360" t="s">
        <v>255</v>
      </c>
      <c r="D360" t="s">
        <v>256</v>
      </c>
      <c r="E360" t="s">
        <v>11</v>
      </c>
      <c r="F360" t="s">
        <v>28</v>
      </c>
      <c r="G360" t="s">
        <v>14</v>
      </c>
      <c r="H360" t="s">
        <v>493</v>
      </c>
    </row>
    <row r="361" spans="1:8" x14ac:dyDescent="0.35">
      <c r="A361" t="s">
        <v>274</v>
      </c>
      <c r="B361" t="s">
        <v>108</v>
      </c>
      <c r="C361" t="s">
        <v>255</v>
      </c>
      <c r="D361" t="s">
        <v>256</v>
      </c>
      <c r="E361" t="s">
        <v>11</v>
      </c>
      <c r="F361" t="s">
        <v>28</v>
      </c>
      <c r="G361" t="s">
        <v>14</v>
      </c>
      <c r="H361" t="s">
        <v>493</v>
      </c>
    </row>
    <row r="362" spans="1:8" x14ac:dyDescent="0.35">
      <c r="A362" t="s">
        <v>274</v>
      </c>
      <c r="B362" t="s">
        <v>127</v>
      </c>
      <c r="C362" t="s">
        <v>255</v>
      </c>
      <c r="D362" t="s">
        <v>256</v>
      </c>
      <c r="E362" t="s">
        <v>11</v>
      </c>
      <c r="F362" t="s">
        <v>28</v>
      </c>
      <c r="G362" t="s">
        <v>14</v>
      </c>
      <c r="H362" t="s">
        <v>493</v>
      </c>
    </row>
    <row r="363" spans="1:8" x14ac:dyDescent="0.35">
      <c r="A363" t="s">
        <v>274</v>
      </c>
      <c r="B363" t="s">
        <v>117</v>
      </c>
      <c r="C363" t="s">
        <v>255</v>
      </c>
      <c r="D363" t="s">
        <v>256</v>
      </c>
      <c r="E363" t="s">
        <v>11</v>
      </c>
      <c r="F363" t="s">
        <v>28</v>
      </c>
      <c r="G363" t="s">
        <v>14</v>
      </c>
      <c r="H363" t="s">
        <v>493</v>
      </c>
    </row>
    <row r="364" spans="1:8" x14ac:dyDescent="0.35">
      <c r="A364" t="s">
        <v>331</v>
      </c>
      <c r="B364" t="s">
        <v>477</v>
      </c>
      <c r="C364" t="s">
        <v>255</v>
      </c>
      <c r="D364" t="s">
        <v>256</v>
      </c>
      <c r="E364" t="s">
        <v>11</v>
      </c>
      <c r="F364" t="s">
        <v>28</v>
      </c>
      <c r="G364" t="s">
        <v>14</v>
      </c>
      <c r="H364" t="s">
        <v>493</v>
      </c>
    </row>
    <row r="365" spans="1:8" x14ac:dyDescent="0.35">
      <c r="A365" t="s">
        <v>331</v>
      </c>
      <c r="B365" t="s">
        <v>127</v>
      </c>
      <c r="C365" t="s">
        <v>255</v>
      </c>
      <c r="D365" t="s">
        <v>256</v>
      </c>
      <c r="E365" t="s">
        <v>11</v>
      </c>
      <c r="F365" t="s">
        <v>28</v>
      </c>
      <c r="G365" t="s">
        <v>14</v>
      </c>
      <c r="H365" t="s">
        <v>493</v>
      </c>
    </row>
    <row r="366" spans="1:8" x14ac:dyDescent="0.35">
      <c r="A366" t="s">
        <v>331</v>
      </c>
      <c r="B366" t="s">
        <v>154</v>
      </c>
      <c r="C366" t="s">
        <v>255</v>
      </c>
      <c r="D366" t="s">
        <v>256</v>
      </c>
      <c r="E366" t="s">
        <v>11</v>
      </c>
      <c r="F366" t="s">
        <v>28</v>
      </c>
      <c r="G366" t="s">
        <v>14</v>
      </c>
      <c r="H366" t="s">
        <v>493</v>
      </c>
    </row>
    <row r="367" spans="1:8" x14ac:dyDescent="0.35">
      <c r="A367" t="s">
        <v>331</v>
      </c>
      <c r="B367" t="s">
        <v>335</v>
      </c>
      <c r="C367" t="s">
        <v>255</v>
      </c>
      <c r="D367" t="s">
        <v>256</v>
      </c>
      <c r="E367" t="s">
        <v>11</v>
      </c>
      <c r="F367" t="s">
        <v>28</v>
      </c>
      <c r="G367" t="s">
        <v>14</v>
      </c>
      <c r="H367" t="s">
        <v>493</v>
      </c>
    </row>
    <row r="368" spans="1:8" x14ac:dyDescent="0.35">
      <c r="A368" t="s">
        <v>331</v>
      </c>
      <c r="B368" t="s">
        <v>108</v>
      </c>
      <c r="C368" t="s">
        <v>255</v>
      </c>
      <c r="D368" t="s">
        <v>256</v>
      </c>
      <c r="E368" t="s">
        <v>11</v>
      </c>
      <c r="F368" t="s">
        <v>28</v>
      </c>
      <c r="G368" t="s">
        <v>14</v>
      </c>
      <c r="H368" t="s">
        <v>493</v>
      </c>
    </row>
    <row r="369" spans="1:8" x14ac:dyDescent="0.35">
      <c r="A369" t="s">
        <v>331</v>
      </c>
      <c r="B369" t="s">
        <v>174</v>
      </c>
      <c r="C369" t="s">
        <v>255</v>
      </c>
      <c r="D369" t="s">
        <v>256</v>
      </c>
      <c r="E369" t="s">
        <v>11</v>
      </c>
      <c r="F369" t="s">
        <v>28</v>
      </c>
      <c r="G369" t="s">
        <v>14</v>
      </c>
      <c r="H369" t="s">
        <v>493</v>
      </c>
    </row>
    <row r="370" spans="1:8" x14ac:dyDescent="0.35">
      <c r="A370" t="s">
        <v>281</v>
      </c>
      <c r="B370" t="s">
        <v>108</v>
      </c>
      <c r="C370" t="s">
        <v>255</v>
      </c>
      <c r="D370" t="s">
        <v>256</v>
      </c>
      <c r="E370" t="s">
        <v>11</v>
      </c>
      <c r="F370" t="s">
        <v>28</v>
      </c>
      <c r="G370" t="s">
        <v>15</v>
      </c>
      <c r="H370" t="s">
        <v>486</v>
      </c>
    </row>
    <row r="371" spans="1:8" x14ac:dyDescent="0.35">
      <c r="A371" t="s">
        <v>281</v>
      </c>
      <c r="B371" t="s">
        <v>477</v>
      </c>
      <c r="C371" t="s">
        <v>255</v>
      </c>
      <c r="D371" t="s">
        <v>256</v>
      </c>
      <c r="E371" t="s">
        <v>11</v>
      </c>
      <c r="F371" t="s">
        <v>28</v>
      </c>
      <c r="G371" t="s">
        <v>15</v>
      </c>
      <c r="H371" t="s">
        <v>486</v>
      </c>
    </row>
    <row r="372" spans="1:8" x14ac:dyDescent="0.35">
      <c r="A372" t="s">
        <v>281</v>
      </c>
      <c r="B372" t="s">
        <v>127</v>
      </c>
      <c r="C372" t="s">
        <v>255</v>
      </c>
      <c r="D372" t="s">
        <v>256</v>
      </c>
      <c r="E372" t="s">
        <v>11</v>
      </c>
      <c r="F372" t="s">
        <v>28</v>
      </c>
      <c r="G372" t="s">
        <v>15</v>
      </c>
      <c r="H372" t="s">
        <v>486</v>
      </c>
    </row>
    <row r="373" spans="1:8" x14ac:dyDescent="0.35">
      <c r="A373" t="s">
        <v>281</v>
      </c>
      <c r="B373" t="s">
        <v>335</v>
      </c>
      <c r="C373" t="s">
        <v>255</v>
      </c>
      <c r="D373" t="s">
        <v>256</v>
      </c>
      <c r="E373" t="s">
        <v>11</v>
      </c>
      <c r="F373" t="s">
        <v>28</v>
      </c>
      <c r="G373" t="s">
        <v>15</v>
      </c>
      <c r="H373" t="s">
        <v>486</v>
      </c>
    </row>
    <row r="374" spans="1:8" x14ac:dyDescent="0.35">
      <c r="A374" t="s">
        <v>281</v>
      </c>
      <c r="B374" t="s">
        <v>117</v>
      </c>
      <c r="C374" t="s">
        <v>255</v>
      </c>
      <c r="D374" t="s">
        <v>256</v>
      </c>
      <c r="E374" t="s">
        <v>11</v>
      </c>
      <c r="F374" t="s">
        <v>28</v>
      </c>
      <c r="G374" t="s">
        <v>15</v>
      </c>
      <c r="H374" t="s">
        <v>486</v>
      </c>
    </row>
    <row r="375" spans="1:8" x14ac:dyDescent="0.35">
      <c r="A375" t="s">
        <v>281</v>
      </c>
      <c r="B375" t="s">
        <v>113</v>
      </c>
      <c r="C375" t="s">
        <v>255</v>
      </c>
      <c r="D375" t="s">
        <v>256</v>
      </c>
      <c r="E375" t="s">
        <v>11</v>
      </c>
      <c r="F375" t="s">
        <v>28</v>
      </c>
      <c r="G375" t="s">
        <v>15</v>
      </c>
      <c r="H375" t="s">
        <v>486</v>
      </c>
    </row>
    <row r="376" spans="1:8" x14ac:dyDescent="0.35">
      <c r="A376" t="s">
        <v>281</v>
      </c>
      <c r="B376" t="s">
        <v>154</v>
      </c>
      <c r="C376" t="s">
        <v>255</v>
      </c>
      <c r="D376" t="s">
        <v>256</v>
      </c>
      <c r="E376" t="s">
        <v>11</v>
      </c>
      <c r="F376" t="s">
        <v>28</v>
      </c>
      <c r="G376" t="s">
        <v>15</v>
      </c>
      <c r="H376" t="s">
        <v>486</v>
      </c>
    </row>
    <row r="377" spans="1:8" x14ac:dyDescent="0.35">
      <c r="A377" t="s">
        <v>280</v>
      </c>
      <c r="B377" t="s">
        <v>117</v>
      </c>
      <c r="C377" t="s">
        <v>255</v>
      </c>
      <c r="D377" t="s">
        <v>256</v>
      </c>
      <c r="E377" t="s">
        <v>11</v>
      </c>
      <c r="F377" t="s">
        <v>28</v>
      </c>
      <c r="G377" t="s">
        <v>15</v>
      </c>
      <c r="H377" t="s">
        <v>486</v>
      </c>
    </row>
    <row r="378" spans="1:8" x14ac:dyDescent="0.35">
      <c r="A378" t="s">
        <v>280</v>
      </c>
      <c r="B378" t="s">
        <v>127</v>
      </c>
      <c r="C378" t="s">
        <v>255</v>
      </c>
      <c r="D378" t="s">
        <v>256</v>
      </c>
      <c r="E378" t="s">
        <v>11</v>
      </c>
      <c r="F378" t="s">
        <v>28</v>
      </c>
      <c r="G378" t="s">
        <v>15</v>
      </c>
      <c r="H378" t="s">
        <v>486</v>
      </c>
    </row>
    <row r="379" spans="1:8" x14ac:dyDescent="0.35">
      <c r="A379" t="s">
        <v>280</v>
      </c>
      <c r="B379" t="s">
        <v>335</v>
      </c>
      <c r="C379" t="s">
        <v>255</v>
      </c>
      <c r="D379" t="s">
        <v>256</v>
      </c>
      <c r="E379" t="s">
        <v>11</v>
      </c>
      <c r="F379" t="s">
        <v>28</v>
      </c>
      <c r="G379" t="s">
        <v>15</v>
      </c>
      <c r="H379" t="s">
        <v>486</v>
      </c>
    </row>
    <row r="380" spans="1:8" x14ac:dyDescent="0.35">
      <c r="A380" t="s">
        <v>280</v>
      </c>
      <c r="B380" t="s">
        <v>108</v>
      </c>
      <c r="C380" t="s">
        <v>255</v>
      </c>
      <c r="D380" t="s">
        <v>256</v>
      </c>
      <c r="E380" t="s">
        <v>11</v>
      </c>
      <c r="F380" t="s">
        <v>28</v>
      </c>
      <c r="G380" t="s">
        <v>15</v>
      </c>
      <c r="H380" t="s">
        <v>486</v>
      </c>
    </row>
    <row r="381" spans="1:8" x14ac:dyDescent="0.35">
      <c r="A381" t="s">
        <v>280</v>
      </c>
      <c r="B381" t="s">
        <v>477</v>
      </c>
      <c r="C381" t="s">
        <v>255</v>
      </c>
      <c r="D381" t="s">
        <v>256</v>
      </c>
      <c r="E381" t="s">
        <v>11</v>
      </c>
      <c r="F381" t="s">
        <v>28</v>
      </c>
      <c r="G381" t="s">
        <v>15</v>
      </c>
      <c r="H381" t="s">
        <v>486</v>
      </c>
    </row>
    <row r="382" spans="1:8" x14ac:dyDescent="0.35">
      <c r="A382" t="s">
        <v>17</v>
      </c>
      <c r="B382" t="s">
        <v>113</v>
      </c>
      <c r="C382" t="s">
        <v>255</v>
      </c>
      <c r="D382" t="s">
        <v>256</v>
      </c>
      <c r="E382" t="s">
        <v>12</v>
      </c>
      <c r="F382" t="s">
        <v>28</v>
      </c>
      <c r="G382" t="s">
        <v>14</v>
      </c>
      <c r="H382" t="s">
        <v>492</v>
      </c>
    </row>
    <row r="383" spans="1:8" x14ac:dyDescent="0.35">
      <c r="A383" t="s">
        <v>17</v>
      </c>
      <c r="B383" t="s">
        <v>477</v>
      </c>
      <c r="C383" t="s">
        <v>255</v>
      </c>
      <c r="D383" t="s">
        <v>256</v>
      </c>
      <c r="E383" t="s">
        <v>12</v>
      </c>
      <c r="F383" t="s">
        <v>28</v>
      </c>
      <c r="G383" t="s">
        <v>14</v>
      </c>
      <c r="H383" t="s">
        <v>492</v>
      </c>
    </row>
    <row r="384" spans="1:8" x14ac:dyDescent="0.35">
      <c r="A384" t="s">
        <v>254</v>
      </c>
      <c r="B384" t="s">
        <v>477</v>
      </c>
      <c r="C384" t="s">
        <v>255</v>
      </c>
      <c r="D384" t="s">
        <v>256</v>
      </c>
      <c r="E384" t="s">
        <v>9</v>
      </c>
      <c r="F384" t="s">
        <v>28</v>
      </c>
      <c r="G384" t="s">
        <v>15</v>
      </c>
      <c r="H384" t="s">
        <v>484</v>
      </c>
    </row>
    <row r="385" spans="1:8" x14ac:dyDescent="0.35">
      <c r="A385" t="s">
        <v>254</v>
      </c>
      <c r="B385" t="s">
        <v>174</v>
      </c>
      <c r="C385" t="s">
        <v>255</v>
      </c>
      <c r="D385" t="s">
        <v>256</v>
      </c>
      <c r="E385" t="s">
        <v>9</v>
      </c>
      <c r="F385" t="s">
        <v>28</v>
      </c>
      <c r="G385" t="s">
        <v>15</v>
      </c>
      <c r="H385" t="s">
        <v>484</v>
      </c>
    </row>
    <row r="386" spans="1:8" x14ac:dyDescent="0.35">
      <c r="A386" t="s">
        <v>254</v>
      </c>
      <c r="B386" t="s">
        <v>127</v>
      </c>
      <c r="C386" t="s">
        <v>255</v>
      </c>
      <c r="D386" t="s">
        <v>256</v>
      </c>
      <c r="E386" t="s">
        <v>9</v>
      </c>
      <c r="F386" t="s">
        <v>28</v>
      </c>
      <c r="G386" t="s">
        <v>15</v>
      </c>
      <c r="H386" t="s">
        <v>484</v>
      </c>
    </row>
    <row r="387" spans="1:8" x14ac:dyDescent="0.35">
      <c r="A387" t="s">
        <v>254</v>
      </c>
      <c r="B387" t="s">
        <v>108</v>
      </c>
      <c r="C387" t="s">
        <v>255</v>
      </c>
      <c r="D387" t="s">
        <v>256</v>
      </c>
      <c r="E387" t="s">
        <v>9</v>
      </c>
      <c r="F387" t="s">
        <v>28</v>
      </c>
      <c r="G387" t="s">
        <v>15</v>
      </c>
      <c r="H387" t="s">
        <v>484</v>
      </c>
    </row>
    <row r="388" spans="1:8" x14ac:dyDescent="0.35">
      <c r="A388" t="s">
        <v>254</v>
      </c>
      <c r="B388" t="s">
        <v>154</v>
      </c>
      <c r="C388" t="s">
        <v>255</v>
      </c>
      <c r="D388" t="s">
        <v>256</v>
      </c>
      <c r="E388" t="s">
        <v>9</v>
      </c>
      <c r="F388" t="s">
        <v>28</v>
      </c>
      <c r="G388" t="s">
        <v>15</v>
      </c>
      <c r="H388" t="s">
        <v>484</v>
      </c>
    </row>
    <row r="389" spans="1:8" x14ac:dyDescent="0.35">
      <c r="A389" t="s">
        <v>254</v>
      </c>
      <c r="B389" t="s">
        <v>113</v>
      </c>
      <c r="C389" t="s">
        <v>255</v>
      </c>
      <c r="D389" t="s">
        <v>256</v>
      </c>
      <c r="E389" t="s">
        <v>9</v>
      </c>
      <c r="F389" t="s">
        <v>28</v>
      </c>
      <c r="G389" t="s">
        <v>15</v>
      </c>
      <c r="H389" t="s">
        <v>484</v>
      </c>
    </row>
    <row r="390" spans="1:8" x14ac:dyDescent="0.35">
      <c r="A390" t="s">
        <v>268</v>
      </c>
      <c r="B390" t="s">
        <v>108</v>
      </c>
      <c r="C390" t="s">
        <v>394</v>
      </c>
      <c r="D390" t="s">
        <v>256</v>
      </c>
      <c r="E390" t="s">
        <v>6</v>
      </c>
      <c r="F390" t="s">
        <v>28</v>
      </c>
      <c r="G390" t="s">
        <v>7</v>
      </c>
      <c r="H390" t="s">
        <v>475</v>
      </c>
    </row>
    <row r="391" spans="1:8" x14ac:dyDescent="0.35">
      <c r="A391" t="s">
        <v>268</v>
      </c>
      <c r="B391" t="s">
        <v>154</v>
      </c>
      <c r="C391" t="s">
        <v>394</v>
      </c>
      <c r="D391" t="s">
        <v>256</v>
      </c>
      <c r="E391" t="s">
        <v>6</v>
      </c>
      <c r="F391" t="s">
        <v>28</v>
      </c>
      <c r="G391" t="s">
        <v>7</v>
      </c>
      <c r="H391" t="s">
        <v>475</v>
      </c>
    </row>
    <row r="392" spans="1:8" x14ac:dyDescent="0.35">
      <c r="A392" t="s">
        <v>268</v>
      </c>
      <c r="B392" t="s">
        <v>136</v>
      </c>
      <c r="C392" t="s">
        <v>394</v>
      </c>
      <c r="D392" t="s">
        <v>256</v>
      </c>
      <c r="E392" t="s">
        <v>6</v>
      </c>
      <c r="F392" t="s">
        <v>28</v>
      </c>
      <c r="G392" t="s">
        <v>7</v>
      </c>
      <c r="H392" t="s">
        <v>475</v>
      </c>
    </row>
    <row r="393" spans="1:8" x14ac:dyDescent="0.35">
      <c r="A393" t="s">
        <v>268</v>
      </c>
      <c r="B393" t="s">
        <v>117</v>
      </c>
      <c r="C393" t="s">
        <v>394</v>
      </c>
      <c r="D393" t="s">
        <v>256</v>
      </c>
      <c r="E393" t="s">
        <v>6</v>
      </c>
      <c r="F393" t="s">
        <v>28</v>
      </c>
      <c r="G393" t="s">
        <v>7</v>
      </c>
      <c r="H393" t="s">
        <v>475</v>
      </c>
    </row>
    <row r="394" spans="1:8" x14ac:dyDescent="0.35">
      <c r="A394" t="s">
        <v>268</v>
      </c>
      <c r="B394" t="s">
        <v>478</v>
      </c>
      <c r="C394" t="s">
        <v>394</v>
      </c>
      <c r="D394" t="s">
        <v>256</v>
      </c>
      <c r="E394" t="s">
        <v>6</v>
      </c>
      <c r="F394" t="s">
        <v>28</v>
      </c>
      <c r="G394" t="s">
        <v>7</v>
      </c>
      <c r="H394" t="s">
        <v>475</v>
      </c>
    </row>
    <row r="395" spans="1:8" x14ac:dyDescent="0.35">
      <c r="A395" t="s">
        <v>330</v>
      </c>
      <c r="B395" t="s">
        <v>113</v>
      </c>
      <c r="C395" t="s">
        <v>394</v>
      </c>
      <c r="D395" t="s">
        <v>256</v>
      </c>
      <c r="E395" t="s">
        <v>9</v>
      </c>
      <c r="F395" t="s">
        <v>28</v>
      </c>
      <c r="G395" t="s">
        <v>15</v>
      </c>
      <c r="H395" t="s">
        <v>483</v>
      </c>
    </row>
    <row r="396" spans="1:8" x14ac:dyDescent="0.35">
      <c r="A396" t="s">
        <v>330</v>
      </c>
      <c r="B396" t="s">
        <v>477</v>
      </c>
      <c r="C396" t="s">
        <v>394</v>
      </c>
      <c r="D396" t="s">
        <v>256</v>
      </c>
      <c r="E396" t="s">
        <v>9</v>
      </c>
      <c r="F396" t="s">
        <v>28</v>
      </c>
      <c r="G396" t="s">
        <v>15</v>
      </c>
      <c r="H396" t="s">
        <v>483</v>
      </c>
    </row>
    <row r="397" spans="1:8" x14ac:dyDescent="0.35">
      <c r="A397" t="s">
        <v>330</v>
      </c>
      <c r="B397" t="s">
        <v>108</v>
      </c>
      <c r="C397" t="s">
        <v>394</v>
      </c>
      <c r="D397" t="s">
        <v>256</v>
      </c>
      <c r="E397" t="s">
        <v>9</v>
      </c>
      <c r="F397" t="s">
        <v>28</v>
      </c>
      <c r="G397" t="s">
        <v>15</v>
      </c>
      <c r="H397" t="s">
        <v>483</v>
      </c>
    </row>
    <row r="398" spans="1:8" x14ac:dyDescent="0.35">
      <c r="A398" t="s">
        <v>330</v>
      </c>
      <c r="B398" t="s">
        <v>174</v>
      </c>
      <c r="C398" t="s">
        <v>394</v>
      </c>
      <c r="D398" t="s">
        <v>256</v>
      </c>
      <c r="E398" t="s">
        <v>9</v>
      </c>
      <c r="F398" t="s">
        <v>28</v>
      </c>
      <c r="G398" t="s">
        <v>15</v>
      </c>
      <c r="H398" t="s">
        <v>483</v>
      </c>
    </row>
    <row r="399" spans="1:8" x14ac:dyDescent="0.35">
      <c r="A399" t="s">
        <v>330</v>
      </c>
      <c r="B399" t="s">
        <v>127</v>
      </c>
      <c r="C399" t="s">
        <v>394</v>
      </c>
      <c r="D399" t="s">
        <v>256</v>
      </c>
      <c r="E399" t="s">
        <v>9</v>
      </c>
      <c r="F399" t="s">
        <v>28</v>
      </c>
      <c r="G399" t="s">
        <v>15</v>
      </c>
      <c r="H399" t="s">
        <v>483</v>
      </c>
    </row>
    <row r="400" spans="1:8" x14ac:dyDescent="0.35">
      <c r="A400" t="s">
        <v>398</v>
      </c>
      <c r="B400" t="s">
        <v>113</v>
      </c>
      <c r="C400" t="s">
        <v>394</v>
      </c>
      <c r="D400" t="s">
        <v>256</v>
      </c>
      <c r="E400" t="s">
        <v>12</v>
      </c>
      <c r="F400" t="s">
        <v>28</v>
      </c>
      <c r="G400" t="s">
        <v>14</v>
      </c>
      <c r="H400" t="s">
        <v>493</v>
      </c>
    </row>
    <row r="401" spans="1:8" x14ac:dyDescent="0.35">
      <c r="A401" t="s">
        <v>276</v>
      </c>
      <c r="B401" t="s">
        <v>117</v>
      </c>
      <c r="C401" t="s">
        <v>394</v>
      </c>
      <c r="D401" t="s">
        <v>256</v>
      </c>
      <c r="E401" t="s">
        <v>6</v>
      </c>
      <c r="F401" t="s">
        <v>28</v>
      </c>
      <c r="G401" t="s">
        <v>7</v>
      </c>
      <c r="H401" t="s">
        <v>488</v>
      </c>
    </row>
    <row r="402" spans="1:8" x14ac:dyDescent="0.35">
      <c r="A402" t="s">
        <v>276</v>
      </c>
      <c r="B402" t="s">
        <v>478</v>
      </c>
      <c r="C402" t="s">
        <v>394</v>
      </c>
      <c r="D402" t="s">
        <v>256</v>
      </c>
      <c r="E402" t="s">
        <v>6</v>
      </c>
      <c r="F402" t="s">
        <v>28</v>
      </c>
      <c r="G402" t="s">
        <v>7</v>
      </c>
      <c r="H402" t="s">
        <v>488</v>
      </c>
    </row>
    <row r="403" spans="1:8" x14ac:dyDescent="0.35">
      <c r="A403" t="s">
        <v>276</v>
      </c>
      <c r="B403" t="s">
        <v>114</v>
      </c>
      <c r="C403" t="s">
        <v>394</v>
      </c>
      <c r="D403" t="s">
        <v>256</v>
      </c>
      <c r="E403" t="s">
        <v>6</v>
      </c>
      <c r="F403" t="s">
        <v>28</v>
      </c>
      <c r="G403" t="s">
        <v>7</v>
      </c>
      <c r="H403" t="s">
        <v>488</v>
      </c>
    </row>
    <row r="404" spans="1:8" x14ac:dyDescent="0.35">
      <c r="A404" t="s">
        <v>276</v>
      </c>
      <c r="B404" t="s">
        <v>119</v>
      </c>
      <c r="C404" t="s">
        <v>394</v>
      </c>
      <c r="D404" t="s">
        <v>256</v>
      </c>
      <c r="E404" t="s">
        <v>6</v>
      </c>
      <c r="F404" t="s">
        <v>28</v>
      </c>
      <c r="G404" t="s">
        <v>7</v>
      </c>
      <c r="H404" t="s">
        <v>488</v>
      </c>
    </row>
    <row r="405" spans="1:8" x14ac:dyDescent="0.35">
      <c r="A405" t="s">
        <v>303</v>
      </c>
      <c r="B405" t="s">
        <v>478</v>
      </c>
      <c r="C405" t="s">
        <v>394</v>
      </c>
      <c r="D405" t="s">
        <v>256</v>
      </c>
      <c r="E405" t="s">
        <v>6</v>
      </c>
      <c r="F405" t="s">
        <v>28</v>
      </c>
      <c r="G405" t="s">
        <v>7</v>
      </c>
      <c r="H405" t="s">
        <v>489</v>
      </c>
    </row>
    <row r="406" spans="1:8" x14ac:dyDescent="0.35">
      <c r="A406" t="s">
        <v>303</v>
      </c>
      <c r="B406" t="s">
        <v>114</v>
      </c>
      <c r="C406" t="s">
        <v>394</v>
      </c>
      <c r="D406" t="s">
        <v>256</v>
      </c>
      <c r="E406" t="s">
        <v>6</v>
      </c>
      <c r="F406" t="s">
        <v>28</v>
      </c>
      <c r="G406" t="s">
        <v>7</v>
      </c>
      <c r="H406" t="s">
        <v>489</v>
      </c>
    </row>
    <row r="407" spans="1:8" x14ac:dyDescent="0.35">
      <c r="A407" t="s">
        <v>395</v>
      </c>
      <c r="B407" t="s">
        <v>174</v>
      </c>
      <c r="C407" t="s">
        <v>394</v>
      </c>
      <c r="D407" t="s">
        <v>256</v>
      </c>
      <c r="E407" t="s">
        <v>9</v>
      </c>
      <c r="F407" t="s">
        <v>28</v>
      </c>
      <c r="G407" t="s">
        <v>15</v>
      </c>
      <c r="H407" t="s">
        <v>483</v>
      </c>
    </row>
    <row r="408" spans="1:8" x14ac:dyDescent="0.35">
      <c r="A408" t="s">
        <v>395</v>
      </c>
      <c r="B408" t="s">
        <v>113</v>
      </c>
      <c r="C408" t="s">
        <v>394</v>
      </c>
      <c r="D408" t="s">
        <v>256</v>
      </c>
      <c r="E408" t="s">
        <v>9</v>
      </c>
      <c r="F408" t="s">
        <v>28</v>
      </c>
      <c r="G408" t="s">
        <v>15</v>
      </c>
      <c r="H408" t="s">
        <v>483</v>
      </c>
    </row>
    <row r="409" spans="1:8" x14ac:dyDescent="0.35">
      <c r="A409" t="s">
        <v>288</v>
      </c>
      <c r="B409" t="s">
        <v>136</v>
      </c>
      <c r="C409" t="s">
        <v>394</v>
      </c>
      <c r="D409" t="s">
        <v>256</v>
      </c>
      <c r="E409" t="s">
        <v>12</v>
      </c>
      <c r="F409" t="s">
        <v>28</v>
      </c>
      <c r="G409" t="s">
        <v>14</v>
      </c>
      <c r="H409" t="s">
        <v>492</v>
      </c>
    </row>
    <row r="410" spans="1:8" x14ac:dyDescent="0.35">
      <c r="A410" t="s">
        <v>288</v>
      </c>
      <c r="B410" t="s">
        <v>154</v>
      </c>
      <c r="C410" t="s">
        <v>394</v>
      </c>
      <c r="D410" t="s">
        <v>256</v>
      </c>
      <c r="E410" t="s">
        <v>12</v>
      </c>
      <c r="F410" t="s">
        <v>28</v>
      </c>
      <c r="G410" t="s">
        <v>14</v>
      </c>
      <c r="H410" t="s">
        <v>492</v>
      </c>
    </row>
    <row r="411" spans="1:8" x14ac:dyDescent="0.35">
      <c r="A411" t="s">
        <v>288</v>
      </c>
      <c r="B411" t="s">
        <v>117</v>
      </c>
      <c r="C411" t="s">
        <v>394</v>
      </c>
      <c r="D411" t="s">
        <v>256</v>
      </c>
      <c r="E411" t="s">
        <v>12</v>
      </c>
      <c r="F411" t="s">
        <v>28</v>
      </c>
      <c r="G411" t="s">
        <v>14</v>
      </c>
      <c r="H411" t="s">
        <v>492</v>
      </c>
    </row>
    <row r="412" spans="1:8" x14ac:dyDescent="0.35">
      <c r="A412" t="s">
        <v>288</v>
      </c>
      <c r="B412" t="s">
        <v>108</v>
      </c>
      <c r="C412" t="s">
        <v>394</v>
      </c>
      <c r="D412" t="s">
        <v>256</v>
      </c>
      <c r="E412" t="s">
        <v>12</v>
      </c>
      <c r="F412" t="s">
        <v>28</v>
      </c>
      <c r="G412" t="s">
        <v>14</v>
      </c>
      <c r="H412" t="s">
        <v>492</v>
      </c>
    </row>
    <row r="413" spans="1:8" x14ac:dyDescent="0.35">
      <c r="A413" t="s">
        <v>350</v>
      </c>
      <c r="B413" t="s">
        <v>154</v>
      </c>
      <c r="C413" t="s">
        <v>394</v>
      </c>
      <c r="D413" t="s">
        <v>256</v>
      </c>
      <c r="E413" t="s">
        <v>12</v>
      </c>
      <c r="F413" t="s">
        <v>28</v>
      </c>
      <c r="G413" t="s">
        <v>14</v>
      </c>
      <c r="H413" t="s">
        <v>492</v>
      </c>
    </row>
    <row r="414" spans="1:8" x14ac:dyDescent="0.35">
      <c r="A414" t="s">
        <v>294</v>
      </c>
      <c r="B414" t="s">
        <v>136</v>
      </c>
      <c r="C414" t="s">
        <v>394</v>
      </c>
      <c r="D414" t="s">
        <v>256</v>
      </c>
      <c r="E414" t="s">
        <v>12</v>
      </c>
      <c r="F414" t="s">
        <v>28</v>
      </c>
      <c r="G414" t="s">
        <v>14</v>
      </c>
      <c r="H414" t="s">
        <v>492</v>
      </c>
    </row>
    <row r="415" spans="1:8" x14ac:dyDescent="0.35">
      <c r="A415" t="s">
        <v>296</v>
      </c>
      <c r="B415" t="s">
        <v>108</v>
      </c>
      <c r="C415" t="s">
        <v>394</v>
      </c>
      <c r="D415" t="s">
        <v>256</v>
      </c>
      <c r="E415" t="s">
        <v>12</v>
      </c>
      <c r="F415" t="s">
        <v>28</v>
      </c>
      <c r="G415" t="s">
        <v>7</v>
      </c>
      <c r="H415" t="s">
        <v>491</v>
      </c>
    </row>
    <row r="416" spans="1:8" x14ac:dyDescent="0.35">
      <c r="A416" t="s">
        <v>296</v>
      </c>
      <c r="B416" t="s">
        <v>113</v>
      </c>
      <c r="C416" t="s">
        <v>394</v>
      </c>
      <c r="D416" t="s">
        <v>256</v>
      </c>
      <c r="E416" t="s">
        <v>12</v>
      </c>
      <c r="F416" t="s">
        <v>28</v>
      </c>
      <c r="G416" t="s">
        <v>7</v>
      </c>
      <c r="H416" t="s">
        <v>491</v>
      </c>
    </row>
    <row r="417" spans="1:8" x14ac:dyDescent="0.35">
      <c r="A417" t="s">
        <v>296</v>
      </c>
      <c r="B417" t="s">
        <v>174</v>
      </c>
      <c r="C417" t="s">
        <v>394</v>
      </c>
      <c r="D417" t="s">
        <v>256</v>
      </c>
      <c r="E417" t="s">
        <v>12</v>
      </c>
      <c r="F417" t="s">
        <v>28</v>
      </c>
      <c r="G417" t="s">
        <v>7</v>
      </c>
      <c r="H417" t="s">
        <v>491</v>
      </c>
    </row>
    <row r="418" spans="1:8" x14ac:dyDescent="0.35">
      <c r="A418" t="s">
        <v>351</v>
      </c>
      <c r="B418" t="s">
        <v>114</v>
      </c>
      <c r="C418" t="s">
        <v>394</v>
      </c>
      <c r="D418" t="s">
        <v>256</v>
      </c>
      <c r="E418" t="s">
        <v>12</v>
      </c>
      <c r="F418" t="s">
        <v>28</v>
      </c>
      <c r="G418" t="s">
        <v>14</v>
      </c>
      <c r="H418" t="s">
        <v>493</v>
      </c>
    </row>
    <row r="419" spans="1:8" x14ac:dyDescent="0.35">
      <c r="A419" t="s">
        <v>351</v>
      </c>
      <c r="B419" t="s">
        <v>108</v>
      </c>
      <c r="C419" t="s">
        <v>394</v>
      </c>
      <c r="D419" t="s">
        <v>256</v>
      </c>
      <c r="E419" t="s">
        <v>12</v>
      </c>
      <c r="F419" t="s">
        <v>28</v>
      </c>
      <c r="G419" t="s">
        <v>14</v>
      </c>
      <c r="H419" t="s">
        <v>493</v>
      </c>
    </row>
    <row r="420" spans="1:8" x14ac:dyDescent="0.35">
      <c r="A420" t="s">
        <v>351</v>
      </c>
      <c r="B420" t="s">
        <v>174</v>
      </c>
      <c r="C420" t="s">
        <v>394</v>
      </c>
      <c r="D420" t="s">
        <v>256</v>
      </c>
      <c r="E420" t="s">
        <v>12</v>
      </c>
      <c r="F420" t="s">
        <v>28</v>
      </c>
      <c r="G420" t="s">
        <v>14</v>
      </c>
      <c r="H420" t="s">
        <v>493</v>
      </c>
    </row>
    <row r="421" spans="1:8" x14ac:dyDescent="0.35">
      <c r="A421" t="s">
        <v>351</v>
      </c>
      <c r="B421" t="s">
        <v>154</v>
      </c>
      <c r="C421" t="s">
        <v>394</v>
      </c>
      <c r="D421" t="s">
        <v>256</v>
      </c>
      <c r="E421" t="s">
        <v>12</v>
      </c>
      <c r="F421" t="s">
        <v>28</v>
      </c>
      <c r="G421" t="s">
        <v>14</v>
      </c>
      <c r="H421" t="s">
        <v>493</v>
      </c>
    </row>
    <row r="422" spans="1:8" x14ac:dyDescent="0.35">
      <c r="A422" t="s">
        <v>351</v>
      </c>
      <c r="B422" t="s">
        <v>113</v>
      </c>
      <c r="C422" t="s">
        <v>394</v>
      </c>
      <c r="D422" t="s">
        <v>256</v>
      </c>
      <c r="E422" t="s">
        <v>12</v>
      </c>
      <c r="F422" t="s">
        <v>28</v>
      </c>
      <c r="G422" t="s">
        <v>14</v>
      </c>
      <c r="H422" t="s">
        <v>493</v>
      </c>
    </row>
    <row r="423" spans="1:8" x14ac:dyDescent="0.35">
      <c r="A423" t="s">
        <v>351</v>
      </c>
      <c r="B423" t="s">
        <v>119</v>
      </c>
      <c r="C423" t="s">
        <v>394</v>
      </c>
      <c r="D423" t="s">
        <v>256</v>
      </c>
      <c r="E423" t="s">
        <v>12</v>
      </c>
      <c r="F423" t="s">
        <v>28</v>
      </c>
      <c r="G423" t="s">
        <v>14</v>
      </c>
      <c r="H423" t="s">
        <v>493</v>
      </c>
    </row>
    <row r="424" spans="1:8" x14ac:dyDescent="0.35">
      <c r="A424" t="s">
        <v>295</v>
      </c>
      <c r="B424" t="s">
        <v>154</v>
      </c>
      <c r="C424" t="s">
        <v>394</v>
      </c>
      <c r="D424" t="s">
        <v>256</v>
      </c>
      <c r="E424" t="s">
        <v>12</v>
      </c>
      <c r="F424" t="s">
        <v>28</v>
      </c>
      <c r="G424" t="s">
        <v>14</v>
      </c>
      <c r="H424" t="s">
        <v>493</v>
      </c>
    </row>
    <row r="425" spans="1:8" x14ac:dyDescent="0.35">
      <c r="A425" t="s">
        <v>295</v>
      </c>
      <c r="B425" t="s">
        <v>478</v>
      </c>
      <c r="C425" t="s">
        <v>394</v>
      </c>
      <c r="D425" t="s">
        <v>256</v>
      </c>
      <c r="E425" t="s">
        <v>12</v>
      </c>
      <c r="F425" t="s">
        <v>28</v>
      </c>
      <c r="G425" t="s">
        <v>14</v>
      </c>
      <c r="H425" t="s">
        <v>493</v>
      </c>
    </row>
    <row r="426" spans="1:8" x14ac:dyDescent="0.35">
      <c r="A426" t="s">
        <v>295</v>
      </c>
      <c r="B426" t="s">
        <v>174</v>
      </c>
      <c r="C426" t="s">
        <v>394</v>
      </c>
      <c r="D426" t="s">
        <v>256</v>
      </c>
      <c r="E426" t="s">
        <v>12</v>
      </c>
      <c r="F426" t="s">
        <v>28</v>
      </c>
      <c r="G426" t="s">
        <v>14</v>
      </c>
      <c r="H426" t="s">
        <v>493</v>
      </c>
    </row>
    <row r="427" spans="1:8" x14ac:dyDescent="0.35">
      <c r="A427" t="s">
        <v>295</v>
      </c>
      <c r="B427" t="s">
        <v>119</v>
      </c>
      <c r="C427" t="s">
        <v>394</v>
      </c>
      <c r="D427" t="s">
        <v>256</v>
      </c>
      <c r="E427" t="s">
        <v>12</v>
      </c>
      <c r="F427" t="s">
        <v>28</v>
      </c>
      <c r="G427" t="s">
        <v>14</v>
      </c>
      <c r="H427" t="s">
        <v>493</v>
      </c>
    </row>
    <row r="428" spans="1:8" x14ac:dyDescent="0.35">
      <c r="A428" t="s">
        <v>295</v>
      </c>
      <c r="B428" t="s">
        <v>121</v>
      </c>
      <c r="C428" t="s">
        <v>394</v>
      </c>
      <c r="D428" t="s">
        <v>256</v>
      </c>
      <c r="E428" t="s">
        <v>12</v>
      </c>
      <c r="F428" t="s">
        <v>28</v>
      </c>
      <c r="G428" t="s">
        <v>14</v>
      </c>
      <c r="H428" t="s">
        <v>493</v>
      </c>
    </row>
    <row r="429" spans="1:8" x14ac:dyDescent="0.35">
      <c r="A429" t="s">
        <v>295</v>
      </c>
      <c r="B429" t="s">
        <v>114</v>
      </c>
      <c r="C429" t="s">
        <v>394</v>
      </c>
      <c r="D429" t="s">
        <v>256</v>
      </c>
      <c r="E429" t="s">
        <v>12</v>
      </c>
      <c r="F429" t="s">
        <v>28</v>
      </c>
      <c r="G429" t="s">
        <v>14</v>
      </c>
      <c r="H429" t="s">
        <v>493</v>
      </c>
    </row>
    <row r="430" spans="1:8" x14ac:dyDescent="0.35">
      <c r="A430" t="s">
        <v>295</v>
      </c>
      <c r="B430" t="s">
        <v>477</v>
      </c>
      <c r="C430" t="s">
        <v>394</v>
      </c>
      <c r="D430" t="s">
        <v>256</v>
      </c>
      <c r="E430" t="s">
        <v>12</v>
      </c>
      <c r="F430" t="s">
        <v>28</v>
      </c>
      <c r="G430" t="s">
        <v>14</v>
      </c>
      <c r="H430" t="s">
        <v>493</v>
      </c>
    </row>
    <row r="431" spans="1:8" x14ac:dyDescent="0.35">
      <c r="A431" t="s">
        <v>295</v>
      </c>
      <c r="B431" t="s">
        <v>113</v>
      </c>
      <c r="C431" t="s">
        <v>394</v>
      </c>
      <c r="D431" t="s">
        <v>256</v>
      </c>
      <c r="E431" t="s">
        <v>12</v>
      </c>
      <c r="F431" t="s">
        <v>28</v>
      </c>
      <c r="G431" t="s">
        <v>14</v>
      </c>
      <c r="H431" t="s">
        <v>493</v>
      </c>
    </row>
    <row r="432" spans="1:8" x14ac:dyDescent="0.35">
      <c r="A432" t="s">
        <v>295</v>
      </c>
      <c r="B432" t="s">
        <v>108</v>
      </c>
      <c r="C432" t="s">
        <v>394</v>
      </c>
      <c r="D432" t="s">
        <v>256</v>
      </c>
      <c r="E432" t="s">
        <v>12</v>
      </c>
      <c r="F432" t="s">
        <v>28</v>
      </c>
      <c r="G432" t="s">
        <v>14</v>
      </c>
      <c r="H432" t="s">
        <v>493</v>
      </c>
    </row>
    <row r="433" spans="1:8" x14ac:dyDescent="0.35">
      <c r="A433" t="s">
        <v>343</v>
      </c>
      <c r="B433" t="s">
        <v>119</v>
      </c>
      <c r="C433" t="s">
        <v>394</v>
      </c>
      <c r="D433" t="s">
        <v>256</v>
      </c>
      <c r="E433" t="s">
        <v>11</v>
      </c>
      <c r="F433" t="s">
        <v>28</v>
      </c>
      <c r="G433" t="s">
        <v>14</v>
      </c>
      <c r="H433" t="s">
        <v>493</v>
      </c>
    </row>
    <row r="434" spans="1:8" x14ac:dyDescent="0.35">
      <c r="A434" t="s">
        <v>343</v>
      </c>
      <c r="B434" t="s">
        <v>108</v>
      </c>
      <c r="C434" t="s">
        <v>394</v>
      </c>
      <c r="D434" t="s">
        <v>256</v>
      </c>
      <c r="E434" t="s">
        <v>11</v>
      </c>
      <c r="F434" t="s">
        <v>28</v>
      </c>
      <c r="G434" t="s">
        <v>14</v>
      </c>
      <c r="H434" t="s">
        <v>493</v>
      </c>
    </row>
    <row r="435" spans="1:8" x14ac:dyDescent="0.35">
      <c r="A435" t="s">
        <v>343</v>
      </c>
      <c r="B435" t="s">
        <v>114</v>
      </c>
      <c r="C435" t="s">
        <v>394</v>
      </c>
      <c r="D435" t="s">
        <v>256</v>
      </c>
      <c r="E435" t="s">
        <v>11</v>
      </c>
      <c r="F435" t="s">
        <v>28</v>
      </c>
      <c r="G435" t="s">
        <v>14</v>
      </c>
      <c r="H435" t="s">
        <v>493</v>
      </c>
    </row>
    <row r="436" spans="1:8" x14ac:dyDescent="0.35">
      <c r="A436" t="s">
        <v>343</v>
      </c>
      <c r="B436" t="s">
        <v>478</v>
      </c>
      <c r="C436" t="s">
        <v>394</v>
      </c>
      <c r="D436" t="s">
        <v>256</v>
      </c>
      <c r="E436" t="s">
        <v>11</v>
      </c>
      <c r="F436" t="s">
        <v>28</v>
      </c>
      <c r="G436" t="s">
        <v>14</v>
      </c>
      <c r="H436" t="s">
        <v>493</v>
      </c>
    </row>
    <row r="437" spans="1:8" x14ac:dyDescent="0.35">
      <c r="A437" t="s">
        <v>343</v>
      </c>
      <c r="B437" t="s">
        <v>121</v>
      </c>
      <c r="C437" t="s">
        <v>394</v>
      </c>
      <c r="D437" t="s">
        <v>256</v>
      </c>
      <c r="E437" t="s">
        <v>11</v>
      </c>
      <c r="F437" t="s">
        <v>28</v>
      </c>
      <c r="G437" t="s">
        <v>14</v>
      </c>
      <c r="H437" t="s">
        <v>493</v>
      </c>
    </row>
    <row r="438" spans="1:8" x14ac:dyDescent="0.35">
      <c r="A438" t="s">
        <v>343</v>
      </c>
      <c r="B438" t="s">
        <v>477</v>
      </c>
      <c r="C438" t="s">
        <v>394</v>
      </c>
      <c r="D438" t="s">
        <v>256</v>
      </c>
      <c r="E438" t="s">
        <v>11</v>
      </c>
      <c r="F438" t="s">
        <v>28</v>
      </c>
      <c r="G438" t="s">
        <v>14</v>
      </c>
      <c r="H438" t="s">
        <v>493</v>
      </c>
    </row>
    <row r="439" spans="1:8" x14ac:dyDescent="0.35">
      <c r="A439" t="s">
        <v>343</v>
      </c>
      <c r="B439" t="s">
        <v>154</v>
      </c>
      <c r="C439" t="s">
        <v>394</v>
      </c>
      <c r="D439" t="s">
        <v>256</v>
      </c>
      <c r="E439" t="s">
        <v>11</v>
      </c>
      <c r="F439" t="s">
        <v>28</v>
      </c>
      <c r="G439" t="s">
        <v>14</v>
      </c>
      <c r="H439" t="s">
        <v>493</v>
      </c>
    </row>
    <row r="440" spans="1:8" x14ac:dyDescent="0.35">
      <c r="A440" t="s">
        <v>403</v>
      </c>
      <c r="B440" t="s">
        <v>114</v>
      </c>
      <c r="C440" t="s">
        <v>394</v>
      </c>
      <c r="D440" t="s">
        <v>256</v>
      </c>
      <c r="E440" t="s">
        <v>9</v>
      </c>
      <c r="F440" t="s">
        <v>28</v>
      </c>
      <c r="G440" t="s">
        <v>15</v>
      </c>
      <c r="H440" t="s">
        <v>484</v>
      </c>
    </row>
    <row r="441" spans="1:8" x14ac:dyDescent="0.35">
      <c r="A441" t="s">
        <v>397</v>
      </c>
      <c r="B441" t="s">
        <v>113</v>
      </c>
      <c r="C441" t="s">
        <v>394</v>
      </c>
      <c r="D441" t="s">
        <v>256</v>
      </c>
      <c r="E441" t="s">
        <v>9</v>
      </c>
      <c r="F441" t="s">
        <v>28</v>
      </c>
      <c r="G441" t="s">
        <v>15</v>
      </c>
      <c r="H441" t="s">
        <v>487</v>
      </c>
    </row>
    <row r="442" spans="1:8" x14ac:dyDescent="0.35">
      <c r="A442" t="s">
        <v>325</v>
      </c>
      <c r="B442" t="s">
        <v>478</v>
      </c>
      <c r="C442" t="s">
        <v>394</v>
      </c>
      <c r="D442" t="s">
        <v>256</v>
      </c>
      <c r="E442" t="s">
        <v>6</v>
      </c>
      <c r="F442" t="s">
        <v>28</v>
      </c>
      <c r="G442" t="s">
        <v>14</v>
      </c>
      <c r="H442" t="s">
        <v>493</v>
      </c>
    </row>
    <row r="443" spans="1:8" x14ac:dyDescent="0.35">
      <c r="A443" t="s">
        <v>286</v>
      </c>
      <c r="B443" t="s">
        <v>136</v>
      </c>
      <c r="C443" t="s">
        <v>394</v>
      </c>
      <c r="D443" t="s">
        <v>256</v>
      </c>
      <c r="E443" t="s">
        <v>6</v>
      </c>
      <c r="F443" t="s">
        <v>28</v>
      </c>
      <c r="G443" t="s">
        <v>16</v>
      </c>
      <c r="H443" t="s">
        <v>481</v>
      </c>
    </row>
    <row r="444" spans="1:8" x14ac:dyDescent="0.35">
      <c r="A444" t="s">
        <v>286</v>
      </c>
      <c r="B444" t="s">
        <v>117</v>
      </c>
      <c r="C444" t="s">
        <v>394</v>
      </c>
      <c r="D444" t="s">
        <v>256</v>
      </c>
      <c r="E444" t="s">
        <v>6</v>
      </c>
      <c r="F444" t="s">
        <v>28</v>
      </c>
      <c r="G444" t="s">
        <v>16</v>
      </c>
      <c r="H444" t="s">
        <v>481</v>
      </c>
    </row>
    <row r="445" spans="1:8" x14ac:dyDescent="0.35">
      <c r="A445" t="s">
        <v>279</v>
      </c>
      <c r="B445" t="s">
        <v>477</v>
      </c>
      <c r="C445" t="s">
        <v>394</v>
      </c>
      <c r="D445" t="s">
        <v>256</v>
      </c>
      <c r="E445" t="s">
        <v>6</v>
      </c>
      <c r="F445" t="s">
        <v>28</v>
      </c>
      <c r="G445" t="s">
        <v>16</v>
      </c>
      <c r="H445" t="s">
        <v>481</v>
      </c>
    </row>
    <row r="446" spans="1:8" x14ac:dyDescent="0.35">
      <c r="A446" t="s">
        <v>279</v>
      </c>
      <c r="B446" t="s">
        <v>108</v>
      </c>
      <c r="C446" t="s">
        <v>394</v>
      </c>
      <c r="D446" t="s">
        <v>256</v>
      </c>
      <c r="E446" t="s">
        <v>6</v>
      </c>
      <c r="F446" t="s">
        <v>28</v>
      </c>
      <c r="G446" t="s">
        <v>16</v>
      </c>
      <c r="H446" t="s">
        <v>481</v>
      </c>
    </row>
    <row r="447" spans="1:8" x14ac:dyDescent="0.35">
      <c r="A447" t="s">
        <v>279</v>
      </c>
      <c r="B447" t="s">
        <v>154</v>
      </c>
      <c r="C447" t="s">
        <v>394</v>
      </c>
      <c r="D447" t="s">
        <v>256</v>
      </c>
      <c r="E447" t="s">
        <v>6</v>
      </c>
      <c r="F447" t="s">
        <v>28</v>
      </c>
      <c r="G447" t="s">
        <v>16</v>
      </c>
      <c r="H447" t="s">
        <v>481</v>
      </c>
    </row>
    <row r="448" spans="1:8" x14ac:dyDescent="0.35">
      <c r="A448" t="s">
        <v>279</v>
      </c>
      <c r="B448" t="s">
        <v>117</v>
      </c>
      <c r="C448" t="s">
        <v>394</v>
      </c>
      <c r="D448" t="s">
        <v>256</v>
      </c>
      <c r="E448" t="s">
        <v>6</v>
      </c>
      <c r="F448" t="s">
        <v>28</v>
      </c>
      <c r="G448" t="s">
        <v>16</v>
      </c>
      <c r="H448" t="s">
        <v>481</v>
      </c>
    </row>
    <row r="449" spans="1:8" x14ac:dyDescent="0.35">
      <c r="A449" t="s">
        <v>279</v>
      </c>
      <c r="B449" t="s">
        <v>136</v>
      </c>
      <c r="C449" t="s">
        <v>394</v>
      </c>
      <c r="D449" t="s">
        <v>256</v>
      </c>
      <c r="E449" t="s">
        <v>6</v>
      </c>
      <c r="F449" t="s">
        <v>28</v>
      </c>
      <c r="G449" t="s">
        <v>16</v>
      </c>
      <c r="H449" t="s">
        <v>481</v>
      </c>
    </row>
    <row r="450" spans="1:8" x14ac:dyDescent="0.35">
      <c r="A450" t="s">
        <v>279</v>
      </c>
      <c r="B450" t="s">
        <v>174</v>
      </c>
      <c r="C450" t="s">
        <v>394</v>
      </c>
      <c r="D450" t="s">
        <v>256</v>
      </c>
      <c r="E450" t="s">
        <v>6</v>
      </c>
      <c r="F450" t="s">
        <v>28</v>
      </c>
      <c r="G450" t="s">
        <v>16</v>
      </c>
      <c r="H450" t="s">
        <v>481</v>
      </c>
    </row>
    <row r="451" spans="1:8" x14ac:dyDescent="0.35">
      <c r="A451" t="s">
        <v>279</v>
      </c>
      <c r="B451" t="s">
        <v>127</v>
      </c>
      <c r="C451" t="s">
        <v>394</v>
      </c>
      <c r="D451" t="s">
        <v>256</v>
      </c>
      <c r="E451" t="s">
        <v>6</v>
      </c>
      <c r="F451" t="s">
        <v>28</v>
      </c>
      <c r="G451" t="s">
        <v>16</v>
      </c>
      <c r="H451" t="s">
        <v>481</v>
      </c>
    </row>
    <row r="452" spans="1:8" x14ac:dyDescent="0.35">
      <c r="A452" t="s">
        <v>278</v>
      </c>
      <c r="B452" t="s">
        <v>154</v>
      </c>
      <c r="C452" t="s">
        <v>394</v>
      </c>
      <c r="D452" t="s">
        <v>256</v>
      </c>
      <c r="E452" t="s">
        <v>11</v>
      </c>
      <c r="F452" t="s">
        <v>28</v>
      </c>
      <c r="G452" t="s">
        <v>16</v>
      </c>
      <c r="H452" t="s">
        <v>476</v>
      </c>
    </row>
    <row r="453" spans="1:8" x14ac:dyDescent="0.35">
      <c r="A453" t="s">
        <v>278</v>
      </c>
      <c r="B453" t="s">
        <v>127</v>
      </c>
      <c r="C453" t="s">
        <v>394</v>
      </c>
      <c r="D453" t="s">
        <v>256</v>
      </c>
      <c r="E453" t="s">
        <v>11</v>
      </c>
      <c r="F453" t="s">
        <v>28</v>
      </c>
      <c r="G453" t="s">
        <v>16</v>
      </c>
      <c r="H453" t="s">
        <v>476</v>
      </c>
    </row>
    <row r="454" spans="1:8" x14ac:dyDescent="0.35">
      <c r="A454" t="s">
        <v>278</v>
      </c>
      <c r="B454" t="s">
        <v>477</v>
      </c>
      <c r="C454" t="s">
        <v>394</v>
      </c>
      <c r="D454" t="s">
        <v>256</v>
      </c>
      <c r="E454" t="s">
        <v>11</v>
      </c>
      <c r="F454" t="s">
        <v>28</v>
      </c>
      <c r="G454" t="s">
        <v>16</v>
      </c>
      <c r="H454" t="s">
        <v>476</v>
      </c>
    </row>
    <row r="455" spans="1:8" x14ac:dyDescent="0.35">
      <c r="A455" t="s">
        <v>278</v>
      </c>
      <c r="B455" t="s">
        <v>117</v>
      </c>
      <c r="C455" t="s">
        <v>394</v>
      </c>
      <c r="D455" t="s">
        <v>256</v>
      </c>
      <c r="E455" t="s">
        <v>11</v>
      </c>
      <c r="F455" t="s">
        <v>28</v>
      </c>
      <c r="G455" t="s">
        <v>16</v>
      </c>
      <c r="H455" t="s">
        <v>476</v>
      </c>
    </row>
    <row r="456" spans="1:8" x14ac:dyDescent="0.35">
      <c r="A456" t="s">
        <v>274</v>
      </c>
      <c r="B456" t="s">
        <v>477</v>
      </c>
      <c r="C456" t="s">
        <v>394</v>
      </c>
      <c r="D456" t="s">
        <v>256</v>
      </c>
      <c r="E456" t="s">
        <v>11</v>
      </c>
      <c r="F456" t="s">
        <v>28</v>
      </c>
      <c r="G456" t="s">
        <v>14</v>
      </c>
      <c r="H456" t="s">
        <v>493</v>
      </c>
    </row>
    <row r="457" spans="1:8" x14ac:dyDescent="0.35">
      <c r="A457" t="s">
        <v>274</v>
      </c>
      <c r="B457" t="s">
        <v>174</v>
      </c>
      <c r="C457" t="s">
        <v>394</v>
      </c>
      <c r="D457" t="s">
        <v>256</v>
      </c>
      <c r="E457" t="s">
        <v>11</v>
      </c>
      <c r="F457" t="s">
        <v>28</v>
      </c>
      <c r="G457" t="s">
        <v>14</v>
      </c>
      <c r="H457" t="s">
        <v>493</v>
      </c>
    </row>
    <row r="458" spans="1:8" x14ac:dyDescent="0.35">
      <c r="A458" t="s">
        <v>274</v>
      </c>
      <c r="B458" t="s">
        <v>117</v>
      </c>
      <c r="C458" t="s">
        <v>394</v>
      </c>
      <c r="D458" t="s">
        <v>256</v>
      </c>
      <c r="E458" t="s">
        <v>11</v>
      </c>
      <c r="F458" t="s">
        <v>28</v>
      </c>
      <c r="G458" t="s">
        <v>14</v>
      </c>
      <c r="H458" t="s">
        <v>493</v>
      </c>
    </row>
    <row r="459" spans="1:8" x14ac:dyDescent="0.35">
      <c r="A459" t="s">
        <v>274</v>
      </c>
      <c r="B459" t="s">
        <v>154</v>
      </c>
      <c r="C459" t="s">
        <v>394</v>
      </c>
      <c r="D459" t="s">
        <v>256</v>
      </c>
      <c r="E459" t="s">
        <v>11</v>
      </c>
      <c r="F459" t="s">
        <v>28</v>
      </c>
      <c r="G459" t="s">
        <v>14</v>
      </c>
      <c r="H459" t="s">
        <v>493</v>
      </c>
    </row>
    <row r="460" spans="1:8" x14ac:dyDescent="0.35">
      <c r="A460" t="s">
        <v>274</v>
      </c>
      <c r="B460" t="s">
        <v>127</v>
      </c>
      <c r="C460" t="s">
        <v>394</v>
      </c>
      <c r="D460" t="s">
        <v>256</v>
      </c>
      <c r="E460" t="s">
        <v>11</v>
      </c>
      <c r="F460" t="s">
        <v>28</v>
      </c>
      <c r="G460" t="s">
        <v>14</v>
      </c>
      <c r="H460" t="s">
        <v>493</v>
      </c>
    </row>
    <row r="461" spans="1:8" x14ac:dyDescent="0.35">
      <c r="A461" t="s">
        <v>274</v>
      </c>
      <c r="B461" t="s">
        <v>108</v>
      </c>
      <c r="C461" t="s">
        <v>394</v>
      </c>
      <c r="D461" t="s">
        <v>256</v>
      </c>
      <c r="E461" t="s">
        <v>11</v>
      </c>
      <c r="F461" t="s">
        <v>28</v>
      </c>
      <c r="G461" t="s">
        <v>14</v>
      </c>
      <c r="H461" t="s">
        <v>493</v>
      </c>
    </row>
    <row r="462" spans="1:8" x14ac:dyDescent="0.35">
      <c r="A462" t="s">
        <v>331</v>
      </c>
      <c r="B462" t="s">
        <v>477</v>
      </c>
      <c r="C462" t="s">
        <v>394</v>
      </c>
      <c r="D462" t="s">
        <v>256</v>
      </c>
      <c r="E462" t="s">
        <v>11</v>
      </c>
      <c r="F462" t="s">
        <v>28</v>
      </c>
      <c r="G462" t="s">
        <v>14</v>
      </c>
      <c r="H462" t="s">
        <v>493</v>
      </c>
    </row>
    <row r="463" spans="1:8" x14ac:dyDescent="0.35">
      <c r="A463" t="s">
        <v>331</v>
      </c>
      <c r="B463" t="s">
        <v>127</v>
      </c>
      <c r="C463" t="s">
        <v>394</v>
      </c>
      <c r="D463" t="s">
        <v>256</v>
      </c>
      <c r="E463" t="s">
        <v>11</v>
      </c>
      <c r="F463" t="s">
        <v>28</v>
      </c>
      <c r="G463" t="s">
        <v>14</v>
      </c>
      <c r="H463" t="s">
        <v>493</v>
      </c>
    </row>
    <row r="464" spans="1:8" x14ac:dyDescent="0.35">
      <c r="A464" t="s">
        <v>354</v>
      </c>
      <c r="B464" t="s">
        <v>477</v>
      </c>
      <c r="C464" t="s">
        <v>394</v>
      </c>
      <c r="D464" t="s">
        <v>256</v>
      </c>
      <c r="E464" t="s">
        <v>12</v>
      </c>
      <c r="F464" t="s">
        <v>28</v>
      </c>
      <c r="G464" t="s">
        <v>7</v>
      </c>
      <c r="H464" t="s">
        <v>481</v>
      </c>
    </row>
    <row r="465" spans="1:8" x14ac:dyDescent="0.35">
      <c r="A465" t="s">
        <v>354</v>
      </c>
      <c r="B465" t="s">
        <v>113</v>
      </c>
      <c r="C465" t="s">
        <v>394</v>
      </c>
      <c r="D465" t="s">
        <v>256</v>
      </c>
      <c r="E465" t="s">
        <v>12</v>
      </c>
      <c r="F465" t="s">
        <v>28</v>
      </c>
      <c r="G465" t="s">
        <v>7</v>
      </c>
      <c r="H465" t="s">
        <v>481</v>
      </c>
    </row>
    <row r="466" spans="1:8" x14ac:dyDescent="0.35">
      <c r="A466" t="s">
        <v>354</v>
      </c>
      <c r="B466" t="s">
        <v>108</v>
      </c>
      <c r="C466" t="s">
        <v>394</v>
      </c>
      <c r="D466" t="s">
        <v>256</v>
      </c>
      <c r="E466" t="s">
        <v>12</v>
      </c>
      <c r="F466" t="s">
        <v>28</v>
      </c>
      <c r="G466" t="s">
        <v>7</v>
      </c>
      <c r="H466" t="s">
        <v>481</v>
      </c>
    </row>
    <row r="467" spans="1:8" x14ac:dyDescent="0.35">
      <c r="A467" t="s">
        <v>354</v>
      </c>
      <c r="B467" t="s">
        <v>136</v>
      </c>
      <c r="C467" t="s">
        <v>394</v>
      </c>
      <c r="D467" t="s">
        <v>256</v>
      </c>
      <c r="E467" t="s">
        <v>12</v>
      </c>
      <c r="F467" t="s">
        <v>28</v>
      </c>
      <c r="G467" t="s">
        <v>7</v>
      </c>
      <c r="H467" t="s">
        <v>481</v>
      </c>
    </row>
    <row r="468" spans="1:8" x14ac:dyDescent="0.35">
      <c r="A468" t="s">
        <v>354</v>
      </c>
      <c r="B468" t="s">
        <v>127</v>
      </c>
      <c r="C468" t="s">
        <v>394</v>
      </c>
      <c r="D468" t="s">
        <v>256</v>
      </c>
      <c r="E468" t="s">
        <v>12</v>
      </c>
      <c r="F468" t="s">
        <v>28</v>
      </c>
      <c r="G468" t="s">
        <v>7</v>
      </c>
      <c r="H468" t="s">
        <v>481</v>
      </c>
    </row>
    <row r="469" spans="1:8" x14ac:dyDescent="0.35">
      <c r="A469" t="s">
        <v>354</v>
      </c>
      <c r="B469" t="s">
        <v>174</v>
      </c>
      <c r="C469" t="s">
        <v>394</v>
      </c>
      <c r="D469" t="s">
        <v>256</v>
      </c>
      <c r="E469" t="s">
        <v>12</v>
      </c>
      <c r="F469" t="s">
        <v>28</v>
      </c>
      <c r="G469" t="s">
        <v>7</v>
      </c>
      <c r="H469" t="s">
        <v>481</v>
      </c>
    </row>
    <row r="470" spans="1:8" x14ac:dyDescent="0.35">
      <c r="A470" t="s">
        <v>298</v>
      </c>
      <c r="B470" t="s">
        <v>127</v>
      </c>
      <c r="C470" t="s">
        <v>394</v>
      </c>
      <c r="D470" t="s">
        <v>256</v>
      </c>
      <c r="E470" t="s">
        <v>12</v>
      </c>
      <c r="F470" t="s">
        <v>28</v>
      </c>
      <c r="G470" t="s">
        <v>7</v>
      </c>
      <c r="H470" t="s">
        <v>481</v>
      </c>
    </row>
    <row r="471" spans="1:8" x14ac:dyDescent="0.35">
      <c r="A471" t="s">
        <v>298</v>
      </c>
      <c r="B471" t="s">
        <v>108</v>
      </c>
      <c r="C471" t="s">
        <v>394</v>
      </c>
      <c r="D471" t="s">
        <v>256</v>
      </c>
      <c r="E471" t="s">
        <v>12</v>
      </c>
      <c r="F471" t="s">
        <v>28</v>
      </c>
      <c r="G471" t="s">
        <v>7</v>
      </c>
      <c r="H471" t="s">
        <v>481</v>
      </c>
    </row>
    <row r="472" spans="1:8" x14ac:dyDescent="0.35">
      <c r="A472" t="s">
        <v>298</v>
      </c>
      <c r="B472" t="s">
        <v>477</v>
      </c>
      <c r="C472" t="s">
        <v>394</v>
      </c>
      <c r="D472" t="s">
        <v>256</v>
      </c>
      <c r="E472" t="s">
        <v>12</v>
      </c>
      <c r="F472" t="s">
        <v>28</v>
      </c>
      <c r="G472" t="s">
        <v>7</v>
      </c>
      <c r="H472" t="s">
        <v>481</v>
      </c>
    </row>
    <row r="473" spans="1:8" x14ac:dyDescent="0.35">
      <c r="A473" t="s">
        <v>277</v>
      </c>
      <c r="B473" t="s">
        <v>127</v>
      </c>
      <c r="C473" t="s">
        <v>394</v>
      </c>
      <c r="D473" t="s">
        <v>256</v>
      </c>
      <c r="E473" t="s">
        <v>12</v>
      </c>
      <c r="F473" t="s">
        <v>28</v>
      </c>
      <c r="G473" t="s">
        <v>7</v>
      </c>
      <c r="H473" t="s">
        <v>481</v>
      </c>
    </row>
    <row r="474" spans="1:8" x14ac:dyDescent="0.35">
      <c r="A474" t="s">
        <v>277</v>
      </c>
      <c r="B474" t="s">
        <v>477</v>
      </c>
      <c r="C474" t="s">
        <v>394</v>
      </c>
      <c r="D474" t="s">
        <v>256</v>
      </c>
      <c r="E474" t="s">
        <v>12</v>
      </c>
      <c r="F474" t="s">
        <v>28</v>
      </c>
      <c r="G474" t="s">
        <v>7</v>
      </c>
      <c r="H474" t="s">
        <v>481</v>
      </c>
    </row>
    <row r="475" spans="1:8" x14ac:dyDescent="0.35">
      <c r="A475" t="s">
        <v>277</v>
      </c>
      <c r="B475" t="s">
        <v>117</v>
      </c>
      <c r="C475" t="s">
        <v>394</v>
      </c>
      <c r="D475" t="s">
        <v>256</v>
      </c>
      <c r="E475" t="s">
        <v>12</v>
      </c>
      <c r="F475" t="s">
        <v>28</v>
      </c>
      <c r="G475" t="s">
        <v>7</v>
      </c>
      <c r="H475" t="s">
        <v>481</v>
      </c>
    </row>
    <row r="476" spans="1:8" x14ac:dyDescent="0.35">
      <c r="A476" t="s">
        <v>281</v>
      </c>
      <c r="B476" t="s">
        <v>154</v>
      </c>
      <c r="C476" t="s">
        <v>394</v>
      </c>
      <c r="D476" t="s">
        <v>256</v>
      </c>
      <c r="E476" t="s">
        <v>11</v>
      </c>
      <c r="F476" t="s">
        <v>28</v>
      </c>
      <c r="G476" t="s">
        <v>15</v>
      </c>
      <c r="H476" t="s">
        <v>486</v>
      </c>
    </row>
    <row r="477" spans="1:8" x14ac:dyDescent="0.35">
      <c r="A477" t="s">
        <v>281</v>
      </c>
      <c r="B477" t="s">
        <v>117</v>
      </c>
      <c r="C477" t="s">
        <v>394</v>
      </c>
      <c r="D477" t="s">
        <v>256</v>
      </c>
      <c r="E477" t="s">
        <v>11</v>
      </c>
      <c r="F477" t="s">
        <v>28</v>
      </c>
      <c r="G477" t="s">
        <v>15</v>
      </c>
      <c r="H477" t="s">
        <v>486</v>
      </c>
    </row>
    <row r="478" spans="1:8" x14ac:dyDescent="0.35">
      <c r="A478" t="s">
        <v>281</v>
      </c>
      <c r="B478" t="s">
        <v>127</v>
      </c>
      <c r="C478" t="s">
        <v>394</v>
      </c>
      <c r="D478" t="s">
        <v>256</v>
      </c>
      <c r="E478" t="s">
        <v>11</v>
      </c>
      <c r="F478" t="s">
        <v>28</v>
      </c>
      <c r="G478" t="s">
        <v>15</v>
      </c>
      <c r="H478" t="s">
        <v>486</v>
      </c>
    </row>
    <row r="479" spans="1:8" x14ac:dyDescent="0.35">
      <c r="A479" t="s">
        <v>281</v>
      </c>
      <c r="B479" t="s">
        <v>477</v>
      </c>
      <c r="C479" t="s">
        <v>394</v>
      </c>
      <c r="D479" t="s">
        <v>256</v>
      </c>
      <c r="E479" t="s">
        <v>11</v>
      </c>
      <c r="F479" t="s">
        <v>28</v>
      </c>
      <c r="G479" t="s">
        <v>15</v>
      </c>
      <c r="H479" t="s">
        <v>486</v>
      </c>
    </row>
    <row r="480" spans="1:8" x14ac:dyDescent="0.35">
      <c r="A480" t="s">
        <v>280</v>
      </c>
      <c r="B480" t="s">
        <v>154</v>
      </c>
      <c r="C480" t="s">
        <v>394</v>
      </c>
      <c r="D480" t="s">
        <v>256</v>
      </c>
      <c r="E480" t="s">
        <v>11</v>
      </c>
      <c r="F480" t="s">
        <v>28</v>
      </c>
      <c r="G480" t="s">
        <v>15</v>
      </c>
      <c r="H480" t="s">
        <v>486</v>
      </c>
    </row>
    <row r="481" spans="1:8" x14ac:dyDescent="0.35">
      <c r="A481" t="s">
        <v>280</v>
      </c>
      <c r="B481" t="s">
        <v>127</v>
      </c>
      <c r="C481" t="s">
        <v>394</v>
      </c>
      <c r="D481" t="s">
        <v>256</v>
      </c>
      <c r="E481" t="s">
        <v>11</v>
      </c>
      <c r="F481" t="s">
        <v>28</v>
      </c>
      <c r="G481" t="s">
        <v>15</v>
      </c>
      <c r="H481" t="s">
        <v>486</v>
      </c>
    </row>
    <row r="482" spans="1:8" x14ac:dyDescent="0.35">
      <c r="A482" t="s">
        <v>280</v>
      </c>
      <c r="B482" t="s">
        <v>477</v>
      </c>
      <c r="C482" t="s">
        <v>394</v>
      </c>
      <c r="D482" t="s">
        <v>256</v>
      </c>
      <c r="E482" t="s">
        <v>11</v>
      </c>
      <c r="F482" t="s">
        <v>28</v>
      </c>
      <c r="G482" t="s">
        <v>15</v>
      </c>
      <c r="H482" t="s">
        <v>486</v>
      </c>
    </row>
    <row r="483" spans="1:8" x14ac:dyDescent="0.35">
      <c r="A483" t="s">
        <v>280</v>
      </c>
      <c r="B483" t="s">
        <v>117</v>
      </c>
      <c r="C483" t="s">
        <v>394</v>
      </c>
      <c r="D483" t="s">
        <v>256</v>
      </c>
      <c r="E483" t="s">
        <v>11</v>
      </c>
      <c r="F483" t="s">
        <v>28</v>
      </c>
      <c r="G483" t="s">
        <v>15</v>
      </c>
      <c r="H483" t="s">
        <v>486</v>
      </c>
    </row>
    <row r="484" spans="1:8" x14ac:dyDescent="0.35">
      <c r="A484" t="s">
        <v>282</v>
      </c>
      <c r="B484" t="s">
        <v>477</v>
      </c>
      <c r="C484" t="s">
        <v>394</v>
      </c>
      <c r="D484" t="s">
        <v>256</v>
      </c>
      <c r="E484" t="s">
        <v>11</v>
      </c>
      <c r="F484" t="s">
        <v>28</v>
      </c>
      <c r="G484" t="s">
        <v>7</v>
      </c>
      <c r="H484" t="s">
        <v>491</v>
      </c>
    </row>
    <row r="485" spans="1:8" x14ac:dyDescent="0.35">
      <c r="A485" t="s">
        <v>282</v>
      </c>
      <c r="B485" t="s">
        <v>127</v>
      </c>
      <c r="C485" t="s">
        <v>394</v>
      </c>
      <c r="D485" t="s">
        <v>256</v>
      </c>
      <c r="E485" t="s">
        <v>11</v>
      </c>
      <c r="F485" t="s">
        <v>28</v>
      </c>
      <c r="G485" t="s">
        <v>7</v>
      </c>
      <c r="H485" t="s">
        <v>491</v>
      </c>
    </row>
    <row r="486" spans="1:8" x14ac:dyDescent="0.35">
      <c r="A486" t="s">
        <v>282</v>
      </c>
      <c r="B486" t="s">
        <v>154</v>
      </c>
      <c r="C486" t="s">
        <v>394</v>
      </c>
      <c r="D486" t="s">
        <v>256</v>
      </c>
      <c r="E486" t="s">
        <v>11</v>
      </c>
      <c r="F486" t="s">
        <v>28</v>
      </c>
      <c r="G486" t="s">
        <v>7</v>
      </c>
      <c r="H486" t="s">
        <v>491</v>
      </c>
    </row>
    <row r="487" spans="1:8" x14ac:dyDescent="0.35">
      <c r="A487" t="s">
        <v>282</v>
      </c>
      <c r="B487" t="s">
        <v>117</v>
      </c>
      <c r="C487" t="s">
        <v>394</v>
      </c>
      <c r="D487" t="s">
        <v>256</v>
      </c>
      <c r="E487" t="s">
        <v>11</v>
      </c>
      <c r="F487" t="s">
        <v>28</v>
      </c>
      <c r="G487" t="s">
        <v>7</v>
      </c>
      <c r="H487" t="s">
        <v>491</v>
      </c>
    </row>
    <row r="488" spans="1:8" x14ac:dyDescent="0.35">
      <c r="A488" t="s">
        <v>282</v>
      </c>
      <c r="B488" t="s">
        <v>108</v>
      </c>
      <c r="C488" t="s">
        <v>394</v>
      </c>
      <c r="D488" t="s">
        <v>256</v>
      </c>
      <c r="E488" t="s">
        <v>11</v>
      </c>
      <c r="F488" t="s">
        <v>28</v>
      </c>
      <c r="G488" t="s">
        <v>7</v>
      </c>
      <c r="H488" t="s">
        <v>491</v>
      </c>
    </row>
    <row r="489" spans="1:8" x14ac:dyDescent="0.35">
      <c r="A489" t="s">
        <v>282</v>
      </c>
      <c r="B489" t="s">
        <v>174</v>
      </c>
      <c r="C489" t="s">
        <v>394</v>
      </c>
      <c r="D489" t="s">
        <v>256</v>
      </c>
      <c r="E489" t="s">
        <v>11</v>
      </c>
      <c r="F489" t="s">
        <v>28</v>
      </c>
      <c r="G489" t="s">
        <v>7</v>
      </c>
      <c r="H489" t="s">
        <v>491</v>
      </c>
    </row>
    <row r="490" spans="1:8" x14ac:dyDescent="0.35">
      <c r="A490" t="s">
        <v>282</v>
      </c>
      <c r="B490" t="s">
        <v>136</v>
      </c>
      <c r="C490" t="s">
        <v>394</v>
      </c>
      <c r="D490" t="s">
        <v>256</v>
      </c>
      <c r="E490" t="s">
        <v>11</v>
      </c>
      <c r="F490" t="s">
        <v>28</v>
      </c>
      <c r="G490" t="s">
        <v>7</v>
      </c>
      <c r="H490" t="s">
        <v>491</v>
      </c>
    </row>
    <row r="491" spans="1:8" x14ac:dyDescent="0.35">
      <c r="A491" t="s">
        <v>284</v>
      </c>
      <c r="B491" t="s">
        <v>136</v>
      </c>
      <c r="C491" t="s">
        <v>394</v>
      </c>
      <c r="D491" t="s">
        <v>256</v>
      </c>
      <c r="E491" t="s">
        <v>6</v>
      </c>
      <c r="F491" t="s">
        <v>28</v>
      </c>
      <c r="G491" t="s">
        <v>7</v>
      </c>
      <c r="H491" t="s">
        <v>491</v>
      </c>
    </row>
    <row r="492" spans="1:8" x14ac:dyDescent="0.35">
      <c r="A492" t="s">
        <v>284</v>
      </c>
      <c r="B492" t="s">
        <v>117</v>
      </c>
      <c r="C492" t="s">
        <v>394</v>
      </c>
      <c r="D492" t="s">
        <v>256</v>
      </c>
      <c r="E492" t="s">
        <v>6</v>
      </c>
      <c r="F492" t="s">
        <v>28</v>
      </c>
      <c r="G492" t="s">
        <v>7</v>
      </c>
      <c r="H492" t="s">
        <v>491</v>
      </c>
    </row>
    <row r="493" spans="1:8" x14ac:dyDescent="0.35">
      <c r="A493" t="s">
        <v>284</v>
      </c>
      <c r="B493" t="s">
        <v>477</v>
      </c>
      <c r="C493" t="s">
        <v>394</v>
      </c>
      <c r="D493" t="s">
        <v>256</v>
      </c>
      <c r="E493" t="s">
        <v>6</v>
      </c>
      <c r="F493" t="s">
        <v>28</v>
      </c>
      <c r="G493" t="s">
        <v>7</v>
      </c>
      <c r="H493" t="s">
        <v>491</v>
      </c>
    </row>
    <row r="494" spans="1:8" x14ac:dyDescent="0.35">
      <c r="A494" t="s">
        <v>284</v>
      </c>
      <c r="B494" t="s">
        <v>127</v>
      </c>
      <c r="C494" t="s">
        <v>394</v>
      </c>
      <c r="D494" t="s">
        <v>256</v>
      </c>
      <c r="E494" t="s">
        <v>6</v>
      </c>
      <c r="F494" t="s">
        <v>28</v>
      </c>
      <c r="G494" t="s">
        <v>7</v>
      </c>
      <c r="H494" t="s">
        <v>491</v>
      </c>
    </row>
    <row r="495" spans="1:8" x14ac:dyDescent="0.35">
      <c r="A495" t="s">
        <v>284</v>
      </c>
      <c r="B495" t="s">
        <v>154</v>
      </c>
      <c r="C495" t="s">
        <v>394</v>
      </c>
      <c r="D495" t="s">
        <v>256</v>
      </c>
      <c r="E495" t="s">
        <v>6</v>
      </c>
      <c r="F495" t="s">
        <v>28</v>
      </c>
      <c r="G495" t="s">
        <v>7</v>
      </c>
      <c r="H495" t="s">
        <v>491</v>
      </c>
    </row>
    <row r="496" spans="1:8" x14ac:dyDescent="0.35">
      <c r="A496" t="s">
        <v>290</v>
      </c>
      <c r="B496" t="s">
        <v>154</v>
      </c>
      <c r="C496" t="s">
        <v>394</v>
      </c>
      <c r="D496" t="s">
        <v>256</v>
      </c>
      <c r="E496" t="s">
        <v>6</v>
      </c>
      <c r="F496" t="s">
        <v>28</v>
      </c>
      <c r="G496" t="s">
        <v>7</v>
      </c>
      <c r="H496" t="s">
        <v>491</v>
      </c>
    </row>
    <row r="497" spans="1:8" x14ac:dyDescent="0.35">
      <c r="A497" t="s">
        <v>285</v>
      </c>
      <c r="B497" t="s">
        <v>108</v>
      </c>
      <c r="C497" t="s">
        <v>394</v>
      </c>
      <c r="D497" t="s">
        <v>256</v>
      </c>
      <c r="E497" t="s">
        <v>6</v>
      </c>
      <c r="F497" t="s">
        <v>28</v>
      </c>
      <c r="G497" t="s">
        <v>7</v>
      </c>
      <c r="H497" t="s">
        <v>491</v>
      </c>
    </row>
    <row r="498" spans="1:8" x14ac:dyDescent="0.35">
      <c r="A498" t="s">
        <v>285</v>
      </c>
      <c r="B498" t="s">
        <v>136</v>
      </c>
      <c r="C498" t="s">
        <v>394</v>
      </c>
      <c r="D498" t="s">
        <v>256</v>
      </c>
      <c r="E498" t="s">
        <v>6</v>
      </c>
      <c r="F498" t="s">
        <v>28</v>
      </c>
      <c r="G498" t="s">
        <v>7</v>
      </c>
      <c r="H498" t="s">
        <v>491</v>
      </c>
    </row>
    <row r="499" spans="1:8" x14ac:dyDescent="0.35">
      <c r="A499" t="s">
        <v>285</v>
      </c>
      <c r="B499" t="s">
        <v>113</v>
      </c>
      <c r="C499" t="s">
        <v>394</v>
      </c>
      <c r="D499" t="s">
        <v>256</v>
      </c>
      <c r="E499" t="s">
        <v>6</v>
      </c>
      <c r="F499" t="s">
        <v>28</v>
      </c>
      <c r="G499" t="s">
        <v>7</v>
      </c>
      <c r="H499" t="s">
        <v>491</v>
      </c>
    </row>
    <row r="500" spans="1:8" x14ac:dyDescent="0.35">
      <c r="A500" t="s">
        <v>285</v>
      </c>
      <c r="B500" t="s">
        <v>127</v>
      </c>
      <c r="C500" t="s">
        <v>394</v>
      </c>
      <c r="D500" t="s">
        <v>256</v>
      </c>
      <c r="E500" t="s">
        <v>6</v>
      </c>
      <c r="F500" t="s">
        <v>28</v>
      </c>
      <c r="G500" t="s">
        <v>7</v>
      </c>
      <c r="H500" t="s">
        <v>491</v>
      </c>
    </row>
    <row r="501" spans="1:8" x14ac:dyDescent="0.35">
      <c r="A501" t="s">
        <v>285</v>
      </c>
      <c r="B501" t="s">
        <v>154</v>
      </c>
      <c r="C501" t="s">
        <v>394</v>
      </c>
      <c r="D501" t="s">
        <v>256</v>
      </c>
      <c r="E501" t="s">
        <v>6</v>
      </c>
      <c r="F501" t="s">
        <v>28</v>
      </c>
      <c r="G501" t="s">
        <v>7</v>
      </c>
      <c r="H501" t="s">
        <v>491</v>
      </c>
    </row>
    <row r="502" spans="1:8" x14ac:dyDescent="0.35">
      <c r="A502" t="s">
        <v>285</v>
      </c>
      <c r="B502" t="s">
        <v>477</v>
      </c>
      <c r="C502" t="s">
        <v>394</v>
      </c>
      <c r="D502" t="s">
        <v>256</v>
      </c>
      <c r="E502" t="s">
        <v>6</v>
      </c>
      <c r="F502" t="s">
        <v>28</v>
      </c>
      <c r="G502" t="s">
        <v>7</v>
      </c>
      <c r="H502" t="s">
        <v>491</v>
      </c>
    </row>
    <row r="503" spans="1:8" x14ac:dyDescent="0.35">
      <c r="A503" t="s">
        <v>285</v>
      </c>
      <c r="B503" t="s">
        <v>117</v>
      </c>
      <c r="C503" t="s">
        <v>394</v>
      </c>
      <c r="D503" t="s">
        <v>256</v>
      </c>
      <c r="E503" t="s">
        <v>6</v>
      </c>
      <c r="F503" t="s">
        <v>28</v>
      </c>
      <c r="G503" t="s">
        <v>7</v>
      </c>
      <c r="H503" t="s">
        <v>491</v>
      </c>
    </row>
    <row r="504" spans="1:8" x14ac:dyDescent="0.35">
      <c r="A504" t="s">
        <v>285</v>
      </c>
      <c r="B504" t="s">
        <v>174</v>
      </c>
      <c r="C504" t="s">
        <v>394</v>
      </c>
      <c r="D504" t="s">
        <v>256</v>
      </c>
      <c r="E504" t="s">
        <v>6</v>
      </c>
      <c r="F504" t="s">
        <v>28</v>
      </c>
      <c r="G504" t="s">
        <v>7</v>
      </c>
      <c r="H504" t="s">
        <v>491</v>
      </c>
    </row>
    <row r="505" spans="1:8" x14ac:dyDescent="0.35">
      <c r="A505" t="s">
        <v>399</v>
      </c>
      <c r="B505" t="s">
        <v>113</v>
      </c>
      <c r="C505" t="s">
        <v>394</v>
      </c>
      <c r="D505" t="s">
        <v>256</v>
      </c>
      <c r="E505" t="s">
        <v>12</v>
      </c>
      <c r="F505" t="s">
        <v>28</v>
      </c>
      <c r="G505" t="s">
        <v>14</v>
      </c>
      <c r="H505" t="s">
        <v>493</v>
      </c>
    </row>
    <row r="506" spans="1:8" x14ac:dyDescent="0.35">
      <c r="A506" t="s">
        <v>400</v>
      </c>
      <c r="B506" t="s">
        <v>113</v>
      </c>
      <c r="C506" t="s">
        <v>394</v>
      </c>
      <c r="D506" t="s">
        <v>256</v>
      </c>
      <c r="E506" t="s">
        <v>12</v>
      </c>
      <c r="F506" t="s">
        <v>28</v>
      </c>
      <c r="G506" t="s">
        <v>14</v>
      </c>
      <c r="H506" t="s">
        <v>493</v>
      </c>
    </row>
    <row r="507" spans="1:8" x14ac:dyDescent="0.35">
      <c r="A507" t="s">
        <v>17</v>
      </c>
      <c r="B507" t="s">
        <v>127</v>
      </c>
      <c r="C507" t="s">
        <v>394</v>
      </c>
      <c r="D507" t="s">
        <v>256</v>
      </c>
      <c r="E507" t="s">
        <v>12</v>
      </c>
      <c r="F507" t="s">
        <v>28</v>
      </c>
      <c r="G507" t="s">
        <v>14</v>
      </c>
      <c r="H507" t="s">
        <v>492</v>
      </c>
    </row>
    <row r="508" spans="1:8" x14ac:dyDescent="0.35">
      <c r="A508" t="s">
        <v>17</v>
      </c>
      <c r="B508" t="s">
        <v>121</v>
      </c>
      <c r="C508" t="s">
        <v>394</v>
      </c>
      <c r="D508" t="s">
        <v>256</v>
      </c>
      <c r="E508" t="s">
        <v>12</v>
      </c>
      <c r="F508" t="s">
        <v>28</v>
      </c>
      <c r="G508" t="s">
        <v>14</v>
      </c>
      <c r="H508" t="s">
        <v>492</v>
      </c>
    </row>
    <row r="509" spans="1:8" x14ac:dyDescent="0.35">
      <c r="A509" t="s">
        <v>17</v>
      </c>
      <c r="B509" t="s">
        <v>174</v>
      </c>
      <c r="C509" t="s">
        <v>394</v>
      </c>
      <c r="D509" t="s">
        <v>256</v>
      </c>
      <c r="E509" t="s">
        <v>12</v>
      </c>
      <c r="F509" t="s">
        <v>28</v>
      </c>
      <c r="G509" t="s">
        <v>14</v>
      </c>
      <c r="H509" t="s">
        <v>492</v>
      </c>
    </row>
    <row r="510" spans="1:8" x14ac:dyDescent="0.35">
      <c r="A510" t="s">
        <v>17</v>
      </c>
      <c r="B510" t="s">
        <v>477</v>
      </c>
      <c r="C510" t="s">
        <v>394</v>
      </c>
      <c r="D510" t="s">
        <v>256</v>
      </c>
      <c r="E510" t="s">
        <v>12</v>
      </c>
      <c r="F510" t="s">
        <v>28</v>
      </c>
      <c r="G510" t="s">
        <v>14</v>
      </c>
      <c r="H510" t="s">
        <v>492</v>
      </c>
    </row>
    <row r="511" spans="1:8" x14ac:dyDescent="0.35">
      <c r="A511" t="s">
        <v>17</v>
      </c>
      <c r="B511" t="s">
        <v>113</v>
      </c>
      <c r="C511" t="s">
        <v>394</v>
      </c>
      <c r="D511" t="s">
        <v>256</v>
      </c>
      <c r="E511" t="s">
        <v>12</v>
      </c>
      <c r="F511" t="s">
        <v>28</v>
      </c>
      <c r="G511" t="s">
        <v>14</v>
      </c>
      <c r="H511" t="s">
        <v>492</v>
      </c>
    </row>
    <row r="512" spans="1:8" x14ac:dyDescent="0.35">
      <c r="A512" t="s">
        <v>17</v>
      </c>
      <c r="B512" t="s">
        <v>108</v>
      </c>
      <c r="C512" t="s">
        <v>394</v>
      </c>
      <c r="D512" t="s">
        <v>256</v>
      </c>
      <c r="E512" t="s">
        <v>12</v>
      </c>
      <c r="F512" t="s">
        <v>28</v>
      </c>
      <c r="G512" t="s">
        <v>14</v>
      </c>
      <c r="H512" t="s">
        <v>492</v>
      </c>
    </row>
    <row r="513" spans="1:8" x14ac:dyDescent="0.35">
      <c r="A513" t="s">
        <v>254</v>
      </c>
      <c r="B513" t="s">
        <v>477</v>
      </c>
      <c r="C513" t="s">
        <v>394</v>
      </c>
      <c r="D513" t="s">
        <v>256</v>
      </c>
      <c r="E513" t="s">
        <v>9</v>
      </c>
      <c r="F513" t="s">
        <v>28</v>
      </c>
      <c r="G513" t="s">
        <v>15</v>
      </c>
      <c r="H513" t="s">
        <v>484</v>
      </c>
    </row>
    <row r="514" spans="1:8" x14ac:dyDescent="0.35">
      <c r="A514" t="s">
        <v>254</v>
      </c>
      <c r="B514" t="s">
        <v>174</v>
      </c>
      <c r="C514" t="s">
        <v>394</v>
      </c>
      <c r="D514" t="s">
        <v>256</v>
      </c>
      <c r="E514" t="s">
        <v>9</v>
      </c>
      <c r="F514" t="s">
        <v>28</v>
      </c>
      <c r="G514" t="s">
        <v>15</v>
      </c>
      <c r="H514" t="s">
        <v>484</v>
      </c>
    </row>
    <row r="515" spans="1:8" x14ac:dyDescent="0.35">
      <c r="A515" t="s">
        <v>254</v>
      </c>
      <c r="B515" t="s">
        <v>127</v>
      </c>
      <c r="C515" t="s">
        <v>394</v>
      </c>
      <c r="D515" t="s">
        <v>256</v>
      </c>
      <c r="E515" t="s">
        <v>9</v>
      </c>
      <c r="F515" t="s">
        <v>28</v>
      </c>
      <c r="G515" t="s">
        <v>15</v>
      </c>
      <c r="H515" t="s">
        <v>484</v>
      </c>
    </row>
    <row r="516" spans="1:8" x14ac:dyDescent="0.35">
      <c r="A516" t="s">
        <v>254</v>
      </c>
      <c r="B516" t="s">
        <v>108</v>
      </c>
      <c r="C516" t="s">
        <v>394</v>
      </c>
      <c r="D516" t="s">
        <v>256</v>
      </c>
      <c r="E516" t="s">
        <v>9</v>
      </c>
      <c r="F516" t="s">
        <v>28</v>
      </c>
      <c r="G516" t="s">
        <v>15</v>
      </c>
      <c r="H516" t="s">
        <v>484</v>
      </c>
    </row>
    <row r="517" spans="1:8" x14ac:dyDescent="0.35">
      <c r="A517" t="s">
        <v>254</v>
      </c>
      <c r="B517" t="s">
        <v>154</v>
      </c>
      <c r="C517" t="s">
        <v>394</v>
      </c>
      <c r="D517" t="s">
        <v>256</v>
      </c>
      <c r="E517" t="s">
        <v>9</v>
      </c>
      <c r="F517" t="s">
        <v>28</v>
      </c>
      <c r="G517" t="s">
        <v>15</v>
      </c>
      <c r="H517" t="s">
        <v>484</v>
      </c>
    </row>
    <row r="518" spans="1:8" x14ac:dyDescent="0.35">
      <c r="A518" t="s">
        <v>297</v>
      </c>
      <c r="B518" t="s">
        <v>154</v>
      </c>
      <c r="C518" t="s">
        <v>394</v>
      </c>
      <c r="D518" t="s">
        <v>256</v>
      </c>
      <c r="E518" t="s">
        <v>6</v>
      </c>
      <c r="F518" t="s">
        <v>28</v>
      </c>
      <c r="G518" t="s">
        <v>7</v>
      </c>
      <c r="H518" t="s">
        <v>475</v>
      </c>
    </row>
    <row r="519" spans="1:8" x14ac:dyDescent="0.35">
      <c r="A519" t="s">
        <v>297</v>
      </c>
      <c r="B519" t="s">
        <v>136</v>
      </c>
      <c r="C519" t="s">
        <v>394</v>
      </c>
      <c r="D519" t="s">
        <v>256</v>
      </c>
      <c r="E519" t="s">
        <v>6</v>
      </c>
      <c r="F519" t="s">
        <v>28</v>
      </c>
      <c r="G519" t="s">
        <v>7</v>
      </c>
      <c r="H519" t="s">
        <v>475</v>
      </c>
    </row>
    <row r="520" spans="1:8" x14ac:dyDescent="0.35">
      <c r="A520" t="s">
        <v>257</v>
      </c>
      <c r="B520" t="s">
        <v>174</v>
      </c>
      <c r="C520" t="s">
        <v>394</v>
      </c>
      <c r="D520" t="s">
        <v>256</v>
      </c>
      <c r="E520" t="s">
        <v>6</v>
      </c>
      <c r="F520" t="s">
        <v>28</v>
      </c>
      <c r="G520" t="s">
        <v>8</v>
      </c>
      <c r="H520" t="s">
        <v>479</v>
      </c>
    </row>
    <row r="521" spans="1:8" x14ac:dyDescent="0.35">
      <c r="A521" t="s">
        <v>257</v>
      </c>
      <c r="B521" t="s">
        <v>127</v>
      </c>
      <c r="C521" t="s">
        <v>394</v>
      </c>
      <c r="D521" t="s">
        <v>256</v>
      </c>
      <c r="E521" t="s">
        <v>6</v>
      </c>
      <c r="F521" t="s">
        <v>28</v>
      </c>
      <c r="G521" t="s">
        <v>8</v>
      </c>
      <c r="H521" t="s">
        <v>479</v>
      </c>
    </row>
    <row r="522" spans="1:8" x14ac:dyDescent="0.35">
      <c r="A522" t="s">
        <v>257</v>
      </c>
      <c r="B522" t="s">
        <v>117</v>
      </c>
      <c r="C522" t="s">
        <v>394</v>
      </c>
      <c r="D522" t="s">
        <v>256</v>
      </c>
      <c r="E522" t="s">
        <v>6</v>
      </c>
      <c r="F522" t="s">
        <v>28</v>
      </c>
      <c r="G522" t="s">
        <v>8</v>
      </c>
      <c r="H522" t="s">
        <v>479</v>
      </c>
    </row>
    <row r="523" spans="1:8" x14ac:dyDescent="0.35">
      <c r="A523" t="s">
        <v>257</v>
      </c>
      <c r="B523" t="s">
        <v>154</v>
      </c>
      <c r="C523" t="s">
        <v>394</v>
      </c>
      <c r="D523" t="s">
        <v>256</v>
      </c>
      <c r="E523" t="s">
        <v>6</v>
      </c>
      <c r="F523" t="s">
        <v>28</v>
      </c>
      <c r="G523" t="s">
        <v>8</v>
      </c>
      <c r="H523" t="s">
        <v>479</v>
      </c>
    </row>
    <row r="524" spans="1:8" x14ac:dyDescent="0.35">
      <c r="A524" t="s">
        <v>257</v>
      </c>
      <c r="B524" t="s">
        <v>136</v>
      </c>
      <c r="C524" t="s">
        <v>394</v>
      </c>
      <c r="D524" t="s">
        <v>256</v>
      </c>
      <c r="E524" t="s">
        <v>6</v>
      </c>
      <c r="F524" t="s">
        <v>28</v>
      </c>
      <c r="G524" t="s">
        <v>8</v>
      </c>
      <c r="H524" t="s">
        <v>479</v>
      </c>
    </row>
    <row r="525" spans="1:8" x14ac:dyDescent="0.35">
      <c r="A525" t="s">
        <v>257</v>
      </c>
      <c r="B525" t="s">
        <v>477</v>
      </c>
      <c r="C525" t="s">
        <v>394</v>
      </c>
      <c r="D525" t="s">
        <v>256</v>
      </c>
      <c r="E525" t="s">
        <v>6</v>
      </c>
      <c r="F525" t="s">
        <v>28</v>
      </c>
      <c r="G525" t="s">
        <v>8</v>
      </c>
      <c r="H525" t="s">
        <v>479</v>
      </c>
    </row>
    <row r="526" spans="1:8" x14ac:dyDescent="0.35">
      <c r="A526" t="s">
        <v>261</v>
      </c>
      <c r="B526" t="s">
        <v>136</v>
      </c>
      <c r="C526" t="s">
        <v>394</v>
      </c>
      <c r="D526" t="s">
        <v>256</v>
      </c>
      <c r="E526" t="s">
        <v>11</v>
      </c>
      <c r="F526" t="s">
        <v>28</v>
      </c>
      <c r="G526" t="s">
        <v>8</v>
      </c>
      <c r="H526" t="s">
        <v>476</v>
      </c>
    </row>
    <row r="527" spans="1:8" x14ac:dyDescent="0.35">
      <c r="A527" t="s">
        <v>261</v>
      </c>
      <c r="B527" t="s">
        <v>154</v>
      </c>
      <c r="C527" t="s">
        <v>394</v>
      </c>
      <c r="D527" t="s">
        <v>256</v>
      </c>
      <c r="E527" t="s">
        <v>11</v>
      </c>
      <c r="F527" t="s">
        <v>28</v>
      </c>
      <c r="G527" t="s">
        <v>8</v>
      </c>
      <c r="H527" t="s">
        <v>476</v>
      </c>
    </row>
    <row r="528" spans="1:8" x14ac:dyDescent="0.35">
      <c r="A528" t="s">
        <v>261</v>
      </c>
      <c r="B528" t="s">
        <v>477</v>
      </c>
      <c r="C528" t="s">
        <v>394</v>
      </c>
      <c r="D528" t="s">
        <v>256</v>
      </c>
      <c r="E528" t="s">
        <v>11</v>
      </c>
      <c r="F528" t="s">
        <v>28</v>
      </c>
      <c r="G528" t="s">
        <v>8</v>
      </c>
      <c r="H528" t="s">
        <v>476</v>
      </c>
    </row>
    <row r="529" spans="1:8" x14ac:dyDescent="0.35">
      <c r="A529" t="s">
        <v>261</v>
      </c>
      <c r="B529" t="s">
        <v>108</v>
      </c>
      <c r="C529" t="s">
        <v>394</v>
      </c>
      <c r="D529" t="s">
        <v>256</v>
      </c>
      <c r="E529" t="s">
        <v>11</v>
      </c>
      <c r="F529" t="s">
        <v>28</v>
      </c>
      <c r="G529" t="s">
        <v>8</v>
      </c>
      <c r="H529" t="s">
        <v>476</v>
      </c>
    </row>
    <row r="530" spans="1:8" x14ac:dyDescent="0.35">
      <c r="A530" t="s">
        <v>261</v>
      </c>
      <c r="B530" t="s">
        <v>117</v>
      </c>
      <c r="C530" t="s">
        <v>394</v>
      </c>
      <c r="D530" t="s">
        <v>256</v>
      </c>
      <c r="E530" t="s">
        <v>11</v>
      </c>
      <c r="F530" t="s">
        <v>28</v>
      </c>
      <c r="G530" t="s">
        <v>8</v>
      </c>
      <c r="H530" t="s">
        <v>476</v>
      </c>
    </row>
    <row r="531" spans="1:8" x14ac:dyDescent="0.35">
      <c r="A531" t="s">
        <v>261</v>
      </c>
      <c r="B531" t="s">
        <v>127</v>
      </c>
      <c r="C531" t="s">
        <v>394</v>
      </c>
      <c r="D531" t="s">
        <v>256</v>
      </c>
      <c r="E531" t="s">
        <v>11</v>
      </c>
      <c r="F531" t="s">
        <v>28</v>
      </c>
      <c r="G531" t="s">
        <v>8</v>
      </c>
      <c r="H531" t="s">
        <v>476</v>
      </c>
    </row>
    <row r="532" spans="1:8" x14ac:dyDescent="0.35">
      <c r="A532" t="s">
        <v>317</v>
      </c>
      <c r="B532" t="s">
        <v>154</v>
      </c>
      <c r="C532" t="s">
        <v>394</v>
      </c>
      <c r="D532" t="s">
        <v>256</v>
      </c>
      <c r="E532" t="s">
        <v>11</v>
      </c>
      <c r="F532" t="s">
        <v>28</v>
      </c>
      <c r="G532" t="s">
        <v>8</v>
      </c>
      <c r="H532" t="s">
        <v>480</v>
      </c>
    </row>
    <row r="533" spans="1:8" x14ac:dyDescent="0.35">
      <c r="A533" t="s">
        <v>317</v>
      </c>
      <c r="B533" t="s">
        <v>121</v>
      </c>
      <c r="C533" t="s">
        <v>394</v>
      </c>
      <c r="D533" t="s">
        <v>256</v>
      </c>
      <c r="E533" t="s">
        <v>11</v>
      </c>
      <c r="F533" t="s">
        <v>28</v>
      </c>
      <c r="G533" t="s">
        <v>8</v>
      </c>
      <c r="H533" t="s">
        <v>480</v>
      </c>
    </row>
    <row r="534" spans="1:8" x14ac:dyDescent="0.35">
      <c r="A534" t="s">
        <v>317</v>
      </c>
      <c r="B534" t="s">
        <v>477</v>
      </c>
      <c r="C534" t="s">
        <v>394</v>
      </c>
      <c r="D534" t="s">
        <v>256</v>
      </c>
      <c r="E534" t="s">
        <v>11</v>
      </c>
      <c r="F534" t="s">
        <v>28</v>
      </c>
      <c r="G534" t="s">
        <v>8</v>
      </c>
      <c r="H534" t="s">
        <v>480</v>
      </c>
    </row>
    <row r="535" spans="1:8" x14ac:dyDescent="0.35">
      <c r="A535" t="s">
        <v>317</v>
      </c>
      <c r="B535" t="s">
        <v>119</v>
      </c>
      <c r="C535" t="s">
        <v>394</v>
      </c>
      <c r="D535" t="s">
        <v>256</v>
      </c>
      <c r="E535" t="s">
        <v>11</v>
      </c>
      <c r="F535" t="s">
        <v>28</v>
      </c>
      <c r="G535" t="s">
        <v>8</v>
      </c>
      <c r="H535" t="s">
        <v>480</v>
      </c>
    </row>
    <row r="536" spans="1:8" x14ac:dyDescent="0.35">
      <c r="A536" t="s">
        <v>317</v>
      </c>
      <c r="B536" t="s">
        <v>114</v>
      </c>
      <c r="C536" t="s">
        <v>394</v>
      </c>
      <c r="D536" t="s">
        <v>256</v>
      </c>
      <c r="E536" t="s">
        <v>11</v>
      </c>
      <c r="F536" t="s">
        <v>28</v>
      </c>
      <c r="G536" t="s">
        <v>8</v>
      </c>
      <c r="H536" t="s">
        <v>480</v>
      </c>
    </row>
    <row r="537" spans="1:8" x14ac:dyDescent="0.35">
      <c r="A537" t="s">
        <v>317</v>
      </c>
      <c r="B537" t="s">
        <v>174</v>
      </c>
      <c r="C537" t="s">
        <v>394</v>
      </c>
      <c r="D537" t="s">
        <v>256</v>
      </c>
      <c r="E537" t="s">
        <v>11</v>
      </c>
      <c r="F537" t="s">
        <v>28</v>
      </c>
      <c r="G537" t="s">
        <v>8</v>
      </c>
      <c r="H537" t="s">
        <v>480</v>
      </c>
    </row>
    <row r="538" spans="1:8" x14ac:dyDescent="0.35">
      <c r="A538" t="s">
        <v>333</v>
      </c>
      <c r="B538" t="s">
        <v>154</v>
      </c>
      <c r="C538" t="s">
        <v>394</v>
      </c>
      <c r="D538" t="s">
        <v>256</v>
      </c>
      <c r="E538" t="s">
        <v>6</v>
      </c>
      <c r="F538" t="s">
        <v>28</v>
      </c>
      <c r="G538" t="s">
        <v>8</v>
      </c>
      <c r="H538" t="s">
        <v>481</v>
      </c>
    </row>
    <row r="539" spans="1:8" x14ac:dyDescent="0.35">
      <c r="A539" t="s">
        <v>333</v>
      </c>
      <c r="B539" t="s">
        <v>127</v>
      </c>
      <c r="C539" t="s">
        <v>394</v>
      </c>
      <c r="D539" t="s">
        <v>256</v>
      </c>
      <c r="E539" t="s">
        <v>6</v>
      </c>
      <c r="F539" t="s">
        <v>28</v>
      </c>
      <c r="G539" t="s">
        <v>8</v>
      </c>
      <c r="H539" t="s">
        <v>481</v>
      </c>
    </row>
    <row r="540" spans="1:8" x14ac:dyDescent="0.35">
      <c r="A540" t="s">
        <v>333</v>
      </c>
      <c r="B540" t="s">
        <v>117</v>
      </c>
      <c r="C540" t="s">
        <v>394</v>
      </c>
      <c r="D540" t="s">
        <v>256</v>
      </c>
      <c r="E540" t="s">
        <v>6</v>
      </c>
      <c r="F540" t="s">
        <v>28</v>
      </c>
      <c r="G540" t="s">
        <v>8</v>
      </c>
      <c r="H540" t="s">
        <v>481</v>
      </c>
    </row>
    <row r="541" spans="1:8" x14ac:dyDescent="0.35">
      <c r="A541" t="s">
        <v>333</v>
      </c>
      <c r="B541" t="s">
        <v>477</v>
      </c>
      <c r="C541" t="s">
        <v>394</v>
      </c>
      <c r="D541" t="s">
        <v>256</v>
      </c>
      <c r="E541" t="s">
        <v>6</v>
      </c>
      <c r="F541" t="s">
        <v>28</v>
      </c>
      <c r="G541" t="s">
        <v>8</v>
      </c>
      <c r="H541" t="s">
        <v>481</v>
      </c>
    </row>
    <row r="542" spans="1:8" x14ac:dyDescent="0.35">
      <c r="A542" t="s">
        <v>269</v>
      </c>
      <c r="B542" t="s">
        <v>478</v>
      </c>
      <c r="C542" t="s">
        <v>394</v>
      </c>
      <c r="D542" t="s">
        <v>256</v>
      </c>
      <c r="E542" t="s">
        <v>6</v>
      </c>
      <c r="F542" t="s">
        <v>28</v>
      </c>
      <c r="G542" t="s">
        <v>8</v>
      </c>
      <c r="H542" t="s">
        <v>481</v>
      </c>
    </row>
    <row r="543" spans="1:8" x14ac:dyDescent="0.35">
      <c r="A543" t="s">
        <v>270</v>
      </c>
      <c r="B543" t="s">
        <v>117</v>
      </c>
      <c r="C543" t="s">
        <v>394</v>
      </c>
      <c r="D543" t="s">
        <v>256</v>
      </c>
      <c r="E543" t="s">
        <v>11</v>
      </c>
      <c r="F543" t="s">
        <v>28</v>
      </c>
      <c r="G543" t="s">
        <v>8</v>
      </c>
      <c r="H543" t="s">
        <v>476</v>
      </c>
    </row>
    <row r="544" spans="1:8" x14ac:dyDescent="0.35">
      <c r="A544" t="s">
        <v>270</v>
      </c>
      <c r="B544" t="s">
        <v>108</v>
      </c>
      <c r="C544" t="s">
        <v>394</v>
      </c>
      <c r="D544" t="s">
        <v>256</v>
      </c>
      <c r="E544" t="s">
        <v>11</v>
      </c>
      <c r="F544" t="s">
        <v>28</v>
      </c>
      <c r="G544" t="s">
        <v>8</v>
      </c>
      <c r="H544" t="s">
        <v>476</v>
      </c>
    </row>
    <row r="545" spans="1:8" x14ac:dyDescent="0.35">
      <c r="A545" t="s">
        <v>270</v>
      </c>
      <c r="B545" t="s">
        <v>127</v>
      </c>
      <c r="C545" t="s">
        <v>394</v>
      </c>
      <c r="D545" t="s">
        <v>256</v>
      </c>
      <c r="E545" t="s">
        <v>11</v>
      </c>
      <c r="F545" t="s">
        <v>28</v>
      </c>
      <c r="G545" t="s">
        <v>8</v>
      </c>
      <c r="H545" t="s">
        <v>476</v>
      </c>
    </row>
    <row r="546" spans="1:8" x14ac:dyDescent="0.35">
      <c r="A546" t="s">
        <v>270</v>
      </c>
      <c r="B546" t="s">
        <v>477</v>
      </c>
      <c r="C546" t="s">
        <v>394</v>
      </c>
      <c r="D546" t="s">
        <v>256</v>
      </c>
      <c r="E546" t="s">
        <v>11</v>
      </c>
      <c r="F546" t="s">
        <v>28</v>
      </c>
      <c r="G546" t="s">
        <v>8</v>
      </c>
      <c r="H546" t="s">
        <v>476</v>
      </c>
    </row>
    <row r="547" spans="1:8" x14ac:dyDescent="0.35">
      <c r="A547" t="s">
        <v>270</v>
      </c>
      <c r="B547" t="s">
        <v>174</v>
      </c>
      <c r="C547" t="s">
        <v>394</v>
      </c>
      <c r="D547" t="s">
        <v>256</v>
      </c>
      <c r="E547" t="s">
        <v>11</v>
      </c>
      <c r="F547" t="s">
        <v>28</v>
      </c>
      <c r="G547" t="s">
        <v>8</v>
      </c>
      <c r="H547" t="s">
        <v>476</v>
      </c>
    </row>
    <row r="548" spans="1:8" x14ac:dyDescent="0.35">
      <c r="A548" t="s">
        <v>272</v>
      </c>
      <c r="B548" t="s">
        <v>117</v>
      </c>
      <c r="C548" t="s">
        <v>394</v>
      </c>
      <c r="D548" t="s">
        <v>256</v>
      </c>
      <c r="E548" t="s">
        <v>11</v>
      </c>
      <c r="F548" t="s">
        <v>28</v>
      </c>
      <c r="G548" t="s">
        <v>8</v>
      </c>
      <c r="H548" t="s">
        <v>476</v>
      </c>
    </row>
    <row r="549" spans="1:8" x14ac:dyDescent="0.35">
      <c r="A549" t="s">
        <v>272</v>
      </c>
      <c r="B549" t="s">
        <v>477</v>
      </c>
      <c r="C549" t="s">
        <v>394</v>
      </c>
      <c r="D549" t="s">
        <v>256</v>
      </c>
      <c r="E549" t="s">
        <v>11</v>
      </c>
      <c r="F549" t="s">
        <v>28</v>
      </c>
      <c r="G549" t="s">
        <v>8</v>
      </c>
      <c r="H549" t="s">
        <v>476</v>
      </c>
    </row>
    <row r="550" spans="1:8" x14ac:dyDescent="0.35">
      <c r="A550" t="s">
        <v>272</v>
      </c>
      <c r="B550" t="s">
        <v>127</v>
      </c>
      <c r="C550" t="s">
        <v>394</v>
      </c>
      <c r="D550" t="s">
        <v>256</v>
      </c>
      <c r="E550" t="s">
        <v>11</v>
      </c>
      <c r="F550" t="s">
        <v>28</v>
      </c>
      <c r="G550" t="s">
        <v>8</v>
      </c>
      <c r="H550" t="s">
        <v>476</v>
      </c>
    </row>
    <row r="551" spans="1:8" x14ac:dyDescent="0.35">
      <c r="A551" t="s">
        <v>272</v>
      </c>
      <c r="B551" t="s">
        <v>108</v>
      </c>
      <c r="C551" t="s">
        <v>394</v>
      </c>
      <c r="D551" t="s">
        <v>256</v>
      </c>
      <c r="E551" t="s">
        <v>11</v>
      </c>
      <c r="F551" t="s">
        <v>28</v>
      </c>
      <c r="G551" t="s">
        <v>8</v>
      </c>
      <c r="H551" t="s">
        <v>476</v>
      </c>
    </row>
    <row r="552" spans="1:8" x14ac:dyDescent="0.35">
      <c r="A552" t="s">
        <v>272</v>
      </c>
      <c r="B552" t="s">
        <v>154</v>
      </c>
      <c r="C552" t="s">
        <v>394</v>
      </c>
      <c r="D552" t="s">
        <v>256</v>
      </c>
      <c r="E552" t="s">
        <v>11</v>
      </c>
      <c r="F552" t="s">
        <v>28</v>
      </c>
      <c r="G552" t="s">
        <v>8</v>
      </c>
      <c r="H552" t="s">
        <v>476</v>
      </c>
    </row>
    <row r="553" spans="1:8" x14ac:dyDescent="0.35">
      <c r="A553" t="s">
        <v>407</v>
      </c>
      <c r="B553" t="s">
        <v>154</v>
      </c>
      <c r="C553" t="s">
        <v>394</v>
      </c>
      <c r="D553" t="s">
        <v>256</v>
      </c>
      <c r="E553" t="s">
        <v>11</v>
      </c>
      <c r="F553" t="s">
        <v>28</v>
      </c>
      <c r="G553" t="s">
        <v>8</v>
      </c>
      <c r="H553" t="s">
        <v>476</v>
      </c>
    </row>
    <row r="554" spans="1:8" x14ac:dyDescent="0.35">
      <c r="A554" t="s">
        <v>260</v>
      </c>
      <c r="B554" t="s">
        <v>477</v>
      </c>
      <c r="C554" t="s">
        <v>394</v>
      </c>
      <c r="D554" t="s">
        <v>256</v>
      </c>
      <c r="E554" t="s">
        <v>11</v>
      </c>
      <c r="F554" t="s">
        <v>28</v>
      </c>
      <c r="G554" t="s">
        <v>8</v>
      </c>
      <c r="H554" t="s">
        <v>476</v>
      </c>
    </row>
    <row r="555" spans="1:8" x14ac:dyDescent="0.35">
      <c r="A555" t="s">
        <v>260</v>
      </c>
      <c r="B555" t="s">
        <v>117</v>
      </c>
      <c r="C555" t="s">
        <v>394</v>
      </c>
      <c r="D555" t="s">
        <v>256</v>
      </c>
      <c r="E555" t="s">
        <v>11</v>
      </c>
      <c r="F555" t="s">
        <v>28</v>
      </c>
      <c r="G555" t="s">
        <v>8</v>
      </c>
      <c r="H555" t="s">
        <v>476</v>
      </c>
    </row>
    <row r="556" spans="1:8" x14ac:dyDescent="0.35">
      <c r="A556" t="s">
        <v>260</v>
      </c>
      <c r="B556" t="s">
        <v>127</v>
      </c>
      <c r="C556" t="s">
        <v>394</v>
      </c>
      <c r="D556" t="s">
        <v>256</v>
      </c>
      <c r="E556" t="s">
        <v>11</v>
      </c>
      <c r="F556" t="s">
        <v>28</v>
      </c>
      <c r="G556" t="s">
        <v>8</v>
      </c>
      <c r="H556" t="s">
        <v>476</v>
      </c>
    </row>
    <row r="557" spans="1:8" x14ac:dyDescent="0.35">
      <c r="A557" t="s">
        <v>260</v>
      </c>
      <c r="B557" t="s">
        <v>136</v>
      </c>
      <c r="C557" t="s">
        <v>394</v>
      </c>
      <c r="D557" t="s">
        <v>256</v>
      </c>
      <c r="E557" t="s">
        <v>11</v>
      </c>
      <c r="F557" t="s">
        <v>28</v>
      </c>
      <c r="G557" t="s">
        <v>8</v>
      </c>
      <c r="H557" t="s">
        <v>476</v>
      </c>
    </row>
    <row r="558" spans="1:8" x14ac:dyDescent="0.35">
      <c r="A558" t="s">
        <v>260</v>
      </c>
      <c r="B558" t="s">
        <v>174</v>
      </c>
      <c r="C558" t="s">
        <v>394</v>
      </c>
      <c r="D558" t="s">
        <v>256</v>
      </c>
      <c r="E558" t="s">
        <v>11</v>
      </c>
      <c r="F558" t="s">
        <v>28</v>
      </c>
      <c r="G558" t="s">
        <v>8</v>
      </c>
      <c r="H558" t="s">
        <v>476</v>
      </c>
    </row>
    <row r="559" spans="1:8" x14ac:dyDescent="0.35">
      <c r="A559" t="s">
        <v>260</v>
      </c>
      <c r="B559" t="s">
        <v>108</v>
      </c>
      <c r="C559" t="s">
        <v>394</v>
      </c>
      <c r="D559" t="s">
        <v>256</v>
      </c>
      <c r="E559" t="s">
        <v>11</v>
      </c>
      <c r="F559" t="s">
        <v>28</v>
      </c>
      <c r="G559" t="s">
        <v>8</v>
      </c>
      <c r="H559" t="s">
        <v>476</v>
      </c>
    </row>
    <row r="560" spans="1:8" x14ac:dyDescent="0.35">
      <c r="A560" t="s">
        <v>334</v>
      </c>
      <c r="B560" t="s">
        <v>477</v>
      </c>
      <c r="C560" t="s">
        <v>394</v>
      </c>
      <c r="D560" t="s">
        <v>256</v>
      </c>
      <c r="E560" t="s">
        <v>11</v>
      </c>
      <c r="F560" t="s">
        <v>28</v>
      </c>
      <c r="G560" t="s">
        <v>8</v>
      </c>
      <c r="H560" t="s">
        <v>476</v>
      </c>
    </row>
    <row r="561" spans="1:8" x14ac:dyDescent="0.35">
      <c r="A561" t="s">
        <v>334</v>
      </c>
      <c r="B561" t="s">
        <v>127</v>
      </c>
      <c r="C561" t="s">
        <v>394</v>
      </c>
      <c r="D561" t="s">
        <v>256</v>
      </c>
      <c r="E561" t="s">
        <v>11</v>
      </c>
      <c r="F561" t="s">
        <v>28</v>
      </c>
      <c r="G561" t="s">
        <v>8</v>
      </c>
      <c r="H561" t="s">
        <v>476</v>
      </c>
    </row>
    <row r="562" spans="1:8" x14ac:dyDescent="0.35">
      <c r="A562" t="s">
        <v>283</v>
      </c>
      <c r="B562" t="s">
        <v>117</v>
      </c>
      <c r="C562" t="s">
        <v>394</v>
      </c>
      <c r="D562" t="s">
        <v>256</v>
      </c>
      <c r="E562" t="s">
        <v>11</v>
      </c>
      <c r="F562" t="s">
        <v>28</v>
      </c>
      <c r="G562" t="s">
        <v>8</v>
      </c>
      <c r="H562" t="s">
        <v>476</v>
      </c>
    </row>
    <row r="563" spans="1:8" x14ac:dyDescent="0.35">
      <c r="A563" t="s">
        <v>283</v>
      </c>
      <c r="B563" t="s">
        <v>127</v>
      </c>
      <c r="C563" t="s">
        <v>394</v>
      </c>
      <c r="D563" t="s">
        <v>256</v>
      </c>
      <c r="E563" t="s">
        <v>11</v>
      </c>
      <c r="F563" t="s">
        <v>28</v>
      </c>
      <c r="G563" t="s">
        <v>8</v>
      </c>
      <c r="H563" t="s">
        <v>476</v>
      </c>
    </row>
    <row r="564" spans="1:8" x14ac:dyDescent="0.35">
      <c r="A564" t="s">
        <v>283</v>
      </c>
      <c r="B564" t="s">
        <v>136</v>
      </c>
      <c r="C564" t="s">
        <v>394</v>
      </c>
      <c r="D564" t="s">
        <v>256</v>
      </c>
      <c r="E564" t="s">
        <v>11</v>
      </c>
      <c r="F564" t="s">
        <v>28</v>
      </c>
      <c r="G564" t="s">
        <v>8</v>
      </c>
      <c r="H564" t="s">
        <v>476</v>
      </c>
    </row>
    <row r="565" spans="1:8" x14ac:dyDescent="0.35">
      <c r="A565" t="s">
        <v>283</v>
      </c>
      <c r="B565" t="s">
        <v>477</v>
      </c>
      <c r="C565" t="s">
        <v>394</v>
      </c>
      <c r="D565" t="s">
        <v>256</v>
      </c>
      <c r="E565" t="s">
        <v>11</v>
      </c>
      <c r="F565" t="s">
        <v>28</v>
      </c>
      <c r="G565" t="s">
        <v>8</v>
      </c>
      <c r="H565" t="s">
        <v>476</v>
      </c>
    </row>
    <row r="566" spans="1:8" x14ac:dyDescent="0.35">
      <c r="A566" t="s">
        <v>283</v>
      </c>
      <c r="B566" t="s">
        <v>108</v>
      </c>
      <c r="C566" t="s">
        <v>394</v>
      </c>
      <c r="D566" t="s">
        <v>256</v>
      </c>
      <c r="E566" t="s">
        <v>11</v>
      </c>
      <c r="F566" t="s">
        <v>28</v>
      </c>
      <c r="G566" t="s">
        <v>8</v>
      </c>
      <c r="H566" t="s">
        <v>476</v>
      </c>
    </row>
    <row r="567" spans="1:8" x14ac:dyDescent="0.35">
      <c r="A567" t="s">
        <v>283</v>
      </c>
      <c r="B567" t="s">
        <v>154</v>
      </c>
      <c r="C567" t="s">
        <v>394</v>
      </c>
      <c r="D567" t="s">
        <v>256</v>
      </c>
      <c r="E567" t="s">
        <v>11</v>
      </c>
      <c r="F567" t="s">
        <v>28</v>
      </c>
      <c r="G567" t="s">
        <v>8</v>
      </c>
      <c r="H567" t="s">
        <v>476</v>
      </c>
    </row>
    <row r="568" spans="1:8" x14ac:dyDescent="0.35">
      <c r="A568" t="s">
        <v>271</v>
      </c>
      <c r="B568" t="s">
        <v>154</v>
      </c>
      <c r="C568" t="s">
        <v>394</v>
      </c>
      <c r="D568" t="s">
        <v>256</v>
      </c>
      <c r="E568" t="s">
        <v>11</v>
      </c>
      <c r="F568" t="s">
        <v>28</v>
      </c>
      <c r="G568" t="s">
        <v>8</v>
      </c>
      <c r="H568" t="s">
        <v>476</v>
      </c>
    </row>
    <row r="569" spans="1:8" x14ac:dyDescent="0.35">
      <c r="A569" t="s">
        <v>271</v>
      </c>
      <c r="B569" t="s">
        <v>117</v>
      </c>
      <c r="C569" t="s">
        <v>394</v>
      </c>
      <c r="D569" t="s">
        <v>256</v>
      </c>
      <c r="E569" t="s">
        <v>11</v>
      </c>
      <c r="F569" t="s">
        <v>28</v>
      </c>
      <c r="G569" t="s">
        <v>8</v>
      </c>
      <c r="H569" t="s">
        <v>476</v>
      </c>
    </row>
    <row r="570" spans="1:8" x14ac:dyDescent="0.35">
      <c r="A570" t="s">
        <v>271</v>
      </c>
      <c r="B570" t="s">
        <v>108</v>
      </c>
      <c r="C570" t="s">
        <v>394</v>
      </c>
      <c r="D570" t="s">
        <v>256</v>
      </c>
      <c r="E570" t="s">
        <v>11</v>
      </c>
      <c r="F570" t="s">
        <v>28</v>
      </c>
      <c r="G570" t="s">
        <v>8</v>
      </c>
      <c r="H570" t="s">
        <v>476</v>
      </c>
    </row>
    <row r="571" spans="1:8" x14ac:dyDescent="0.35">
      <c r="A571" t="s">
        <v>271</v>
      </c>
      <c r="B571" t="s">
        <v>127</v>
      </c>
      <c r="C571" t="s">
        <v>394</v>
      </c>
      <c r="D571" t="s">
        <v>256</v>
      </c>
      <c r="E571" t="s">
        <v>11</v>
      </c>
      <c r="F571" t="s">
        <v>28</v>
      </c>
      <c r="G571" t="s">
        <v>8</v>
      </c>
      <c r="H571" t="s">
        <v>476</v>
      </c>
    </row>
    <row r="572" spans="1:8" x14ac:dyDescent="0.35">
      <c r="A572" t="s">
        <v>271</v>
      </c>
      <c r="B572" t="s">
        <v>174</v>
      </c>
      <c r="C572" t="s">
        <v>394</v>
      </c>
      <c r="D572" t="s">
        <v>256</v>
      </c>
      <c r="E572" t="s">
        <v>11</v>
      </c>
      <c r="F572" t="s">
        <v>28</v>
      </c>
      <c r="G572" t="s">
        <v>8</v>
      </c>
      <c r="H572" t="s">
        <v>476</v>
      </c>
    </row>
    <row r="573" spans="1:8" x14ac:dyDescent="0.35">
      <c r="A573" t="s">
        <v>271</v>
      </c>
      <c r="B573" t="s">
        <v>477</v>
      </c>
      <c r="C573" t="s">
        <v>394</v>
      </c>
      <c r="D573" t="s">
        <v>256</v>
      </c>
      <c r="E573" t="s">
        <v>11</v>
      </c>
      <c r="F573" t="s">
        <v>28</v>
      </c>
      <c r="G573" t="s">
        <v>8</v>
      </c>
      <c r="H573" t="s">
        <v>476</v>
      </c>
    </row>
    <row r="574" spans="1:8" x14ac:dyDescent="0.35">
      <c r="A574" t="s">
        <v>271</v>
      </c>
      <c r="B574" t="s">
        <v>136</v>
      </c>
      <c r="C574" t="s">
        <v>394</v>
      </c>
      <c r="D574" t="s">
        <v>256</v>
      </c>
      <c r="E574" t="s">
        <v>11</v>
      </c>
      <c r="F574" t="s">
        <v>28</v>
      </c>
      <c r="G574" t="s">
        <v>8</v>
      </c>
      <c r="H574" t="s">
        <v>476</v>
      </c>
    </row>
    <row r="575" spans="1:8" x14ac:dyDescent="0.35">
      <c r="A575" t="s">
        <v>275</v>
      </c>
      <c r="B575" t="s">
        <v>127</v>
      </c>
      <c r="C575" t="s">
        <v>394</v>
      </c>
      <c r="D575" t="s">
        <v>256</v>
      </c>
      <c r="E575" t="s">
        <v>11</v>
      </c>
      <c r="F575" t="s">
        <v>28</v>
      </c>
      <c r="G575" t="s">
        <v>8</v>
      </c>
      <c r="H575" t="s">
        <v>476</v>
      </c>
    </row>
    <row r="576" spans="1:8" x14ac:dyDescent="0.35">
      <c r="A576" t="s">
        <v>275</v>
      </c>
      <c r="B576" t="s">
        <v>154</v>
      </c>
      <c r="C576" t="s">
        <v>394</v>
      </c>
      <c r="D576" t="s">
        <v>256</v>
      </c>
      <c r="E576" t="s">
        <v>11</v>
      </c>
      <c r="F576" t="s">
        <v>28</v>
      </c>
      <c r="G576" t="s">
        <v>8</v>
      </c>
      <c r="H576" t="s">
        <v>476</v>
      </c>
    </row>
    <row r="577" spans="1:8" x14ac:dyDescent="0.35">
      <c r="A577" t="s">
        <v>275</v>
      </c>
      <c r="B577" t="s">
        <v>117</v>
      </c>
      <c r="C577" t="s">
        <v>394</v>
      </c>
      <c r="D577" t="s">
        <v>256</v>
      </c>
      <c r="E577" t="s">
        <v>11</v>
      </c>
      <c r="F577" t="s">
        <v>28</v>
      </c>
      <c r="G577" t="s">
        <v>8</v>
      </c>
      <c r="H577" t="s">
        <v>476</v>
      </c>
    </row>
    <row r="578" spans="1:8" x14ac:dyDescent="0.35">
      <c r="A578" t="s">
        <v>275</v>
      </c>
      <c r="B578" t="s">
        <v>477</v>
      </c>
      <c r="C578" t="s">
        <v>394</v>
      </c>
      <c r="D578" t="s">
        <v>256</v>
      </c>
      <c r="E578" t="s">
        <v>11</v>
      </c>
      <c r="F578" t="s">
        <v>28</v>
      </c>
      <c r="G578" t="s">
        <v>8</v>
      </c>
      <c r="H578" t="s">
        <v>476</v>
      </c>
    </row>
    <row r="579" spans="1:8" x14ac:dyDescent="0.35">
      <c r="A579" t="s">
        <v>262</v>
      </c>
      <c r="B579" t="s">
        <v>477</v>
      </c>
      <c r="C579" t="s">
        <v>394</v>
      </c>
      <c r="D579" t="s">
        <v>256</v>
      </c>
      <c r="E579" t="s">
        <v>11</v>
      </c>
      <c r="F579" t="s">
        <v>28</v>
      </c>
      <c r="G579" t="s">
        <v>8</v>
      </c>
      <c r="H579" t="s">
        <v>476</v>
      </c>
    </row>
    <row r="580" spans="1:8" x14ac:dyDescent="0.35">
      <c r="A580" t="s">
        <v>262</v>
      </c>
      <c r="B580" t="s">
        <v>117</v>
      </c>
      <c r="C580" t="s">
        <v>394</v>
      </c>
      <c r="D580" t="s">
        <v>256</v>
      </c>
      <c r="E580" t="s">
        <v>11</v>
      </c>
      <c r="F580" t="s">
        <v>28</v>
      </c>
      <c r="G580" t="s">
        <v>8</v>
      </c>
      <c r="H580" t="s">
        <v>476</v>
      </c>
    </row>
    <row r="581" spans="1:8" x14ac:dyDescent="0.35">
      <c r="A581" t="s">
        <v>262</v>
      </c>
      <c r="B581" t="s">
        <v>127</v>
      </c>
      <c r="C581" t="s">
        <v>394</v>
      </c>
      <c r="D581" t="s">
        <v>256</v>
      </c>
      <c r="E581" t="s">
        <v>11</v>
      </c>
      <c r="F581" t="s">
        <v>28</v>
      </c>
      <c r="G581" t="s">
        <v>8</v>
      </c>
      <c r="H581" t="s">
        <v>476</v>
      </c>
    </row>
    <row r="582" spans="1:8" x14ac:dyDescent="0.35">
      <c r="A582" t="s">
        <v>262</v>
      </c>
      <c r="B582" t="s">
        <v>136</v>
      </c>
      <c r="C582" t="s">
        <v>394</v>
      </c>
      <c r="D582" t="s">
        <v>256</v>
      </c>
      <c r="E582" t="s">
        <v>11</v>
      </c>
      <c r="F582" t="s">
        <v>28</v>
      </c>
      <c r="G582" t="s">
        <v>8</v>
      </c>
      <c r="H582" t="s">
        <v>476</v>
      </c>
    </row>
    <row r="583" spans="1:8" x14ac:dyDescent="0.35">
      <c r="A583" t="s">
        <v>262</v>
      </c>
      <c r="B583" t="s">
        <v>108</v>
      </c>
      <c r="C583" t="s">
        <v>394</v>
      </c>
      <c r="D583" t="s">
        <v>256</v>
      </c>
      <c r="E583" t="s">
        <v>11</v>
      </c>
      <c r="F583" t="s">
        <v>28</v>
      </c>
      <c r="G583" t="s">
        <v>8</v>
      </c>
      <c r="H583" t="s">
        <v>476</v>
      </c>
    </row>
    <row r="584" spans="1:8" x14ac:dyDescent="0.35">
      <c r="A584" t="s">
        <v>262</v>
      </c>
      <c r="B584" t="s">
        <v>174</v>
      </c>
      <c r="C584" t="s">
        <v>394</v>
      </c>
      <c r="D584" t="s">
        <v>256</v>
      </c>
      <c r="E584" t="s">
        <v>11</v>
      </c>
      <c r="F584" t="s">
        <v>28</v>
      </c>
      <c r="G584" t="s">
        <v>8</v>
      </c>
      <c r="H584" t="s">
        <v>476</v>
      </c>
    </row>
    <row r="585" spans="1:8" x14ac:dyDescent="0.35">
      <c r="A585" t="s">
        <v>273</v>
      </c>
      <c r="B585" t="s">
        <v>117</v>
      </c>
      <c r="C585" t="s">
        <v>394</v>
      </c>
      <c r="D585" t="s">
        <v>256</v>
      </c>
      <c r="E585" t="s">
        <v>11</v>
      </c>
      <c r="F585" t="s">
        <v>28</v>
      </c>
      <c r="G585" t="s">
        <v>8</v>
      </c>
      <c r="H585" t="s">
        <v>476</v>
      </c>
    </row>
    <row r="586" spans="1:8" x14ac:dyDescent="0.35">
      <c r="A586" t="s">
        <v>273</v>
      </c>
      <c r="B586" t="s">
        <v>108</v>
      </c>
      <c r="C586" t="s">
        <v>394</v>
      </c>
      <c r="D586" t="s">
        <v>256</v>
      </c>
      <c r="E586" t="s">
        <v>11</v>
      </c>
      <c r="F586" t="s">
        <v>28</v>
      </c>
      <c r="G586" t="s">
        <v>8</v>
      </c>
      <c r="H586" t="s">
        <v>476</v>
      </c>
    </row>
    <row r="587" spans="1:8" x14ac:dyDescent="0.35">
      <c r="A587" t="s">
        <v>273</v>
      </c>
      <c r="B587" t="s">
        <v>477</v>
      </c>
      <c r="C587" t="s">
        <v>394</v>
      </c>
      <c r="D587" t="s">
        <v>256</v>
      </c>
      <c r="E587" t="s">
        <v>11</v>
      </c>
      <c r="F587" t="s">
        <v>28</v>
      </c>
      <c r="G587" t="s">
        <v>8</v>
      </c>
      <c r="H587" t="s">
        <v>476</v>
      </c>
    </row>
    <row r="588" spans="1:8" x14ac:dyDescent="0.35">
      <c r="A588" t="s">
        <v>273</v>
      </c>
      <c r="B588" t="s">
        <v>127</v>
      </c>
      <c r="C588" t="s">
        <v>394</v>
      </c>
      <c r="D588" t="s">
        <v>256</v>
      </c>
      <c r="E588" t="s">
        <v>11</v>
      </c>
      <c r="F588" t="s">
        <v>28</v>
      </c>
      <c r="G588" t="s">
        <v>8</v>
      </c>
      <c r="H588" t="s">
        <v>476</v>
      </c>
    </row>
    <row r="589" spans="1:8" x14ac:dyDescent="0.35">
      <c r="A589" t="s">
        <v>273</v>
      </c>
      <c r="B589" t="s">
        <v>174</v>
      </c>
      <c r="C589" t="s">
        <v>394</v>
      </c>
      <c r="D589" t="s">
        <v>256</v>
      </c>
      <c r="E589" t="s">
        <v>11</v>
      </c>
      <c r="F589" t="s">
        <v>28</v>
      </c>
      <c r="G589" t="s">
        <v>8</v>
      </c>
      <c r="H589" t="s">
        <v>476</v>
      </c>
    </row>
    <row r="590" spans="1:8" x14ac:dyDescent="0.35">
      <c r="A590" t="s">
        <v>259</v>
      </c>
      <c r="B590" t="s">
        <v>108</v>
      </c>
      <c r="C590" t="s">
        <v>394</v>
      </c>
      <c r="D590" t="s">
        <v>256</v>
      </c>
      <c r="E590" t="s">
        <v>11</v>
      </c>
      <c r="F590" t="s">
        <v>28</v>
      </c>
      <c r="G590" t="s">
        <v>8</v>
      </c>
      <c r="H590" t="s">
        <v>481</v>
      </c>
    </row>
    <row r="591" spans="1:8" x14ac:dyDescent="0.35">
      <c r="A591" t="s">
        <v>259</v>
      </c>
      <c r="B591" t="s">
        <v>477</v>
      </c>
      <c r="C591" t="s">
        <v>394</v>
      </c>
      <c r="D591" t="s">
        <v>256</v>
      </c>
      <c r="E591" t="s">
        <v>11</v>
      </c>
      <c r="F591" t="s">
        <v>28</v>
      </c>
      <c r="G591" t="s">
        <v>8</v>
      </c>
      <c r="H591" t="s">
        <v>481</v>
      </c>
    </row>
    <row r="592" spans="1:8" x14ac:dyDescent="0.35">
      <c r="A592" t="s">
        <v>259</v>
      </c>
      <c r="B592" t="s">
        <v>174</v>
      </c>
      <c r="C592" t="s">
        <v>394</v>
      </c>
      <c r="D592" t="s">
        <v>256</v>
      </c>
      <c r="E592" t="s">
        <v>11</v>
      </c>
      <c r="F592" t="s">
        <v>28</v>
      </c>
      <c r="G592" t="s">
        <v>8</v>
      </c>
      <c r="H592" t="s">
        <v>481</v>
      </c>
    </row>
    <row r="593" spans="1:8" x14ac:dyDescent="0.35">
      <c r="A593" t="s">
        <v>259</v>
      </c>
      <c r="B593" t="s">
        <v>136</v>
      </c>
      <c r="C593" t="s">
        <v>394</v>
      </c>
      <c r="D593" t="s">
        <v>256</v>
      </c>
      <c r="E593" t="s">
        <v>11</v>
      </c>
      <c r="F593" t="s">
        <v>28</v>
      </c>
      <c r="G593" t="s">
        <v>8</v>
      </c>
      <c r="H593" t="s">
        <v>481</v>
      </c>
    </row>
    <row r="594" spans="1:8" x14ac:dyDescent="0.35">
      <c r="A594" t="s">
        <v>259</v>
      </c>
      <c r="B594" t="s">
        <v>127</v>
      </c>
      <c r="C594" t="s">
        <v>394</v>
      </c>
      <c r="D594" t="s">
        <v>256</v>
      </c>
      <c r="E594" t="s">
        <v>11</v>
      </c>
      <c r="F594" t="s">
        <v>28</v>
      </c>
      <c r="G594" t="s">
        <v>8</v>
      </c>
      <c r="H594" t="s">
        <v>481</v>
      </c>
    </row>
    <row r="595" spans="1:8" x14ac:dyDescent="0.35">
      <c r="A595" t="s">
        <v>258</v>
      </c>
      <c r="B595" t="s">
        <v>108</v>
      </c>
      <c r="C595" t="s">
        <v>394</v>
      </c>
      <c r="D595" t="s">
        <v>256</v>
      </c>
      <c r="E595" t="s">
        <v>6</v>
      </c>
      <c r="F595" t="s">
        <v>28</v>
      </c>
      <c r="G595" t="s">
        <v>8</v>
      </c>
      <c r="H595" t="s">
        <v>481</v>
      </c>
    </row>
    <row r="596" spans="1:8" x14ac:dyDescent="0.35">
      <c r="A596" t="s">
        <v>258</v>
      </c>
      <c r="B596" t="s">
        <v>117</v>
      </c>
      <c r="C596" t="s">
        <v>394</v>
      </c>
      <c r="D596" t="s">
        <v>256</v>
      </c>
      <c r="E596" t="s">
        <v>6</v>
      </c>
      <c r="F596" t="s">
        <v>28</v>
      </c>
      <c r="G596" t="s">
        <v>8</v>
      </c>
      <c r="H596" t="s">
        <v>481</v>
      </c>
    </row>
    <row r="597" spans="1:8" x14ac:dyDescent="0.35">
      <c r="A597" t="s">
        <v>258</v>
      </c>
      <c r="B597" t="s">
        <v>136</v>
      </c>
      <c r="C597" t="s">
        <v>394</v>
      </c>
      <c r="D597" t="s">
        <v>256</v>
      </c>
      <c r="E597" t="s">
        <v>6</v>
      </c>
      <c r="F597" t="s">
        <v>28</v>
      </c>
      <c r="G597" t="s">
        <v>8</v>
      </c>
      <c r="H597" t="s">
        <v>481</v>
      </c>
    </row>
    <row r="598" spans="1:8" x14ac:dyDescent="0.35">
      <c r="A598" t="s">
        <v>258</v>
      </c>
      <c r="B598" t="s">
        <v>127</v>
      </c>
      <c r="C598" t="s">
        <v>394</v>
      </c>
      <c r="D598" t="s">
        <v>256</v>
      </c>
      <c r="E598" t="s">
        <v>6</v>
      </c>
      <c r="F598" t="s">
        <v>28</v>
      </c>
      <c r="G598" t="s">
        <v>8</v>
      </c>
      <c r="H598" t="s">
        <v>481</v>
      </c>
    </row>
    <row r="599" spans="1:8" x14ac:dyDescent="0.35">
      <c r="A599" t="s">
        <v>258</v>
      </c>
      <c r="B599" t="s">
        <v>174</v>
      </c>
      <c r="C599" t="s">
        <v>394</v>
      </c>
      <c r="D599" t="s">
        <v>256</v>
      </c>
      <c r="E599" t="s">
        <v>6</v>
      </c>
      <c r="F599" t="s">
        <v>28</v>
      </c>
      <c r="G599" t="s">
        <v>8</v>
      </c>
      <c r="H599" t="s">
        <v>481</v>
      </c>
    </row>
    <row r="600" spans="1:8" x14ac:dyDescent="0.35">
      <c r="A600" t="s">
        <v>258</v>
      </c>
      <c r="B600" t="s">
        <v>477</v>
      </c>
      <c r="C600" t="s">
        <v>394</v>
      </c>
      <c r="D600" t="s">
        <v>256</v>
      </c>
      <c r="E600" t="s">
        <v>6</v>
      </c>
      <c r="F600" t="s">
        <v>28</v>
      </c>
      <c r="G600" t="s">
        <v>8</v>
      </c>
      <c r="H600" t="s">
        <v>481</v>
      </c>
    </row>
    <row r="601" spans="1:8" x14ac:dyDescent="0.35">
      <c r="A601" t="s">
        <v>263</v>
      </c>
      <c r="B601" t="s">
        <v>477</v>
      </c>
      <c r="C601" t="s">
        <v>394</v>
      </c>
      <c r="D601" t="s">
        <v>256</v>
      </c>
      <c r="E601" t="s">
        <v>6</v>
      </c>
      <c r="F601" t="s">
        <v>28</v>
      </c>
      <c r="G601" t="s">
        <v>8</v>
      </c>
      <c r="H601" t="s">
        <v>479</v>
      </c>
    </row>
    <row r="602" spans="1:8" x14ac:dyDescent="0.35">
      <c r="A602" t="s">
        <v>263</v>
      </c>
      <c r="B602" t="s">
        <v>117</v>
      </c>
      <c r="C602" t="s">
        <v>394</v>
      </c>
      <c r="D602" t="s">
        <v>256</v>
      </c>
      <c r="E602" t="s">
        <v>6</v>
      </c>
      <c r="F602" t="s">
        <v>28</v>
      </c>
      <c r="G602" t="s">
        <v>8</v>
      </c>
      <c r="H602" t="s">
        <v>479</v>
      </c>
    </row>
    <row r="603" spans="1:8" x14ac:dyDescent="0.35">
      <c r="A603" t="s">
        <v>263</v>
      </c>
      <c r="B603" t="s">
        <v>136</v>
      </c>
      <c r="C603" t="s">
        <v>394</v>
      </c>
      <c r="D603" t="s">
        <v>256</v>
      </c>
      <c r="E603" t="s">
        <v>6</v>
      </c>
      <c r="F603" t="s">
        <v>28</v>
      </c>
      <c r="G603" t="s">
        <v>8</v>
      </c>
      <c r="H603" t="s">
        <v>479</v>
      </c>
    </row>
    <row r="604" spans="1:8" x14ac:dyDescent="0.35">
      <c r="A604" t="s">
        <v>263</v>
      </c>
      <c r="B604" t="s">
        <v>127</v>
      </c>
      <c r="C604" t="s">
        <v>394</v>
      </c>
      <c r="D604" t="s">
        <v>256</v>
      </c>
      <c r="E604" t="s">
        <v>6</v>
      </c>
      <c r="F604" t="s">
        <v>28</v>
      </c>
      <c r="G604" t="s">
        <v>8</v>
      </c>
      <c r="H604" t="s">
        <v>479</v>
      </c>
    </row>
    <row r="605" spans="1:8" x14ac:dyDescent="0.35">
      <c r="A605" t="s">
        <v>263</v>
      </c>
      <c r="B605" t="s">
        <v>154</v>
      </c>
      <c r="C605" t="s">
        <v>394</v>
      </c>
      <c r="D605" t="s">
        <v>256</v>
      </c>
      <c r="E605" t="s">
        <v>6</v>
      </c>
      <c r="F605" t="s">
        <v>28</v>
      </c>
      <c r="G605" t="s">
        <v>8</v>
      </c>
      <c r="H605" t="s">
        <v>479</v>
      </c>
    </row>
    <row r="606" spans="1:8" x14ac:dyDescent="0.35">
      <c r="A606" t="s">
        <v>332</v>
      </c>
      <c r="B606" t="s">
        <v>136</v>
      </c>
      <c r="C606" t="s">
        <v>394</v>
      </c>
      <c r="D606" t="s">
        <v>256</v>
      </c>
      <c r="E606" t="s">
        <v>11</v>
      </c>
      <c r="F606" t="s">
        <v>28</v>
      </c>
      <c r="G606" t="s">
        <v>8</v>
      </c>
      <c r="H606" t="s">
        <v>476</v>
      </c>
    </row>
    <row r="607" spans="1:8" x14ac:dyDescent="0.35">
      <c r="A607" t="s">
        <v>265</v>
      </c>
      <c r="B607" t="s">
        <v>127</v>
      </c>
      <c r="C607" t="s">
        <v>394</v>
      </c>
      <c r="D607" t="s">
        <v>256</v>
      </c>
      <c r="E607" t="s">
        <v>6</v>
      </c>
      <c r="F607" t="s">
        <v>28</v>
      </c>
      <c r="G607" t="s">
        <v>8</v>
      </c>
      <c r="H607" t="s">
        <v>479</v>
      </c>
    </row>
    <row r="608" spans="1:8" x14ac:dyDescent="0.35">
      <c r="A608" t="s">
        <v>265</v>
      </c>
      <c r="B608" t="s">
        <v>136</v>
      </c>
      <c r="C608" t="s">
        <v>394</v>
      </c>
      <c r="D608" t="s">
        <v>256</v>
      </c>
      <c r="E608" t="s">
        <v>6</v>
      </c>
      <c r="F608" t="s">
        <v>28</v>
      </c>
      <c r="G608" t="s">
        <v>8</v>
      </c>
      <c r="H608" t="s">
        <v>479</v>
      </c>
    </row>
    <row r="609" spans="1:8" x14ac:dyDescent="0.35">
      <c r="A609" t="s">
        <v>265</v>
      </c>
      <c r="B609" t="s">
        <v>117</v>
      </c>
      <c r="C609" t="s">
        <v>394</v>
      </c>
      <c r="D609" t="s">
        <v>256</v>
      </c>
      <c r="E609" t="s">
        <v>6</v>
      </c>
      <c r="F609" t="s">
        <v>28</v>
      </c>
      <c r="G609" t="s">
        <v>8</v>
      </c>
      <c r="H609" t="s">
        <v>479</v>
      </c>
    </row>
    <row r="610" spans="1:8" x14ac:dyDescent="0.35">
      <c r="A610" t="s">
        <v>265</v>
      </c>
      <c r="B610" t="s">
        <v>477</v>
      </c>
      <c r="C610" t="s">
        <v>394</v>
      </c>
      <c r="D610" t="s">
        <v>256</v>
      </c>
      <c r="E610" t="s">
        <v>6</v>
      </c>
      <c r="F610" t="s">
        <v>28</v>
      </c>
      <c r="G610" t="s">
        <v>8</v>
      </c>
      <c r="H610" t="s">
        <v>479</v>
      </c>
    </row>
    <row r="611" spans="1:8" x14ac:dyDescent="0.35">
      <c r="A611" t="s">
        <v>287</v>
      </c>
      <c r="B611" t="s">
        <v>154</v>
      </c>
      <c r="C611" t="s">
        <v>394</v>
      </c>
      <c r="D611" t="s">
        <v>256</v>
      </c>
      <c r="E611" t="s">
        <v>6</v>
      </c>
      <c r="F611" t="s">
        <v>28</v>
      </c>
      <c r="G611" t="s">
        <v>8</v>
      </c>
      <c r="H611" t="s">
        <v>479</v>
      </c>
    </row>
    <row r="612" spans="1:8" x14ac:dyDescent="0.35">
      <c r="A612" t="s">
        <v>287</v>
      </c>
      <c r="B612" t="s">
        <v>127</v>
      </c>
      <c r="C612" t="s">
        <v>394</v>
      </c>
      <c r="D612" t="s">
        <v>256</v>
      </c>
      <c r="E612" t="s">
        <v>6</v>
      </c>
      <c r="F612" t="s">
        <v>28</v>
      </c>
      <c r="G612" t="s">
        <v>8</v>
      </c>
      <c r="H612" t="s">
        <v>479</v>
      </c>
    </row>
    <row r="613" spans="1:8" x14ac:dyDescent="0.35">
      <c r="A613" t="s">
        <v>287</v>
      </c>
      <c r="B613" t="s">
        <v>117</v>
      </c>
      <c r="C613" t="s">
        <v>394</v>
      </c>
      <c r="D613" t="s">
        <v>256</v>
      </c>
      <c r="E613" t="s">
        <v>6</v>
      </c>
      <c r="F613" t="s">
        <v>28</v>
      </c>
      <c r="G613" t="s">
        <v>8</v>
      </c>
      <c r="H613" t="s">
        <v>479</v>
      </c>
    </row>
    <row r="614" spans="1:8" x14ac:dyDescent="0.35">
      <c r="A614" t="s">
        <v>287</v>
      </c>
      <c r="B614" t="s">
        <v>136</v>
      </c>
      <c r="C614" t="s">
        <v>394</v>
      </c>
      <c r="D614" t="s">
        <v>256</v>
      </c>
      <c r="E614" t="s">
        <v>6</v>
      </c>
      <c r="F614" t="s">
        <v>28</v>
      </c>
      <c r="G614" t="s">
        <v>8</v>
      </c>
      <c r="H614" t="s">
        <v>479</v>
      </c>
    </row>
    <row r="615" spans="1:8" x14ac:dyDescent="0.35">
      <c r="A615" t="s">
        <v>264</v>
      </c>
      <c r="B615" t="s">
        <v>117</v>
      </c>
      <c r="C615" t="s">
        <v>394</v>
      </c>
      <c r="D615" t="s">
        <v>256</v>
      </c>
      <c r="E615" t="s">
        <v>6</v>
      </c>
      <c r="F615" t="s">
        <v>28</v>
      </c>
      <c r="G615" t="s">
        <v>8</v>
      </c>
      <c r="H615" t="s">
        <v>479</v>
      </c>
    </row>
    <row r="616" spans="1:8" x14ac:dyDescent="0.35">
      <c r="A616" t="s">
        <v>264</v>
      </c>
      <c r="B616" t="s">
        <v>154</v>
      </c>
      <c r="C616" t="s">
        <v>394</v>
      </c>
      <c r="D616" t="s">
        <v>256</v>
      </c>
      <c r="E616" t="s">
        <v>6</v>
      </c>
      <c r="F616" t="s">
        <v>28</v>
      </c>
      <c r="G616" t="s">
        <v>8</v>
      </c>
      <c r="H616" t="s">
        <v>479</v>
      </c>
    </row>
    <row r="617" spans="1:8" x14ac:dyDescent="0.35">
      <c r="A617" t="s">
        <v>264</v>
      </c>
      <c r="B617" t="s">
        <v>477</v>
      </c>
      <c r="C617" t="s">
        <v>394</v>
      </c>
      <c r="D617" t="s">
        <v>256</v>
      </c>
      <c r="E617" t="s">
        <v>6</v>
      </c>
      <c r="F617" t="s">
        <v>28</v>
      </c>
      <c r="G617" t="s">
        <v>8</v>
      </c>
      <c r="H617" t="s">
        <v>479</v>
      </c>
    </row>
    <row r="618" spans="1:8" x14ac:dyDescent="0.35">
      <c r="A618" t="s">
        <v>264</v>
      </c>
      <c r="B618" t="s">
        <v>174</v>
      </c>
      <c r="C618" t="s">
        <v>394</v>
      </c>
      <c r="D618" t="s">
        <v>256</v>
      </c>
      <c r="E618" t="s">
        <v>6</v>
      </c>
      <c r="F618" t="s">
        <v>28</v>
      </c>
      <c r="G618" t="s">
        <v>8</v>
      </c>
      <c r="H618" t="s">
        <v>479</v>
      </c>
    </row>
    <row r="619" spans="1:8" x14ac:dyDescent="0.35">
      <c r="A619" t="s">
        <v>264</v>
      </c>
      <c r="B619" t="s">
        <v>127</v>
      </c>
      <c r="C619" t="s">
        <v>394</v>
      </c>
      <c r="D619" t="s">
        <v>256</v>
      </c>
      <c r="E619" t="s">
        <v>6</v>
      </c>
      <c r="F619" t="s">
        <v>28</v>
      </c>
      <c r="G619" t="s">
        <v>8</v>
      </c>
      <c r="H619" t="s">
        <v>479</v>
      </c>
    </row>
    <row r="620" spans="1:8" x14ac:dyDescent="0.35">
      <c r="A620" t="s">
        <v>358</v>
      </c>
      <c r="B620" t="s">
        <v>136</v>
      </c>
      <c r="C620" t="s">
        <v>394</v>
      </c>
      <c r="D620" t="s">
        <v>482</v>
      </c>
      <c r="E620" t="s">
        <v>9</v>
      </c>
      <c r="F620" t="s">
        <v>28</v>
      </c>
      <c r="G620" t="s">
        <v>10</v>
      </c>
      <c r="H620" t="s">
        <v>483</v>
      </c>
    </row>
    <row r="621" spans="1:8" x14ac:dyDescent="0.35">
      <c r="A621" t="s">
        <v>358</v>
      </c>
      <c r="B621" t="s">
        <v>154</v>
      </c>
      <c r="C621" t="s">
        <v>394</v>
      </c>
      <c r="D621" t="s">
        <v>482</v>
      </c>
      <c r="E621" t="s">
        <v>9</v>
      </c>
      <c r="F621" t="s">
        <v>28</v>
      </c>
      <c r="G621" t="s">
        <v>10</v>
      </c>
      <c r="H621" t="s">
        <v>483</v>
      </c>
    </row>
    <row r="622" spans="1:8" x14ac:dyDescent="0.35">
      <c r="A622" t="s">
        <v>358</v>
      </c>
      <c r="B622" t="s">
        <v>108</v>
      </c>
      <c r="C622" t="s">
        <v>394</v>
      </c>
      <c r="D622" t="s">
        <v>482</v>
      </c>
      <c r="E622" t="s">
        <v>9</v>
      </c>
      <c r="F622" t="s">
        <v>28</v>
      </c>
      <c r="G622" t="s">
        <v>10</v>
      </c>
      <c r="H622" t="s">
        <v>483</v>
      </c>
    </row>
    <row r="623" spans="1:8" x14ac:dyDescent="0.35">
      <c r="A623" t="s">
        <v>358</v>
      </c>
      <c r="B623" t="s">
        <v>117</v>
      </c>
      <c r="C623" t="s">
        <v>394</v>
      </c>
      <c r="D623" t="s">
        <v>482</v>
      </c>
      <c r="E623" t="s">
        <v>9</v>
      </c>
      <c r="F623" t="s">
        <v>28</v>
      </c>
      <c r="G623" t="s">
        <v>10</v>
      </c>
      <c r="H623" t="s">
        <v>483</v>
      </c>
    </row>
    <row r="624" spans="1:8" x14ac:dyDescent="0.35">
      <c r="A624" t="s">
        <v>358</v>
      </c>
      <c r="B624" t="s">
        <v>127</v>
      </c>
      <c r="C624" t="s">
        <v>394</v>
      </c>
      <c r="D624" t="s">
        <v>482</v>
      </c>
      <c r="E624" t="s">
        <v>9</v>
      </c>
      <c r="F624" t="s">
        <v>28</v>
      </c>
      <c r="G624" t="s">
        <v>10</v>
      </c>
      <c r="H624" t="s">
        <v>483</v>
      </c>
    </row>
    <row r="625" spans="1:8" x14ac:dyDescent="0.35">
      <c r="A625" t="s">
        <v>358</v>
      </c>
      <c r="B625" t="s">
        <v>113</v>
      </c>
      <c r="C625" t="s">
        <v>394</v>
      </c>
      <c r="D625" t="s">
        <v>482</v>
      </c>
      <c r="E625" t="s">
        <v>9</v>
      </c>
      <c r="F625" t="s">
        <v>28</v>
      </c>
      <c r="G625" t="s">
        <v>10</v>
      </c>
      <c r="H625" t="s">
        <v>483</v>
      </c>
    </row>
    <row r="626" spans="1:8" x14ac:dyDescent="0.35">
      <c r="A626" t="s">
        <v>358</v>
      </c>
      <c r="B626" t="s">
        <v>174</v>
      </c>
      <c r="C626" t="s">
        <v>394</v>
      </c>
      <c r="D626" t="s">
        <v>482</v>
      </c>
      <c r="E626" t="s">
        <v>9</v>
      </c>
      <c r="F626" t="s">
        <v>28</v>
      </c>
      <c r="G626" t="s">
        <v>10</v>
      </c>
      <c r="H626" t="s">
        <v>483</v>
      </c>
    </row>
    <row r="627" spans="1:8" x14ac:dyDescent="0.35">
      <c r="A627" t="s">
        <v>383</v>
      </c>
      <c r="B627" t="s">
        <v>478</v>
      </c>
      <c r="C627" t="s">
        <v>394</v>
      </c>
      <c r="D627" t="s">
        <v>482</v>
      </c>
      <c r="E627" t="s">
        <v>9</v>
      </c>
      <c r="F627" t="s">
        <v>28</v>
      </c>
      <c r="G627" t="s">
        <v>10</v>
      </c>
      <c r="H627" t="s">
        <v>483</v>
      </c>
    </row>
    <row r="628" spans="1:8" x14ac:dyDescent="0.35">
      <c r="A628" t="s">
        <v>383</v>
      </c>
      <c r="B628" t="s">
        <v>114</v>
      </c>
      <c r="C628" t="s">
        <v>394</v>
      </c>
      <c r="D628" t="s">
        <v>482</v>
      </c>
      <c r="E628" t="s">
        <v>9</v>
      </c>
      <c r="F628" t="s">
        <v>28</v>
      </c>
      <c r="G628" t="s">
        <v>10</v>
      </c>
      <c r="H628" t="s">
        <v>483</v>
      </c>
    </row>
    <row r="629" spans="1:8" x14ac:dyDescent="0.35">
      <c r="A629" t="s">
        <v>383</v>
      </c>
      <c r="B629" t="s">
        <v>119</v>
      </c>
      <c r="C629" t="s">
        <v>394</v>
      </c>
      <c r="D629" t="s">
        <v>482</v>
      </c>
      <c r="E629" t="s">
        <v>9</v>
      </c>
      <c r="F629" t="s">
        <v>28</v>
      </c>
      <c r="G629" t="s">
        <v>10</v>
      </c>
      <c r="H629" t="s">
        <v>483</v>
      </c>
    </row>
    <row r="630" spans="1:8" x14ac:dyDescent="0.35">
      <c r="A630" t="s">
        <v>383</v>
      </c>
      <c r="B630" t="s">
        <v>154</v>
      </c>
      <c r="C630" t="s">
        <v>394</v>
      </c>
      <c r="D630" t="s">
        <v>482</v>
      </c>
      <c r="E630" t="s">
        <v>9</v>
      </c>
      <c r="F630" t="s">
        <v>28</v>
      </c>
      <c r="G630" t="s">
        <v>10</v>
      </c>
      <c r="H630" t="s">
        <v>483</v>
      </c>
    </row>
    <row r="631" spans="1:8" x14ac:dyDescent="0.35">
      <c r="A631" t="s">
        <v>417</v>
      </c>
      <c r="B631" t="s">
        <v>114</v>
      </c>
      <c r="C631" t="s">
        <v>394</v>
      </c>
      <c r="D631" t="s">
        <v>482</v>
      </c>
      <c r="E631" t="s">
        <v>9</v>
      </c>
      <c r="F631" t="s">
        <v>28</v>
      </c>
      <c r="G631" t="s">
        <v>10</v>
      </c>
      <c r="H631" t="s">
        <v>483</v>
      </c>
    </row>
    <row r="632" spans="1:8" x14ac:dyDescent="0.35">
      <c r="A632" t="s">
        <v>417</v>
      </c>
      <c r="B632" t="s">
        <v>174</v>
      </c>
      <c r="C632" t="s">
        <v>394</v>
      </c>
      <c r="D632" t="s">
        <v>482</v>
      </c>
      <c r="E632" t="s">
        <v>9</v>
      </c>
      <c r="F632" t="s">
        <v>28</v>
      </c>
      <c r="G632" t="s">
        <v>10</v>
      </c>
      <c r="H632" t="s">
        <v>483</v>
      </c>
    </row>
    <row r="633" spans="1:8" x14ac:dyDescent="0.35">
      <c r="A633" t="s">
        <v>417</v>
      </c>
      <c r="B633" t="s">
        <v>117</v>
      </c>
      <c r="C633" t="s">
        <v>394</v>
      </c>
      <c r="D633" t="s">
        <v>482</v>
      </c>
      <c r="E633" t="s">
        <v>9</v>
      </c>
      <c r="F633" t="s">
        <v>28</v>
      </c>
      <c r="G633" t="s">
        <v>10</v>
      </c>
      <c r="H633" t="s">
        <v>483</v>
      </c>
    </row>
    <row r="634" spans="1:8" x14ac:dyDescent="0.35">
      <c r="A634" t="s">
        <v>417</v>
      </c>
      <c r="B634" t="s">
        <v>113</v>
      </c>
      <c r="C634" t="s">
        <v>394</v>
      </c>
      <c r="D634" t="s">
        <v>482</v>
      </c>
      <c r="E634" t="s">
        <v>9</v>
      </c>
      <c r="F634" t="s">
        <v>28</v>
      </c>
      <c r="G634" t="s">
        <v>10</v>
      </c>
      <c r="H634" t="s">
        <v>483</v>
      </c>
    </row>
    <row r="635" spans="1:8" x14ac:dyDescent="0.35">
      <c r="A635" t="s">
        <v>417</v>
      </c>
      <c r="B635" t="s">
        <v>127</v>
      </c>
      <c r="C635" t="s">
        <v>394</v>
      </c>
      <c r="D635" t="s">
        <v>482</v>
      </c>
      <c r="E635" t="s">
        <v>9</v>
      </c>
      <c r="F635" t="s">
        <v>28</v>
      </c>
      <c r="G635" t="s">
        <v>10</v>
      </c>
      <c r="H635" t="s">
        <v>483</v>
      </c>
    </row>
    <row r="636" spans="1:8" x14ac:dyDescent="0.35">
      <c r="A636" t="s">
        <v>417</v>
      </c>
      <c r="B636" t="s">
        <v>477</v>
      </c>
      <c r="C636" t="s">
        <v>394</v>
      </c>
      <c r="D636" t="s">
        <v>256</v>
      </c>
      <c r="E636" t="s">
        <v>9</v>
      </c>
      <c r="F636" t="s">
        <v>28</v>
      </c>
      <c r="G636" t="s">
        <v>10</v>
      </c>
      <c r="H636" t="s">
        <v>483</v>
      </c>
    </row>
    <row r="637" spans="1:8" x14ac:dyDescent="0.35">
      <c r="A637" t="s">
        <v>360</v>
      </c>
      <c r="B637" t="s">
        <v>113</v>
      </c>
      <c r="C637" t="s">
        <v>394</v>
      </c>
      <c r="D637" t="s">
        <v>482</v>
      </c>
      <c r="E637" t="s">
        <v>9</v>
      </c>
      <c r="F637" t="s">
        <v>28</v>
      </c>
      <c r="G637" t="s">
        <v>10</v>
      </c>
      <c r="H637" t="s">
        <v>484</v>
      </c>
    </row>
    <row r="638" spans="1:8" x14ac:dyDescent="0.35">
      <c r="A638" t="s">
        <v>360</v>
      </c>
      <c r="B638" t="s">
        <v>154</v>
      </c>
      <c r="C638" t="s">
        <v>394</v>
      </c>
      <c r="D638" t="s">
        <v>482</v>
      </c>
      <c r="E638" t="s">
        <v>9</v>
      </c>
      <c r="F638" t="s">
        <v>28</v>
      </c>
      <c r="G638" t="s">
        <v>10</v>
      </c>
      <c r="H638" t="s">
        <v>484</v>
      </c>
    </row>
    <row r="639" spans="1:8" x14ac:dyDescent="0.35">
      <c r="A639" t="s">
        <v>360</v>
      </c>
      <c r="B639" t="s">
        <v>127</v>
      </c>
      <c r="C639" t="s">
        <v>394</v>
      </c>
      <c r="D639" t="s">
        <v>482</v>
      </c>
      <c r="E639" t="s">
        <v>9</v>
      </c>
      <c r="F639" t="s">
        <v>28</v>
      </c>
      <c r="G639" t="s">
        <v>10</v>
      </c>
      <c r="H639" t="s">
        <v>484</v>
      </c>
    </row>
    <row r="640" spans="1:8" x14ac:dyDescent="0.35">
      <c r="A640" t="s">
        <v>360</v>
      </c>
      <c r="B640" t="s">
        <v>174</v>
      </c>
      <c r="C640" t="s">
        <v>394</v>
      </c>
      <c r="D640" t="s">
        <v>482</v>
      </c>
      <c r="E640" t="s">
        <v>9</v>
      </c>
      <c r="F640" t="s">
        <v>28</v>
      </c>
      <c r="G640" t="s">
        <v>10</v>
      </c>
      <c r="H640" t="s">
        <v>484</v>
      </c>
    </row>
    <row r="641" spans="1:8" x14ac:dyDescent="0.35">
      <c r="A641" t="s">
        <v>360</v>
      </c>
      <c r="B641" t="s">
        <v>117</v>
      </c>
      <c r="C641" t="s">
        <v>394</v>
      </c>
      <c r="D641" t="s">
        <v>482</v>
      </c>
      <c r="E641" t="s">
        <v>9</v>
      </c>
      <c r="F641" t="s">
        <v>28</v>
      </c>
      <c r="G641" t="s">
        <v>10</v>
      </c>
      <c r="H641" t="s">
        <v>484</v>
      </c>
    </row>
    <row r="642" spans="1:8" x14ac:dyDescent="0.35">
      <c r="A642" t="s">
        <v>360</v>
      </c>
      <c r="B642" t="s">
        <v>108</v>
      </c>
      <c r="C642" t="s">
        <v>394</v>
      </c>
      <c r="D642" t="s">
        <v>482</v>
      </c>
      <c r="E642" t="s">
        <v>9</v>
      </c>
      <c r="F642" t="s">
        <v>28</v>
      </c>
      <c r="G642" t="s">
        <v>10</v>
      </c>
      <c r="H642" t="s">
        <v>484</v>
      </c>
    </row>
    <row r="643" spans="1:8" x14ac:dyDescent="0.35">
      <c r="A643" t="s">
        <v>360</v>
      </c>
      <c r="B643" t="s">
        <v>136</v>
      </c>
      <c r="C643" t="s">
        <v>394</v>
      </c>
      <c r="D643" t="s">
        <v>482</v>
      </c>
      <c r="E643" t="s">
        <v>9</v>
      </c>
      <c r="F643" t="s">
        <v>28</v>
      </c>
      <c r="G643" t="s">
        <v>10</v>
      </c>
      <c r="H643" t="s">
        <v>484</v>
      </c>
    </row>
    <row r="644" spans="1:8" x14ac:dyDescent="0.35">
      <c r="A644" t="s">
        <v>361</v>
      </c>
      <c r="B644" t="s">
        <v>154</v>
      </c>
      <c r="C644" t="s">
        <v>394</v>
      </c>
      <c r="D644" t="s">
        <v>482</v>
      </c>
      <c r="E644" t="s">
        <v>9</v>
      </c>
      <c r="F644" t="s">
        <v>28</v>
      </c>
      <c r="G644" t="s">
        <v>10</v>
      </c>
      <c r="H644" t="s">
        <v>484</v>
      </c>
    </row>
    <row r="645" spans="1:8" x14ac:dyDescent="0.35">
      <c r="A645" t="s">
        <v>361</v>
      </c>
      <c r="B645" t="s">
        <v>117</v>
      </c>
      <c r="C645" t="s">
        <v>394</v>
      </c>
      <c r="D645" t="s">
        <v>482</v>
      </c>
      <c r="E645" t="s">
        <v>9</v>
      </c>
      <c r="F645" t="s">
        <v>28</v>
      </c>
      <c r="G645" t="s">
        <v>10</v>
      </c>
      <c r="H645" t="s">
        <v>484</v>
      </c>
    </row>
    <row r="646" spans="1:8" x14ac:dyDescent="0.35">
      <c r="A646" t="s">
        <v>361</v>
      </c>
      <c r="B646" t="s">
        <v>174</v>
      </c>
      <c r="C646" t="s">
        <v>394</v>
      </c>
      <c r="D646" t="s">
        <v>482</v>
      </c>
      <c r="E646" t="s">
        <v>9</v>
      </c>
      <c r="F646" t="s">
        <v>28</v>
      </c>
      <c r="G646" t="s">
        <v>10</v>
      </c>
      <c r="H646" t="s">
        <v>484</v>
      </c>
    </row>
    <row r="647" spans="1:8" x14ac:dyDescent="0.35">
      <c r="A647" t="s">
        <v>361</v>
      </c>
      <c r="B647" t="s">
        <v>136</v>
      </c>
      <c r="C647" t="s">
        <v>394</v>
      </c>
      <c r="D647" t="s">
        <v>482</v>
      </c>
      <c r="E647" t="s">
        <v>9</v>
      </c>
      <c r="F647" t="s">
        <v>28</v>
      </c>
      <c r="G647" t="s">
        <v>10</v>
      </c>
      <c r="H647" t="s">
        <v>484</v>
      </c>
    </row>
    <row r="648" spans="1:8" x14ac:dyDescent="0.35">
      <c r="A648" t="s">
        <v>361</v>
      </c>
      <c r="B648" t="s">
        <v>113</v>
      </c>
      <c r="C648" t="s">
        <v>394</v>
      </c>
      <c r="D648" t="s">
        <v>482</v>
      </c>
      <c r="E648" t="s">
        <v>9</v>
      </c>
      <c r="F648" t="s">
        <v>28</v>
      </c>
      <c r="G648" t="s">
        <v>10</v>
      </c>
      <c r="H648" t="s">
        <v>484</v>
      </c>
    </row>
    <row r="649" spans="1:8" x14ac:dyDescent="0.35">
      <c r="A649" t="s">
        <v>361</v>
      </c>
      <c r="B649" t="s">
        <v>127</v>
      </c>
      <c r="C649" t="s">
        <v>394</v>
      </c>
      <c r="D649" t="s">
        <v>482</v>
      </c>
      <c r="E649" t="s">
        <v>9</v>
      </c>
      <c r="F649" t="s">
        <v>28</v>
      </c>
      <c r="G649" t="s">
        <v>10</v>
      </c>
      <c r="H649" t="s">
        <v>484</v>
      </c>
    </row>
    <row r="650" spans="1:8" x14ac:dyDescent="0.35">
      <c r="A650" t="s">
        <v>361</v>
      </c>
      <c r="B650" t="s">
        <v>108</v>
      </c>
      <c r="C650" t="s">
        <v>394</v>
      </c>
      <c r="D650" t="s">
        <v>482</v>
      </c>
      <c r="E650" t="s">
        <v>9</v>
      </c>
      <c r="F650" t="s">
        <v>28</v>
      </c>
      <c r="G650" t="s">
        <v>10</v>
      </c>
      <c r="H650" t="s">
        <v>484</v>
      </c>
    </row>
    <row r="651" spans="1:8" x14ac:dyDescent="0.35">
      <c r="A651" t="s">
        <v>370</v>
      </c>
      <c r="B651" t="s">
        <v>108</v>
      </c>
      <c r="C651" t="s">
        <v>394</v>
      </c>
      <c r="D651" t="s">
        <v>482</v>
      </c>
      <c r="E651" t="s">
        <v>9</v>
      </c>
      <c r="F651" t="s">
        <v>28</v>
      </c>
      <c r="G651" t="s">
        <v>10</v>
      </c>
      <c r="H651" t="s">
        <v>485</v>
      </c>
    </row>
    <row r="652" spans="1:8" x14ac:dyDescent="0.35">
      <c r="A652" t="s">
        <v>370</v>
      </c>
      <c r="B652" t="s">
        <v>174</v>
      </c>
      <c r="C652" t="s">
        <v>394</v>
      </c>
      <c r="D652" t="s">
        <v>482</v>
      </c>
      <c r="E652" t="s">
        <v>9</v>
      </c>
      <c r="F652" t="s">
        <v>28</v>
      </c>
      <c r="G652" t="s">
        <v>10</v>
      </c>
      <c r="H652" t="s">
        <v>485</v>
      </c>
    </row>
    <row r="653" spans="1:8" x14ac:dyDescent="0.35">
      <c r="A653" t="s">
        <v>370</v>
      </c>
      <c r="B653" t="s">
        <v>113</v>
      </c>
      <c r="C653" t="s">
        <v>394</v>
      </c>
      <c r="D653" t="s">
        <v>482</v>
      </c>
      <c r="E653" t="s">
        <v>9</v>
      </c>
      <c r="F653" t="s">
        <v>28</v>
      </c>
      <c r="G653" t="s">
        <v>10</v>
      </c>
      <c r="H653" t="s">
        <v>485</v>
      </c>
    </row>
    <row r="654" spans="1:8" x14ac:dyDescent="0.35">
      <c r="A654" t="s">
        <v>370</v>
      </c>
      <c r="B654" t="s">
        <v>114</v>
      </c>
      <c r="C654" t="s">
        <v>394</v>
      </c>
      <c r="D654" t="s">
        <v>482</v>
      </c>
      <c r="E654" t="s">
        <v>9</v>
      </c>
      <c r="F654" t="s">
        <v>28</v>
      </c>
      <c r="G654" t="s">
        <v>10</v>
      </c>
      <c r="H654" t="s">
        <v>485</v>
      </c>
    </row>
    <row r="655" spans="1:8" x14ac:dyDescent="0.35">
      <c r="A655" t="s">
        <v>370</v>
      </c>
      <c r="B655" t="s">
        <v>119</v>
      </c>
      <c r="C655" t="s">
        <v>394</v>
      </c>
      <c r="D655" t="s">
        <v>482</v>
      </c>
      <c r="E655" t="s">
        <v>9</v>
      </c>
      <c r="F655" t="s">
        <v>28</v>
      </c>
      <c r="G655" t="s">
        <v>10</v>
      </c>
      <c r="H655" t="s">
        <v>485</v>
      </c>
    </row>
    <row r="656" spans="1:8" x14ac:dyDescent="0.35">
      <c r="A656" t="s">
        <v>370</v>
      </c>
      <c r="B656" t="s">
        <v>127</v>
      </c>
      <c r="C656" t="s">
        <v>394</v>
      </c>
      <c r="D656" t="s">
        <v>482</v>
      </c>
      <c r="E656" t="s">
        <v>9</v>
      </c>
      <c r="F656" t="s">
        <v>28</v>
      </c>
      <c r="G656" t="s">
        <v>10</v>
      </c>
      <c r="H656" t="s">
        <v>485</v>
      </c>
    </row>
    <row r="657" spans="1:8" x14ac:dyDescent="0.35">
      <c r="A657" t="s">
        <v>370</v>
      </c>
      <c r="B657" t="s">
        <v>154</v>
      </c>
      <c r="C657" t="s">
        <v>394</v>
      </c>
      <c r="D657" t="s">
        <v>482</v>
      </c>
      <c r="E657" t="s">
        <v>9</v>
      </c>
      <c r="F657" t="s">
        <v>28</v>
      </c>
      <c r="G657" t="s">
        <v>10</v>
      </c>
      <c r="H657" t="s">
        <v>485</v>
      </c>
    </row>
    <row r="658" spans="1:8" x14ac:dyDescent="0.35">
      <c r="A658" t="s">
        <v>370</v>
      </c>
      <c r="B658" t="s">
        <v>136</v>
      </c>
      <c r="C658" t="s">
        <v>394</v>
      </c>
      <c r="D658" t="s">
        <v>482</v>
      </c>
      <c r="E658" t="s">
        <v>9</v>
      </c>
      <c r="F658" t="s">
        <v>28</v>
      </c>
      <c r="G658" t="s">
        <v>10</v>
      </c>
      <c r="H658" t="s">
        <v>485</v>
      </c>
    </row>
    <row r="659" spans="1:8" x14ac:dyDescent="0.35">
      <c r="A659" t="s">
        <v>357</v>
      </c>
      <c r="B659" t="s">
        <v>154</v>
      </c>
      <c r="C659" t="s">
        <v>394</v>
      </c>
      <c r="D659" t="s">
        <v>482</v>
      </c>
      <c r="E659" t="s">
        <v>9</v>
      </c>
      <c r="F659" t="s">
        <v>28</v>
      </c>
      <c r="G659" t="s">
        <v>10</v>
      </c>
      <c r="H659" t="s">
        <v>484</v>
      </c>
    </row>
    <row r="660" spans="1:8" x14ac:dyDescent="0.35">
      <c r="A660" t="s">
        <v>357</v>
      </c>
      <c r="B660" t="s">
        <v>117</v>
      </c>
      <c r="C660" t="s">
        <v>394</v>
      </c>
      <c r="D660" t="s">
        <v>482</v>
      </c>
      <c r="E660" t="s">
        <v>9</v>
      </c>
      <c r="F660" t="s">
        <v>28</v>
      </c>
      <c r="G660" t="s">
        <v>10</v>
      </c>
      <c r="H660" t="s">
        <v>484</v>
      </c>
    </row>
    <row r="661" spans="1:8" x14ac:dyDescent="0.35">
      <c r="A661" t="s">
        <v>357</v>
      </c>
      <c r="B661" t="s">
        <v>113</v>
      </c>
      <c r="C661" t="s">
        <v>394</v>
      </c>
      <c r="D661" t="s">
        <v>482</v>
      </c>
      <c r="E661" t="s">
        <v>9</v>
      </c>
      <c r="F661" t="s">
        <v>28</v>
      </c>
      <c r="G661" t="s">
        <v>10</v>
      </c>
      <c r="H661" t="s">
        <v>484</v>
      </c>
    </row>
    <row r="662" spans="1:8" x14ac:dyDescent="0.35">
      <c r="A662" t="s">
        <v>357</v>
      </c>
      <c r="B662" t="s">
        <v>136</v>
      </c>
      <c r="C662" t="s">
        <v>394</v>
      </c>
      <c r="D662" t="s">
        <v>482</v>
      </c>
      <c r="E662" t="s">
        <v>9</v>
      </c>
      <c r="F662" t="s">
        <v>28</v>
      </c>
      <c r="G662" t="s">
        <v>10</v>
      </c>
      <c r="H662" t="s">
        <v>484</v>
      </c>
    </row>
    <row r="663" spans="1:8" x14ac:dyDescent="0.35">
      <c r="A663" t="s">
        <v>357</v>
      </c>
      <c r="B663" t="s">
        <v>127</v>
      </c>
      <c r="C663" t="s">
        <v>394</v>
      </c>
      <c r="D663" t="s">
        <v>482</v>
      </c>
      <c r="E663" t="s">
        <v>9</v>
      </c>
      <c r="F663" t="s">
        <v>28</v>
      </c>
      <c r="G663" t="s">
        <v>10</v>
      </c>
      <c r="H663" t="s">
        <v>484</v>
      </c>
    </row>
    <row r="664" spans="1:8" x14ac:dyDescent="0.35">
      <c r="A664" t="s">
        <v>357</v>
      </c>
      <c r="B664" t="s">
        <v>108</v>
      </c>
      <c r="C664" t="s">
        <v>394</v>
      </c>
      <c r="D664" t="s">
        <v>482</v>
      </c>
      <c r="E664" t="s">
        <v>9</v>
      </c>
      <c r="F664" t="s">
        <v>28</v>
      </c>
      <c r="G664" t="s">
        <v>10</v>
      </c>
      <c r="H664" t="s">
        <v>484</v>
      </c>
    </row>
    <row r="665" spans="1:8" x14ac:dyDescent="0.35">
      <c r="A665" t="s">
        <v>357</v>
      </c>
      <c r="B665" t="s">
        <v>174</v>
      </c>
      <c r="C665" t="s">
        <v>394</v>
      </c>
      <c r="D665" t="s">
        <v>482</v>
      </c>
      <c r="E665" t="s">
        <v>9</v>
      </c>
      <c r="F665" t="s">
        <v>28</v>
      </c>
      <c r="G665" t="s">
        <v>10</v>
      </c>
      <c r="H665" t="s">
        <v>484</v>
      </c>
    </row>
    <row r="666" spans="1:8" x14ac:dyDescent="0.35">
      <c r="A666" t="s">
        <v>359</v>
      </c>
      <c r="B666" t="s">
        <v>174</v>
      </c>
      <c r="C666" t="s">
        <v>394</v>
      </c>
      <c r="D666" t="s">
        <v>482</v>
      </c>
      <c r="E666" t="s">
        <v>9</v>
      </c>
      <c r="F666" t="s">
        <v>28</v>
      </c>
      <c r="G666" t="s">
        <v>10</v>
      </c>
      <c r="H666" t="s">
        <v>483</v>
      </c>
    </row>
    <row r="667" spans="1:8" x14ac:dyDescent="0.35">
      <c r="A667" t="s">
        <v>359</v>
      </c>
      <c r="B667" t="s">
        <v>136</v>
      </c>
      <c r="C667" t="s">
        <v>394</v>
      </c>
      <c r="D667" t="s">
        <v>482</v>
      </c>
      <c r="E667" t="s">
        <v>9</v>
      </c>
      <c r="F667" t="s">
        <v>28</v>
      </c>
      <c r="G667" t="s">
        <v>10</v>
      </c>
      <c r="H667" t="s">
        <v>483</v>
      </c>
    </row>
    <row r="668" spans="1:8" x14ac:dyDescent="0.35">
      <c r="A668" t="s">
        <v>359</v>
      </c>
      <c r="B668" t="s">
        <v>113</v>
      </c>
      <c r="C668" t="s">
        <v>394</v>
      </c>
      <c r="D668" t="s">
        <v>482</v>
      </c>
      <c r="E668" t="s">
        <v>9</v>
      </c>
      <c r="F668" t="s">
        <v>28</v>
      </c>
      <c r="G668" t="s">
        <v>10</v>
      </c>
      <c r="H668" t="s">
        <v>483</v>
      </c>
    </row>
    <row r="669" spans="1:8" x14ac:dyDescent="0.35">
      <c r="A669" t="s">
        <v>359</v>
      </c>
      <c r="B669" t="s">
        <v>117</v>
      </c>
      <c r="C669" t="s">
        <v>394</v>
      </c>
      <c r="D669" t="s">
        <v>482</v>
      </c>
      <c r="E669" t="s">
        <v>9</v>
      </c>
      <c r="F669" t="s">
        <v>28</v>
      </c>
      <c r="G669" t="s">
        <v>10</v>
      </c>
      <c r="H669" t="s">
        <v>483</v>
      </c>
    </row>
    <row r="670" spans="1:8" x14ac:dyDescent="0.35">
      <c r="A670" t="s">
        <v>359</v>
      </c>
      <c r="B670" t="s">
        <v>127</v>
      </c>
      <c r="C670" t="s">
        <v>394</v>
      </c>
      <c r="D670" t="s">
        <v>482</v>
      </c>
      <c r="E670" t="s">
        <v>9</v>
      </c>
      <c r="F670" t="s">
        <v>28</v>
      </c>
      <c r="G670" t="s">
        <v>10</v>
      </c>
      <c r="H670" t="s">
        <v>483</v>
      </c>
    </row>
    <row r="671" spans="1:8" x14ac:dyDescent="0.35">
      <c r="A671" t="s">
        <v>359</v>
      </c>
      <c r="B671" t="s">
        <v>108</v>
      </c>
      <c r="C671" t="s">
        <v>394</v>
      </c>
      <c r="D671" t="s">
        <v>482</v>
      </c>
      <c r="E671" t="s">
        <v>9</v>
      </c>
      <c r="F671" t="s">
        <v>28</v>
      </c>
      <c r="G671" t="s">
        <v>10</v>
      </c>
      <c r="H671" t="s">
        <v>483</v>
      </c>
    </row>
    <row r="672" spans="1:8" x14ac:dyDescent="0.35">
      <c r="A672" t="s">
        <v>359</v>
      </c>
      <c r="B672" t="s">
        <v>154</v>
      </c>
      <c r="C672" t="s">
        <v>394</v>
      </c>
      <c r="D672" t="s">
        <v>482</v>
      </c>
      <c r="E672" t="s">
        <v>9</v>
      </c>
      <c r="F672" t="s">
        <v>28</v>
      </c>
      <c r="G672" t="s">
        <v>10</v>
      </c>
      <c r="H672" t="s">
        <v>483</v>
      </c>
    </row>
    <row r="673" spans="1:8" x14ac:dyDescent="0.35">
      <c r="A673" t="s">
        <v>362</v>
      </c>
      <c r="B673" t="s">
        <v>108</v>
      </c>
      <c r="C673" t="s">
        <v>394</v>
      </c>
      <c r="D673" t="s">
        <v>482</v>
      </c>
      <c r="E673" t="s">
        <v>9</v>
      </c>
      <c r="F673" t="s">
        <v>28</v>
      </c>
      <c r="G673" t="s">
        <v>10</v>
      </c>
      <c r="H673" t="s">
        <v>483</v>
      </c>
    </row>
    <row r="674" spans="1:8" x14ac:dyDescent="0.35">
      <c r="A674" t="s">
        <v>362</v>
      </c>
      <c r="B674" t="s">
        <v>174</v>
      </c>
      <c r="C674" t="s">
        <v>394</v>
      </c>
      <c r="D674" t="s">
        <v>482</v>
      </c>
      <c r="E674" t="s">
        <v>9</v>
      </c>
      <c r="F674" t="s">
        <v>28</v>
      </c>
      <c r="G674" t="s">
        <v>10</v>
      </c>
      <c r="H674" t="s">
        <v>483</v>
      </c>
    </row>
    <row r="675" spans="1:8" x14ac:dyDescent="0.35">
      <c r="A675" t="s">
        <v>362</v>
      </c>
      <c r="B675" t="s">
        <v>117</v>
      </c>
      <c r="C675" t="s">
        <v>394</v>
      </c>
      <c r="D675" t="s">
        <v>482</v>
      </c>
      <c r="E675" t="s">
        <v>9</v>
      </c>
      <c r="F675" t="s">
        <v>28</v>
      </c>
      <c r="G675" t="s">
        <v>10</v>
      </c>
      <c r="H675" t="s">
        <v>483</v>
      </c>
    </row>
    <row r="676" spans="1:8" x14ac:dyDescent="0.35">
      <c r="A676" t="s">
        <v>362</v>
      </c>
      <c r="B676" t="s">
        <v>127</v>
      </c>
      <c r="C676" t="s">
        <v>394</v>
      </c>
      <c r="D676" t="s">
        <v>482</v>
      </c>
      <c r="E676" t="s">
        <v>9</v>
      </c>
      <c r="F676" t="s">
        <v>28</v>
      </c>
      <c r="G676" t="s">
        <v>10</v>
      </c>
      <c r="H676" t="s">
        <v>483</v>
      </c>
    </row>
    <row r="677" spans="1:8" x14ac:dyDescent="0.35">
      <c r="A677" t="s">
        <v>362</v>
      </c>
      <c r="B677" t="s">
        <v>154</v>
      </c>
      <c r="C677" t="s">
        <v>394</v>
      </c>
      <c r="D677" t="s">
        <v>482</v>
      </c>
      <c r="E677" t="s">
        <v>9</v>
      </c>
      <c r="F677" t="s">
        <v>28</v>
      </c>
      <c r="G677" t="s">
        <v>10</v>
      </c>
      <c r="H677" t="s">
        <v>483</v>
      </c>
    </row>
    <row r="678" spans="1:8" x14ac:dyDescent="0.35">
      <c r="A678" t="s">
        <v>362</v>
      </c>
      <c r="B678" t="s">
        <v>113</v>
      </c>
      <c r="C678" t="s">
        <v>394</v>
      </c>
      <c r="D678" t="s">
        <v>482</v>
      </c>
      <c r="E678" t="s">
        <v>9</v>
      </c>
      <c r="F678" t="s">
        <v>28</v>
      </c>
      <c r="G678" t="s">
        <v>10</v>
      </c>
      <c r="H678" t="s">
        <v>483</v>
      </c>
    </row>
    <row r="679" spans="1:8" x14ac:dyDescent="0.35">
      <c r="A679" t="s">
        <v>362</v>
      </c>
      <c r="B679" t="s">
        <v>136</v>
      </c>
      <c r="C679" t="s">
        <v>394</v>
      </c>
      <c r="D679" t="s">
        <v>482</v>
      </c>
      <c r="E679" t="s">
        <v>9</v>
      </c>
      <c r="F679" t="s">
        <v>28</v>
      </c>
      <c r="G679" t="s">
        <v>10</v>
      </c>
      <c r="H679" t="s">
        <v>483</v>
      </c>
    </row>
    <row r="680" spans="1:8" x14ac:dyDescent="0.35">
      <c r="A680" t="s">
        <v>363</v>
      </c>
      <c r="B680" t="s">
        <v>174</v>
      </c>
      <c r="C680" t="s">
        <v>394</v>
      </c>
      <c r="D680" t="s">
        <v>482</v>
      </c>
      <c r="E680" t="s">
        <v>9</v>
      </c>
      <c r="F680" t="s">
        <v>28</v>
      </c>
      <c r="G680" t="s">
        <v>10</v>
      </c>
      <c r="H680" t="s">
        <v>483</v>
      </c>
    </row>
    <row r="681" spans="1:8" x14ac:dyDescent="0.35">
      <c r="A681" t="s">
        <v>363</v>
      </c>
      <c r="B681" t="s">
        <v>117</v>
      </c>
      <c r="C681" t="s">
        <v>394</v>
      </c>
      <c r="D681" t="s">
        <v>482</v>
      </c>
      <c r="E681" t="s">
        <v>9</v>
      </c>
      <c r="F681" t="s">
        <v>28</v>
      </c>
      <c r="G681" t="s">
        <v>10</v>
      </c>
      <c r="H681" t="s">
        <v>483</v>
      </c>
    </row>
    <row r="682" spans="1:8" x14ac:dyDescent="0.35">
      <c r="A682" t="s">
        <v>363</v>
      </c>
      <c r="B682" t="s">
        <v>127</v>
      </c>
      <c r="C682" t="s">
        <v>394</v>
      </c>
      <c r="D682" t="s">
        <v>482</v>
      </c>
      <c r="E682" t="s">
        <v>9</v>
      </c>
      <c r="F682" t="s">
        <v>28</v>
      </c>
      <c r="G682" t="s">
        <v>10</v>
      </c>
      <c r="H682" t="s">
        <v>483</v>
      </c>
    </row>
    <row r="683" spans="1:8" x14ac:dyDescent="0.35">
      <c r="A683" t="s">
        <v>363</v>
      </c>
      <c r="B683" t="s">
        <v>108</v>
      </c>
      <c r="C683" t="s">
        <v>394</v>
      </c>
      <c r="D683" t="s">
        <v>482</v>
      </c>
      <c r="E683" t="s">
        <v>9</v>
      </c>
      <c r="F683" t="s">
        <v>28</v>
      </c>
      <c r="G683" t="s">
        <v>10</v>
      </c>
      <c r="H683" t="s">
        <v>483</v>
      </c>
    </row>
    <row r="684" spans="1:8" x14ac:dyDescent="0.35">
      <c r="A684" t="s">
        <v>363</v>
      </c>
      <c r="B684" t="s">
        <v>113</v>
      </c>
      <c r="C684" t="s">
        <v>394</v>
      </c>
      <c r="D684" t="s">
        <v>482</v>
      </c>
      <c r="E684" t="s">
        <v>9</v>
      </c>
      <c r="F684" t="s">
        <v>28</v>
      </c>
      <c r="G684" t="s">
        <v>10</v>
      </c>
      <c r="H684" t="s">
        <v>483</v>
      </c>
    </row>
    <row r="685" spans="1:8" x14ac:dyDescent="0.35">
      <c r="A685" t="s">
        <v>363</v>
      </c>
      <c r="B685" t="s">
        <v>154</v>
      </c>
      <c r="C685" t="s">
        <v>394</v>
      </c>
      <c r="D685" t="s">
        <v>482</v>
      </c>
      <c r="E685" t="s">
        <v>9</v>
      </c>
      <c r="F685" t="s">
        <v>28</v>
      </c>
      <c r="G685" t="s">
        <v>10</v>
      </c>
      <c r="H685" t="s">
        <v>483</v>
      </c>
    </row>
    <row r="686" spans="1:8" x14ac:dyDescent="0.35">
      <c r="A686" t="s">
        <v>363</v>
      </c>
      <c r="B686" t="s">
        <v>136</v>
      </c>
      <c r="C686" t="s">
        <v>394</v>
      </c>
      <c r="D686" t="s">
        <v>482</v>
      </c>
      <c r="E686" t="s">
        <v>9</v>
      </c>
      <c r="F686" t="s">
        <v>28</v>
      </c>
      <c r="G686" t="s">
        <v>10</v>
      </c>
      <c r="H686" t="s">
        <v>483</v>
      </c>
    </row>
    <row r="687" spans="1:8" x14ac:dyDescent="0.35">
      <c r="A687" t="s">
        <v>364</v>
      </c>
      <c r="B687" t="s">
        <v>136</v>
      </c>
      <c r="C687" t="s">
        <v>394</v>
      </c>
      <c r="D687" t="s">
        <v>482</v>
      </c>
      <c r="E687" t="s">
        <v>9</v>
      </c>
      <c r="F687" t="s">
        <v>28</v>
      </c>
      <c r="G687" t="s">
        <v>10</v>
      </c>
      <c r="H687" t="s">
        <v>483</v>
      </c>
    </row>
    <row r="688" spans="1:8" x14ac:dyDescent="0.35">
      <c r="A688" t="s">
        <v>364</v>
      </c>
      <c r="B688" t="s">
        <v>154</v>
      </c>
      <c r="C688" t="s">
        <v>394</v>
      </c>
      <c r="D688" t="s">
        <v>482</v>
      </c>
      <c r="E688" t="s">
        <v>9</v>
      </c>
      <c r="F688" t="s">
        <v>28</v>
      </c>
      <c r="G688" t="s">
        <v>10</v>
      </c>
      <c r="H688" t="s">
        <v>483</v>
      </c>
    </row>
    <row r="689" spans="1:8" x14ac:dyDescent="0.35">
      <c r="A689" t="s">
        <v>364</v>
      </c>
      <c r="B689" t="s">
        <v>108</v>
      </c>
      <c r="C689" t="s">
        <v>394</v>
      </c>
      <c r="D689" t="s">
        <v>482</v>
      </c>
      <c r="E689" t="s">
        <v>9</v>
      </c>
      <c r="F689" t="s">
        <v>28</v>
      </c>
      <c r="G689" t="s">
        <v>10</v>
      </c>
      <c r="H689" t="s">
        <v>483</v>
      </c>
    </row>
    <row r="690" spans="1:8" x14ac:dyDescent="0.35">
      <c r="A690" t="s">
        <v>364</v>
      </c>
      <c r="B690" t="s">
        <v>117</v>
      </c>
      <c r="C690" t="s">
        <v>394</v>
      </c>
      <c r="D690" t="s">
        <v>482</v>
      </c>
      <c r="E690" t="s">
        <v>9</v>
      </c>
      <c r="F690" t="s">
        <v>28</v>
      </c>
      <c r="G690" t="s">
        <v>10</v>
      </c>
      <c r="H690" t="s">
        <v>483</v>
      </c>
    </row>
    <row r="691" spans="1:8" x14ac:dyDescent="0.35">
      <c r="A691" t="s">
        <v>364</v>
      </c>
      <c r="B691" t="s">
        <v>174</v>
      </c>
      <c r="C691" t="s">
        <v>394</v>
      </c>
      <c r="D691" t="s">
        <v>482</v>
      </c>
      <c r="E691" t="s">
        <v>9</v>
      </c>
      <c r="F691" t="s">
        <v>28</v>
      </c>
      <c r="G691" t="s">
        <v>10</v>
      </c>
      <c r="H691" t="s">
        <v>483</v>
      </c>
    </row>
    <row r="692" spans="1:8" x14ac:dyDescent="0.35">
      <c r="A692" t="s">
        <v>364</v>
      </c>
      <c r="B692" t="s">
        <v>127</v>
      </c>
      <c r="C692" t="s">
        <v>394</v>
      </c>
      <c r="D692" t="s">
        <v>482</v>
      </c>
      <c r="E692" t="s">
        <v>9</v>
      </c>
      <c r="F692" t="s">
        <v>28</v>
      </c>
      <c r="G692" t="s">
        <v>10</v>
      </c>
      <c r="H692" t="s">
        <v>483</v>
      </c>
    </row>
    <row r="693" spans="1:8" x14ac:dyDescent="0.35">
      <c r="A693" t="s">
        <v>364</v>
      </c>
      <c r="B693" t="s">
        <v>113</v>
      </c>
      <c r="C693" t="s">
        <v>394</v>
      </c>
      <c r="D693" t="s">
        <v>482</v>
      </c>
      <c r="E693" t="s">
        <v>9</v>
      </c>
      <c r="F693" t="s">
        <v>28</v>
      </c>
      <c r="G693" t="s">
        <v>10</v>
      </c>
      <c r="H693" t="s">
        <v>483</v>
      </c>
    </row>
    <row r="694" spans="1:8" x14ac:dyDescent="0.35">
      <c r="A694" t="s">
        <v>366</v>
      </c>
      <c r="B694" t="s">
        <v>154</v>
      </c>
      <c r="C694" t="s">
        <v>394</v>
      </c>
      <c r="D694" t="s">
        <v>482</v>
      </c>
      <c r="E694" t="s">
        <v>6</v>
      </c>
      <c r="F694" t="s">
        <v>28</v>
      </c>
      <c r="G694" t="s">
        <v>10</v>
      </c>
      <c r="H694" t="s">
        <v>483</v>
      </c>
    </row>
    <row r="695" spans="1:8" x14ac:dyDescent="0.35">
      <c r="A695" t="s">
        <v>366</v>
      </c>
      <c r="B695" t="s">
        <v>108</v>
      </c>
      <c r="C695" t="s">
        <v>394</v>
      </c>
      <c r="D695" t="s">
        <v>482</v>
      </c>
      <c r="E695" t="s">
        <v>6</v>
      </c>
      <c r="F695" t="s">
        <v>28</v>
      </c>
      <c r="G695" t="s">
        <v>10</v>
      </c>
      <c r="H695" t="s">
        <v>483</v>
      </c>
    </row>
    <row r="696" spans="1:8" x14ac:dyDescent="0.35">
      <c r="A696" t="s">
        <v>366</v>
      </c>
      <c r="B696" t="s">
        <v>117</v>
      </c>
      <c r="C696" t="s">
        <v>394</v>
      </c>
      <c r="D696" t="s">
        <v>482</v>
      </c>
      <c r="E696" t="s">
        <v>6</v>
      </c>
      <c r="F696" t="s">
        <v>28</v>
      </c>
      <c r="G696" t="s">
        <v>10</v>
      </c>
      <c r="H696" t="s">
        <v>483</v>
      </c>
    </row>
    <row r="697" spans="1:8" x14ac:dyDescent="0.35">
      <c r="A697" t="s">
        <v>366</v>
      </c>
      <c r="B697" t="s">
        <v>136</v>
      </c>
      <c r="C697" t="s">
        <v>394</v>
      </c>
      <c r="D697" t="s">
        <v>482</v>
      </c>
      <c r="E697" t="s">
        <v>6</v>
      </c>
      <c r="F697" t="s">
        <v>28</v>
      </c>
      <c r="G697" t="s">
        <v>10</v>
      </c>
      <c r="H697" t="s">
        <v>483</v>
      </c>
    </row>
    <row r="698" spans="1:8" x14ac:dyDescent="0.35">
      <c r="A698" t="s">
        <v>366</v>
      </c>
      <c r="B698" t="s">
        <v>127</v>
      </c>
      <c r="C698" t="s">
        <v>394</v>
      </c>
      <c r="D698" t="s">
        <v>482</v>
      </c>
      <c r="E698" t="s">
        <v>6</v>
      </c>
      <c r="F698" t="s">
        <v>28</v>
      </c>
      <c r="G698" t="s">
        <v>10</v>
      </c>
      <c r="H698" t="s">
        <v>483</v>
      </c>
    </row>
    <row r="699" spans="1:8" x14ac:dyDescent="0.35">
      <c r="A699" t="s">
        <v>366</v>
      </c>
      <c r="B699" t="s">
        <v>174</v>
      </c>
      <c r="C699" t="s">
        <v>394</v>
      </c>
      <c r="D699" t="s">
        <v>482</v>
      </c>
      <c r="E699" t="s">
        <v>6</v>
      </c>
      <c r="F699" t="s">
        <v>28</v>
      </c>
      <c r="G699" t="s">
        <v>10</v>
      </c>
      <c r="H699" t="s">
        <v>483</v>
      </c>
    </row>
    <row r="700" spans="1:8" x14ac:dyDescent="0.35">
      <c r="A700" t="s">
        <v>366</v>
      </c>
      <c r="B700" t="s">
        <v>113</v>
      </c>
      <c r="C700" t="s">
        <v>394</v>
      </c>
      <c r="D700" t="s">
        <v>482</v>
      </c>
      <c r="E700" t="s">
        <v>6</v>
      </c>
      <c r="F700" t="s">
        <v>28</v>
      </c>
      <c r="G700" t="s">
        <v>10</v>
      </c>
      <c r="H700" t="s">
        <v>483</v>
      </c>
    </row>
    <row r="701" spans="1:8" x14ac:dyDescent="0.35">
      <c r="A701" t="s">
        <v>356</v>
      </c>
      <c r="B701" t="s">
        <v>108</v>
      </c>
      <c r="C701" t="s">
        <v>394</v>
      </c>
      <c r="D701" t="s">
        <v>482</v>
      </c>
      <c r="E701" t="s">
        <v>9</v>
      </c>
      <c r="F701" t="s">
        <v>28</v>
      </c>
      <c r="G701" t="s">
        <v>10</v>
      </c>
      <c r="H701" t="s">
        <v>486</v>
      </c>
    </row>
    <row r="702" spans="1:8" x14ac:dyDescent="0.35">
      <c r="A702" t="s">
        <v>356</v>
      </c>
      <c r="B702" t="s">
        <v>174</v>
      </c>
      <c r="C702" t="s">
        <v>394</v>
      </c>
      <c r="D702" t="s">
        <v>482</v>
      </c>
      <c r="E702" t="s">
        <v>9</v>
      </c>
      <c r="F702" t="s">
        <v>28</v>
      </c>
      <c r="G702" t="s">
        <v>10</v>
      </c>
      <c r="H702" t="s">
        <v>486</v>
      </c>
    </row>
    <row r="703" spans="1:8" x14ac:dyDescent="0.35">
      <c r="A703" t="s">
        <v>356</v>
      </c>
      <c r="B703" t="s">
        <v>113</v>
      </c>
      <c r="C703" t="s">
        <v>394</v>
      </c>
      <c r="D703" t="s">
        <v>482</v>
      </c>
      <c r="E703" t="s">
        <v>9</v>
      </c>
      <c r="F703" t="s">
        <v>28</v>
      </c>
      <c r="G703" t="s">
        <v>10</v>
      </c>
      <c r="H703" t="s">
        <v>486</v>
      </c>
    </row>
    <row r="704" spans="1:8" x14ac:dyDescent="0.35">
      <c r="A704" t="s">
        <v>356</v>
      </c>
      <c r="B704" t="s">
        <v>154</v>
      </c>
      <c r="C704" t="s">
        <v>394</v>
      </c>
      <c r="D704" t="s">
        <v>482</v>
      </c>
      <c r="E704" t="s">
        <v>9</v>
      </c>
      <c r="F704" t="s">
        <v>28</v>
      </c>
      <c r="G704" t="s">
        <v>10</v>
      </c>
      <c r="H704" t="s">
        <v>486</v>
      </c>
    </row>
    <row r="705" spans="1:8" x14ac:dyDescent="0.35">
      <c r="A705" t="s">
        <v>356</v>
      </c>
      <c r="B705" t="s">
        <v>136</v>
      </c>
      <c r="C705" t="s">
        <v>394</v>
      </c>
      <c r="D705" t="s">
        <v>482</v>
      </c>
      <c r="E705" t="s">
        <v>9</v>
      </c>
      <c r="F705" t="s">
        <v>28</v>
      </c>
      <c r="G705" t="s">
        <v>10</v>
      </c>
      <c r="H705" t="s">
        <v>486</v>
      </c>
    </row>
    <row r="706" spans="1:8" x14ac:dyDescent="0.35">
      <c r="A706" t="s">
        <v>356</v>
      </c>
      <c r="B706" t="s">
        <v>117</v>
      </c>
      <c r="C706" t="s">
        <v>394</v>
      </c>
      <c r="D706" t="s">
        <v>482</v>
      </c>
      <c r="E706" t="s">
        <v>9</v>
      </c>
      <c r="F706" t="s">
        <v>28</v>
      </c>
      <c r="G706" t="s">
        <v>10</v>
      </c>
      <c r="H706" t="s">
        <v>486</v>
      </c>
    </row>
    <row r="707" spans="1:8" x14ac:dyDescent="0.35">
      <c r="A707" t="s">
        <v>356</v>
      </c>
      <c r="B707" t="s">
        <v>127</v>
      </c>
      <c r="C707" t="s">
        <v>394</v>
      </c>
      <c r="D707" t="s">
        <v>482</v>
      </c>
      <c r="E707" t="s">
        <v>9</v>
      </c>
      <c r="F707" t="s">
        <v>28</v>
      </c>
      <c r="G707" t="s">
        <v>10</v>
      </c>
      <c r="H707" t="s">
        <v>486</v>
      </c>
    </row>
    <row r="708" spans="1:8" x14ac:dyDescent="0.35">
      <c r="A708" t="s">
        <v>367</v>
      </c>
      <c r="B708" t="s">
        <v>113</v>
      </c>
      <c r="C708" t="s">
        <v>394</v>
      </c>
      <c r="D708" t="s">
        <v>482</v>
      </c>
      <c r="E708" t="s">
        <v>9</v>
      </c>
      <c r="F708" t="s">
        <v>28</v>
      </c>
      <c r="G708" t="s">
        <v>10</v>
      </c>
      <c r="H708" t="s">
        <v>487</v>
      </c>
    </row>
    <row r="709" spans="1:8" x14ac:dyDescent="0.35">
      <c r="A709" t="s">
        <v>367</v>
      </c>
      <c r="B709" t="s">
        <v>117</v>
      </c>
      <c r="C709" t="s">
        <v>394</v>
      </c>
      <c r="D709" t="s">
        <v>482</v>
      </c>
      <c r="E709" t="s">
        <v>9</v>
      </c>
      <c r="F709" t="s">
        <v>28</v>
      </c>
      <c r="G709" t="s">
        <v>10</v>
      </c>
      <c r="H709" t="s">
        <v>487</v>
      </c>
    </row>
    <row r="710" spans="1:8" x14ac:dyDescent="0.35">
      <c r="A710" t="s">
        <v>367</v>
      </c>
      <c r="B710" t="s">
        <v>127</v>
      </c>
      <c r="C710" t="s">
        <v>394</v>
      </c>
      <c r="D710" t="s">
        <v>482</v>
      </c>
      <c r="E710" t="s">
        <v>9</v>
      </c>
      <c r="F710" t="s">
        <v>28</v>
      </c>
      <c r="G710" t="s">
        <v>10</v>
      </c>
      <c r="H710" t="s">
        <v>487</v>
      </c>
    </row>
    <row r="711" spans="1:8" x14ac:dyDescent="0.35">
      <c r="A711" t="s">
        <v>367</v>
      </c>
      <c r="B711" t="s">
        <v>108</v>
      </c>
      <c r="C711" t="s">
        <v>394</v>
      </c>
      <c r="D711" t="s">
        <v>482</v>
      </c>
      <c r="E711" t="s">
        <v>9</v>
      </c>
      <c r="F711" t="s">
        <v>28</v>
      </c>
      <c r="G711" t="s">
        <v>10</v>
      </c>
      <c r="H711" t="s">
        <v>487</v>
      </c>
    </row>
    <row r="712" spans="1:8" x14ac:dyDescent="0.35">
      <c r="A712" t="s">
        <v>367</v>
      </c>
      <c r="B712" t="s">
        <v>154</v>
      </c>
      <c r="C712" t="s">
        <v>394</v>
      </c>
      <c r="D712" t="s">
        <v>482</v>
      </c>
      <c r="E712" t="s">
        <v>9</v>
      </c>
      <c r="F712" t="s">
        <v>28</v>
      </c>
      <c r="G712" t="s">
        <v>10</v>
      </c>
      <c r="H712" t="s">
        <v>487</v>
      </c>
    </row>
    <row r="713" spans="1:8" x14ac:dyDescent="0.35">
      <c r="A713" t="s">
        <v>367</v>
      </c>
      <c r="B713" t="s">
        <v>174</v>
      </c>
      <c r="C713" t="s">
        <v>394</v>
      </c>
      <c r="D713" t="s">
        <v>482</v>
      </c>
      <c r="E713" t="s">
        <v>9</v>
      </c>
      <c r="F713" t="s">
        <v>28</v>
      </c>
      <c r="G713" t="s">
        <v>10</v>
      </c>
      <c r="H713" t="s">
        <v>487</v>
      </c>
    </row>
    <row r="714" spans="1:8" x14ac:dyDescent="0.35">
      <c r="A714" t="s">
        <v>367</v>
      </c>
      <c r="B714" t="s">
        <v>136</v>
      </c>
      <c r="C714" t="s">
        <v>394</v>
      </c>
      <c r="D714" t="s">
        <v>482</v>
      </c>
      <c r="E714" t="s">
        <v>9</v>
      </c>
      <c r="F714" t="s">
        <v>28</v>
      </c>
      <c r="G714" t="s">
        <v>10</v>
      </c>
      <c r="H714" t="s">
        <v>487</v>
      </c>
    </row>
    <row r="715" spans="1:8" x14ac:dyDescent="0.35">
      <c r="A715" t="s">
        <v>368</v>
      </c>
      <c r="B715" t="s">
        <v>117</v>
      </c>
      <c r="C715" t="s">
        <v>394</v>
      </c>
      <c r="D715" t="s">
        <v>482</v>
      </c>
      <c r="E715" t="s">
        <v>9</v>
      </c>
      <c r="F715" t="s">
        <v>28</v>
      </c>
      <c r="G715" t="s">
        <v>10</v>
      </c>
      <c r="H715" t="s">
        <v>487</v>
      </c>
    </row>
    <row r="716" spans="1:8" x14ac:dyDescent="0.35">
      <c r="A716" t="s">
        <v>368</v>
      </c>
      <c r="B716" t="s">
        <v>174</v>
      </c>
      <c r="C716" t="s">
        <v>394</v>
      </c>
      <c r="D716" t="s">
        <v>482</v>
      </c>
      <c r="E716" t="s">
        <v>9</v>
      </c>
      <c r="F716" t="s">
        <v>28</v>
      </c>
      <c r="G716" t="s">
        <v>10</v>
      </c>
      <c r="H716" t="s">
        <v>487</v>
      </c>
    </row>
    <row r="717" spans="1:8" x14ac:dyDescent="0.35">
      <c r="A717" t="s">
        <v>368</v>
      </c>
      <c r="B717" t="s">
        <v>113</v>
      </c>
      <c r="C717" t="s">
        <v>394</v>
      </c>
      <c r="D717" t="s">
        <v>482</v>
      </c>
      <c r="E717" t="s">
        <v>9</v>
      </c>
      <c r="F717" t="s">
        <v>28</v>
      </c>
      <c r="G717" t="s">
        <v>10</v>
      </c>
      <c r="H717" t="s">
        <v>487</v>
      </c>
    </row>
    <row r="718" spans="1:8" x14ac:dyDescent="0.35">
      <c r="A718" t="s">
        <v>368</v>
      </c>
      <c r="B718" t="s">
        <v>108</v>
      </c>
      <c r="C718" t="s">
        <v>394</v>
      </c>
      <c r="D718" t="s">
        <v>482</v>
      </c>
      <c r="E718" t="s">
        <v>9</v>
      </c>
      <c r="F718" t="s">
        <v>28</v>
      </c>
      <c r="G718" t="s">
        <v>10</v>
      </c>
      <c r="H718" t="s">
        <v>487</v>
      </c>
    </row>
    <row r="719" spans="1:8" x14ac:dyDescent="0.35">
      <c r="A719" t="s">
        <v>368</v>
      </c>
      <c r="B719" t="s">
        <v>154</v>
      </c>
      <c r="C719" t="s">
        <v>394</v>
      </c>
      <c r="D719" t="s">
        <v>482</v>
      </c>
      <c r="E719" t="s">
        <v>9</v>
      </c>
      <c r="F719" t="s">
        <v>28</v>
      </c>
      <c r="G719" t="s">
        <v>10</v>
      </c>
      <c r="H719" t="s">
        <v>487</v>
      </c>
    </row>
    <row r="720" spans="1:8" x14ac:dyDescent="0.35">
      <c r="A720" t="s">
        <v>368</v>
      </c>
      <c r="B720" t="s">
        <v>127</v>
      </c>
      <c r="C720" t="s">
        <v>394</v>
      </c>
      <c r="D720" t="s">
        <v>482</v>
      </c>
      <c r="E720" t="s">
        <v>9</v>
      </c>
      <c r="F720" t="s">
        <v>28</v>
      </c>
      <c r="G720" t="s">
        <v>10</v>
      </c>
      <c r="H720" t="s">
        <v>487</v>
      </c>
    </row>
    <row r="721" spans="1:8" x14ac:dyDescent="0.35">
      <c r="A721" t="s">
        <v>368</v>
      </c>
      <c r="B721" t="s">
        <v>136</v>
      </c>
      <c r="C721" t="s">
        <v>394</v>
      </c>
      <c r="D721" t="s">
        <v>482</v>
      </c>
      <c r="E721" t="s">
        <v>9</v>
      </c>
      <c r="F721" t="s">
        <v>28</v>
      </c>
      <c r="G721" t="s">
        <v>10</v>
      </c>
      <c r="H721" t="s">
        <v>487</v>
      </c>
    </row>
    <row r="722" spans="1:8" x14ac:dyDescent="0.35">
      <c r="A722" t="s">
        <v>257</v>
      </c>
      <c r="B722" t="s">
        <v>154</v>
      </c>
      <c r="C722" t="s">
        <v>494</v>
      </c>
      <c r="D722" t="s">
        <v>256</v>
      </c>
      <c r="E722" t="s">
        <v>6</v>
      </c>
      <c r="F722" t="s">
        <v>28</v>
      </c>
      <c r="G722" t="s">
        <v>8</v>
      </c>
      <c r="H722" t="s">
        <v>479</v>
      </c>
    </row>
    <row r="723" spans="1:8" x14ac:dyDescent="0.35">
      <c r="A723" t="s">
        <v>257</v>
      </c>
      <c r="B723" t="s">
        <v>117</v>
      </c>
      <c r="C723" t="s">
        <v>494</v>
      </c>
      <c r="D723" t="s">
        <v>256</v>
      </c>
      <c r="E723" t="s">
        <v>6</v>
      </c>
      <c r="F723" t="s">
        <v>28</v>
      </c>
      <c r="G723" t="s">
        <v>8</v>
      </c>
      <c r="H723" t="s">
        <v>479</v>
      </c>
    </row>
    <row r="724" spans="1:8" x14ac:dyDescent="0.35">
      <c r="A724" t="s">
        <v>257</v>
      </c>
      <c r="B724" t="s">
        <v>127</v>
      </c>
      <c r="C724" t="s">
        <v>494</v>
      </c>
      <c r="D724" t="s">
        <v>256</v>
      </c>
      <c r="E724" t="s">
        <v>6</v>
      </c>
      <c r="F724" t="s">
        <v>28</v>
      </c>
      <c r="G724" t="s">
        <v>8</v>
      </c>
      <c r="H724" t="s">
        <v>479</v>
      </c>
    </row>
    <row r="725" spans="1:8" x14ac:dyDescent="0.35">
      <c r="A725" t="s">
        <v>257</v>
      </c>
      <c r="B725" t="s">
        <v>335</v>
      </c>
      <c r="C725" t="s">
        <v>494</v>
      </c>
      <c r="D725" t="s">
        <v>256</v>
      </c>
      <c r="E725" t="s">
        <v>6</v>
      </c>
      <c r="F725" t="s">
        <v>28</v>
      </c>
      <c r="G725" t="s">
        <v>8</v>
      </c>
      <c r="H725" t="s">
        <v>479</v>
      </c>
    </row>
    <row r="726" spans="1:8" x14ac:dyDescent="0.35">
      <c r="A726" t="s">
        <v>257</v>
      </c>
      <c r="B726" t="s">
        <v>477</v>
      </c>
      <c r="C726" t="s">
        <v>494</v>
      </c>
      <c r="D726" t="s">
        <v>256</v>
      </c>
      <c r="E726" t="s">
        <v>6</v>
      </c>
      <c r="F726" t="s">
        <v>28</v>
      </c>
      <c r="G726" t="s">
        <v>8</v>
      </c>
      <c r="H726" t="s">
        <v>479</v>
      </c>
    </row>
    <row r="727" spans="1:8" x14ac:dyDescent="0.35">
      <c r="A727" t="s">
        <v>257</v>
      </c>
      <c r="B727" t="s">
        <v>136</v>
      </c>
      <c r="C727" t="s">
        <v>494</v>
      </c>
      <c r="D727" t="s">
        <v>256</v>
      </c>
      <c r="E727" t="s">
        <v>6</v>
      </c>
      <c r="F727" t="s">
        <v>28</v>
      </c>
      <c r="G727" t="s">
        <v>8</v>
      </c>
      <c r="H727" t="s">
        <v>479</v>
      </c>
    </row>
    <row r="728" spans="1:8" x14ac:dyDescent="0.35">
      <c r="A728" t="s">
        <v>261</v>
      </c>
      <c r="B728" t="s">
        <v>136</v>
      </c>
      <c r="C728" t="s">
        <v>494</v>
      </c>
      <c r="D728" t="s">
        <v>256</v>
      </c>
      <c r="E728" t="s">
        <v>11</v>
      </c>
      <c r="F728" t="s">
        <v>28</v>
      </c>
      <c r="G728" t="s">
        <v>8</v>
      </c>
      <c r="H728" t="s">
        <v>476</v>
      </c>
    </row>
    <row r="729" spans="1:8" x14ac:dyDescent="0.35">
      <c r="A729" t="s">
        <v>261</v>
      </c>
      <c r="B729" t="s">
        <v>154</v>
      </c>
      <c r="C729" t="s">
        <v>494</v>
      </c>
      <c r="D729" t="s">
        <v>256</v>
      </c>
      <c r="E729" t="s">
        <v>11</v>
      </c>
      <c r="F729" t="s">
        <v>28</v>
      </c>
      <c r="G729" t="s">
        <v>8</v>
      </c>
      <c r="H729" t="s">
        <v>476</v>
      </c>
    </row>
    <row r="730" spans="1:8" x14ac:dyDescent="0.35">
      <c r="A730" t="s">
        <v>261</v>
      </c>
      <c r="B730" t="s">
        <v>477</v>
      </c>
      <c r="C730" t="s">
        <v>494</v>
      </c>
      <c r="D730" t="s">
        <v>256</v>
      </c>
      <c r="E730" t="s">
        <v>11</v>
      </c>
      <c r="F730" t="s">
        <v>28</v>
      </c>
      <c r="G730" t="s">
        <v>8</v>
      </c>
      <c r="H730" t="s">
        <v>476</v>
      </c>
    </row>
    <row r="731" spans="1:8" x14ac:dyDescent="0.35">
      <c r="A731" t="s">
        <v>261</v>
      </c>
      <c r="B731" t="s">
        <v>127</v>
      </c>
      <c r="C731" t="s">
        <v>494</v>
      </c>
      <c r="D731" t="s">
        <v>256</v>
      </c>
      <c r="E731" t="s">
        <v>11</v>
      </c>
      <c r="F731" t="s">
        <v>28</v>
      </c>
      <c r="G731" t="s">
        <v>8</v>
      </c>
      <c r="H731" t="s">
        <v>476</v>
      </c>
    </row>
    <row r="732" spans="1:8" x14ac:dyDescent="0.35">
      <c r="A732" t="s">
        <v>317</v>
      </c>
      <c r="B732" t="s">
        <v>477</v>
      </c>
      <c r="C732" t="s">
        <v>494</v>
      </c>
      <c r="D732" t="s">
        <v>256</v>
      </c>
      <c r="E732" t="s">
        <v>11</v>
      </c>
      <c r="F732" t="s">
        <v>28</v>
      </c>
      <c r="G732" t="s">
        <v>8</v>
      </c>
      <c r="H732" t="s">
        <v>480</v>
      </c>
    </row>
    <row r="733" spans="1:8" x14ac:dyDescent="0.35">
      <c r="A733" t="s">
        <v>317</v>
      </c>
      <c r="B733" t="s">
        <v>154</v>
      </c>
      <c r="C733" t="s">
        <v>494</v>
      </c>
      <c r="D733" t="s">
        <v>256</v>
      </c>
      <c r="E733" t="s">
        <v>11</v>
      </c>
      <c r="F733" t="s">
        <v>28</v>
      </c>
      <c r="G733" t="s">
        <v>8</v>
      </c>
      <c r="H733" t="s">
        <v>480</v>
      </c>
    </row>
    <row r="734" spans="1:8" x14ac:dyDescent="0.35">
      <c r="A734" t="s">
        <v>317</v>
      </c>
      <c r="B734" t="s">
        <v>119</v>
      </c>
      <c r="C734" t="s">
        <v>494</v>
      </c>
      <c r="D734" t="s">
        <v>256</v>
      </c>
      <c r="E734" t="s">
        <v>11</v>
      </c>
      <c r="F734" t="s">
        <v>28</v>
      </c>
      <c r="G734" t="s">
        <v>8</v>
      </c>
      <c r="H734" t="s">
        <v>480</v>
      </c>
    </row>
    <row r="735" spans="1:8" x14ac:dyDescent="0.35">
      <c r="A735" t="s">
        <v>317</v>
      </c>
      <c r="B735" t="s">
        <v>121</v>
      </c>
      <c r="C735" t="s">
        <v>494</v>
      </c>
      <c r="D735" t="s">
        <v>256</v>
      </c>
      <c r="E735" t="s">
        <v>11</v>
      </c>
      <c r="F735" t="s">
        <v>28</v>
      </c>
      <c r="G735" t="s">
        <v>8</v>
      </c>
      <c r="H735" t="s">
        <v>480</v>
      </c>
    </row>
    <row r="736" spans="1:8" x14ac:dyDescent="0.35">
      <c r="A736" t="s">
        <v>333</v>
      </c>
      <c r="B736" t="s">
        <v>127</v>
      </c>
      <c r="C736" t="s">
        <v>494</v>
      </c>
      <c r="D736" t="s">
        <v>256</v>
      </c>
      <c r="E736" t="s">
        <v>6</v>
      </c>
      <c r="F736" t="s">
        <v>28</v>
      </c>
      <c r="G736" t="s">
        <v>8</v>
      </c>
      <c r="H736" t="s">
        <v>481</v>
      </c>
    </row>
    <row r="737" spans="1:8" x14ac:dyDescent="0.35">
      <c r="A737" t="s">
        <v>333</v>
      </c>
      <c r="B737" t="s">
        <v>154</v>
      </c>
      <c r="C737" t="s">
        <v>494</v>
      </c>
      <c r="D737" t="s">
        <v>256</v>
      </c>
      <c r="E737" t="s">
        <v>6</v>
      </c>
      <c r="F737" t="s">
        <v>28</v>
      </c>
      <c r="G737" t="s">
        <v>8</v>
      </c>
      <c r="H737" t="s">
        <v>481</v>
      </c>
    </row>
    <row r="738" spans="1:8" x14ac:dyDescent="0.35">
      <c r="A738" t="s">
        <v>333</v>
      </c>
      <c r="B738" t="s">
        <v>477</v>
      </c>
      <c r="C738" t="s">
        <v>494</v>
      </c>
      <c r="D738" t="s">
        <v>256</v>
      </c>
      <c r="E738" t="s">
        <v>6</v>
      </c>
      <c r="F738" t="s">
        <v>28</v>
      </c>
      <c r="G738" t="s">
        <v>8</v>
      </c>
      <c r="H738" t="s">
        <v>481</v>
      </c>
    </row>
    <row r="739" spans="1:8" x14ac:dyDescent="0.35">
      <c r="A739" t="s">
        <v>270</v>
      </c>
      <c r="B739" t="s">
        <v>127</v>
      </c>
      <c r="C739" t="s">
        <v>494</v>
      </c>
      <c r="D739" t="s">
        <v>256</v>
      </c>
      <c r="E739" t="s">
        <v>11</v>
      </c>
      <c r="F739" t="s">
        <v>28</v>
      </c>
      <c r="G739" t="s">
        <v>8</v>
      </c>
      <c r="H739" t="s">
        <v>476</v>
      </c>
    </row>
    <row r="740" spans="1:8" x14ac:dyDescent="0.35">
      <c r="A740" t="s">
        <v>270</v>
      </c>
      <c r="B740" t="s">
        <v>117</v>
      </c>
      <c r="C740" t="s">
        <v>494</v>
      </c>
      <c r="D740" t="s">
        <v>256</v>
      </c>
      <c r="E740" t="s">
        <v>11</v>
      </c>
      <c r="F740" t="s">
        <v>28</v>
      </c>
      <c r="G740" t="s">
        <v>8</v>
      </c>
      <c r="H740" t="s">
        <v>476</v>
      </c>
    </row>
    <row r="741" spans="1:8" x14ac:dyDescent="0.35">
      <c r="A741" t="s">
        <v>270</v>
      </c>
      <c r="B741" t="s">
        <v>154</v>
      </c>
      <c r="C741" t="s">
        <v>494</v>
      </c>
      <c r="D741" t="s">
        <v>256</v>
      </c>
      <c r="E741" t="s">
        <v>11</v>
      </c>
      <c r="F741" t="s">
        <v>28</v>
      </c>
      <c r="G741" t="s">
        <v>8</v>
      </c>
      <c r="H741" t="s">
        <v>476</v>
      </c>
    </row>
    <row r="742" spans="1:8" x14ac:dyDescent="0.35">
      <c r="A742" t="s">
        <v>270</v>
      </c>
      <c r="B742" t="s">
        <v>335</v>
      </c>
      <c r="C742" t="s">
        <v>494</v>
      </c>
      <c r="D742" t="s">
        <v>256</v>
      </c>
      <c r="E742" t="s">
        <v>11</v>
      </c>
      <c r="F742" t="s">
        <v>28</v>
      </c>
      <c r="G742" t="s">
        <v>8</v>
      </c>
      <c r="H742" t="s">
        <v>476</v>
      </c>
    </row>
    <row r="743" spans="1:8" x14ac:dyDescent="0.35">
      <c r="A743" t="s">
        <v>270</v>
      </c>
      <c r="B743" t="s">
        <v>477</v>
      </c>
      <c r="C743" t="s">
        <v>494</v>
      </c>
      <c r="D743" t="s">
        <v>256</v>
      </c>
      <c r="E743" t="s">
        <v>11</v>
      </c>
      <c r="F743" t="s">
        <v>28</v>
      </c>
      <c r="G743" t="s">
        <v>8</v>
      </c>
      <c r="H743" t="s">
        <v>476</v>
      </c>
    </row>
    <row r="744" spans="1:8" x14ac:dyDescent="0.35">
      <c r="A744" t="s">
        <v>270</v>
      </c>
      <c r="B744" t="s">
        <v>174</v>
      </c>
      <c r="C744" t="s">
        <v>494</v>
      </c>
      <c r="D744" t="s">
        <v>256</v>
      </c>
      <c r="E744" t="s">
        <v>11</v>
      </c>
      <c r="F744" t="s">
        <v>28</v>
      </c>
      <c r="G744" t="s">
        <v>8</v>
      </c>
      <c r="H744" t="s">
        <v>476</v>
      </c>
    </row>
    <row r="745" spans="1:8" x14ac:dyDescent="0.35">
      <c r="A745" t="s">
        <v>272</v>
      </c>
      <c r="B745" t="s">
        <v>477</v>
      </c>
      <c r="C745" t="s">
        <v>494</v>
      </c>
      <c r="D745" t="s">
        <v>256</v>
      </c>
      <c r="E745" t="s">
        <v>11</v>
      </c>
      <c r="F745" t="s">
        <v>28</v>
      </c>
      <c r="G745" t="s">
        <v>8</v>
      </c>
      <c r="H745" t="s">
        <v>476</v>
      </c>
    </row>
    <row r="746" spans="1:8" x14ac:dyDescent="0.35">
      <c r="A746" t="s">
        <v>272</v>
      </c>
      <c r="B746" t="s">
        <v>154</v>
      </c>
      <c r="C746" t="s">
        <v>494</v>
      </c>
      <c r="D746" t="s">
        <v>256</v>
      </c>
      <c r="E746" t="s">
        <v>11</v>
      </c>
      <c r="F746" t="s">
        <v>28</v>
      </c>
      <c r="G746" t="s">
        <v>8</v>
      </c>
      <c r="H746" t="s">
        <v>476</v>
      </c>
    </row>
    <row r="747" spans="1:8" x14ac:dyDescent="0.35">
      <c r="A747" t="s">
        <v>272</v>
      </c>
      <c r="B747" t="s">
        <v>117</v>
      </c>
      <c r="C747" t="s">
        <v>494</v>
      </c>
      <c r="D747" t="s">
        <v>256</v>
      </c>
      <c r="E747" t="s">
        <v>11</v>
      </c>
      <c r="F747" t="s">
        <v>28</v>
      </c>
      <c r="G747" t="s">
        <v>8</v>
      </c>
      <c r="H747" t="s">
        <v>476</v>
      </c>
    </row>
    <row r="748" spans="1:8" x14ac:dyDescent="0.35">
      <c r="A748" t="s">
        <v>407</v>
      </c>
      <c r="B748" t="s">
        <v>154</v>
      </c>
      <c r="C748" t="s">
        <v>494</v>
      </c>
      <c r="D748" t="s">
        <v>256</v>
      </c>
      <c r="E748" t="s">
        <v>11</v>
      </c>
      <c r="F748" t="s">
        <v>28</v>
      </c>
      <c r="G748" t="s">
        <v>8</v>
      </c>
      <c r="H748" t="s">
        <v>476</v>
      </c>
    </row>
    <row r="749" spans="1:8" x14ac:dyDescent="0.35">
      <c r="A749" t="s">
        <v>260</v>
      </c>
      <c r="B749" t="s">
        <v>335</v>
      </c>
      <c r="C749" t="s">
        <v>494</v>
      </c>
      <c r="D749" t="s">
        <v>256</v>
      </c>
      <c r="E749" t="s">
        <v>11</v>
      </c>
      <c r="F749" t="s">
        <v>28</v>
      </c>
      <c r="G749" t="s">
        <v>8</v>
      </c>
      <c r="H749" t="s">
        <v>476</v>
      </c>
    </row>
    <row r="750" spans="1:8" x14ac:dyDescent="0.35">
      <c r="A750" t="s">
        <v>260</v>
      </c>
      <c r="B750" t="s">
        <v>174</v>
      </c>
      <c r="C750" t="s">
        <v>494</v>
      </c>
      <c r="D750" t="s">
        <v>256</v>
      </c>
      <c r="E750" t="s">
        <v>11</v>
      </c>
      <c r="F750" t="s">
        <v>28</v>
      </c>
      <c r="G750" t="s">
        <v>8</v>
      </c>
      <c r="H750" t="s">
        <v>476</v>
      </c>
    </row>
    <row r="751" spans="1:8" x14ac:dyDescent="0.35">
      <c r="A751" t="s">
        <v>260</v>
      </c>
      <c r="B751" t="s">
        <v>127</v>
      </c>
      <c r="C751" t="s">
        <v>494</v>
      </c>
      <c r="D751" t="s">
        <v>256</v>
      </c>
      <c r="E751" t="s">
        <v>11</v>
      </c>
      <c r="F751" t="s">
        <v>28</v>
      </c>
      <c r="G751" t="s">
        <v>8</v>
      </c>
      <c r="H751" t="s">
        <v>476</v>
      </c>
    </row>
    <row r="752" spans="1:8" x14ac:dyDescent="0.35">
      <c r="A752" t="s">
        <v>260</v>
      </c>
      <c r="B752" t="s">
        <v>117</v>
      </c>
      <c r="C752" t="s">
        <v>494</v>
      </c>
      <c r="D752" t="s">
        <v>256</v>
      </c>
      <c r="E752" t="s">
        <v>11</v>
      </c>
      <c r="F752" t="s">
        <v>28</v>
      </c>
      <c r="G752" t="s">
        <v>8</v>
      </c>
      <c r="H752" t="s">
        <v>476</v>
      </c>
    </row>
    <row r="753" spans="1:8" x14ac:dyDescent="0.35">
      <c r="A753" t="s">
        <v>260</v>
      </c>
      <c r="B753" t="s">
        <v>154</v>
      </c>
      <c r="C753" t="s">
        <v>494</v>
      </c>
      <c r="D753" t="s">
        <v>256</v>
      </c>
      <c r="E753" t="s">
        <v>11</v>
      </c>
      <c r="F753" t="s">
        <v>28</v>
      </c>
      <c r="G753" t="s">
        <v>8</v>
      </c>
      <c r="H753" t="s">
        <v>476</v>
      </c>
    </row>
    <row r="754" spans="1:8" x14ac:dyDescent="0.35">
      <c r="A754" t="s">
        <v>260</v>
      </c>
      <c r="B754" t="s">
        <v>108</v>
      </c>
      <c r="C754" t="s">
        <v>494</v>
      </c>
      <c r="D754" t="s">
        <v>256</v>
      </c>
      <c r="E754" t="s">
        <v>11</v>
      </c>
      <c r="F754" t="s">
        <v>28</v>
      </c>
      <c r="G754" t="s">
        <v>8</v>
      </c>
      <c r="H754" t="s">
        <v>476</v>
      </c>
    </row>
    <row r="755" spans="1:8" x14ac:dyDescent="0.35">
      <c r="A755" t="s">
        <v>260</v>
      </c>
      <c r="B755" t="s">
        <v>477</v>
      </c>
      <c r="C755" t="s">
        <v>494</v>
      </c>
      <c r="D755" t="s">
        <v>256</v>
      </c>
      <c r="E755" t="s">
        <v>11</v>
      </c>
      <c r="F755" t="s">
        <v>28</v>
      </c>
      <c r="G755" t="s">
        <v>8</v>
      </c>
      <c r="H755" t="s">
        <v>476</v>
      </c>
    </row>
    <row r="756" spans="1:8" x14ac:dyDescent="0.35">
      <c r="A756" t="s">
        <v>260</v>
      </c>
      <c r="B756" t="s">
        <v>136</v>
      </c>
      <c r="C756" t="s">
        <v>494</v>
      </c>
      <c r="D756" t="s">
        <v>256</v>
      </c>
      <c r="E756" t="s">
        <v>11</v>
      </c>
      <c r="F756" t="s">
        <v>28</v>
      </c>
      <c r="G756" t="s">
        <v>8</v>
      </c>
      <c r="H756" t="s">
        <v>476</v>
      </c>
    </row>
    <row r="757" spans="1:8" x14ac:dyDescent="0.35">
      <c r="A757" t="s">
        <v>283</v>
      </c>
      <c r="B757" t="s">
        <v>477</v>
      </c>
      <c r="C757" t="s">
        <v>494</v>
      </c>
      <c r="D757" t="s">
        <v>256</v>
      </c>
      <c r="E757" t="s">
        <v>11</v>
      </c>
      <c r="F757" t="s">
        <v>28</v>
      </c>
      <c r="G757" t="s">
        <v>8</v>
      </c>
      <c r="H757" t="s">
        <v>476</v>
      </c>
    </row>
    <row r="758" spans="1:8" x14ac:dyDescent="0.35">
      <c r="A758" t="s">
        <v>283</v>
      </c>
      <c r="B758" t="s">
        <v>136</v>
      </c>
      <c r="C758" t="s">
        <v>494</v>
      </c>
      <c r="D758" t="s">
        <v>256</v>
      </c>
      <c r="E758" t="s">
        <v>11</v>
      </c>
      <c r="F758" t="s">
        <v>28</v>
      </c>
      <c r="G758" t="s">
        <v>8</v>
      </c>
      <c r="H758" t="s">
        <v>476</v>
      </c>
    </row>
    <row r="759" spans="1:8" x14ac:dyDescent="0.35">
      <c r="A759" t="s">
        <v>283</v>
      </c>
      <c r="B759" t="s">
        <v>127</v>
      </c>
      <c r="C759" t="s">
        <v>494</v>
      </c>
      <c r="D759" t="s">
        <v>256</v>
      </c>
      <c r="E759" t="s">
        <v>11</v>
      </c>
      <c r="F759" t="s">
        <v>28</v>
      </c>
      <c r="G759" t="s">
        <v>8</v>
      </c>
      <c r="H759" t="s">
        <v>476</v>
      </c>
    </row>
    <row r="760" spans="1:8" x14ac:dyDescent="0.35">
      <c r="A760" t="s">
        <v>283</v>
      </c>
      <c r="B760" t="s">
        <v>154</v>
      </c>
      <c r="C760" t="s">
        <v>494</v>
      </c>
      <c r="D760" t="s">
        <v>256</v>
      </c>
      <c r="E760" t="s">
        <v>11</v>
      </c>
      <c r="F760" t="s">
        <v>28</v>
      </c>
      <c r="G760" t="s">
        <v>8</v>
      </c>
      <c r="H760" t="s">
        <v>476</v>
      </c>
    </row>
    <row r="761" spans="1:8" x14ac:dyDescent="0.35">
      <c r="A761" t="s">
        <v>271</v>
      </c>
      <c r="B761" t="s">
        <v>108</v>
      </c>
      <c r="C761" t="s">
        <v>494</v>
      </c>
      <c r="D761" t="s">
        <v>256</v>
      </c>
      <c r="E761" t="s">
        <v>11</v>
      </c>
      <c r="F761" t="s">
        <v>28</v>
      </c>
      <c r="G761" t="s">
        <v>8</v>
      </c>
      <c r="H761" t="s">
        <v>476</v>
      </c>
    </row>
    <row r="762" spans="1:8" x14ac:dyDescent="0.35">
      <c r="A762" t="s">
        <v>271</v>
      </c>
      <c r="B762" t="s">
        <v>335</v>
      </c>
      <c r="C762" t="s">
        <v>494</v>
      </c>
      <c r="D762" t="s">
        <v>256</v>
      </c>
      <c r="E762" t="s">
        <v>11</v>
      </c>
      <c r="F762" t="s">
        <v>28</v>
      </c>
      <c r="G762" t="s">
        <v>8</v>
      </c>
      <c r="H762" t="s">
        <v>476</v>
      </c>
    </row>
    <row r="763" spans="1:8" x14ac:dyDescent="0.35">
      <c r="A763" t="s">
        <v>271</v>
      </c>
      <c r="B763" t="s">
        <v>154</v>
      </c>
      <c r="C763" t="s">
        <v>494</v>
      </c>
      <c r="D763" t="s">
        <v>256</v>
      </c>
      <c r="E763" t="s">
        <v>11</v>
      </c>
      <c r="F763" t="s">
        <v>28</v>
      </c>
      <c r="G763" t="s">
        <v>8</v>
      </c>
      <c r="H763" t="s">
        <v>476</v>
      </c>
    </row>
    <row r="764" spans="1:8" x14ac:dyDescent="0.35">
      <c r="A764" t="s">
        <v>271</v>
      </c>
      <c r="B764" t="s">
        <v>127</v>
      </c>
      <c r="C764" t="s">
        <v>494</v>
      </c>
      <c r="D764" t="s">
        <v>256</v>
      </c>
      <c r="E764" t="s">
        <v>11</v>
      </c>
      <c r="F764" t="s">
        <v>28</v>
      </c>
      <c r="G764" t="s">
        <v>8</v>
      </c>
      <c r="H764" t="s">
        <v>476</v>
      </c>
    </row>
    <row r="765" spans="1:8" x14ac:dyDescent="0.35">
      <c r="A765" t="s">
        <v>271</v>
      </c>
      <c r="B765" t="s">
        <v>117</v>
      </c>
      <c r="C765" t="s">
        <v>494</v>
      </c>
      <c r="D765" t="s">
        <v>256</v>
      </c>
      <c r="E765" t="s">
        <v>11</v>
      </c>
      <c r="F765" t="s">
        <v>28</v>
      </c>
      <c r="G765" t="s">
        <v>8</v>
      </c>
      <c r="H765" t="s">
        <v>476</v>
      </c>
    </row>
    <row r="766" spans="1:8" x14ac:dyDescent="0.35">
      <c r="A766" t="s">
        <v>271</v>
      </c>
      <c r="B766" t="s">
        <v>477</v>
      </c>
      <c r="C766" t="s">
        <v>494</v>
      </c>
      <c r="D766" t="s">
        <v>256</v>
      </c>
      <c r="E766" t="s">
        <v>11</v>
      </c>
      <c r="F766" t="s">
        <v>28</v>
      </c>
      <c r="G766" t="s">
        <v>8</v>
      </c>
      <c r="H766" t="s">
        <v>476</v>
      </c>
    </row>
    <row r="767" spans="1:8" x14ac:dyDescent="0.35">
      <c r="A767" t="s">
        <v>271</v>
      </c>
      <c r="B767" t="s">
        <v>174</v>
      </c>
      <c r="C767" t="s">
        <v>494</v>
      </c>
      <c r="D767" t="s">
        <v>256</v>
      </c>
      <c r="E767" t="s">
        <v>11</v>
      </c>
      <c r="F767" t="s">
        <v>28</v>
      </c>
      <c r="G767" t="s">
        <v>8</v>
      </c>
      <c r="H767" t="s">
        <v>476</v>
      </c>
    </row>
    <row r="768" spans="1:8" x14ac:dyDescent="0.35">
      <c r="A768" t="s">
        <v>271</v>
      </c>
      <c r="B768" t="s">
        <v>136</v>
      </c>
      <c r="C768" t="s">
        <v>494</v>
      </c>
      <c r="D768" t="s">
        <v>256</v>
      </c>
      <c r="E768" t="s">
        <v>11</v>
      </c>
      <c r="F768" t="s">
        <v>28</v>
      </c>
      <c r="G768" t="s">
        <v>8</v>
      </c>
      <c r="H768" t="s">
        <v>476</v>
      </c>
    </row>
    <row r="769" spans="1:8" x14ac:dyDescent="0.35">
      <c r="A769" t="s">
        <v>275</v>
      </c>
      <c r="B769" t="s">
        <v>154</v>
      </c>
      <c r="C769" t="s">
        <v>494</v>
      </c>
      <c r="D769" t="s">
        <v>256</v>
      </c>
      <c r="E769" t="s">
        <v>11</v>
      </c>
      <c r="F769" t="s">
        <v>28</v>
      </c>
      <c r="G769" t="s">
        <v>8</v>
      </c>
      <c r="H769" t="s">
        <v>476</v>
      </c>
    </row>
    <row r="770" spans="1:8" x14ac:dyDescent="0.35">
      <c r="A770" t="s">
        <v>262</v>
      </c>
      <c r="B770" t="s">
        <v>477</v>
      </c>
      <c r="C770" t="s">
        <v>494</v>
      </c>
      <c r="D770" t="s">
        <v>256</v>
      </c>
      <c r="E770" t="s">
        <v>11</v>
      </c>
      <c r="F770" t="s">
        <v>28</v>
      </c>
      <c r="G770" t="s">
        <v>8</v>
      </c>
      <c r="H770" t="s">
        <v>476</v>
      </c>
    </row>
    <row r="771" spans="1:8" x14ac:dyDescent="0.35">
      <c r="A771" t="s">
        <v>262</v>
      </c>
      <c r="B771" t="s">
        <v>136</v>
      </c>
      <c r="C771" t="s">
        <v>494</v>
      </c>
      <c r="D771" t="s">
        <v>256</v>
      </c>
      <c r="E771" t="s">
        <v>11</v>
      </c>
      <c r="F771" t="s">
        <v>28</v>
      </c>
      <c r="G771" t="s">
        <v>8</v>
      </c>
      <c r="H771" t="s">
        <v>476</v>
      </c>
    </row>
    <row r="772" spans="1:8" x14ac:dyDescent="0.35">
      <c r="A772" t="s">
        <v>262</v>
      </c>
      <c r="B772" t="s">
        <v>108</v>
      </c>
      <c r="C772" t="s">
        <v>494</v>
      </c>
      <c r="D772" t="s">
        <v>256</v>
      </c>
      <c r="E772" t="s">
        <v>11</v>
      </c>
      <c r="F772" t="s">
        <v>28</v>
      </c>
      <c r="G772" t="s">
        <v>8</v>
      </c>
      <c r="H772" t="s">
        <v>476</v>
      </c>
    </row>
    <row r="773" spans="1:8" x14ac:dyDescent="0.35">
      <c r="A773" t="s">
        <v>262</v>
      </c>
      <c r="B773" t="s">
        <v>174</v>
      </c>
      <c r="C773" t="s">
        <v>494</v>
      </c>
      <c r="D773" t="s">
        <v>256</v>
      </c>
      <c r="E773" t="s">
        <v>11</v>
      </c>
      <c r="F773" t="s">
        <v>28</v>
      </c>
      <c r="G773" t="s">
        <v>8</v>
      </c>
      <c r="H773" t="s">
        <v>476</v>
      </c>
    </row>
    <row r="774" spans="1:8" x14ac:dyDescent="0.35">
      <c r="A774" t="s">
        <v>262</v>
      </c>
      <c r="B774" t="s">
        <v>335</v>
      </c>
      <c r="C774" t="s">
        <v>494</v>
      </c>
      <c r="D774" t="s">
        <v>256</v>
      </c>
      <c r="E774" t="s">
        <v>11</v>
      </c>
      <c r="F774" t="s">
        <v>28</v>
      </c>
      <c r="G774" t="s">
        <v>8</v>
      </c>
      <c r="H774" t="s">
        <v>476</v>
      </c>
    </row>
    <row r="775" spans="1:8" x14ac:dyDescent="0.35">
      <c r="A775" t="s">
        <v>262</v>
      </c>
      <c r="B775" t="s">
        <v>127</v>
      </c>
      <c r="C775" t="s">
        <v>494</v>
      </c>
      <c r="D775" t="s">
        <v>256</v>
      </c>
      <c r="E775" t="s">
        <v>11</v>
      </c>
      <c r="F775" t="s">
        <v>28</v>
      </c>
      <c r="G775" t="s">
        <v>8</v>
      </c>
      <c r="H775" t="s">
        <v>476</v>
      </c>
    </row>
    <row r="776" spans="1:8" x14ac:dyDescent="0.35">
      <c r="A776" t="s">
        <v>262</v>
      </c>
      <c r="B776" t="s">
        <v>117</v>
      </c>
      <c r="C776" t="s">
        <v>494</v>
      </c>
      <c r="D776" t="s">
        <v>256</v>
      </c>
      <c r="E776" t="s">
        <v>11</v>
      </c>
      <c r="F776" t="s">
        <v>28</v>
      </c>
      <c r="G776" t="s">
        <v>8</v>
      </c>
      <c r="H776" t="s">
        <v>476</v>
      </c>
    </row>
    <row r="777" spans="1:8" x14ac:dyDescent="0.35">
      <c r="A777" t="s">
        <v>262</v>
      </c>
      <c r="B777" t="s">
        <v>154</v>
      </c>
      <c r="C777" t="s">
        <v>494</v>
      </c>
      <c r="D777" t="s">
        <v>256</v>
      </c>
      <c r="E777" t="s">
        <v>11</v>
      </c>
      <c r="F777" t="s">
        <v>28</v>
      </c>
      <c r="G777" t="s">
        <v>8</v>
      </c>
      <c r="H777" t="s">
        <v>476</v>
      </c>
    </row>
    <row r="778" spans="1:8" x14ac:dyDescent="0.35">
      <c r="A778" t="s">
        <v>273</v>
      </c>
      <c r="B778" t="s">
        <v>174</v>
      </c>
      <c r="C778" t="s">
        <v>494</v>
      </c>
      <c r="D778" t="s">
        <v>256</v>
      </c>
      <c r="E778" t="s">
        <v>11</v>
      </c>
      <c r="F778" t="s">
        <v>28</v>
      </c>
      <c r="G778" t="s">
        <v>8</v>
      </c>
      <c r="H778" t="s">
        <v>476</v>
      </c>
    </row>
    <row r="779" spans="1:8" x14ac:dyDescent="0.35">
      <c r="A779" t="s">
        <v>273</v>
      </c>
      <c r="B779" t="s">
        <v>154</v>
      </c>
      <c r="C779" t="s">
        <v>494</v>
      </c>
      <c r="D779" t="s">
        <v>256</v>
      </c>
      <c r="E779" t="s">
        <v>11</v>
      </c>
      <c r="F779" t="s">
        <v>28</v>
      </c>
      <c r="G779" t="s">
        <v>8</v>
      </c>
      <c r="H779" t="s">
        <v>476</v>
      </c>
    </row>
    <row r="780" spans="1:8" x14ac:dyDescent="0.35">
      <c r="A780" t="s">
        <v>273</v>
      </c>
      <c r="B780" t="s">
        <v>335</v>
      </c>
      <c r="C780" t="s">
        <v>494</v>
      </c>
      <c r="D780" t="s">
        <v>256</v>
      </c>
      <c r="E780" t="s">
        <v>11</v>
      </c>
      <c r="F780" t="s">
        <v>28</v>
      </c>
      <c r="G780" t="s">
        <v>8</v>
      </c>
      <c r="H780" t="s">
        <v>476</v>
      </c>
    </row>
    <row r="781" spans="1:8" x14ac:dyDescent="0.35">
      <c r="A781" t="s">
        <v>273</v>
      </c>
      <c r="B781" t="s">
        <v>477</v>
      </c>
      <c r="C781" t="s">
        <v>494</v>
      </c>
      <c r="D781" t="s">
        <v>256</v>
      </c>
      <c r="E781" t="s">
        <v>11</v>
      </c>
      <c r="F781" t="s">
        <v>28</v>
      </c>
      <c r="G781" t="s">
        <v>8</v>
      </c>
      <c r="H781" t="s">
        <v>476</v>
      </c>
    </row>
    <row r="782" spans="1:8" x14ac:dyDescent="0.35">
      <c r="A782" t="s">
        <v>273</v>
      </c>
      <c r="B782" t="s">
        <v>117</v>
      </c>
      <c r="C782" t="s">
        <v>494</v>
      </c>
      <c r="D782" t="s">
        <v>256</v>
      </c>
      <c r="E782" t="s">
        <v>11</v>
      </c>
      <c r="F782" t="s">
        <v>28</v>
      </c>
      <c r="G782" t="s">
        <v>8</v>
      </c>
      <c r="H782" t="s">
        <v>476</v>
      </c>
    </row>
    <row r="783" spans="1:8" x14ac:dyDescent="0.35">
      <c r="A783" t="s">
        <v>273</v>
      </c>
      <c r="B783" t="s">
        <v>127</v>
      </c>
      <c r="C783" t="s">
        <v>494</v>
      </c>
      <c r="D783" t="s">
        <v>256</v>
      </c>
      <c r="E783" t="s">
        <v>11</v>
      </c>
      <c r="F783" t="s">
        <v>28</v>
      </c>
      <c r="G783" t="s">
        <v>8</v>
      </c>
      <c r="H783" t="s">
        <v>476</v>
      </c>
    </row>
    <row r="784" spans="1:8" x14ac:dyDescent="0.35">
      <c r="A784" t="s">
        <v>259</v>
      </c>
      <c r="B784" t="s">
        <v>136</v>
      </c>
      <c r="C784" t="s">
        <v>494</v>
      </c>
      <c r="D784" t="s">
        <v>256</v>
      </c>
      <c r="E784" t="s">
        <v>11</v>
      </c>
      <c r="F784" t="s">
        <v>28</v>
      </c>
      <c r="G784" t="s">
        <v>8</v>
      </c>
      <c r="H784" t="s">
        <v>481</v>
      </c>
    </row>
    <row r="785" spans="1:8" x14ac:dyDescent="0.35">
      <c r="A785" t="s">
        <v>259</v>
      </c>
      <c r="B785" t="s">
        <v>477</v>
      </c>
      <c r="C785" t="s">
        <v>494</v>
      </c>
      <c r="D785" t="s">
        <v>256</v>
      </c>
      <c r="E785" t="s">
        <v>11</v>
      </c>
      <c r="F785" t="s">
        <v>28</v>
      </c>
      <c r="G785" t="s">
        <v>8</v>
      </c>
      <c r="H785" t="s">
        <v>481</v>
      </c>
    </row>
    <row r="786" spans="1:8" x14ac:dyDescent="0.35">
      <c r="A786" t="s">
        <v>259</v>
      </c>
      <c r="B786" t="s">
        <v>127</v>
      </c>
      <c r="C786" t="s">
        <v>494</v>
      </c>
      <c r="D786" t="s">
        <v>256</v>
      </c>
      <c r="E786" t="s">
        <v>11</v>
      </c>
      <c r="F786" t="s">
        <v>28</v>
      </c>
      <c r="G786" t="s">
        <v>8</v>
      </c>
      <c r="H786" t="s">
        <v>481</v>
      </c>
    </row>
    <row r="787" spans="1:8" x14ac:dyDescent="0.35">
      <c r="A787" t="s">
        <v>259</v>
      </c>
      <c r="B787" t="s">
        <v>174</v>
      </c>
      <c r="C787" t="s">
        <v>494</v>
      </c>
      <c r="D787" t="s">
        <v>256</v>
      </c>
      <c r="E787" t="s">
        <v>11</v>
      </c>
      <c r="F787" t="s">
        <v>28</v>
      </c>
      <c r="G787" t="s">
        <v>8</v>
      </c>
      <c r="H787" t="s">
        <v>481</v>
      </c>
    </row>
    <row r="788" spans="1:8" x14ac:dyDescent="0.35">
      <c r="A788" t="s">
        <v>259</v>
      </c>
      <c r="B788" t="s">
        <v>154</v>
      </c>
      <c r="C788" t="s">
        <v>494</v>
      </c>
      <c r="D788" t="s">
        <v>256</v>
      </c>
      <c r="E788" t="s">
        <v>11</v>
      </c>
      <c r="F788" t="s">
        <v>28</v>
      </c>
      <c r="G788" t="s">
        <v>8</v>
      </c>
      <c r="H788" t="s">
        <v>481</v>
      </c>
    </row>
    <row r="789" spans="1:8" x14ac:dyDescent="0.35">
      <c r="A789" t="s">
        <v>258</v>
      </c>
      <c r="B789" t="s">
        <v>477</v>
      </c>
      <c r="C789" t="s">
        <v>494</v>
      </c>
      <c r="D789" t="s">
        <v>256</v>
      </c>
      <c r="E789" t="s">
        <v>6</v>
      </c>
      <c r="F789" t="s">
        <v>28</v>
      </c>
      <c r="G789" t="s">
        <v>8</v>
      </c>
      <c r="H789" t="s">
        <v>481</v>
      </c>
    </row>
    <row r="790" spans="1:8" x14ac:dyDescent="0.35">
      <c r="A790" t="s">
        <v>258</v>
      </c>
      <c r="B790" t="s">
        <v>335</v>
      </c>
      <c r="C790" t="s">
        <v>494</v>
      </c>
      <c r="D790" t="s">
        <v>256</v>
      </c>
      <c r="E790" t="s">
        <v>6</v>
      </c>
      <c r="F790" t="s">
        <v>28</v>
      </c>
      <c r="G790" t="s">
        <v>8</v>
      </c>
      <c r="H790" t="s">
        <v>481</v>
      </c>
    </row>
    <row r="791" spans="1:8" x14ac:dyDescent="0.35">
      <c r="A791" t="s">
        <v>258</v>
      </c>
      <c r="B791" t="s">
        <v>154</v>
      </c>
      <c r="C791" t="s">
        <v>494</v>
      </c>
      <c r="D791" t="s">
        <v>256</v>
      </c>
      <c r="E791" t="s">
        <v>6</v>
      </c>
      <c r="F791" t="s">
        <v>28</v>
      </c>
      <c r="G791" t="s">
        <v>8</v>
      </c>
      <c r="H791" t="s">
        <v>481</v>
      </c>
    </row>
    <row r="792" spans="1:8" x14ac:dyDescent="0.35">
      <c r="A792" t="s">
        <v>258</v>
      </c>
      <c r="B792" t="s">
        <v>136</v>
      </c>
      <c r="C792" t="s">
        <v>494</v>
      </c>
      <c r="D792" t="s">
        <v>256</v>
      </c>
      <c r="E792" t="s">
        <v>6</v>
      </c>
      <c r="F792" t="s">
        <v>28</v>
      </c>
      <c r="G792" t="s">
        <v>8</v>
      </c>
      <c r="H792" t="s">
        <v>481</v>
      </c>
    </row>
    <row r="793" spans="1:8" x14ac:dyDescent="0.35">
      <c r="A793" t="s">
        <v>258</v>
      </c>
      <c r="B793" t="s">
        <v>117</v>
      </c>
      <c r="C793" t="s">
        <v>494</v>
      </c>
      <c r="D793" t="s">
        <v>256</v>
      </c>
      <c r="E793" t="s">
        <v>6</v>
      </c>
      <c r="F793" t="s">
        <v>28</v>
      </c>
      <c r="G793" t="s">
        <v>8</v>
      </c>
      <c r="H793" t="s">
        <v>481</v>
      </c>
    </row>
    <row r="794" spans="1:8" x14ac:dyDescent="0.35">
      <c r="A794" t="s">
        <v>258</v>
      </c>
      <c r="B794" t="s">
        <v>174</v>
      </c>
      <c r="C794" t="s">
        <v>494</v>
      </c>
      <c r="D794" t="s">
        <v>256</v>
      </c>
      <c r="E794" t="s">
        <v>6</v>
      </c>
      <c r="F794" t="s">
        <v>28</v>
      </c>
      <c r="G794" t="s">
        <v>8</v>
      </c>
      <c r="H794" t="s">
        <v>481</v>
      </c>
    </row>
    <row r="795" spans="1:8" x14ac:dyDescent="0.35">
      <c r="A795" t="s">
        <v>258</v>
      </c>
      <c r="B795" t="s">
        <v>127</v>
      </c>
      <c r="C795" t="s">
        <v>494</v>
      </c>
      <c r="D795" t="s">
        <v>256</v>
      </c>
      <c r="E795" t="s">
        <v>6</v>
      </c>
      <c r="F795" t="s">
        <v>28</v>
      </c>
      <c r="G795" t="s">
        <v>8</v>
      </c>
      <c r="H795" t="s">
        <v>481</v>
      </c>
    </row>
    <row r="796" spans="1:8" x14ac:dyDescent="0.35">
      <c r="A796" t="s">
        <v>358</v>
      </c>
      <c r="B796" t="s">
        <v>335</v>
      </c>
      <c r="C796" t="s">
        <v>494</v>
      </c>
      <c r="D796" t="s">
        <v>482</v>
      </c>
      <c r="E796" t="s">
        <v>9</v>
      </c>
      <c r="F796" t="s">
        <v>28</v>
      </c>
      <c r="G796" t="s">
        <v>10</v>
      </c>
      <c r="H796" t="s">
        <v>483</v>
      </c>
    </row>
    <row r="797" spans="1:8" x14ac:dyDescent="0.35">
      <c r="A797" t="s">
        <v>358</v>
      </c>
      <c r="B797" t="s">
        <v>117</v>
      </c>
      <c r="C797" t="s">
        <v>494</v>
      </c>
      <c r="D797" t="s">
        <v>482</v>
      </c>
      <c r="E797" t="s">
        <v>9</v>
      </c>
      <c r="F797" t="s">
        <v>28</v>
      </c>
      <c r="G797" t="s">
        <v>10</v>
      </c>
      <c r="H797" t="s">
        <v>483</v>
      </c>
    </row>
    <row r="798" spans="1:8" x14ac:dyDescent="0.35">
      <c r="A798" t="s">
        <v>358</v>
      </c>
      <c r="B798" t="s">
        <v>108</v>
      </c>
      <c r="C798" t="s">
        <v>494</v>
      </c>
      <c r="D798" t="s">
        <v>482</v>
      </c>
      <c r="E798" t="s">
        <v>9</v>
      </c>
      <c r="F798" t="s">
        <v>28</v>
      </c>
      <c r="G798" t="s">
        <v>10</v>
      </c>
      <c r="H798" t="s">
        <v>483</v>
      </c>
    </row>
    <row r="799" spans="1:8" x14ac:dyDescent="0.35">
      <c r="A799" t="s">
        <v>358</v>
      </c>
      <c r="B799" t="s">
        <v>136</v>
      </c>
      <c r="C799" t="s">
        <v>494</v>
      </c>
      <c r="D799" t="s">
        <v>482</v>
      </c>
      <c r="E799" t="s">
        <v>9</v>
      </c>
      <c r="F799" t="s">
        <v>28</v>
      </c>
      <c r="G799" t="s">
        <v>10</v>
      </c>
      <c r="H799" t="s">
        <v>483</v>
      </c>
    </row>
    <row r="800" spans="1:8" x14ac:dyDescent="0.35">
      <c r="A800" t="s">
        <v>358</v>
      </c>
      <c r="B800" t="s">
        <v>113</v>
      </c>
      <c r="C800" t="s">
        <v>494</v>
      </c>
      <c r="D800" t="s">
        <v>256</v>
      </c>
      <c r="E800" t="s">
        <v>9</v>
      </c>
      <c r="F800" t="s">
        <v>28</v>
      </c>
      <c r="G800" t="s">
        <v>10</v>
      </c>
      <c r="H800" t="s">
        <v>483</v>
      </c>
    </row>
    <row r="801" spans="1:8" x14ac:dyDescent="0.35">
      <c r="A801" t="s">
        <v>358</v>
      </c>
      <c r="B801" t="s">
        <v>127</v>
      </c>
      <c r="C801" t="s">
        <v>494</v>
      </c>
      <c r="D801" t="s">
        <v>482</v>
      </c>
      <c r="E801" t="s">
        <v>9</v>
      </c>
      <c r="F801" t="s">
        <v>28</v>
      </c>
      <c r="G801" t="s">
        <v>10</v>
      </c>
      <c r="H801" t="s">
        <v>483</v>
      </c>
    </row>
    <row r="802" spans="1:8" x14ac:dyDescent="0.35">
      <c r="A802" t="s">
        <v>358</v>
      </c>
      <c r="B802" t="s">
        <v>113</v>
      </c>
      <c r="C802" t="s">
        <v>494</v>
      </c>
      <c r="D802" t="s">
        <v>482</v>
      </c>
      <c r="E802" t="s">
        <v>9</v>
      </c>
      <c r="F802" t="s">
        <v>28</v>
      </c>
      <c r="G802" t="s">
        <v>10</v>
      </c>
      <c r="H802" t="s">
        <v>483</v>
      </c>
    </row>
    <row r="803" spans="1:8" x14ac:dyDescent="0.35">
      <c r="A803" t="s">
        <v>268</v>
      </c>
      <c r="B803" t="s">
        <v>136</v>
      </c>
      <c r="C803" t="s">
        <v>494</v>
      </c>
      <c r="D803" t="s">
        <v>256</v>
      </c>
      <c r="E803" t="s">
        <v>6</v>
      </c>
      <c r="F803" t="s">
        <v>28</v>
      </c>
      <c r="G803" t="s">
        <v>7</v>
      </c>
      <c r="H803" t="s">
        <v>475</v>
      </c>
    </row>
    <row r="804" spans="1:8" x14ac:dyDescent="0.35">
      <c r="A804" t="s">
        <v>268</v>
      </c>
      <c r="B804" t="s">
        <v>335</v>
      </c>
      <c r="C804" t="s">
        <v>494</v>
      </c>
      <c r="D804" t="s">
        <v>256</v>
      </c>
      <c r="E804" t="s">
        <v>6</v>
      </c>
      <c r="F804" t="s">
        <v>28</v>
      </c>
      <c r="G804" t="s">
        <v>7</v>
      </c>
      <c r="H804" t="s">
        <v>475</v>
      </c>
    </row>
    <row r="805" spans="1:8" x14ac:dyDescent="0.35">
      <c r="A805" t="s">
        <v>268</v>
      </c>
      <c r="B805" t="s">
        <v>117</v>
      </c>
      <c r="C805" t="s">
        <v>494</v>
      </c>
      <c r="D805" t="s">
        <v>256</v>
      </c>
      <c r="E805" t="s">
        <v>6</v>
      </c>
      <c r="F805" t="s">
        <v>28</v>
      </c>
      <c r="G805" t="s">
        <v>7</v>
      </c>
      <c r="H805" t="s">
        <v>475</v>
      </c>
    </row>
    <row r="806" spans="1:8" x14ac:dyDescent="0.35">
      <c r="A806" t="s">
        <v>268</v>
      </c>
      <c r="B806" t="s">
        <v>154</v>
      </c>
      <c r="C806" t="s">
        <v>494</v>
      </c>
      <c r="D806" t="s">
        <v>256</v>
      </c>
      <c r="E806" t="s">
        <v>6</v>
      </c>
      <c r="F806" t="s">
        <v>28</v>
      </c>
      <c r="G806" t="s">
        <v>7</v>
      </c>
      <c r="H806" t="s">
        <v>475</v>
      </c>
    </row>
    <row r="807" spans="1:8" x14ac:dyDescent="0.35">
      <c r="A807" t="s">
        <v>330</v>
      </c>
      <c r="B807" t="s">
        <v>477</v>
      </c>
      <c r="C807" t="s">
        <v>494</v>
      </c>
      <c r="D807" t="s">
        <v>256</v>
      </c>
      <c r="E807" t="s">
        <v>9</v>
      </c>
      <c r="F807" t="s">
        <v>28</v>
      </c>
      <c r="G807" t="s">
        <v>15</v>
      </c>
      <c r="H807" t="s">
        <v>483</v>
      </c>
    </row>
    <row r="808" spans="1:8" x14ac:dyDescent="0.35">
      <c r="A808" t="s">
        <v>330</v>
      </c>
      <c r="B808" t="s">
        <v>335</v>
      </c>
      <c r="C808" t="s">
        <v>494</v>
      </c>
      <c r="D808" t="s">
        <v>256</v>
      </c>
      <c r="E808" t="s">
        <v>9</v>
      </c>
      <c r="F808" t="s">
        <v>28</v>
      </c>
      <c r="G808" t="s">
        <v>15</v>
      </c>
      <c r="H808" t="s">
        <v>483</v>
      </c>
    </row>
    <row r="809" spans="1:8" x14ac:dyDescent="0.35">
      <c r="A809" t="s">
        <v>330</v>
      </c>
      <c r="B809" t="s">
        <v>127</v>
      </c>
      <c r="C809" t="s">
        <v>494</v>
      </c>
      <c r="D809" t="s">
        <v>256</v>
      </c>
      <c r="E809" t="s">
        <v>9</v>
      </c>
      <c r="F809" t="s">
        <v>28</v>
      </c>
      <c r="G809" t="s">
        <v>15</v>
      </c>
      <c r="H809" t="s">
        <v>483</v>
      </c>
    </row>
    <row r="810" spans="1:8" x14ac:dyDescent="0.35">
      <c r="A810" t="s">
        <v>330</v>
      </c>
      <c r="B810" t="s">
        <v>174</v>
      </c>
      <c r="C810" t="s">
        <v>494</v>
      </c>
      <c r="D810" t="s">
        <v>256</v>
      </c>
      <c r="E810" t="s">
        <v>9</v>
      </c>
      <c r="F810" t="s">
        <v>28</v>
      </c>
      <c r="G810" t="s">
        <v>15</v>
      </c>
      <c r="H810" t="s">
        <v>483</v>
      </c>
    </row>
    <row r="811" spans="1:8" x14ac:dyDescent="0.35">
      <c r="A811" t="s">
        <v>330</v>
      </c>
      <c r="B811" t="s">
        <v>117</v>
      </c>
      <c r="C811" t="s">
        <v>494</v>
      </c>
      <c r="D811" t="s">
        <v>256</v>
      </c>
      <c r="E811" t="s">
        <v>9</v>
      </c>
      <c r="F811" t="s">
        <v>28</v>
      </c>
      <c r="G811" t="s">
        <v>15</v>
      </c>
      <c r="H811" t="s">
        <v>483</v>
      </c>
    </row>
    <row r="812" spans="1:8" x14ac:dyDescent="0.35">
      <c r="A812" t="s">
        <v>330</v>
      </c>
      <c r="B812" t="s">
        <v>113</v>
      </c>
      <c r="C812" t="s">
        <v>494</v>
      </c>
      <c r="D812" t="s">
        <v>256</v>
      </c>
      <c r="E812" t="s">
        <v>9</v>
      </c>
      <c r="F812" t="s">
        <v>28</v>
      </c>
      <c r="G812" t="s">
        <v>15</v>
      </c>
      <c r="H812" t="s">
        <v>483</v>
      </c>
    </row>
    <row r="813" spans="1:8" x14ac:dyDescent="0.35">
      <c r="A813" t="s">
        <v>409</v>
      </c>
      <c r="B813" t="s">
        <v>113</v>
      </c>
      <c r="C813" t="s">
        <v>494</v>
      </c>
      <c r="D813" t="s">
        <v>256</v>
      </c>
      <c r="E813" t="s">
        <v>12</v>
      </c>
      <c r="F813" t="s">
        <v>28</v>
      </c>
      <c r="G813" t="s">
        <v>14</v>
      </c>
      <c r="H813" t="s">
        <v>493</v>
      </c>
    </row>
    <row r="814" spans="1:8" x14ac:dyDescent="0.35">
      <c r="A814" t="s">
        <v>409</v>
      </c>
      <c r="B814" t="s">
        <v>108</v>
      </c>
      <c r="C814" t="s">
        <v>494</v>
      </c>
      <c r="D814" t="s">
        <v>256</v>
      </c>
      <c r="E814" t="s">
        <v>12</v>
      </c>
      <c r="F814" t="s">
        <v>28</v>
      </c>
      <c r="G814" t="s">
        <v>14</v>
      </c>
      <c r="H814" t="s">
        <v>493</v>
      </c>
    </row>
    <row r="815" spans="1:8" x14ac:dyDescent="0.35">
      <c r="A815" t="s">
        <v>409</v>
      </c>
      <c r="B815" t="s">
        <v>121</v>
      </c>
      <c r="C815" t="s">
        <v>494</v>
      </c>
      <c r="D815" t="s">
        <v>256</v>
      </c>
      <c r="E815" t="s">
        <v>12</v>
      </c>
      <c r="F815" t="s">
        <v>28</v>
      </c>
      <c r="G815" t="s">
        <v>14</v>
      </c>
      <c r="H815" t="s">
        <v>493</v>
      </c>
    </row>
    <row r="816" spans="1:8" x14ac:dyDescent="0.35">
      <c r="A816" t="s">
        <v>409</v>
      </c>
      <c r="B816" t="s">
        <v>477</v>
      </c>
      <c r="C816" t="s">
        <v>494</v>
      </c>
      <c r="D816" t="s">
        <v>256</v>
      </c>
      <c r="E816" t="s">
        <v>12</v>
      </c>
      <c r="F816" t="s">
        <v>28</v>
      </c>
      <c r="G816" t="s">
        <v>14</v>
      </c>
      <c r="H816" t="s">
        <v>493</v>
      </c>
    </row>
    <row r="817" spans="1:8" x14ac:dyDescent="0.35">
      <c r="A817" t="s">
        <v>398</v>
      </c>
      <c r="B817" t="s">
        <v>113</v>
      </c>
      <c r="C817" t="s">
        <v>494</v>
      </c>
      <c r="D817" t="s">
        <v>256</v>
      </c>
      <c r="E817" t="s">
        <v>12</v>
      </c>
      <c r="F817" t="s">
        <v>28</v>
      </c>
      <c r="G817" t="s">
        <v>14</v>
      </c>
      <c r="H817" t="s">
        <v>493</v>
      </c>
    </row>
    <row r="818" spans="1:8" x14ac:dyDescent="0.35">
      <c r="A818" t="s">
        <v>398</v>
      </c>
      <c r="B818" t="s">
        <v>108</v>
      </c>
      <c r="C818" t="s">
        <v>494</v>
      </c>
      <c r="D818" t="s">
        <v>256</v>
      </c>
      <c r="E818" t="s">
        <v>12</v>
      </c>
      <c r="F818" t="s">
        <v>28</v>
      </c>
      <c r="G818" t="s">
        <v>14</v>
      </c>
      <c r="H818" t="s">
        <v>493</v>
      </c>
    </row>
    <row r="819" spans="1:8" x14ac:dyDescent="0.35">
      <c r="A819" t="s">
        <v>398</v>
      </c>
      <c r="B819" t="s">
        <v>121</v>
      </c>
      <c r="C819" t="s">
        <v>494</v>
      </c>
      <c r="D819" t="s">
        <v>256</v>
      </c>
      <c r="E819" t="s">
        <v>12</v>
      </c>
      <c r="F819" t="s">
        <v>28</v>
      </c>
      <c r="G819" t="s">
        <v>14</v>
      </c>
      <c r="H819" t="s">
        <v>493</v>
      </c>
    </row>
    <row r="820" spans="1:8" x14ac:dyDescent="0.35">
      <c r="A820" t="s">
        <v>398</v>
      </c>
      <c r="B820" t="s">
        <v>477</v>
      </c>
      <c r="C820" t="s">
        <v>494</v>
      </c>
      <c r="D820" t="s">
        <v>256</v>
      </c>
      <c r="E820" t="s">
        <v>12</v>
      </c>
      <c r="F820" t="s">
        <v>28</v>
      </c>
      <c r="G820" t="s">
        <v>14</v>
      </c>
      <c r="H820" t="s">
        <v>493</v>
      </c>
    </row>
    <row r="821" spans="1:8" x14ac:dyDescent="0.35">
      <c r="A821" t="s">
        <v>276</v>
      </c>
      <c r="B821" t="s">
        <v>119</v>
      </c>
      <c r="C821" t="s">
        <v>494</v>
      </c>
      <c r="D821" t="s">
        <v>256</v>
      </c>
      <c r="E821" t="s">
        <v>6</v>
      </c>
      <c r="F821" t="s">
        <v>28</v>
      </c>
      <c r="G821" t="s">
        <v>7</v>
      </c>
      <c r="H821" t="s">
        <v>488</v>
      </c>
    </row>
    <row r="822" spans="1:8" x14ac:dyDescent="0.35">
      <c r="A822" t="s">
        <v>383</v>
      </c>
      <c r="B822" t="s">
        <v>119</v>
      </c>
      <c r="C822" t="s">
        <v>494</v>
      </c>
      <c r="D822" t="s">
        <v>482</v>
      </c>
      <c r="E822" t="s">
        <v>9</v>
      </c>
      <c r="F822" t="s">
        <v>28</v>
      </c>
      <c r="G822" t="s">
        <v>10</v>
      </c>
      <c r="H822" t="s">
        <v>483</v>
      </c>
    </row>
    <row r="823" spans="1:8" x14ac:dyDescent="0.35">
      <c r="A823" t="s">
        <v>417</v>
      </c>
      <c r="B823" t="s">
        <v>335</v>
      </c>
      <c r="C823" t="s">
        <v>494</v>
      </c>
      <c r="D823" t="s">
        <v>256</v>
      </c>
      <c r="E823" t="s">
        <v>9</v>
      </c>
      <c r="F823" t="s">
        <v>28</v>
      </c>
      <c r="G823" t="s">
        <v>10</v>
      </c>
      <c r="H823" t="s">
        <v>483</v>
      </c>
    </row>
    <row r="824" spans="1:8" x14ac:dyDescent="0.35">
      <c r="A824" t="s">
        <v>417</v>
      </c>
      <c r="B824" t="s">
        <v>113</v>
      </c>
      <c r="C824" t="s">
        <v>494</v>
      </c>
      <c r="D824" t="s">
        <v>256</v>
      </c>
      <c r="E824" t="s">
        <v>9</v>
      </c>
      <c r="F824" t="s">
        <v>28</v>
      </c>
      <c r="G824" t="s">
        <v>10</v>
      </c>
      <c r="H824" t="s">
        <v>483</v>
      </c>
    </row>
    <row r="825" spans="1:8" x14ac:dyDescent="0.35">
      <c r="A825" t="s">
        <v>417</v>
      </c>
      <c r="B825" t="s">
        <v>174</v>
      </c>
      <c r="C825" t="s">
        <v>494</v>
      </c>
      <c r="D825" t="s">
        <v>256</v>
      </c>
      <c r="E825" t="s">
        <v>9</v>
      </c>
      <c r="F825" t="s">
        <v>28</v>
      </c>
      <c r="G825" t="s">
        <v>10</v>
      </c>
      <c r="H825" t="s">
        <v>483</v>
      </c>
    </row>
    <row r="826" spans="1:8" x14ac:dyDescent="0.35">
      <c r="A826" t="s">
        <v>417</v>
      </c>
      <c r="B826" t="s">
        <v>117</v>
      </c>
      <c r="C826" t="s">
        <v>494</v>
      </c>
      <c r="D826" t="s">
        <v>482</v>
      </c>
      <c r="E826" t="s">
        <v>9</v>
      </c>
      <c r="F826" t="s">
        <v>28</v>
      </c>
      <c r="G826" t="s">
        <v>10</v>
      </c>
      <c r="H826" t="s">
        <v>483</v>
      </c>
    </row>
    <row r="827" spans="1:8" x14ac:dyDescent="0.35">
      <c r="A827" t="s">
        <v>417</v>
      </c>
      <c r="B827" t="s">
        <v>477</v>
      </c>
      <c r="C827" t="s">
        <v>494</v>
      </c>
      <c r="D827" t="s">
        <v>256</v>
      </c>
      <c r="E827" t="s">
        <v>9</v>
      </c>
      <c r="F827" t="s">
        <v>28</v>
      </c>
      <c r="G827" t="s">
        <v>10</v>
      </c>
      <c r="H827" t="s">
        <v>483</v>
      </c>
    </row>
    <row r="828" spans="1:8" x14ac:dyDescent="0.35">
      <c r="A828" t="s">
        <v>263</v>
      </c>
      <c r="B828" t="s">
        <v>136</v>
      </c>
      <c r="C828" t="s">
        <v>494</v>
      </c>
      <c r="D828" t="s">
        <v>256</v>
      </c>
      <c r="E828" t="s">
        <v>6</v>
      </c>
      <c r="F828" t="s">
        <v>28</v>
      </c>
      <c r="G828" t="s">
        <v>8</v>
      </c>
      <c r="H828" t="s">
        <v>479</v>
      </c>
    </row>
    <row r="829" spans="1:8" x14ac:dyDescent="0.35">
      <c r="A829" t="s">
        <v>263</v>
      </c>
      <c r="B829" t="s">
        <v>117</v>
      </c>
      <c r="C829" t="s">
        <v>494</v>
      </c>
      <c r="D829" t="s">
        <v>256</v>
      </c>
      <c r="E829" t="s">
        <v>6</v>
      </c>
      <c r="F829" t="s">
        <v>28</v>
      </c>
      <c r="G829" t="s">
        <v>8</v>
      </c>
      <c r="H829" t="s">
        <v>479</v>
      </c>
    </row>
    <row r="830" spans="1:8" x14ac:dyDescent="0.35">
      <c r="A830" t="s">
        <v>263</v>
      </c>
      <c r="B830" t="s">
        <v>154</v>
      </c>
      <c r="C830" t="s">
        <v>494</v>
      </c>
      <c r="D830" t="s">
        <v>256</v>
      </c>
      <c r="E830" t="s">
        <v>6</v>
      </c>
      <c r="F830" t="s">
        <v>28</v>
      </c>
      <c r="G830" t="s">
        <v>8</v>
      </c>
      <c r="H830" t="s">
        <v>479</v>
      </c>
    </row>
    <row r="831" spans="1:8" x14ac:dyDescent="0.35">
      <c r="A831" t="s">
        <v>263</v>
      </c>
      <c r="B831" t="s">
        <v>477</v>
      </c>
      <c r="C831" t="s">
        <v>494</v>
      </c>
      <c r="D831" t="s">
        <v>256</v>
      </c>
      <c r="E831" t="s">
        <v>6</v>
      </c>
      <c r="F831" t="s">
        <v>28</v>
      </c>
      <c r="G831" t="s">
        <v>8</v>
      </c>
      <c r="H831" t="s">
        <v>479</v>
      </c>
    </row>
    <row r="832" spans="1:8" x14ac:dyDescent="0.35">
      <c r="A832" t="s">
        <v>263</v>
      </c>
      <c r="B832" t="s">
        <v>335</v>
      </c>
      <c r="C832" t="s">
        <v>494</v>
      </c>
      <c r="D832" t="s">
        <v>256</v>
      </c>
      <c r="E832" t="s">
        <v>6</v>
      </c>
      <c r="F832" t="s">
        <v>28</v>
      </c>
      <c r="G832" t="s">
        <v>8</v>
      </c>
      <c r="H832" t="s">
        <v>479</v>
      </c>
    </row>
    <row r="833" spans="1:8" x14ac:dyDescent="0.35">
      <c r="A833" t="s">
        <v>263</v>
      </c>
      <c r="B833" t="s">
        <v>127</v>
      </c>
      <c r="C833" t="s">
        <v>494</v>
      </c>
      <c r="D833" t="s">
        <v>256</v>
      </c>
      <c r="E833" t="s">
        <v>6</v>
      </c>
      <c r="F833" t="s">
        <v>28</v>
      </c>
      <c r="G833" t="s">
        <v>8</v>
      </c>
      <c r="H833" t="s">
        <v>479</v>
      </c>
    </row>
    <row r="834" spans="1:8" x14ac:dyDescent="0.35">
      <c r="A834" t="s">
        <v>360</v>
      </c>
      <c r="B834" t="s">
        <v>113</v>
      </c>
      <c r="C834" t="s">
        <v>494</v>
      </c>
      <c r="D834" t="s">
        <v>482</v>
      </c>
      <c r="E834" t="s">
        <v>9</v>
      </c>
      <c r="F834" t="s">
        <v>28</v>
      </c>
      <c r="G834" t="s">
        <v>10</v>
      </c>
      <c r="H834" t="s">
        <v>484</v>
      </c>
    </row>
    <row r="835" spans="1:8" x14ac:dyDescent="0.35">
      <c r="A835" t="s">
        <v>360</v>
      </c>
      <c r="B835" t="s">
        <v>136</v>
      </c>
      <c r="C835" t="s">
        <v>494</v>
      </c>
      <c r="D835" t="s">
        <v>482</v>
      </c>
      <c r="E835" t="s">
        <v>9</v>
      </c>
      <c r="F835" t="s">
        <v>28</v>
      </c>
      <c r="G835" t="s">
        <v>10</v>
      </c>
      <c r="H835" t="s">
        <v>484</v>
      </c>
    </row>
    <row r="836" spans="1:8" x14ac:dyDescent="0.35">
      <c r="A836" t="s">
        <v>360</v>
      </c>
      <c r="B836" t="s">
        <v>108</v>
      </c>
      <c r="C836" t="s">
        <v>494</v>
      </c>
      <c r="D836" t="s">
        <v>482</v>
      </c>
      <c r="E836" t="s">
        <v>9</v>
      </c>
      <c r="F836" t="s">
        <v>28</v>
      </c>
      <c r="G836" t="s">
        <v>10</v>
      </c>
      <c r="H836" t="s">
        <v>484</v>
      </c>
    </row>
    <row r="837" spans="1:8" x14ac:dyDescent="0.35">
      <c r="A837" t="s">
        <v>360</v>
      </c>
      <c r="B837" t="s">
        <v>117</v>
      </c>
      <c r="C837" t="s">
        <v>494</v>
      </c>
      <c r="D837" t="s">
        <v>482</v>
      </c>
      <c r="E837" t="s">
        <v>9</v>
      </c>
      <c r="F837" t="s">
        <v>28</v>
      </c>
      <c r="G837" t="s">
        <v>10</v>
      </c>
      <c r="H837" t="s">
        <v>484</v>
      </c>
    </row>
    <row r="838" spans="1:8" x14ac:dyDescent="0.35">
      <c r="A838" t="s">
        <v>360</v>
      </c>
      <c r="B838" t="s">
        <v>127</v>
      </c>
      <c r="C838" t="s">
        <v>494</v>
      </c>
      <c r="D838" t="s">
        <v>482</v>
      </c>
      <c r="E838" t="s">
        <v>9</v>
      </c>
      <c r="F838" t="s">
        <v>28</v>
      </c>
      <c r="G838" t="s">
        <v>10</v>
      </c>
      <c r="H838" t="s">
        <v>484</v>
      </c>
    </row>
    <row r="839" spans="1:8" x14ac:dyDescent="0.35">
      <c r="A839" t="s">
        <v>360</v>
      </c>
      <c r="B839" t="s">
        <v>335</v>
      </c>
      <c r="C839" t="s">
        <v>494</v>
      </c>
      <c r="D839" t="s">
        <v>482</v>
      </c>
      <c r="E839" t="s">
        <v>9</v>
      </c>
      <c r="F839" t="s">
        <v>28</v>
      </c>
      <c r="G839" t="s">
        <v>10</v>
      </c>
      <c r="H839" t="s">
        <v>484</v>
      </c>
    </row>
    <row r="840" spans="1:8" x14ac:dyDescent="0.35">
      <c r="A840" t="s">
        <v>361</v>
      </c>
      <c r="B840" t="s">
        <v>108</v>
      </c>
      <c r="C840" t="s">
        <v>494</v>
      </c>
      <c r="D840" t="s">
        <v>482</v>
      </c>
      <c r="E840" t="s">
        <v>9</v>
      </c>
      <c r="F840" t="s">
        <v>28</v>
      </c>
      <c r="G840" t="s">
        <v>10</v>
      </c>
      <c r="H840" t="s">
        <v>484</v>
      </c>
    </row>
    <row r="841" spans="1:8" x14ac:dyDescent="0.35">
      <c r="A841" t="s">
        <v>361</v>
      </c>
      <c r="B841" t="s">
        <v>136</v>
      </c>
      <c r="C841" t="s">
        <v>494</v>
      </c>
      <c r="D841" t="s">
        <v>482</v>
      </c>
      <c r="E841" t="s">
        <v>9</v>
      </c>
      <c r="F841" t="s">
        <v>28</v>
      </c>
      <c r="G841" t="s">
        <v>10</v>
      </c>
      <c r="H841" t="s">
        <v>484</v>
      </c>
    </row>
    <row r="842" spans="1:8" x14ac:dyDescent="0.35">
      <c r="A842" t="s">
        <v>361</v>
      </c>
      <c r="B842" t="s">
        <v>127</v>
      </c>
      <c r="C842" t="s">
        <v>494</v>
      </c>
      <c r="D842" t="s">
        <v>482</v>
      </c>
      <c r="E842" t="s">
        <v>9</v>
      </c>
      <c r="F842" t="s">
        <v>28</v>
      </c>
      <c r="G842" t="s">
        <v>10</v>
      </c>
      <c r="H842" t="s">
        <v>484</v>
      </c>
    </row>
    <row r="843" spans="1:8" x14ac:dyDescent="0.35">
      <c r="A843" t="s">
        <v>361</v>
      </c>
      <c r="B843" t="s">
        <v>335</v>
      </c>
      <c r="C843" t="s">
        <v>494</v>
      </c>
      <c r="D843" t="s">
        <v>482</v>
      </c>
      <c r="E843" t="s">
        <v>9</v>
      </c>
      <c r="F843" t="s">
        <v>28</v>
      </c>
      <c r="G843" t="s">
        <v>10</v>
      </c>
      <c r="H843" t="s">
        <v>484</v>
      </c>
    </row>
    <row r="844" spans="1:8" x14ac:dyDescent="0.35">
      <c r="A844" t="s">
        <v>361</v>
      </c>
      <c r="B844" t="s">
        <v>113</v>
      </c>
      <c r="C844" t="s">
        <v>494</v>
      </c>
      <c r="D844" t="s">
        <v>482</v>
      </c>
      <c r="E844" t="s">
        <v>9</v>
      </c>
      <c r="F844" t="s">
        <v>28</v>
      </c>
      <c r="G844" t="s">
        <v>10</v>
      </c>
      <c r="H844" t="s">
        <v>484</v>
      </c>
    </row>
    <row r="845" spans="1:8" x14ac:dyDescent="0.35">
      <c r="A845" t="s">
        <v>361</v>
      </c>
      <c r="B845" t="s">
        <v>117</v>
      </c>
      <c r="C845" t="s">
        <v>494</v>
      </c>
      <c r="D845" t="s">
        <v>482</v>
      </c>
      <c r="E845" t="s">
        <v>9</v>
      </c>
      <c r="F845" t="s">
        <v>28</v>
      </c>
      <c r="G845" t="s">
        <v>10</v>
      </c>
      <c r="H845" t="s">
        <v>484</v>
      </c>
    </row>
    <row r="846" spans="1:8" x14ac:dyDescent="0.35">
      <c r="A846" t="s">
        <v>395</v>
      </c>
      <c r="B846" t="s">
        <v>174</v>
      </c>
      <c r="C846" t="s">
        <v>494</v>
      </c>
      <c r="D846" t="s">
        <v>256</v>
      </c>
      <c r="E846" t="s">
        <v>9</v>
      </c>
      <c r="F846" t="s">
        <v>28</v>
      </c>
      <c r="G846" t="s">
        <v>15</v>
      </c>
      <c r="H846" t="s">
        <v>483</v>
      </c>
    </row>
    <row r="847" spans="1:8" x14ac:dyDescent="0.35">
      <c r="A847" t="s">
        <v>395</v>
      </c>
      <c r="B847" t="s">
        <v>335</v>
      </c>
      <c r="C847" t="s">
        <v>494</v>
      </c>
      <c r="D847" t="s">
        <v>256</v>
      </c>
      <c r="E847" t="s">
        <v>9</v>
      </c>
      <c r="F847" t="s">
        <v>28</v>
      </c>
      <c r="G847" t="s">
        <v>15</v>
      </c>
      <c r="H847" t="s">
        <v>483</v>
      </c>
    </row>
    <row r="848" spans="1:8" x14ac:dyDescent="0.35">
      <c r="A848" t="s">
        <v>395</v>
      </c>
      <c r="B848" t="s">
        <v>127</v>
      </c>
      <c r="C848" t="s">
        <v>494</v>
      </c>
      <c r="D848" t="s">
        <v>256</v>
      </c>
      <c r="E848" t="s">
        <v>9</v>
      </c>
      <c r="F848" t="s">
        <v>28</v>
      </c>
      <c r="G848" t="s">
        <v>15</v>
      </c>
      <c r="H848" t="s">
        <v>483</v>
      </c>
    </row>
    <row r="849" spans="1:8" x14ac:dyDescent="0.35">
      <c r="A849" t="s">
        <v>395</v>
      </c>
      <c r="B849" t="s">
        <v>154</v>
      </c>
      <c r="C849" t="s">
        <v>494</v>
      </c>
      <c r="D849" t="s">
        <v>256</v>
      </c>
      <c r="E849" t="s">
        <v>9</v>
      </c>
      <c r="F849" t="s">
        <v>28</v>
      </c>
      <c r="G849" t="s">
        <v>15</v>
      </c>
      <c r="H849" t="s">
        <v>483</v>
      </c>
    </row>
    <row r="850" spans="1:8" x14ac:dyDescent="0.35">
      <c r="A850" t="s">
        <v>395</v>
      </c>
      <c r="B850" t="s">
        <v>108</v>
      </c>
      <c r="C850" t="s">
        <v>494</v>
      </c>
      <c r="D850" t="s">
        <v>256</v>
      </c>
      <c r="E850" t="s">
        <v>9</v>
      </c>
      <c r="F850" t="s">
        <v>28</v>
      </c>
      <c r="G850" t="s">
        <v>15</v>
      </c>
      <c r="H850" t="s">
        <v>483</v>
      </c>
    </row>
    <row r="851" spans="1:8" x14ac:dyDescent="0.35">
      <c r="A851" t="s">
        <v>395</v>
      </c>
      <c r="B851" t="s">
        <v>477</v>
      </c>
      <c r="C851" t="s">
        <v>494</v>
      </c>
      <c r="D851" t="s">
        <v>256</v>
      </c>
      <c r="E851" t="s">
        <v>9</v>
      </c>
      <c r="F851" t="s">
        <v>28</v>
      </c>
      <c r="G851" t="s">
        <v>15</v>
      </c>
      <c r="H851" t="s">
        <v>483</v>
      </c>
    </row>
    <row r="852" spans="1:8" x14ac:dyDescent="0.35">
      <c r="A852" t="s">
        <v>395</v>
      </c>
      <c r="B852" t="s">
        <v>113</v>
      </c>
      <c r="C852" t="s">
        <v>494</v>
      </c>
      <c r="D852" t="s">
        <v>256</v>
      </c>
      <c r="E852" t="s">
        <v>9</v>
      </c>
      <c r="F852" t="s">
        <v>28</v>
      </c>
      <c r="G852" t="s">
        <v>15</v>
      </c>
      <c r="H852" t="s">
        <v>483</v>
      </c>
    </row>
    <row r="853" spans="1:8" x14ac:dyDescent="0.35">
      <c r="A853" t="s">
        <v>395</v>
      </c>
      <c r="B853" t="s">
        <v>117</v>
      </c>
      <c r="C853" t="s">
        <v>494</v>
      </c>
      <c r="D853" t="s">
        <v>256</v>
      </c>
      <c r="E853" t="s">
        <v>9</v>
      </c>
      <c r="F853" t="s">
        <v>28</v>
      </c>
      <c r="G853" t="s">
        <v>15</v>
      </c>
      <c r="H853" t="s">
        <v>483</v>
      </c>
    </row>
    <row r="854" spans="1:8" x14ac:dyDescent="0.35">
      <c r="A854" t="s">
        <v>288</v>
      </c>
      <c r="B854" t="s">
        <v>136</v>
      </c>
      <c r="C854" t="s">
        <v>494</v>
      </c>
      <c r="D854" t="s">
        <v>256</v>
      </c>
      <c r="E854" t="s">
        <v>12</v>
      </c>
      <c r="F854" t="s">
        <v>28</v>
      </c>
      <c r="G854" t="s">
        <v>14</v>
      </c>
      <c r="H854" t="s">
        <v>492</v>
      </c>
    </row>
    <row r="855" spans="1:8" x14ac:dyDescent="0.35">
      <c r="A855" t="s">
        <v>294</v>
      </c>
      <c r="B855" t="s">
        <v>136</v>
      </c>
      <c r="C855" t="s">
        <v>494</v>
      </c>
      <c r="D855" t="s">
        <v>256</v>
      </c>
      <c r="E855" t="s">
        <v>12</v>
      </c>
      <c r="F855" t="s">
        <v>28</v>
      </c>
      <c r="G855" t="s">
        <v>14</v>
      </c>
      <c r="H855" t="s">
        <v>492</v>
      </c>
    </row>
    <row r="856" spans="1:8" x14ac:dyDescent="0.35">
      <c r="A856" t="s">
        <v>296</v>
      </c>
      <c r="B856" t="s">
        <v>477</v>
      </c>
      <c r="C856" t="s">
        <v>494</v>
      </c>
      <c r="D856" t="s">
        <v>256</v>
      </c>
      <c r="E856" t="s">
        <v>12</v>
      </c>
      <c r="F856" t="s">
        <v>28</v>
      </c>
      <c r="G856" t="s">
        <v>7</v>
      </c>
      <c r="H856" t="s">
        <v>491</v>
      </c>
    </row>
    <row r="857" spans="1:8" x14ac:dyDescent="0.35">
      <c r="A857" t="s">
        <v>296</v>
      </c>
      <c r="B857" t="s">
        <v>174</v>
      </c>
      <c r="C857" t="s">
        <v>494</v>
      </c>
      <c r="D857" t="s">
        <v>256</v>
      </c>
      <c r="E857" t="s">
        <v>12</v>
      </c>
      <c r="F857" t="s">
        <v>28</v>
      </c>
      <c r="G857" t="s">
        <v>7</v>
      </c>
      <c r="H857" t="s">
        <v>491</v>
      </c>
    </row>
    <row r="858" spans="1:8" x14ac:dyDescent="0.35">
      <c r="A858" t="s">
        <v>296</v>
      </c>
      <c r="B858" t="s">
        <v>127</v>
      </c>
      <c r="C858" t="s">
        <v>494</v>
      </c>
      <c r="D858" t="s">
        <v>256</v>
      </c>
      <c r="E858" t="s">
        <v>12</v>
      </c>
      <c r="F858" t="s">
        <v>28</v>
      </c>
      <c r="G858" t="s">
        <v>7</v>
      </c>
      <c r="H858" t="s">
        <v>491</v>
      </c>
    </row>
    <row r="859" spans="1:8" x14ac:dyDescent="0.35">
      <c r="A859" t="s">
        <v>296</v>
      </c>
      <c r="B859" t="s">
        <v>108</v>
      </c>
      <c r="C859" t="s">
        <v>494</v>
      </c>
      <c r="D859" t="s">
        <v>256</v>
      </c>
      <c r="E859" t="s">
        <v>12</v>
      </c>
      <c r="F859" t="s">
        <v>28</v>
      </c>
      <c r="G859" t="s">
        <v>7</v>
      </c>
      <c r="H859" t="s">
        <v>491</v>
      </c>
    </row>
    <row r="860" spans="1:8" x14ac:dyDescent="0.35">
      <c r="A860" t="s">
        <v>351</v>
      </c>
      <c r="B860" t="s">
        <v>477</v>
      </c>
      <c r="C860" t="s">
        <v>494</v>
      </c>
      <c r="D860" t="s">
        <v>256</v>
      </c>
      <c r="E860" t="s">
        <v>12</v>
      </c>
      <c r="F860" t="s">
        <v>28</v>
      </c>
      <c r="G860" t="s">
        <v>14</v>
      </c>
      <c r="H860" t="s">
        <v>493</v>
      </c>
    </row>
    <row r="861" spans="1:8" x14ac:dyDescent="0.35">
      <c r="A861" t="s">
        <v>351</v>
      </c>
      <c r="B861" t="s">
        <v>121</v>
      </c>
      <c r="C861" t="s">
        <v>494</v>
      </c>
      <c r="D861" t="s">
        <v>256</v>
      </c>
      <c r="E861" t="s">
        <v>12</v>
      </c>
      <c r="F861" t="s">
        <v>28</v>
      </c>
      <c r="G861" t="s">
        <v>14</v>
      </c>
      <c r="H861" t="s">
        <v>493</v>
      </c>
    </row>
    <row r="862" spans="1:8" x14ac:dyDescent="0.35">
      <c r="A862" t="s">
        <v>351</v>
      </c>
      <c r="B862" t="s">
        <v>108</v>
      </c>
      <c r="C862" t="s">
        <v>494</v>
      </c>
      <c r="D862" t="s">
        <v>256</v>
      </c>
      <c r="E862" t="s">
        <v>12</v>
      </c>
      <c r="F862" t="s">
        <v>28</v>
      </c>
      <c r="G862" t="s">
        <v>14</v>
      </c>
      <c r="H862" t="s">
        <v>493</v>
      </c>
    </row>
    <row r="863" spans="1:8" x14ac:dyDescent="0.35">
      <c r="A863" t="s">
        <v>351</v>
      </c>
      <c r="B863" t="s">
        <v>113</v>
      </c>
      <c r="C863" t="s">
        <v>494</v>
      </c>
      <c r="D863" t="s">
        <v>256</v>
      </c>
      <c r="E863" t="s">
        <v>12</v>
      </c>
      <c r="F863" t="s">
        <v>28</v>
      </c>
      <c r="G863" t="s">
        <v>14</v>
      </c>
      <c r="H863" t="s">
        <v>493</v>
      </c>
    </row>
    <row r="864" spans="1:8" x14ac:dyDescent="0.35">
      <c r="A864" t="s">
        <v>351</v>
      </c>
      <c r="B864" t="s">
        <v>119</v>
      </c>
      <c r="C864" t="s">
        <v>494</v>
      </c>
      <c r="D864" t="s">
        <v>256</v>
      </c>
      <c r="E864" t="s">
        <v>12</v>
      </c>
      <c r="F864" t="s">
        <v>28</v>
      </c>
      <c r="G864" t="s">
        <v>14</v>
      </c>
      <c r="H864" t="s">
        <v>493</v>
      </c>
    </row>
    <row r="865" spans="1:8" x14ac:dyDescent="0.35">
      <c r="A865" t="s">
        <v>351</v>
      </c>
      <c r="B865" t="s">
        <v>174</v>
      </c>
      <c r="C865" t="s">
        <v>494</v>
      </c>
      <c r="D865" t="s">
        <v>256</v>
      </c>
      <c r="E865" t="s">
        <v>12</v>
      </c>
      <c r="F865" t="s">
        <v>28</v>
      </c>
      <c r="G865" t="s">
        <v>14</v>
      </c>
      <c r="H865" t="s">
        <v>493</v>
      </c>
    </row>
    <row r="866" spans="1:8" x14ac:dyDescent="0.35">
      <c r="A866" t="s">
        <v>351</v>
      </c>
      <c r="B866" t="s">
        <v>154</v>
      </c>
      <c r="C866" t="s">
        <v>494</v>
      </c>
      <c r="D866" t="s">
        <v>256</v>
      </c>
      <c r="E866" t="s">
        <v>12</v>
      </c>
      <c r="F866" t="s">
        <v>28</v>
      </c>
      <c r="G866" t="s">
        <v>14</v>
      </c>
      <c r="H866" t="s">
        <v>493</v>
      </c>
    </row>
    <row r="867" spans="1:8" x14ac:dyDescent="0.35">
      <c r="A867" t="s">
        <v>295</v>
      </c>
      <c r="B867" t="s">
        <v>121</v>
      </c>
      <c r="C867" t="s">
        <v>494</v>
      </c>
      <c r="D867" t="s">
        <v>256</v>
      </c>
      <c r="E867" t="s">
        <v>12</v>
      </c>
      <c r="F867" t="s">
        <v>28</v>
      </c>
      <c r="G867" t="s">
        <v>14</v>
      </c>
      <c r="H867" t="s">
        <v>493</v>
      </c>
    </row>
    <row r="868" spans="1:8" x14ac:dyDescent="0.35">
      <c r="A868" t="s">
        <v>295</v>
      </c>
      <c r="B868" t="s">
        <v>174</v>
      </c>
      <c r="C868" t="s">
        <v>494</v>
      </c>
      <c r="D868" t="s">
        <v>256</v>
      </c>
      <c r="E868" t="s">
        <v>12</v>
      </c>
      <c r="F868" t="s">
        <v>28</v>
      </c>
      <c r="G868" t="s">
        <v>14</v>
      </c>
      <c r="H868" t="s">
        <v>493</v>
      </c>
    </row>
    <row r="869" spans="1:8" x14ac:dyDescent="0.35">
      <c r="A869" t="s">
        <v>295</v>
      </c>
      <c r="B869" t="s">
        <v>477</v>
      </c>
      <c r="C869" t="s">
        <v>494</v>
      </c>
      <c r="D869" t="s">
        <v>256</v>
      </c>
      <c r="E869" t="s">
        <v>12</v>
      </c>
      <c r="F869" t="s">
        <v>28</v>
      </c>
      <c r="G869" t="s">
        <v>14</v>
      </c>
      <c r="H869" t="s">
        <v>493</v>
      </c>
    </row>
    <row r="870" spans="1:8" x14ac:dyDescent="0.35">
      <c r="A870" t="s">
        <v>295</v>
      </c>
      <c r="B870" t="s">
        <v>154</v>
      </c>
      <c r="C870" t="s">
        <v>494</v>
      </c>
      <c r="D870" t="s">
        <v>256</v>
      </c>
      <c r="E870" t="s">
        <v>12</v>
      </c>
      <c r="F870" t="s">
        <v>28</v>
      </c>
      <c r="G870" t="s">
        <v>14</v>
      </c>
      <c r="H870" t="s">
        <v>493</v>
      </c>
    </row>
    <row r="871" spans="1:8" x14ac:dyDescent="0.35">
      <c r="A871" t="s">
        <v>295</v>
      </c>
      <c r="B871" t="s">
        <v>119</v>
      </c>
      <c r="C871" t="s">
        <v>494</v>
      </c>
      <c r="D871" t="s">
        <v>256</v>
      </c>
      <c r="E871" t="s">
        <v>12</v>
      </c>
      <c r="F871" t="s">
        <v>28</v>
      </c>
      <c r="G871" t="s">
        <v>14</v>
      </c>
      <c r="H871" t="s">
        <v>493</v>
      </c>
    </row>
    <row r="872" spans="1:8" x14ac:dyDescent="0.35">
      <c r="A872" t="s">
        <v>295</v>
      </c>
      <c r="B872" t="s">
        <v>113</v>
      </c>
      <c r="C872" t="s">
        <v>494</v>
      </c>
      <c r="D872" t="s">
        <v>256</v>
      </c>
      <c r="E872" t="s">
        <v>12</v>
      </c>
      <c r="F872" t="s">
        <v>28</v>
      </c>
      <c r="G872" t="s">
        <v>14</v>
      </c>
      <c r="H872" t="s">
        <v>493</v>
      </c>
    </row>
    <row r="873" spans="1:8" x14ac:dyDescent="0.35">
      <c r="A873" t="s">
        <v>343</v>
      </c>
      <c r="B873" t="s">
        <v>119</v>
      </c>
      <c r="C873" t="s">
        <v>494</v>
      </c>
      <c r="D873" t="s">
        <v>256</v>
      </c>
      <c r="E873" t="s">
        <v>11</v>
      </c>
      <c r="F873" t="s">
        <v>28</v>
      </c>
      <c r="G873" t="s">
        <v>14</v>
      </c>
      <c r="H873" t="s">
        <v>493</v>
      </c>
    </row>
    <row r="874" spans="1:8" x14ac:dyDescent="0.35">
      <c r="A874" t="s">
        <v>343</v>
      </c>
      <c r="B874" t="s">
        <v>174</v>
      </c>
      <c r="C874" t="s">
        <v>494</v>
      </c>
      <c r="D874" t="s">
        <v>256</v>
      </c>
      <c r="E874" t="s">
        <v>11</v>
      </c>
      <c r="F874" t="s">
        <v>28</v>
      </c>
      <c r="G874" t="s">
        <v>14</v>
      </c>
      <c r="H874" t="s">
        <v>493</v>
      </c>
    </row>
    <row r="875" spans="1:8" x14ac:dyDescent="0.35">
      <c r="A875" t="s">
        <v>370</v>
      </c>
      <c r="B875" t="s">
        <v>119</v>
      </c>
      <c r="C875" t="s">
        <v>494</v>
      </c>
      <c r="D875" t="s">
        <v>482</v>
      </c>
      <c r="E875" t="s">
        <v>9</v>
      </c>
      <c r="F875" t="s">
        <v>28</v>
      </c>
      <c r="G875" t="s">
        <v>10</v>
      </c>
      <c r="H875" t="s">
        <v>485</v>
      </c>
    </row>
    <row r="876" spans="1:8" x14ac:dyDescent="0.35">
      <c r="A876" t="s">
        <v>370</v>
      </c>
      <c r="B876" t="s">
        <v>335</v>
      </c>
      <c r="C876" t="s">
        <v>494</v>
      </c>
      <c r="D876" t="s">
        <v>482</v>
      </c>
      <c r="E876" t="s">
        <v>9</v>
      </c>
      <c r="F876" t="s">
        <v>28</v>
      </c>
      <c r="G876" t="s">
        <v>10</v>
      </c>
      <c r="H876" t="s">
        <v>485</v>
      </c>
    </row>
    <row r="877" spans="1:8" x14ac:dyDescent="0.35">
      <c r="A877" t="s">
        <v>370</v>
      </c>
      <c r="B877" t="s">
        <v>113</v>
      </c>
      <c r="C877" t="s">
        <v>494</v>
      </c>
      <c r="D877" t="s">
        <v>482</v>
      </c>
      <c r="E877" t="s">
        <v>9</v>
      </c>
      <c r="F877" t="s">
        <v>28</v>
      </c>
      <c r="G877" t="s">
        <v>10</v>
      </c>
      <c r="H877" t="s">
        <v>485</v>
      </c>
    </row>
    <row r="878" spans="1:8" x14ac:dyDescent="0.35">
      <c r="A878" t="s">
        <v>370</v>
      </c>
      <c r="B878" t="s">
        <v>136</v>
      </c>
      <c r="C878" t="s">
        <v>494</v>
      </c>
      <c r="D878" t="s">
        <v>482</v>
      </c>
      <c r="E878" t="s">
        <v>9</v>
      </c>
      <c r="F878" t="s">
        <v>28</v>
      </c>
      <c r="G878" t="s">
        <v>10</v>
      </c>
      <c r="H878" t="s">
        <v>485</v>
      </c>
    </row>
    <row r="879" spans="1:8" x14ac:dyDescent="0.35">
      <c r="A879" t="s">
        <v>370</v>
      </c>
      <c r="B879" t="s">
        <v>108</v>
      </c>
      <c r="C879" t="s">
        <v>494</v>
      </c>
      <c r="D879" t="s">
        <v>482</v>
      </c>
      <c r="E879" t="s">
        <v>9</v>
      </c>
      <c r="F879" t="s">
        <v>28</v>
      </c>
      <c r="G879" t="s">
        <v>10</v>
      </c>
      <c r="H879" t="s">
        <v>485</v>
      </c>
    </row>
    <row r="880" spans="1:8" x14ac:dyDescent="0.35">
      <c r="A880" t="s">
        <v>370</v>
      </c>
      <c r="B880" t="s">
        <v>127</v>
      </c>
      <c r="C880" t="s">
        <v>494</v>
      </c>
      <c r="D880" t="s">
        <v>482</v>
      </c>
      <c r="E880" t="s">
        <v>9</v>
      </c>
      <c r="F880" t="s">
        <v>28</v>
      </c>
      <c r="G880" t="s">
        <v>10</v>
      </c>
      <c r="H880" t="s">
        <v>485</v>
      </c>
    </row>
    <row r="881" spans="1:8" x14ac:dyDescent="0.35">
      <c r="A881" t="s">
        <v>357</v>
      </c>
      <c r="B881" t="s">
        <v>335</v>
      </c>
      <c r="C881" t="s">
        <v>494</v>
      </c>
      <c r="D881" t="s">
        <v>482</v>
      </c>
      <c r="E881" t="s">
        <v>9</v>
      </c>
      <c r="F881" t="s">
        <v>28</v>
      </c>
      <c r="G881" t="s">
        <v>10</v>
      </c>
      <c r="H881" t="s">
        <v>484</v>
      </c>
    </row>
    <row r="882" spans="1:8" x14ac:dyDescent="0.35">
      <c r="A882" t="s">
        <v>357</v>
      </c>
      <c r="B882" t="s">
        <v>108</v>
      </c>
      <c r="C882" t="s">
        <v>494</v>
      </c>
      <c r="D882" t="s">
        <v>482</v>
      </c>
      <c r="E882" t="s">
        <v>9</v>
      </c>
      <c r="F882" t="s">
        <v>28</v>
      </c>
      <c r="G882" t="s">
        <v>10</v>
      </c>
      <c r="H882" t="s">
        <v>484</v>
      </c>
    </row>
    <row r="883" spans="1:8" x14ac:dyDescent="0.35">
      <c r="A883" t="s">
        <v>357</v>
      </c>
      <c r="B883" t="s">
        <v>117</v>
      </c>
      <c r="C883" t="s">
        <v>494</v>
      </c>
      <c r="D883" t="s">
        <v>482</v>
      </c>
      <c r="E883" t="s">
        <v>9</v>
      </c>
      <c r="F883" t="s">
        <v>28</v>
      </c>
      <c r="G883" t="s">
        <v>10</v>
      </c>
      <c r="H883" t="s">
        <v>484</v>
      </c>
    </row>
    <row r="884" spans="1:8" x14ac:dyDescent="0.35">
      <c r="A884" t="s">
        <v>357</v>
      </c>
      <c r="B884" t="s">
        <v>113</v>
      </c>
      <c r="C884" t="s">
        <v>494</v>
      </c>
      <c r="D884" t="s">
        <v>482</v>
      </c>
      <c r="E884" t="s">
        <v>9</v>
      </c>
      <c r="F884" t="s">
        <v>28</v>
      </c>
      <c r="G884" t="s">
        <v>10</v>
      </c>
      <c r="H884" t="s">
        <v>484</v>
      </c>
    </row>
    <row r="885" spans="1:8" x14ac:dyDescent="0.35">
      <c r="A885" t="s">
        <v>357</v>
      </c>
      <c r="B885" t="s">
        <v>136</v>
      </c>
      <c r="C885" t="s">
        <v>494</v>
      </c>
      <c r="D885" t="s">
        <v>482</v>
      </c>
      <c r="E885" t="s">
        <v>9</v>
      </c>
      <c r="F885" t="s">
        <v>28</v>
      </c>
      <c r="G885" t="s">
        <v>10</v>
      </c>
      <c r="H885" t="s">
        <v>484</v>
      </c>
    </row>
    <row r="886" spans="1:8" x14ac:dyDescent="0.35">
      <c r="A886" t="s">
        <v>357</v>
      </c>
      <c r="B886" t="s">
        <v>127</v>
      </c>
      <c r="C886" t="s">
        <v>494</v>
      </c>
      <c r="D886" t="s">
        <v>482</v>
      </c>
      <c r="E886" t="s">
        <v>9</v>
      </c>
      <c r="F886" t="s">
        <v>28</v>
      </c>
      <c r="G886" t="s">
        <v>10</v>
      </c>
      <c r="H886" t="s">
        <v>484</v>
      </c>
    </row>
    <row r="887" spans="1:8" x14ac:dyDescent="0.35">
      <c r="A887" t="s">
        <v>359</v>
      </c>
      <c r="B887" t="s">
        <v>136</v>
      </c>
      <c r="C887" t="s">
        <v>494</v>
      </c>
      <c r="D887" t="s">
        <v>482</v>
      </c>
      <c r="E887" t="s">
        <v>9</v>
      </c>
      <c r="F887" t="s">
        <v>28</v>
      </c>
      <c r="G887" t="s">
        <v>10</v>
      </c>
      <c r="H887" t="s">
        <v>483</v>
      </c>
    </row>
    <row r="888" spans="1:8" x14ac:dyDescent="0.35">
      <c r="A888" t="s">
        <v>359</v>
      </c>
      <c r="B888" t="s">
        <v>335</v>
      </c>
      <c r="C888" t="s">
        <v>494</v>
      </c>
      <c r="D888" t="s">
        <v>482</v>
      </c>
      <c r="E888" t="s">
        <v>9</v>
      </c>
      <c r="F888" t="s">
        <v>28</v>
      </c>
      <c r="G888" t="s">
        <v>10</v>
      </c>
      <c r="H888" t="s">
        <v>483</v>
      </c>
    </row>
    <row r="889" spans="1:8" x14ac:dyDescent="0.35">
      <c r="A889" t="s">
        <v>359</v>
      </c>
      <c r="B889" t="s">
        <v>113</v>
      </c>
      <c r="C889" t="s">
        <v>494</v>
      </c>
      <c r="D889" t="s">
        <v>482</v>
      </c>
      <c r="E889" t="s">
        <v>9</v>
      </c>
      <c r="F889" t="s">
        <v>28</v>
      </c>
      <c r="G889" t="s">
        <v>10</v>
      </c>
      <c r="H889" t="s">
        <v>483</v>
      </c>
    </row>
    <row r="890" spans="1:8" x14ac:dyDescent="0.35">
      <c r="A890" t="s">
        <v>359</v>
      </c>
      <c r="B890" t="s">
        <v>127</v>
      </c>
      <c r="C890" t="s">
        <v>494</v>
      </c>
      <c r="D890" t="s">
        <v>482</v>
      </c>
      <c r="E890" t="s">
        <v>9</v>
      </c>
      <c r="F890" t="s">
        <v>28</v>
      </c>
      <c r="G890" t="s">
        <v>10</v>
      </c>
      <c r="H890" t="s">
        <v>483</v>
      </c>
    </row>
    <row r="891" spans="1:8" x14ac:dyDescent="0.35">
      <c r="A891" t="s">
        <v>359</v>
      </c>
      <c r="B891" t="s">
        <v>117</v>
      </c>
      <c r="C891" t="s">
        <v>494</v>
      </c>
      <c r="D891" t="s">
        <v>482</v>
      </c>
      <c r="E891" t="s">
        <v>9</v>
      </c>
      <c r="F891" t="s">
        <v>28</v>
      </c>
      <c r="G891" t="s">
        <v>10</v>
      </c>
      <c r="H891" t="s">
        <v>483</v>
      </c>
    </row>
    <row r="892" spans="1:8" x14ac:dyDescent="0.35">
      <c r="A892" t="s">
        <v>359</v>
      </c>
      <c r="B892" t="s">
        <v>108</v>
      </c>
      <c r="C892" t="s">
        <v>494</v>
      </c>
      <c r="D892" t="s">
        <v>482</v>
      </c>
      <c r="E892" t="s">
        <v>9</v>
      </c>
      <c r="F892" t="s">
        <v>28</v>
      </c>
      <c r="G892" t="s">
        <v>10</v>
      </c>
      <c r="H892" t="s">
        <v>483</v>
      </c>
    </row>
    <row r="893" spans="1:8" x14ac:dyDescent="0.35">
      <c r="A893" t="s">
        <v>362</v>
      </c>
      <c r="B893" t="s">
        <v>127</v>
      </c>
      <c r="C893" t="s">
        <v>494</v>
      </c>
      <c r="D893" t="s">
        <v>482</v>
      </c>
      <c r="E893" t="s">
        <v>9</v>
      </c>
      <c r="F893" t="s">
        <v>28</v>
      </c>
      <c r="G893" t="s">
        <v>10</v>
      </c>
      <c r="H893" t="s">
        <v>483</v>
      </c>
    </row>
    <row r="894" spans="1:8" x14ac:dyDescent="0.35">
      <c r="A894" t="s">
        <v>362</v>
      </c>
      <c r="B894" t="s">
        <v>117</v>
      </c>
      <c r="C894" t="s">
        <v>494</v>
      </c>
      <c r="D894" t="s">
        <v>482</v>
      </c>
      <c r="E894" t="s">
        <v>9</v>
      </c>
      <c r="F894" t="s">
        <v>28</v>
      </c>
      <c r="G894" t="s">
        <v>10</v>
      </c>
      <c r="H894" t="s">
        <v>483</v>
      </c>
    </row>
    <row r="895" spans="1:8" x14ac:dyDescent="0.35">
      <c r="A895" t="s">
        <v>362</v>
      </c>
      <c r="B895" t="s">
        <v>108</v>
      </c>
      <c r="C895" t="s">
        <v>494</v>
      </c>
      <c r="D895" t="s">
        <v>482</v>
      </c>
      <c r="E895" t="s">
        <v>9</v>
      </c>
      <c r="F895" t="s">
        <v>28</v>
      </c>
      <c r="G895" t="s">
        <v>10</v>
      </c>
      <c r="H895" t="s">
        <v>483</v>
      </c>
    </row>
    <row r="896" spans="1:8" x14ac:dyDescent="0.35">
      <c r="A896" t="s">
        <v>362</v>
      </c>
      <c r="B896" t="s">
        <v>136</v>
      </c>
      <c r="C896" t="s">
        <v>494</v>
      </c>
      <c r="D896" t="s">
        <v>482</v>
      </c>
      <c r="E896" t="s">
        <v>9</v>
      </c>
      <c r="F896" t="s">
        <v>28</v>
      </c>
      <c r="G896" t="s">
        <v>10</v>
      </c>
      <c r="H896" t="s">
        <v>483</v>
      </c>
    </row>
    <row r="897" spans="1:8" x14ac:dyDescent="0.35">
      <c r="A897" t="s">
        <v>362</v>
      </c>
      <c r="B897" t="s">
        <v>113</v>
      </c>
      <c r="C897" t="s">
        <v>494</v>
      </c>
      <c r="D897" t="s">
        <v>482</v>
      </c>
      <c r="E897" t="s">
        <v>9</v>
      </c>
      <c r="F897" t="s">
        <v>28</v>
      </c>
      <c r="G897" t="s">
        <v>10</v>
      </c>
      <c r="H897" t="s">
        <v>483</v>
      </c>
    </row>
    <row r="898" spans="1:8" x14ac:dyDescent="0.35">
      <c r="A898" t="s">
        <v>362</v>
      </c>
      <c r="B898" t="s">
        <v>335</v>
      </c>
      <c r="C898" t="s">
        <v>494</v>
      </c>
      <c r="D898" t="s">
        <v>482</v>
      </c>
      <c r="E898" t="s">
        <v>9</v>
      </c>
      <c r="F898" t="s">
        <v>28</v>
      </c>
      <c r="G898" t="s">
        <v>10</v>
      </c>
      <c r="H898" t="s">
        <v>483</v>
      </c>
    </row>
    <row r="899" spans="1:8" x14ac:dyDescent="0.35">
      <c r="A899" t="s">
        <v>363</v>
      </c>
      <c r="B899" t="s">
        <v>136</v>
      </c>
      <c r="C899" t="s">
        <v>494</v>
      </c>
      <c r="D899" t="s">
        <v>482</v>
      </c>
      <c r="E899" t="s">
        <v>9</v>
      </c>
      <c r="F899" t="s">
        <v>28</v>
      </c>
      <c r="G899" t="s">
        <v>10</v>
      </c>
      <c r="H899" t="s">
        <v>483</v>
      </c>
    </row>
    <row r="900" spans="1:8" x14ac:dyDescent="0.35">
      <c r="A900" t="s">
        <v>363</v>
      </c>
      <c r="B900" t="s">
        <v>127</v>
      </c>
      <c r="C900" t="s">
        <v>494</v>
      </c>
      <c r="D900" t="s">
        <v>482</v>
      </c>
      <c r="E900" t="s">
        <v>9</v>
      </c>
      <c r="F900" t="s">
        <v>28</v>
      </c>
      <c r="G900" t="s">
        <v>10</v>
      </c>
      <c r="H900" t="s">
        <v>483</v>
      </c>
    </row>
    <row r="901" spans="1:8" x14ac:dyDescent="0.35">
      <c r="A901" t="s">
        <v>363</v>
      </c>
      <c r="B901" t="s">
        <v>335</v>
      </c>
      <c r="C901" t="s">
        <v>494</v>
      </c>
      <c r="D901" t="s">
        <v>482</v>
      </c>
      <c r="E901" t="s">
        <v>9</v>
      </c>
      <c r="F901" t="s">
        <v>28</v>
      </c>
      <c r="G901" t="s">
        <v>10</v>
      </c>
      <c r="H901" t="s">
        <v>483</v>
      </c>
    </row>
    <row r="902" spans="1:8" x14ac:dyDescent="0.35">
      <c r="A902" t="s">
        <v>363</v>
      </c>
      <c r="B902" t="s">
        <v>117</v>
      </c>
      <c r="C902" t="s">
        <v>494</v>
      </c>
      <c r="D902" t="s">
        <v>482</v>
      </c>
      <c r="E902" t="s">
        <v>9</v>
      </c>
      <c r="F902" t="s">
        <v>28</v>
      </c>
      <c r="G902" t="s">
        <v>10</v>
      </c>
      <c r="H902" t="s">
        <v>483</v>
      </c>
    </row>
    <row r="903" spans="1:8" x14ac:dyDescent="0.35">
      <c r="A903" t="s">
        <v>363</v>
      </c>
      <c r="B903" t="s">
        <v>108</v>
      </c>
      <c r="C903" t="s">
        <v>494</v>
      </c>
      <c r="D903" t="s">
        <v>482</v>
      </c>
      <c r="E903" t="s">
        <v>9</v>
      </c>
      <c r="F903" t="s">
        <v>28</v>
      </c>
      <c r="G903" t="s">
        <v>10</v>
      </c>
      <c r="H903" t="s">
        <v>483</v>
      </c>
    </row>
    <row r="904" spans="1:8" x14ac:dyDescent="0.35">
      <c r="A904" t="s">
        <v>363</v>
      </c>
      <c r="B904" t="s">
        <v>113</v>
      </c>
      <c r="C904" t="s">
        <v>494</v>
      </c>
      <c r="D904" t="s">
        <v>482</v>
      </c>
      <c r="E904" t="s">
        <v>9</v>
      </c>
      <c r="F904" t="s">
        <v>28</v>
      </c>
      <c r="G904" t="s">
        <v>10</v>
      </c>
      <c r="H904" t="s">
        <v>483</v>
      </c>
    </row>
    <row r="905" spans="1:8" x14ac:dyDescent="0.35">
      <c r="A905" t="s">
        <v>364</v>
      </c>
      <c r="B905" t="s">
        <v>127</v>
      </c>
      <c r="C905" t="s">
        <v>494</v>
      </c>
      <c r="D905" t="s">
        <v>482</v>
      </c>
      <c r="E905" t="s">
        <v>9</v>
      </c>
      <c r="F905" t="s">
        <v>28</v>
      </c>
      <c r="G905" t="s">
        <v>10</v>
      </c>
      <c r="H905" t="s">
        <v>483</v>
      </c>
    </row>
    <row r="906" spans="1:8" x14ac:dyDescent="0.35">
      <c r="A906" t="s">
        <v>364</v>
      </c>
      <c r="B906" t="s">
        <v>113</v>
      </c>
      <c r="C906" t="s">
        <v>494</v>
      </c>
      <c r="D906" t="s">
        <v>482</v>
      </c>
      <c r="E906" t="s">
        <v>9</v>
      </c>
      <c r="F906" t="s">
        <v>28</v>
      </c>
      <c r="G906" t="s">
        <v>10</v>
      </c>
      <c r="H906" t="s">
        <v>483</v>
      </c>
    </row>
    <row r="907" spans="1:8" x14ac:dyDescent="0.35">
      <c r="A907" t="s">
        <v>364</v>
      </c>
      <c r="B907" t="s">
        <v>335</v>
      </c>
      <c r="C907" t="s">
        <v>494</v>
      </c>
      <c r="D907" t="s">
        <v>482</v>
      </c>
      <c r="E907" t="s">
        <v>9</v>
      </c>
      <c r="F907" t="s">
        <v>28</v>
      </c>
      <c r="G907" t="s">
        <v>10</v>
      </c>
      <c r="H907" t="s">
        <v>483</v>
      </c>
    </row>
    <row r="908" spans="1:8" x14ac:dyDescent="0.35">
      <c r="A908" t="s">
        <v>364</v>
      </c>
      <c r="B908" t="s">
        <v>117</v>
      </c>
      <c r="C908" t="s">
        <v>494</v>
      </c>
      <c r="D908" t="s">
        <v>482</v>
      </c>
      <c r="E908" t="s">
        <v>9</v>
      </c>
      <c r="F908" t="s">
        <v>28</v>
      </c>
      <c r="G908" t="s">
        <v>10</v>
      </c>
      <c r="H908" t="s">
        <v>483</v>
      </c>
    </row>
    <row r="909" spans="1:8" x14ac:dyDescent="0.35">
      <c r="A909" t="s">
        <v>364</v>
      </c>
      <c r="B909" t="s">
        <v>136</v>
      </c>
      <c r="C909" t="s">
        <v>494</v>
      </c>
      <c r="D909" t="s">
        <v>482</v>
      </c>
      <c r="E909" t="s">
        <v>9</v>
      </c>
      <c r="F909" t="s">
        <v>28</v>
      </c>
      <c r="G909" t="s">
        <v>10</v>
      </c>
      <c r="H909" t="s">
        <v>483</v>
      </c>
    </row>
    <row r="910" spans="1:8" x14ac:dyDescent="0.35">
      <c r="A910" t="s">
        <v>364</v>
      </c>
      <c r="B910" t="s">
        <v>108</v>
      </c>
      <c r="C910" t="s">
        <v>494</v>
      </c>
      <c r="D910" t="s">
        <v>482</v>
      </c>
      <c r="E910" t="s">
        <v>9</v>
      </c>
      <c r="F910" t="s">
        <v>28</v>
      </c>
      <c r="G910" t="s">
        <v>10</v>
      </c>
      <c r="H910" t="s">
        <v>483</v>
      </c>
    </row>
    <row r="911" spans="1:8" x14ac:dyDescent="0.35">
      <c r="A911" t="s">
        <v>366</v>
      </c>
      <c r="B911" t="s">
        <v>335</v>
      </c>
      <c r="C911" t="s">
        <v>494</v>
      </c>
      <c r="D911" t="s">
        <v>482</v>
      </c>
      <c r="E911" t="s">
        <v>6</v>
      </c>
      <c r="F911" t="s">
        <v>28</v>
      </c>
      <c r="G911" t="s">
        <v>10</v>
      </c>
      <c r="H911" t="s">
        <v>483</v>
      </c>
    </row>
    <row r="912" spans="1:8" x14ac:dyDescent="0.35">
      <c r="A912" t="s">
        <v>366</v>
      </c>
      <c r="B912" t="s">
        <v>113</v>
      </c>
      <c r="C912" t="s">
        <v>494</v>
      </c>
      <c r="D912" t="s">
        <v>482</v>
      </c>
      <c r="E912" t="s">
        <v>6</v>
      </c>
      <c r="F912" t="s">
        <v>28</v>
      </c>
      <c r="G912" t="s">
        <v>10</v>
      </c>
      <c r="H912" t="s">
        <v>483</v>
      </c>
    </row>
    <row r="913" spans="1:8" x14ac:dyDescent="0.35">
      <c r="A913" t="s">
        <v>366</v>
      </c>
      <c r="B913" t="s">
        <v>127</v>
      </c>
      <c r="C913" t="s">
        <v>494</v>
      </c>
      <c r="D913" t="s">
        <v>482</v>
      </c>
      <c r="E913" t="s">
        <v>6</v>
      </c>
      <c r="F913" t="s">
        <v>28</v>
      </c>
      <c r="G913" t="s">
        <v>10</v>
      </c>
      <c r="H913" t="s">
        <v>483</v>
      </c>
    </row>
    <row r="914" spans="1:8" x14ac:dyDescent="0.35">
      <c r="A914" t="s">
        <v>366</v>
      </c>
      <c r="B914" t="s">
        <v>108</v>
      </c>
      <c r="C914" t="s">
        <v>494</v>
      </c>
      <c r="D914" t="s">
        <v>482</v>
      </c>
      <c r="E914" t="s">
        <v>6</v>
      </c>
      <c r="F914" t="s">
        <v>28</v>
      </c>
      <c r="G914" t="s">
        <v>10</v>
      </c>
      <c r="H914" t="s">
        <v>483</v>
      </c>
    </row>
    <row r="915" spans="1:8" x14ac:dyDescent="0.35">
      <c r="A915" t="s">
        <v>366</v>
      </c>
      <c r="B915" t="s">
        <v>117</v>
      </c>
      <c r="C915" t="s">
        <v>494</v>
      </c>
      <c r="D915" t="s">
        <v>482</v>
      </c>
      <c r="E915" t="s">
        <v>6</v>
      </c>
      <c r="F915" t="s">
        <v>28</v>
      </c>
      <c r="G915" t="s">
        <v>10</v>
      </c>
      <c r="H915" t="s">
        <v>483</v>
      </c>
    </row>
    <row r="916" spans="1:8" x14ac:dyDescent="0.35">
      <c r="A916" t="s">
        <v>366</v>
      </c>
      <c r="B916" t="s">
        <v>136</v>
      </c>
      <c r="C916" t="s">
        <v>494</v>
      </c>
      <c r="D916" t="s">
        <v>482</v>
      </c>
      <c r="E916" t="s">
        <v>6</v>
      </c>
      <c r="F916" t="s">
        <v>28</v>
      </c>
      <c r="G916" t="s">
        <v>10</v>
      </c>
      <c r="H916" t="s">
        <v>483</v>
      </c>
    </row>
    <row r="917" spans="1:8" x14ac:dyDescent="0.35">
      <c r="A917" t="s">
        <v>403</v>
      </c>
      <c r="B917" t="s">
        <v>119</v>
      </c>
      <c r="C917" t="s">
        <v>494</v>
      </c>
      <c r="D917" t="s">
        <v>256</v>
      </c>
      <c r="E917" t="s">
        <v>9</v>
      </c>
      <c r="F917" t="s">
        <v>28</v>
      </c>
      <c r="G917" t="s">
        <v>15</v>
      </c>
      <c r="H917" t="s">
        <v>484</v>
      </c>
    </row>
    <row r="918" spans="1:8" x14ac:dyDescent="0.35">
      <c r="A918" t="s">
        <v>403</v>
      </c>
      <c r="B918" t="s">
        <v>121</v>
      </c>
      <c r="C918" t="s">
        <v>494</v>
      </c>
      <c r="D918" t="s">
        <v>256</v>
      </c>
      <c r="E918" t="s">
        <v>9</v>
      </c>
      <c r="F918" t="s">
        <v>28</v>
      </c>
      <c r="G918" t="s">
        <v>15</v>
      </c>
      <c r="H918" t="s">
        <v>484</v>
      </c>
    </row>
    <row r="919" spans="1:8" x14ac:dyDescent="0.35">
      <c r="A919" t="s">
        <v>403</v>
      </c>
      <c r="B919" t="s">
        <v>477</v>
      </c>
      <c r="C919" t="s">
        <v>494</v>
      </c>
      <c r="D919" t="s">
        <v>256</v>
      </c>
      <c r="E919" t="s">
        <v>9</v>
      </c>
      <c r="F919" t="s">
        <v>28</v>
      </c>
      <c r="G919" t="s">
        <v>15</v>
      </c>
      <c r="H919" t="s">
        <v>484</v>
      </c>
    </row>
    <row r="920" spans="1:8" x14ac:dyDescent="0.35">
      <c r="A920" t="s">
        <v>403</v>
      </c>
      <c r="B920" t="s">
        <v>154</v>
      </c>
      <c r="C920" t="s">
        <v>494</v>
      </c>
      <c r="D920" t="s">
        <v>256</v>
      </c>
      <c r="E920" t="s">
        <v>9</v>
      </c>
      <c r="F920" t="s">
        <v>28</v>
      </c>
      <c r="G920" t="s">
        <v>15</v>
      </c>
      <c r="H920" t="s">
        <v>484</v>
      </c>
    </row>
    <row r="921" spans="1:8" x14ac:dyDescent="0.35">
      <c r="A921" t="s">
        <v>397</v>
      </c>
      <c r="B921" t="s">
        <v>121</v>
      </c>
      <c r="C921" t="s">
        <v>494</v>
      </c>
      <c r="D921" t="s">
        <v>256</v>
      </c>
      <c r="E921" t="s">
        <v>9</v>
      </c>
      <c r="F921" t="s">
        <v>28</v>
      </c>
      <c r="G921" t="s">
        <v>15</v>
      </c>
      <c r="H921" t="s">
        <v>487</v>
      </c>
    </row>
    <row r="922" spans="1:8" x14ac:dyDescent="0.35">
      <c r="A922" t="s">
        <v>397</v>
      </c>
      <c r="B922" t="s">
        <v>127</v>
      </c>
      <c r="C922" t="s">
        <v>494</v>
      </c>
      <c r="D922" t="s">
        <v>256</v>
      </c>
      <c r="E922" t="s">
        <v>9</v>
      </c>
      <c r="F922" t="s">
        <v>28</v>
      </c>
      <c r="G922" t="s">
        <v>15</v>
      </c>
      <c r="H922" t="s">
        <v>487</v>
      </c>
    </row>
    <row r="923" spans="1:8" x14ac:dyDescent="0.35">
      <c r="A923" t="s">
        <v>397</v>
      </c>
      <c r="B923" t="s">
        <v>113</v>
      </c>
      <c r="C923" t="s">
        <v>494</v>
      </c>
      <c r="D923" t="s">
        <v>256</v>
      </c>
      <c r="E923" t="s">
        <v>9</v>
      </c>
      <c r="F923" t="s">
        <v>28</v>
      </c>
      <c r="G923" t="s">
        <v>15</v>
      </c>
      <c r="H923" t="s">
        <v>487</v>
      </c>
    </row>
    <row r="924" spans="1:8" x14ac:dyDescent="0.35">
      <c r="A924" t="s">
        <v>397</v>
      </c>
      <c r="B924" t="s">
        <v>477</v>
      </c>
      <c r="C924" t="s">
        <v>494</v>
      </c>
      <c r="D924" t="s">
        <v>256</v>
      </c>
      <c r="E924" t="s">
        <v>9</v>
      </c>
      <c r="F924" t="s">
        <v>28</v>
      </c>
      <c r="G924" t="s">
        <v>15</v>
      </c>
      <c r="H924" t="s">
        <v>487</v>
      </c>
    </row>
    <row r="925" spans="1:8" x14ac:dyDescent="0.35">
      <c r="A925" t="s">
        <v>397</v>
      </c>
      <c r="B925" t="s">
        <v>108</v>
      </c>
      <c r="C925" t="s">
        <v>494</v>
      </c>
      <c r="D925" t="s">
        <v>256</v>
      </c>
      <c r="E925" t="s">
        <v>9</v>
      </c>
      <c r="F925" t="s">
        <v>28</v>
      </c>
      <c r="G925" t="s">
        <v>15</v>
      </c>
      <c r="H925" t="s">
        <v>487</v>
      </c>
    </row>
    <row r="926" spans="1:8" x14ac:dyDescent="0.35">
      <c r="A926" t="s">
        <v>286</v>
      </c>
      <c r="B926" t="s">
        <v>136</v>
      </c>
      <c r="C926" t="s">
        <v>494</v>
      </c>
      <c r="D926" t="s">
        <v>256</v>
      </c>
      <c r="E926" t="s">
        <v>6</v>
      </c>
      <c r="F926" t="s">
        <v>28</v>
      </c>
      <c r="G926" t="s">
        <v>16</v>
      </c>
      <c r="H926" t="s">
        <v>481</v>
      </c>
    </row>
    <row r="927" spans="1:8" x14ac:dyDescent="0.35">
      <c r="A927" t="s">
        <v>279</v>
      </c>
      <c r="B927" t="s">
        <v>136</v>
      </c>
      <c r="C927" t="s">
        <v>494</v>
      </c>
      <c r="D927" t="s">
        <v>256</v>
      </c>
      <c r="E927" t="s">
        <v>6</v>
      </c>
      <c r="F927" t="s">
        <v>28</v>
      </c>
      <c r="G927" t="s">
        <v>16</v>
      </c>
      <c r="H927" t="s">
        <v>481</v>
      </c>
    </row>
    <row r="928" spans="1:8" x14ac:dyDescent="0.35">
      <c r="A928" t="s">
        <v>279</v>
      </c>
      <c r="B928" t="s">
        <v>477</v>
      </c>
      <c r="C928" t="s">
        <v>494</v>
      </c>
      <c r="D928" t="s">
        <v>256</v>
      </c>
      <c r="E928" t="s">
        <v>6</v>
      </c>
      <c r="F928" t="s">
        <v>28</v>
      </c>
      <c r="G928" t="s">
        <v>16</v>
      </c>
      <c r="H928" t="s">
        <v>481</v>
      </c>
    </row>
    <row r="929" spans="1:8" x14ac:dyDescent="0.35">
      <c r="A929" t="s">
        <v>279</v>
      </c>
      <c r="B929" t="s">
        <v>154</v>
      </c>
      <c r="C929" t="s">
        <v>494</v>
      </c>
      <c r="D929" t="s">
        <v>256</v>
      </c>
      <c r="E929" t="s">
        <v>6</v>
      </c>
      <c r="F929" t="s">
        <v>28</v>
      </c>
      <c r="G929" t="s">
        <v>16</v>
      </c>
      <c r="H929" t="s">
        <v>481</v>
      </c>
    </row>
    <row r="930" spans="1:8" x14ac:dyDescent="0.35">
      <c r="A930" t="s">
        <v>279</v>
      </c>
      <c r="B930" t="s">
        <v>127</v>
      </c>
      <c r="C930" t="s">
        <v>494</v>
      </c>
      <c r="D930" t="s">
        <v>256</v>
      </c>
      <c r="E930" t="s">
        <v>6</v>
      </c>
      <c r="F930" t="s">
        <v>28</v>
      </c>
      <c r="G930" t="s">
        <v>16</v>
      </c>
      <c r="H930" t="s">
        <v>481</v>
      </c>
    </row>
    <row r="931" spans="1:8" x14ac:dyDescent="0.35">
      <c r="A931" t="s">
        <v>278</v>
      </c>
      <c r="B931" t="s">
        <v>477</v>
      </c>
      <c r="C931" t="s">
        <v>494</v>
      </c>
      <c r="D931" t="s">
        <v>256</v>
      </c>
      <c r="E931" t="s">
        <v>11</v>
      </c>
      <c r="F931" t="s">
        <v>28</v>
      </c>
      <c r="G931" t="s">
        <v>16</v>
      </c>
      <c r="H931" t="s">
        <v>476</v>
      </c>
    </row>
    <row r="932" spans="1:8" x14ac:dyDescent="0.35">
      <c r="A932" t="s">
        <v>278</v>
      </c>
      <c r="B932" t="s">
        <v>127</v>
      </c>
      <c r="C932" t="s">
        <v>494</v>
      </c>
      <c r="D932" t="s">
        <v>256</v>
      </c>
      <c r="E932" t="s">
        <v>11</v>
      </c>
      <c r="F932" t="s">
        <v>28</v>
      </c>
      <c r="G932" t="s">
        <v>16</v>
      </c>
      <c r="H932" t="s">
        <v>476</v>
      </c>
    </row>
    <row r="933" spans="1:8" x14ac:dyDescent="0.35">
      <c r="A933" t="s">
        <v>278</v>
      </c>
      <c r="B933" t="s">
        <v>154</v>
      </c>
      <c r="C933" t="s">
        <v>494</v>
      </c>
      <c r="D933" t="s">
        <v>256</v>
      </c>
      <c r="E933" t="s">
        <v>11</v>
      </c>
      <c r="F933" t="s">
        <v>28</v>
      </c>
      <c r="G933" t="s">
        <v>16</v>
      </c>
      <c r="H933" t="s">
        <v>476</v>
      </c>
    </row>
    <row r="934" spans="1:8" x14ac:dyDescent="0.35">
      <c r="A934" t="s">
        <v>274</v>
      </c>
      <c r="B934" t="s">
        <v>335</v>
      </c>
      <c r="C934" t="s">
        <v>494</v>
      </c>
      <c r="D934" t="s">
        <v>256</v>
      </c>
      <c r="E934" t="s">
        <v>11</v>
      </c>
      <c r="F934" t="s">
        <v>28</v>
      </c>
      <c r="G934" t="s">
        <v>14</v>
      </c>
      <c r="H934" t="s">
        <v>493</v>
      </c>
    </row>
    <row r="935" spans="1:8" x14ac:dyDescent="0.35">
      <c r="A935" t="s">
        <v>274</v>
      </c>
      <c r="B935" t="s">
        <v>477</v>
      </c>
      <c r="C935" t="s">
        <v>494</v>
      </c>
      <c r="D935" t="s">
        <v>256</v>
      </c>
      <c r="E935" t="s">
        <v>11</v>
      </c>
      <c r="F935" t="s">
        <v>28</v>
      </c>
      <c r="G935" t="s">
        <v>14</v>
      </c>
      <c r="H935" t="s">
        <v>493</v>
      </c>
    </row>
    <row r="936" spans="1:8" x14ac:dyDescent="0.35">
      <c r="A936" t="s">
        <v>274</v>
      </c>
      <c r="B936" t="s">
        <v>174</v>
      </c>
      <c r="C936" t="s">
        <v>494</v>
      </c>
      <c r="D936" t="s">
        <v>256</v>
      </c>
      <c r="E936" t="s">
        <v>11</v>
      </c>
      <c r="F936" t="s">
        <v>28</v>
      </c>
      <c r="G936" t="s">
        <v>14</v>
      </c>
      <c r="H936" t="s">
        <v>493</v>
      </c>
    </row>
    <row r="937" spans="1:8" x14ac:dyDescent="0.35">
      <c r="A937" t="s">
        <v>274</v>
      </c>
      <c r="B937" t="s">
        <v>127</v>
      </c>
      <c r="C937" t="s">
        <v>494</v>
      </c>
      <c r="D937" t="s">
        <v>256</v>
      </c>
      <c r="E937" t="s">
        <v>11</v>
      </c>
      <c r="F937" t="s">
        <v>28</v>
      </c>
      <c r="G937" t="s">
        <v>14</v>
      </c>
      <c r="H937" t="s">
        <v>493</v>
      </c>
    </row>
    <row r="938" spans="1:8" x14ac:dyDescent="0.35">
      <c r="A938" t="s">
        <v>274</v>
      </c>
      <c r="B938" t="s">
        <v>117</v>
      </c>
      <c r="C938" t="s">
        <v>494</v>
      </c>
      <c r="D938" t="s">
        <v>256</v>
      </c>
      <c r="E938" t="s">
        <v>11</v>
      </c>
      <c r="F938" t="s">
        <v>28</v>
      </c>
      <c r="G938" t="s">
        <v>14</v>
      </c>
      <c r="H938" t="s">
        <v>493</v>
      </c>
    </row>
    <row r="939" spans="1:8" x14ac:dyDescent="0.35">
      <c r="A939" t="s">
        <v>331</v>
      </c>
      <c r="B939" t="s">
        <v>136</v>
      </c>
      <c r="C939" t="s">
        <v>494</v>
      </c>
      <c r="D939" t="s">
        <v>256</v>
      </c>
      <c r="E939" t="s">
        <v>11</v>
      </c>
      <c r="F939" t="s">
        <v>28</v>
      </c>
      <c r="G939" t="s">
        <v>14</v>
      </c>
      <c r="H939" t="s">
        <v>493</v>
      </c>
    </row>
    <row r="940" spans="1:8" x14ac:dyDescent="0.35">
      <c r="A940" t="s">
        <v>354</v>
      </c>
      <c r="B940" t="s">
        <v>477</v>
      </c>
      <c r="C940" t="s">
        <v>494</v>
      </c>
      <c r="D940" t="s">
        <v>256</v>
      </c>
      <c r="E940" t="s">
        <v>12</v>
      </c>
      <c r="F940" t="s">
        <v>28</v>
      </c>
      <c r="G940" t="s">
        <v>7</v>
      </c>
      <c r="H940" t="s">
        <v>481</v>
      </c>
    </row>
    <row r="941" spans="1:8" x14ac:dyDescent="0.35">
      <c r="A941" t="s">
        <v>354</v>
      </c>
      <c r="B941" t="s">
        <v>108</v>
      </c>
      <c r="C941" t="s">
        <v>494</v>
      </c>
      <c r="D941" t="s">
        <v>256</v>
      </c>
      <c r="E941" t="s">
        <v>12</v>
      </c>
      <c r="F941" t="s">
        <v>28</v>
      </c>
      <c r="G941" t="s">
        <v>7</v>
      </c>
      <c r="H941" t="s">
        <v>481</v>
      </c>
    </row>
    <row r="942" spans="1:8" x14ac:dyDescent="0.35">
      <c r="A942" t="s">
        <v>354</v>
      </c>
      <c r="B942" t="s">
        <v>113</v>
      </c>
      <c r="C942" t="s">
        <v>494</v>
      </c>
      <c r="D942" t="s">
        <v>256</v>
      </c>
      <c r="E942" t="s">
        <v>12</v>
      </c>
      <c r="F942" t="s">
        <v>28</v>
      </c>
      <c r="G942" t="s">
        <v>7</v>
      </c>
      <c r="H942" t="s">
        <v>481</v>
      </c>
    </row>
    <row r="943" spans="1:8" x14ac:dyDescent="0.35">
      <c r="A943" t="s">
        <v>354</v>
      </c>
      <c r="B943" t="s">
        <v>127</v>
      </c>
      <c r="C943" t="s">
        <v>494</v>
      </c>
      <c r="D943" t="s">
        <v>256</v>
      </c>
      <c r="E943" t="s">
        <v>12</v>
      </c>
      <c r="F943" t="s">
        <v>28</v>
      </c>
      <c r="G943" t="s">
        <v>7</v>
      </c>
      <c r="H943" t="s">
        <v>481</v>
      </c>
    </row>
    <row r="944" spans="1:8" x14ac:dyDescent="0.35">
      <c r="A944" t="s">
        <v>354</v>
      </c>
      <c r="B944" t="s">
        <v>174</v>
      </c>
      <c r="C944" t="s">
        <v>494</v>
      </c>
      <c r="D944" t="s">
        <v>256</v>
      </c>
      <c r="E944" t="s">
        <v>12</v>
      </c>
      <c r="F944" t="s">
        <v>28</v>
      </c>
      <c r="G944" t="s">
        <v>7</v>
      </c>
      <c r="H944" t="s">
        <v>481</v>
      </c>
    </row>
    <row r="945" spans="1:8" x14ac:dyDescent="0.35">
      <c r="A945" t="s">
        <v>298</v>
      </c>
      <c r="B945" t="s">
        <v>154</v>
      </c>
      <c r="C945" t="s">
        <v>494</v>
      </c>
      <c r="D945" t="s">
        <v>256</v>
      </c>
      <c r="E945" t="s">
        <v>12</v>
      </c>
      <c r="F945" t="s">
        <v>28</v>
      </c>
      <c r="G945" t="s">
        <v>7</v>
      </c>
      <c r="H945" t="s">
        <v>481</v>
      </c>
    </row>
    <row r="946" spans="1:8" x14ac:dyDescent="0.35">
      <c r="A946" t="s">
        <v>277</v>
      </c>
      <c r="B946" t="s">
        <v>154</v>
      </c>
      <c r="C946" t="s">
        <v>494</v>
      </c>
      <c r="D946" t="s">
        <v>256</v>
      </c>
      <c r="E946" t="s">
        <v>12</v>
      </c>
      <c r="F946" t="s">
        <v>28</v>
      </c>
      <c r="G946" t="s">
        <v>7</v>
      </c>
      <c r="H946" t="s">
        <v>481</v>
      </c>
    </row>
    <row r="947" spans="1:8" x14ac:dyDescent="0.35">
      <c r="A947" t="s">
        <v>356</v>
      </c>
      <c r="B947" t="s">
        <v>113</v>
      </c>
      <c r="C947" t="s">
        <v>494</v>
      </c>
      <c r="D947" t="s">
        <v>482</v>
      </c>
      <c r="E947" t="s">
        <v>9</v>
      </c>
      <c r="F947" t="s">
        <v>28</v>
      </c>
      <c r="G947" t="s">
        <v>10</v>
      </c>
      <c r="H947" t="s">
        <v>486</v>
      </c>
    </row>
    <row r="948" spans="1:8" x14ac:dyDescent="0.35">
      <c r="A948" t="s">
        <v>356</v>
      </c>
      <c r="B948" t="s">
        <v>136</v>
      </c>
      <c r="C948" t="s">
        <v>494</v>
      </c>
      <c r="D948" t="s">
        <v>482</v>
      </c>
      <c r="E948" t="s">
        <v>9</v>
      </c>
      <c r="F948" t="s">
        <v>28</v>
      </c>
      <c r="G948" t="s">
        <v>10</v>
      </c>
      <c r="H948" t="s">
        <v>486</v>
      </c>
    </row>
    <row r="949" spans="1:8" x14ac:dyDescent="0.35">
      <c r="A949" t="s">
        <v>356</v>
      </c>
      <c r="B949" t="s">
        <v>117</v>
      </c>
      <c r="C949" t="s">
        <v>494</v>
      </c>
      <c r="D949" t="s">
        <v>482</v>
      </c>
      <c r="E949" t="s">
        <v>9</v>
      </c>
      <c r="F949" t="s">
        <v>28</v>
      </c>
      <c r="G949" t="s">
        <v>10</v>
      </c>
      <c r="H949" t="s">
        <v>486</v>
      </c>
    </row>
    <row r="950" spans="1:8" x14ac:dyDescent="0.35">
      <c r="A950" t="s">
        <v>356</v>
      </c>
      <c r="B950" t="s">
        <v>108</v>
      </c>
      <c r="C950" t="s">
        <v>494</v>
      </c>
      <c r="D950" t="s">
        <v>482</v>
      </c>
      <c r="E950" t="s">
        <v>9</v>
      </c>
      <c r="F950" t="s">
        <v>28</v>
      </c>
      <c r="G950" t="s">
        <v>10</v>
      </c>
      <c r="H950" t="s">
        <v>486</v>
      </c>
    </row>
    <row r="951" spans="1:8" x14ac:dyDescent="0.35">
      <c r="A951" t="s">
        <v>356</v>
      </c>
      <c r="B951" t="s">
        <v>335</v>
      </c>
      <c r="C951" t="s">
        <v>494</v>
      </c>
      <c r="D951" t="s">
        <v>482</v>
      </c>
      <c r="E951" t="s">
        <v>9</v>
      </c>
      <c r="F951" t="s">
        <v>28</v>
      </c>
      <c r="G951" t="s">
        <v>10</v>
      </c>
      <c r="H951" t="s">
        <v>486</v>
      </c>
    </row>
    <row r="952" spans="1:8" x14ac:dyDescent="0.35">
      <c r="A952" t="s">
        <v>356</v>
      </c>
      <c r="B952" t="s">
        <v>127</v>
      </c>
      <c r="C952" t="s">
        <v>494</v>
      </c>
      <c r="D952" t="s">
        <v>482</v>
      </c>
      <c r="E952" t="s">
        <v>9</v>
      </c>
      <c r="F952" t="s">
        <v>28</v>
      </c>
      <c r="G952" t="s">
        <v>10</v>
      </c>
      <c r="H952" t="s">
        <v>486</v>
      </c>
    </row>
    <row r="953" spans="1:8" x14ac:dyDescent="0.35">
      <c r="A953" t="s">
        <v>281</v>
      </c>
      <c r="B953" t="s">
        <v>127</v>
      </c>
      <c r="C953" t="s">
        <v>494</v>
      </c>
      <c r="D953" t="s">
        <v>256</v>
      </c>
      <c r="E953" t="s">
        <v>11</v>
      </c>
      <c r="F953" t="s">
        <v>28</v>
      </c>
      <c r="G953" t="s">
        <v>15</v>
      </c>
      <c r="H953" t="s">
        <v>486</v>
      </c>
    </row>
    <row r="954" spans="1:8" x14ac:dyDescent="0.35">
      <c r="A954" t="s">
        <v>281</v>
      </c>
      <c r="B954" t="s">
        <v>477</v>
      </c>
      <c r="C954" t="s">
        <v>494</v>
      </c>
      <c r="D954" t="s">
        <v>256</v>
      </c>
      <c r="E954" t="s">
        <v>11</v>
      </c>
      <c r="F954" t="s">
        <v>28</v>
      </c>
      <c r="G954" t="s">
        <v>15</v>
      </c>
      <c r="H954" t="s">
        <v>486</v>
      </c>
    </row>
    <row r="955" spans="1:8" x14ac:dyDescent="0.35">
      <c r="A955" t="s">
        <v>281</v>
      </c>
      <c r="B955" t="s">
        <v>154</v>
      </c>
      <c r="C955" t="s">
        <v>494</v>
      </c>
      <c r="D955" t="s">
        <v>256</v>
      </c>
      <c r="E955" t="s">
        <v>11</v>
      </c>
      <c r="F955" t="s">
        <v>28</v>
      </c>
      <c r="G955" t="s">
        <v>15</v>
      </c>
      <c r="H955" t="s">
        <v>486</v>
      </c>
    </row>
    <row r="956" spans="1:8" x14ac:dyDescent="0.35">
      <c r="A956" t="s">
        <v>280</v>
      </c>
      <c r="B956" t="s">
        <v>154</v>
      </c>
      <c r="C956" t="s">
        <v>494</v>
      </c>
      <c r="D956" t="s">
        <v>256</v>
      </c>
      <c r="E956" t="s">
        <v>11</v>
      </c>
      <c r="F956" t="s">
        <v>28</v>
      </c>
      <c r="G956" t="s">
        <v>15</v>
      </c>
      <c r="H956" t="s">
        <v>486</v>
      </c>
    </row>
    <row r="957" spans="1:8" x14ac:dyDescent="0.35">
      <c r="A957" t="s">
        <v>280</v>
      </c>
      <c r="B957" t="s">
        <v>136</v>
      </c>
      <c r="C957" t="s">
        <v>494</v>
      </c>
      <c r="D957" t="s">
        <v>256</v>
      </c>
      <c r="E957" t="s">
        <v>11</v>
      </c>
      <c r="F957" t="s">
        <v>28</v>
      </c>
      <c r="G957" t="s">
        <v>15</v>
      </c>
      <c r="H957" t="s">
        <v>486</v>
      </c>
    </row>
    <row r="958" spans="1:8" x14ac:dyDescent="0.35">
      <c r="A958" t="s">
        <v>282</v>
      </c>
      <c r="B958" t="s">
        <v>477</v>
      </c>
      <c r="C958" t="s">
        <v>494</v>
      </c>
      <c r="D958" t="s">
        <v>256</v>
      </c>
      <c r="E958" t="s">
        <v>11</v>
      </c>
      <c r="F958" t="s">
        <v>28</v>
      </c>
      <c r="G958" t="s">
        <v>7</v>
      </c>
      <c r="H958" t="s">
        <v>491</v>
      </c>
    </row>
    <row r="959" spans="1:8" x14ac:dyDescent="0.35">
      <c r="A959" t="s">
        <v>282</v>
      </c>
      <c r="B959" t="s">
        <v>154</v>
      </c>
      <c r="C959" t="s">
        <v>494</v>
      </c>
      <c r="D959" t="s">
        <v>256</v>
      </c>
      <c r="E959" t="s">
        <v>11</v>
      </c>
      <c r="F959" t="s">
        <v>28</v>
      </c>
      <c r="G959" t="s">
        <v>7</v>
      </c>
      <c r="H959" t="s">
        <v>491</v>
      </c>
    </row>
    <row r="960" spans="1:8" x14ac:dyDescent="0.35">
      <c r="A960" t="s">
        <v>282</v>
      </c>
      <c r="B960" t="s">
        <v>136</v>
      </c>
      <c r="C960" t="s">
        <v>494</v>
      </c>
      <c r="D960" t="s">
        <v>256</v>
      </c>
      <c r="E960" t="s">
        <v>11</v>
      </c>
      <c r="F960" t="s">
        <v>28</v>
      </c>
      <c r="G960" t="s">
        <v>7</v>
      </c>
      <c r="H960" t="s">
        <v>491</v>
      </c>
    </row>
    <row r="961" spans="1:8" x14ac:dyDescent="0.35">
      <c r="A961" t="s">
        <v>282</v>
      </c>
      <c r="B961" t="s">
        <v>108</v>
      </c>
      <c r="C961" t="s">
        <v>494</v>
      </c>
      <c r="D961" t="s">
        <v>256</v>
      </c>
      <c r="E961" t="s">
        <v>11</v>
      </c>
      <c r="F961" t="s">
        <v>28</v>
      </c>
      <c r="G961" t="s">
        <v>7</v>
      </c>
      <c r="H961" t="s">
        <v>491</v>
      </c>
    </row>
    <row r="962" spans="1:8" x14ac:dyDescent="0.35">
      <c r="A962" t="s">
        <v>282</v>
      </c>
      <c r="B962" t="s">
        <v>174</v>
      </c>
      <c r="C962" t="s">
        <v>494</v>
      </c>
      <c r="D962" t="s">
        <v>256</v>
      </c>
      <c r="E962" t="s">
        <v>11</v>
      </c>
      <c r="F962" t="s">
        <v>28</v>
      </c>
      <c r="G962" t="s">
        <v>7</v>
      </c>
      <c r="H962" t="s">
        <v>491</v>
      </c>
    </row>
    <row r="963" spans="1:8" x14ac:dyDescent="0.35">
      <c r="A963" t="s">
        <v>282</v>
      </c>
      <c r="B963" t="s">
        <v>127</v>
      </c>
      <c r="C963" t="s">
        <v>494</v>
      </c>
      <c r="D963" t="s">
        <v>256</v>
      </c>
      <c r="E963" t="s">
        <v>11</v>
      </c>
      <c r="F963" t="s">
        <v>28</v>
      </c>
      <c r="G963" t="s">
        <v>7</v>
      </c>
      <c r="H963" t="s">
        <v>491</v>
      </c>
    </row>
    <row r="964" spans="1:8" x14ac:dyDescent="0.35">
      <c r="A964" t="s">
        <v>284</v>
      </c>
      <c r="B964" t="s">
        <v>136</v>
      </c>
      <c r="C964" t="s">
        <v>494</v>
      </c>
      <c r="D964" t="s">
        <v>256</v>
      </c>
      <c r="E964" t="s">
        <v>6</v>
      </c>
      <c r="F964" t="s">
        <v>28</v>
      </c>
      <c r="G964" t="s">
        <v>7</v>
      </c>
      <c r="H964" t="s">
        <v>491</v>
      </c>
    </row>
    <row r="965" spans="1:8" x14ac:dyDescent="0.35">
      <c r="A965" t="s">
        <v>285</v>
      </c>
      <c r="B965" t="s">
        <v>174</v>
      </c>
      <c r="C965" t="s">
        <v>494</v>
      </c>
      <c r="D965" t="s">
        <v>256</v>
      </c>
      <c r="E965" t="s">
        <v>6</v>
      </c>
      <c r="F965" t="s">
        <v>28</v>
      </c>
      <c r="G965" t="s">
        <v>7</v>
      </c>
      <c r="H965" t="s">
        <v>491</v>
      </c>
    </row>
    <row r="966" spans="1:8" x14ac:dyDescent="0.35">
      <c r="A966" t="s">
        <v>285</v>
      </c>
      <c r="B966" t="s">
        <v>127</v>
      </c>
      <c r="C966" t="s">
        <v>494</v>
      </c>
      <c r="D966" t="s">
        <v>256</v>
      </c>
      <c r="E966" t="s">
        <v>6</v>
      </c>
      <c r="F966" t="s">
        <v>28</v>
      </c>
      <c r="G966" t="s">
        <v>7</v>
      </c>
      <c r="H966" t="s">
        <v>491</v>
      </c>
    </row>
    <row r="967" spans="1:8" x14ac:dyDescent="0.35">
      <c r="A967" t="s">
        <v>285</v>
      </c>
      <c r="B967" t="s">
        <v>477</v>
      </c>
      <c r="C967" t="s">
        <v>494</v>
      </c>
      <c r="D967" t="s">
        <v>256</v>
      </c>
      <c r="E967" t="s">
        <v>6</v>
      </c>
      <c r="F967" t="s">
        <v>28</v>
      </c>
      <c r="G967" t="s">
        <v>7</v>
      </c>
      <c r="H967" t="s">
        <v>491</v>
      </c>
    </row>
    <row r="968" spans="1:8" x14ac:dyDescent="0.35">
      <c r="A968" t="s">
        <v>285</v>
      </c>
      <c r="B968" t="s">
        <v>108</v>
      </c>
      <c r="C968" t="s">
        <v>494</v>
      </c>
      <c r="D968" t="s">
        <v>256</v>
      </c>
      <c r="E968" t="s">
        <v>6</v>
      </c>
      <c r="F968" t="s">
        <v>28</v>
      </c>
      <c r="G968" t="s">
        <v>7</v>
      </c>
      <c r="H968" t="s">
        <v>491</v>
      </c>
    </row>
    <row r="969" spans="1:8" x14ac:dyDescent="0.35">
      <c r="A969" t="s">
        <v>285</v>
      </c>
      <c r="B969" t="s">
        <v>136</v>
      </c>
      <c r="C969" t="s">
        <v>494</v>
      </c>
      <c r="D969" t="s">
        <v>256</v>
      </c>
      <c r="E969" t="s">
        <v>6</v>
      </c>
      <c r="F969" t="s">
        <v>28</v>
      </c>
      <c r="G969" t="s">
        <v>7</v>
      </c>
      <c r="H969" t="s">
        <v>491</v>
      </c>
    </row>
    <row r="970" spans="1:8" x14ac:dyDescent="0.35">
      <c r="A970" t="s">
        <v>285</v>
      </c>
      <c r="B970" t="s">
        <v>154</v>
      </c>
      <c r="C970" t="s">
        <v>494</v>
      </c>
      <c r="D970" t="s">
        <v>256</v>
      </c>
      <c r="E970" t="s">
        <v>6</v>
      </c>
      <c r="F970" t="s">
        <v>28</v>
      </c>
      <c r="G970" t="s">
        <v>7</v>
      </c>
      <c r="H970" t="s">
        <v>491</v>
      </c>
    </row>
    <row r="971" spans="1:8" x14ac:dyDescent="0.35">
      <c r="A971" t="s">
        <v>412</v>
      </c>
      <c r="B971" t="s">
        <v>108</v>
      </c>
      <c r="C971" t="s">
        <v>494</v>
      </c>
      <c r="D971" t="s">
        <v>256</v>
      </c>
      <c r="E971" t="s">
        <v>12</v>
      </c>
      <c r="F971" t="s">
        <v>28</v>
      </c>
      <c r="G971" t="s">
        <v>14</v>
      </c>
      <c r="H971" t="s">
        <v>495</v>
      </c>
    </row>
    <row r="972" spans="1:8" x14ac:dyDescent="0.35">
      <c r="A972" t="s">
        <v>411</v>
      </c>
      <c r="B972" t="s">
        <v>108</v>
      </c>
      <c r="C972" t="s">
        <v>494</v>
      </c>
      <c r="D972" t="s">
        <v>256</v>
      </c>
      <c r="E972" t="s">
        <v>12</v>
      </c>
      <c r="F972" t="s">
        <v>28</v>
      </c>
      <c r="G972" t="s">
        <v>14</v>
      </c>
      <c r="H972" t="s">
        <v>495</v>
      </c>
    </row>
    <row r="973" spans="1:8" x14ac:dyDescent="0.35">
      <c r="A973" t="s">
        <v>411</v>
      </c>
      <c r="B973" t="s">
        <v>121</v>
      </c>
      <c r="C973" t="s">
        <v>494</v>
      </c>
      <c r="D973" t="s">
        <v>256</v>
      </c>
      <c r="E973" t="s">
        <v>12</v>
      </c>
      <c r="F973" t="s">
        <v>28</v>
      </c>
      <c r="G973" t="s">
        <v>14</v>
      </c>
      <c r="H973" t="s">
        <v>495</v>
      </c>
    </row>
    <row r="974" spans="1:8" x14ac:dyDescent="0.35">
      <c r="A974" t="s">
        <v>411</v>
      </c>
      <c r="B974" t="s">
        <v>477</v>
      </c>
      <c r="C974" t="s">
        <v>494</v>
      </c>
      <c r="D974" t="s">
        <v>256</v>
      </c>
      <c r="E974" t="s">
        <v>12</v>
      </c>
      <c r="F974" t="s">
        <v>28</v>
      </c>
      <c r="G974" t="s">
        <v>14</v>
      </c>
      <c r="H974" t="s">
        <v>495</v>
      </c>
    </row>
    <row r="975" spans="1:8" x14ac:dyDescent="0.35">
      <c r="A975" t="s">
        <v>399</v>
      </c>
      <c r="B975" t="s">
        <v>121</v>
      </c>
      <c r="C975" t="s">
        <v>494</v>
      </c>
      <c r="D975" t="s">
        <v>256</v>
      </c>
      <c r="E975" t="s">
        <v>12</v>
      </c>
      <c r="F975" t="s">
        <v>28</v>
      </c>
      <c r="G975" t="s">
        <v>14</v>
      </c>
      <c r="H975" t="s">
        <v>493</v>
      </c>
    </row>
    <row r="976" spans="1:8" x14ac:dyDescent="0.35">
      <c r="A976" t="s">
        <v>399</v>
      </c>
      <c r="B976" t="s">
        <v>113</v>
      </c>
      <c r="C976" t="s">
        <v>494</v>
      </c>
      <c r="D976" t="s">
        <v>256</v>
      </c>
      <c r="E976" t="s">
        <v>12</v>
      </c>
      <c r="F976" t="s">
        <v>28</v>
      </c>
      <c r="G976" t="s">
        <v>14</v>
      </c>
      <c r="H976" t="s">
        <v>493</v>
      </c>
    </row>
    <row r="977" spans="1:8" x14ac:dyDescent="0.35">
      <c r="A977" t="s">
        <v>399</v>
      </c>
      <c r="B977" t="s">
        <v>108</v>
      </c>
      <c r="C977" t="s">
        <v>494</v>
      </c>
      <c r="D977" t="s">
        <v>256</v>
      </c>
      <c r="E977" t="s">
        <v>12</v>
      </c>
      <c r="F977" t="s">
        <v>28</v>
      </c>
      <c r="G977" t="s">
        <v>14</v>
      </c>
      <c r="H977" t="s">
        <v>493</v>
      </c>
    </row>
    <row r="978" spans="1:8" x14ac:dyDescent="0.35">
      <c r="A978" t="s">
        <v>399</v>
      </c>
      <c r="B978" t="s">
        <v>477</v>
      </c>
      <c r="C978" t="s">
        <v>494</v>
      </c>
      <c r="D978" t="s">
        <v>256</v>
      </c>
      <c r="E978" t="s">
        <v>12</v>
      </c>
      <c r="F978" t="s">
        <v>28</v>
      </c>
      <c r="G978" t="s">
        <v>14</v>
      </c>
      <c r="H978" t="s">
        <v>493</v>
      </c>
    </row>
    <row r="979" spans="1:8" x14ac:dyDescent="0.35">
      <c r="A979" t="s">
        <v>400</v>
      </c>
      <c r="B979" t="s">
        <v>113</v>
      </c>
      <c r="C979" t="s">
        <v>494</v>
      </c>
      <c r="D979" t="s">
        <v>256</v>
      </c>
      <c r="E979" t="s">
        <v>12</v>
      </c>
      <c r="F979" t="s">
        <v>28</v>
      </c>
      <c r="G979" t="s">
        <v>14</v>
      </c>
      <c r="H979" t="s">
        <v>493</v>
      </c>
    </row>
    <row r="980" spans="1:8" x14ac:dyDescent="0.35">
      <c r="A980" t="s">
        <v>400</v>
      </c>
      <c r="B980" t="s">
        <v>108</v>
      </c>
      <c r="C980" t="s">
        <v>494</v>
      </c>
      <c r="D980" t="s">
        <v>256</v>
      </c>
      <c r="E980" t="s">
        <v>12</v>
      </c>
      <c r="F980" t="s">
        <v>28</v>
      </c>
      <c r="G980" t="s">
        <v>14</v>
      </c>
      <c r="H980" t="s">
        <v>493</v>
      </c>
    </row>
    <row r="981" spans="1:8" x14ac:dyDescent="0.35">
      <c r="A981" t="s">
        <v>17</v>
      </c>
      <c r="B981" t="s">
        <v>174</v>
      </c>
      <c r="C981" t="s">
        <v>494</v>
      </c>
      <c r="D981" t="s">
        <v>256</v>
      </c>
      <c r="E981" t="s">
        <v>12</v>
      </c>
      <c r="F981" t="s">
        <v>28</v>
      </c>
      <c r="G981" t="s">
        <v>14</v>
      </c>
      <c r="H981" t="s">
        <v>492</v>
      </c>
    </row>
    <row r="982" spans="1:8" x14ac:dyDescent="0.35">
      <c r="A982" t="s">
        <v>410</v>
      </c>
      <c r="B982" t="s">
        <v>113</v>
      </c>
      <c r="C982" t="s">
        <v>494</v>
      </c>
      <c r="D982" t="s">
        <v>256</v>
      </c>
      <c r="E982" t="s">
        <v>12</v>
      </c>
      <c r="F982" t="s">
        <v>28</v>
      </c>
      <c r="G982" t="s">
        <v>14</v>
      </c>
      <c r="H982" t="s">
        <v>493</v>
      </c>
    </row>
    <row r="983" spans="1:8" x14ac:dyDescent="0.35">
      <c r="A983" t="s">
        <v>410</v>
      </c>
      <c r="B983" t="s">
        <v>108</v>
      </c>
      <c r="C983" t="s">
        <v>494</v>
      </c>
      <c r="D983" t="s">
        <v>256</v>
      </c>
      <c r="E983" t="s">
        <v>12</v>
      </c>
      <c r="F983" t="s">
        <v>28</v>
      </c>
      <c r="G983" t="s">
        <v>14</v>
      </c>
      <c r="H983" t="s">
        <v>493</v>
      </c>
    </row>
    <row r="984" spans="1:8" x14ac:dyDescent="0.35">
      <c r="A984" t="s">
        <v>410</v>
      </c>
      <c r="B984" t="s">
        <v>121</v>
      </c>
      <c r="C984" t="s">
        <v>494</v>
      </c>
      <c r="D984" t="s">
        <v>256</v>
      </c>
      <c r="E984" t="s">
        <v>12</v>
      </c>
      <c r="F984" t="s">
        <v>28</v>
      </c>
      <c r="G984" t="s">
        <v>14</v>
      </c>
      <c r="H984" t="s">
        <v>493</v>
      </c>
    </row>
    <row r="985" spans="1:8" x14ac:dyDescent="0.35">
      <c r="A985" t="s">
        <v>410</v>
      </c>
      <c r="B985" t="s">
        <v>477</v>
      </c>
      <c r="C985" t="s">
        <v>494</v>
      </c>
      <c r="D985" t="s">
        <v>256</v>
      </c>
      <c r="E985" t="s">
        <v>12</v>
      </c>
      <c r="F985" t="s">
        <v>28</v>
      </c>
      <c r="G985" t="s">
        <v>14</v>
      </c>
      <c r="H985" t="s">
        <v>493</v>
      </c>
    </row>
    <row r="986" spans="1:8" x14ac:dyDescent="0.35">
      <c r="A986" t="s">
        <v>367</v>
      </c>
      <c r="B986" t="s">
        <v>113</v>
      </c>
      <c r="C986" t="s">
        <v>494</v>
      </c>
      <c r="D986" t="s">
        <v>482</v>
      </c>
      <c r="E986" t="s">
        <v>9</v>
      </c>
      <c r="F986" t="s">
        <v>28</v>
      </c>
      <c r="G986" t="s">
        <v>10</v>
      </c>
      <c r="H986" t="s">
        <v>487</v>
      </c>
    </row>
    <row r="987" spans="1:8" x14ac:dyDescent="0.35">
      <c r="A987" t="s">
        <v>367</v>
      </c>
      <c r="B987" t="s">
        <v>117</v>
      </c>
      <c r="C987" t="s">
        <v>494</v>
      </c>
      <c r="D987" t="s">
        <v>482</v>
      </c>
      <c r="E987" t="s">
        <v>9</v>
      </c>
      <c r="F987" t="s">
        <v>28</v>
      </c>
      <c r="G987" t="s">
        <v>10</v>
      </c>
      <c r="H987" t="s">
        <v>487</v>
      </c>
    </row>
    <row r="988" spans="1:8" x14ac:dyDescent="0.35">
      <c r="A988" t="s">
        <v>367</v>
      </c>
      <c r="B988" t="s">
        <v>335</v>
      </c>
      <c r="C988" t="s">
        <v>494</v>
      </c>
      <c r="D988" t="s">
        <v>482</v>
      </c>
      <c r="E988" t="s">
        <v>9</v>
      </c>
      <c r="F988" t="s">
        <v>28</v>
      </c>
      <c r="G988" t="s">
        <v>10</v>
      </c>
      <c r="H988" t="s">
        <v>487</v>
      </c>
    </row>
    <row r="989" spans="1:8" x14ac:dyDescent="0.35">
      <c r="A989" t="s">
        <v>367</v>
      </c>
      <c r="B989" t="s">
        <v>108</v>
      </c>
      <c r="C989" t="s">
        <v>494</v>
      </c>
      <c r="D989" t="s">
        <v>482</v>
      </c>
      <c r="E989" t="s">
        <v>9</v>
      </c>
      <c r="F989" t="s">
        <v>28</v>
      </c>
      <c r="G989" t="s">
        <v>10</v>
      </c>
      <c r="H989" t="s">
        <v>487</v>
      </c>
    </row>
    <row r="990" spans="1:8" x14ac:dyDescent="0.35">
      <c r="A990" t="s">
        <v>367</v>
      </c>
      <c r="B990" t="s">
        <v>127</v>
      </c>
      <c r="C990" t="s">
        <v>494</v>
      </c>
      <c r="D990" t="s">
        <v>482</v>
      </c>
      <c r="E990" t="s">
        <v>9</v>
      </c>
      <c r="F990" t="s">
        <v>28</v>
      </c>
      <c r="G990" t="s">
        <v>10</v>
      </c>
      <c r="H990" t="s">
        <v>487</v>
      </c>
    </row>
    <row r="991" spans="1:8" x14ac:dyDescent="0.35">
      <c r="A991" t="s">
        <v>367</v>
      </c>
      <c r="B991" t="s">
        <v>136</v>
      </c>
      <c r="C991" t="s">
        <v>494</v>
      </c>
      <c r="D991" t="s">
        <v>482</v>
      </c>
      <c r="E991" t="s">
        <v>9</v>
      </c>
      <c r="F991" t="s">
        <v>28</v>
      </c>
      <c r="G991" t="s">
        <v>10</v>
      </c>
      <c r="H991" t="s">
        <v>487</v>
      </c>
    </row>
    <row r="992" spans="1:8" x14ac:dyDescent="0.35">
      <c r="A992" t="s">
        <v>368</v>
      </c>
      <c r="B992" t="s">
        <v>108</v>
      </c>
      <c r="C992" t="s">
        <v>494</v>
      </c>
      <c r="D992" t="s">
        <v>482</v>
      </c>
      <c r="E992" t="s">
        <v>9</v>
      </c>
      <c r="F992" t="s">
        <v>28</v>
      </c>
      <c r="G992" t="s">
        <v>10</v>
      </c>
      <c r="H992" t="s">
        <v>487</v>
      </c>
    </row>
    <row r="993" spans="1:8" x14ac:dyDescent="0.35">
      <c r="A993" t="s">
        <v>368</v>
      </c>
      <c r="B993" t="s">
        <v>113</v>
      </c>
      <c r="C993" t="s">
        <v>494</v>
      </c>
      <c r="D993" t="s">
        <v>482</v>
      </c>
      <c r="E993" t="s">
        <v>9</v>
      </c>
      <c r="F993" t="s">
        <v>28</v>
      </c>
      <c r="G993" t="s">
        <v>10</v>
      </c>
      <c r="H993" t="s">
        <v>487</v>
      </c>
    </row>
    <row r="994" spans="1:8" x14ac:dyDescent="0.35">
      <c r="A994" t="s">
        <v>368</v>
      </c>
      <c r="B994" t="s">
        <v>136</v>
      </c>
      <c r="C994" t="s">
        <v>494</v>
      </c>
      <c r="D994" t="s">
        <v>482</v>
      </c>
      <c r="E994" t="s">
        <v>9</v>
      </c>
      <c r="F994" t="s">
        <v>28</v>
      </c>
      <c r="G994" t="s">
        <v>10</v>
      </c>
      <c r="H994" t="s">
        <v>487</v>
      </c>
    </row>
    <row r="995" spans="1:8" x14ac:dyDescent="0.35">
      <c r="A995" t="s">
        <v>368</v>
      </c>
      <c r="B995" t="s">
        <v>117</v>
      </c>
      <c r="C995" t="s">
        <v>494</v>
      </c>
      <c r="D995" t="s">
        <v>482</v>
      </c>
      <c r="E995" t="s">
        <v>9</v>
      </c>
      <c r="F995" t="s">
        <v>28</v>
      </c>
      <c r="G995" t="s">
        <v>10</v>
      </c>
      <c r="H995" t="s">
        <v>487</v>
      </c>
    </row>
    <row r="996" spans="1:8" x14ac:dyDescent="0.35">
      <c r="A996" t="s">
        <v>368</v>
      </c>
      <c r="B996" t="s">
        <v>335</v>
      </c>
      <c r="C996" t="s">
        <v>494</v>
      </c>
      <c r="D996" t="s">
        <v>482</v>
      </c>
      <c r="E996" t="s">
        <v>9</v>
      </c>
      <c r="F996" t="s">
        <v>28</v>
      </c>
      <c r="G996" t="s">
        <v>10</v>
      </c>
      <c r="H996" t="s">
        <v>487</v>
      </c>
    </row>
    <row r="997" spans="1:8" x14ac:dyDescent="0.35">
      <c r="A997" t="s">
        <v>368</v>
      </c>
      <c r="B997" t="s">
        <v>127</v>
      </c>
      <c r="C997" t="s">
        <v>494</v>
      </c>
      <c r="D997" t="s">
        <v>482</v>
      </c>
      <c r="E997" t="s">
        <v>9</v>
      </c>
      <c r="F997" t="s">
        <v>28</v>
      </c>
      <c r="G997" t="s">
        <v>10</v>
      </c>
      <c r="H997" t="s">
        <v>487</v>
      </c>
    </row>
    <row r="998" spans="1:8" x14ac:dyDescent="0.35">
      <c r="A998" t="s">
        <v>265</v>
      </c>
      <c r="B998" t="s">
        <v>127</v>
      </c>
      <c r="C998" t="s">
        <v>494</v>
      </c>
      <c r="D998" t="s">
        <v>256</v>
      </c>
      <c r="E998" t="s">
        <v>6</v>
      </c>
      <c r="F998" t="s">
        <v>28</v>
      </c>
      <c r="G998" t="s">
        <v>8</v>
      </c>
      <c r="H998" t="s">
        <v>479</v>
      </c>
    </row>
    <row r="999" spans="1:8" x14ac:dyDescent="0.35">
      <c r="A999" t="s">
        <v>265</v>
      </c>
      <c r="B999" t="s">
        <v>136</v>
      </c>
      <c r="C999" t="s">
        <v>494</v>
      </c>
      <c r="D999" t="s">
        <v>256</v>
      </c>
      <c r="E999" t="s">
        <v>6</v>
      </c>
      <c r="F999" t="s">
        <v>28</v>
      </c>
      <c r="G999" t="s">
        <v>8</v>
      </c>
      <c r="H999" t="s">
        <v>479</v>
      </c>
    </row>
    <row r="1000" spans="1:8" x14ac:dyDescent="0.35">
      <c r="A1000" t="s">
        <v>287</v>
      </c>
      <c r="B1000" t="s">
        <v>136</v>
      </c>
      <c r="C1000" t="s">
        <v>494</v>
      </c>
      <c r="D1000" t="s">
        <v>256</v>
      </c>
      <c r="E1000" t="s">
        <v>6</v>
      </c>
      <c r="F1000" t="s">
        <v>28</v>
      </c>
      <c r="G1000" t="s">
        <v>8</v>
      </c>
      <c r="H1000" t="s">
        <v>479</v>
      </c>
    </row>
    <row r="1001" spans="1:8" x14ac:dyDescent="0.35">
      <c r="A1001" t="s">
        <v>264</v>
      </c>
      <c r="B1001" t="s">
        <v>335</v>
      </c>
      <c r="C1001" t="s">
        <v>494</v>
      </c>
      <c r="D1001" t="s">
        <v>256</v>
      </c>
      <c r="E1001" t="s">
        <v>6</v>
      </c>
      <c r="F1001" t="s">
        <v>28</v>
      </c>
      <c r="G1001" t="s">
        <v>8</v>
      </c>
      <c r="H1001" t="s">
        <v>479</v>
      </c>
    </row>
    <row r="1002" spans="1:8" x14ac:dyDescent="0.35">
      <c r="A1002" t="s">
        <v>264</v>
      </c>
      <c r="B1002" t="s">
        <v>127</v>
      </c>
      <c r="C1002" t="s">
        <v>494</v>
      </c>
      <c r="D1002" t="s">
        <v>256</v>
      </c>
      <c r="E1002" t="s">
        <v>6</v>
      </c>
      <c r="F1002" t="s">
        <v>28</v>
      </c>
      <c r="G1002" t="s">
        <v>8</v>
      </c>
      <c r="H1002" t="s">
        <v>479</v>
      </c>
    </row>
    <row r="1003" spans="1:8" x14ac:dyDescent="0.35">
      <c r="A1003" t="s">
        <v>264</v>
      </c>
      <c r="B1003" t="s">
        <v>117</v>
      </c>
      <c r="C1003" t="s">
        <v>494</v>
      </c>
      <c r="D1003" t="s">
        <v>256</v>
      </c>
      <c r="E1003" t="s">
        <v>6</v>
      </c>
      <c r="F1003" t="s">
        <v>28</v>
      </c>
      <c r="G1003" t="s">
        <v>8</v>
      </c>
      <c r="H1003" t="s">
        <v>479</v>
      </c>
    </row>
    <row r="1004" spans="1:8" x14ac:dyDescent="0.35">
      <c r="A1004" t="s">
        <v>264</v>
      </c>
      <c r="B1004" t="s">
        <v>154</v>
      </c>
      <c r="C1004" t="s">
        <v>494</v>
      </c>
      <c r="D1004" t="s">
        <v>256</v>
      </c>
      <c r="E1004" t="s">
        <v>6</v>
      </c>
      <c r="F1004" t="s">
        <v>28</v>
      </c>
      <c r="G1004" t="s">
        <v>8</v>
      </c>
      <c r="H1004" t="s">
        <v>479</v>
      </c>
    </row>
    <row r="1005" spans="1:8" x14ac:dyDescent="0.35">
      <c r="A1005" t="s">
        <v>264</v>
      </c>
      <c r="B1005" t="s">
        <v>477</v>
      </c>
      <c r="C1005" t="s">
        <v>494</v>
      </c>
      <c r="D1005" t="s">
        <v>256</v>
      </c>
      <c r="E1005" t="s">
        <v>6</v>
      </c>
      <c r="F1005" t="s">
        <v>28</v>
      </c>
      <c r="G1005" t="s">
        <v>8</v>
      </c>
      <c r="H1005" t="s">
        <v>479</v>
      </c>
    </row>
    <row r="1006" spans="1:8" x14ac:dyDescent="0.35">
      <c r="A1006" t="s">
        <v>254</v>
      </c>
      <c r="B1006" t="s">
        <v>117</v>
      </c>
      <c r="C1006" t="s">
        <v>494</v>
      </c>
      <c r="D1006" t="s">
        <v>256</v>
      </c>
      <c r="E1006" t="s">
        <v>9</v>
      </c>
      <c r="F1006" t="s">
        <v>28</v>
      </c>
      <c r="G1006" t="s">
        <v>15</v>
      </c>
      <c r="H1006" t="s">
        <v>484</v>
      </c>
    </row>
    <row r="1007" spans="1:8" x14ac:dyDescent="0.35">
      <c r="A1007" t="s">
        <v>254</v>
      </c>
      <c r="B1007" t="s">
        <v>174</v>
      </c>
      <c r="C1007" t="s">
        <v>494</v>
      </c>
      <c r="D1007" t="s">
        <v>256</v>
      </c>
      <c r="E1007" t="s">
        <v>9</v>
      </c>
      <c r="F1007" t="s">
        <v>28</v>
      </c>
      <c r="G1007" t="s">
        <v>15</v>
      </c>
      <c r="H1007" t="s">
        <v>484</v>
      </c>
    </row>
    <row r="1008" spans="1:8" x14ac:dyDescent="0.35">
      <c r="A1008" t="s">
        <v>254</v>
      </c>
      <c r="B1008" t="s">
        <v>335</v>
      </c>
      <c r="C1008" t="s">
        <v>494</v>
      </c>
      <c r="D1008" t="s">
        <v>256</v>
      </c>
      <c r="E1008" t="s">
        <v>9</v>
      </c>
      <c r="F1008" t="s">
        <v>28</v>
      </c>
      <c r="G1008" t="s">
        <v>15</v>
      </c>
      <c r="H1008" t="s">
        <v>484</v>
      </c>
    </row>
    <row r="1009" spans="1:8" x14ac:dyDescent="0.35">
      <c r="A1009" t="s">
        <v>254</v>
      </c>
      <c r="B1009" t="s">
        <v>127</v>
      </c>
      <c r="C1009" t="s">
        <v>494</v>
      </c>
      <c r="D1009" t="s">
        <v>256</v>
      </c>
      <c r="E1009" t="s">
        <v>9</v>
      </c>
      <c r="F1009" t="s">
        <v>28</v>
      </c>
      <c r="G1009" t="s">
        <v>15</v>
      </c>
      <c r="H1009" t="s">
        <v>484</v>
      </c>
    </row>
    <row r="1010" spans="1:8" x14ac:dyDescent="0.35">
      <c r="A1010" t="s">
        <v>254</v>
      </c>
      <c r="B1010" t="s">
        <v>477</v>
      </c>
      <c r="C1010" t="s">
        <v>494</v>
      </c>
      <c r="D1010" t="s">
        <v>256</v>
      </c>
      <c r="E1010" t="s">
        <v>9</v>
      </c>
      <c r="F1010" t="s">
        <v>28</v>
      </c>
      <c r="G1010" t="s">
        <v>15</v>
      </c>
      <c r="H1010" t="s">
        <v>484</v>
      </c>
    </row>
    <row r="1011" spans="1:8" x14ac:dyDescent="0.35">
      <c r="A1011" t="s">
        <v>254</v>
      </c>
      <c r="B1011" t="s">
        <v>154</v>
      </c>
      <c r="C1011" t="s">
        <v>494</v>
      </c>
      <c r="D1011" t="s">
        <v>256</v>
      </c>
      <c r="E1011" t="s">
        <v>9</v>
      </c>
      <c r="F1011" t="s">
        <v>28</v>
      </c>
      <c r="G1011" t="s">
        <v>15</v>
      </c>
      <c r="H1011" t="s">
        <v>484</v>
      </c>
    </row>
    <row r="1012" spans="1:8" x14ac:dyDescent="0.35">
      <c r="A1012" t="s">
        <v>257</v>
      </c>
      <c r="B1012" t="s">
        <v>127</v>
      </c>
      <c r="C1012" t="s">
        <v>496</v>
      </c>
      <c r="D1012" t="s">
        <v>256</v>
      </c>
      <c r="E1012" t="s">
        <v>6</v>
      </c>
      <c r="F1012" t="s">
        <v>28</v>
      </c>
      <c r="G1012" t="s">
        <v>8</v>
      </c>
      <c r="H1012" t="s">
        <v>479</v>
      </c>
    </row>
    <row r="1013" spans="1:8" x14ac:dyDescent="0.35">
      <c r="A1013" t="s">
        <v>257</v>
      </c>
      <c r="B1013" t="s">
        <v>477</v>
      </c>
      <c r="C1013" t="s">
        <v>496</v>
      </c>
      <c r="D1013" t="s">
        <v>256</v>
      </c>
      <c r="E1013" t="s">
        <v>6</v>
      </c>
      <c r="F1013" t="s">
        <v>28</v>
      </c>
      <c r="G1013" t="s">
        <v>8</v>
      </c>
      <c r="H1013" t="s">
        <v>479</v>
      </c>
    </row>
    <row r="1014" spans="1:8" x14ac:dyDescent="0.35">
      <c r="A1014" t="s">
        <v>257</v>
      </c>
      <c r="B1014" t="s">
        <v>154</v>
      </c>
      <c r="C1014" t="s">
        <v>496</v>
      </c>
      <c r="D1014" t="s">
        <v>256</v>
      </c>
      <c r="E1014" t="s">
        <v>6</v>
      </c>
      <c r="F1014" t="s">
        <v>28</v>
      </c>
      <c r="G1014" t="s">
        <v>8</v>
      </c>
      <c r="H1014" t="s">
        <v>479</v>
      </c>
    </row>
    <row r="1015" spans="1:8" x14ac:dyDescent="0.35">
      <c r="A1015" t="s">
        <v>257</v>
      </c>
      <c r="B1015" t="s">
        <v>136</v>
      </c>
      <c r="C1015" t="s">
        <v>496</v>
      </c>
      <c r="D1015" t="s">
        <v>256</v>
      </c>
      <c r="E1015" t="s">
        <v>6</v>
      </c>
      <c r="F1015" t="s">
        <v>28</v>
      </c>
      <c r="G1015" t="s">
        <v>8</v>
      </c>
      <c r="H1015" t="s">
        <v>479</v>
      </c>
    </row>
    <row r="1016" spans="1:8" x14ac:dyDescent="0.35">
      <c r="A1016" t="s">
        <v>257</v>
      </c>
      <c r="B1016" t="s">
        <v>117</v>
      </c>
      <c r="C1016" t="s">
        <v>496</v>
      </c>
      <c r="D1016" t="s">
        <v>256</v>
      </c>
      <c r="E1016" t="s">
        <v>6</v>
      </c>
      <c r="F1016" t="s">
        <v>28</v>
      </c>
      <c r="G1016" t="s">
        <v>8</v>
      </c>
      <c r="H1016" t="s">
        <v>479</v>
      </c>
    </row>
    <row r="1017" spans="1:8" x14ac:dyDescent="0.35">
      <c r="A1017" t="s">
        <v>317</v>
      </c>
      <c r="B1017" t="s">
        <v>119</v>
      </c>
      <c r="C1017" t="s">
        <v>496</v>
      </c>
      <c r="D1017" t="s">
        <v>256</v>
      </c>
      <c r="E1017" t="s">
        <v>11</v>
      </c>
      <c r="F1017" t="s">
        <v>28</v>
      </c>
      <c r="G1017" t="s">
        <v>8</v>
      </c>
      <c r="H1017" t="s">
        <v>480</v>
      </c>
    </row>
    <row r="1018" spans="1:8" x14ac:dyDescent="0.35">
      <c r="A1018" t="s">
        <v>317</v>
      </c>
      <c r="B1018" t="s">
        <v>154</v>
      </c>
      <c r="C1018" t="s">
        <v>496</v>
      </c>
      <c r="D1018" t="s">
        <v>256</v>
      </c>
      <c r="E1018" t="s">
        <v>11</v>
      </c>
      <c r="F1018" t="s">
        <v>28</v>
      </c>
      <c r="G1018" t="s">
        <v>8</v>
      </c>
      <c r="H1018" t="s">
        <v>480</v>
      </c>
    </row>
    <row r="1019" spans="1:8" x14ac:dyDescent="0.35">
      <c r="A1019" t="s">
        <v>333</v>
      </c>
      <c r="B1019" t="s">
        <v>154</v>
      </c>
      <c r="C1019" t="s">
        <v>496</v>
      </c>
      <c r="D1019" t="s">
        <v>256</v>
      </c>
      <c r="E1019" t="s">
        <v>6</v>
      </c>
      <c r="F1019" t="s">
        <v>28</v>
      </c>
      <c r="G1019" t="s">
        <v>8</v>
      </c>
      <c r="H1019" t="s">
        <v>481</v>
      </c>
    </row>
    <row r="1020" spans="1:8" x14ac:dyDescent="0.35">
      <c r="A1020" t="s">
        <v>270</v>
      </c>
      <c r="B1020" t="s">
        <v>154</v>
      </c>
      <c r="C1020" t="s">
        <v>496</v>
      </c>
      <c r="D1020" t="s">
        <v>256</v>
      </c>
      <c r="E1020" t="s">
        <v>11</v>
      </c>
      <c r="F1020" t="s">
        <v>28</v>
      </c>
      <c r="G1020" t="s">
        <v>8</v>
      </c>
      <c r="H1020" t="s">
        <v>476</v>
      </c>
    </row>
    <row r="1021" spans="1:8" x14ac:dyDescent="0.35">
      <c r="A1021" t="s">
        <v>272</v>
      </c>
      <c r="B1021" t="s">
        <v>154</v>
      </c>
      <c r="C1021" t="s">
        <v>496</v>
      </c>
      <c r="D1021" t="s">
        <v>256</v>
      </c>
      <c r="E1021" t="s">
        <v>11</v>
      </c>
      <c r="F1021" t="s">
        <v>28</v>
      </c>
      <c r="G1021" t="s">
        <v>8</v>
      </c>
      <c r="H1021" t="s">
        <v>476</v>
      </c>
    </row>
    <row r="1022" spans="1:8" x14ac:dyDescent="0.35">
      <c r="A1022" t="s">
        <v>260</v>
      </c>
      <c r="B1022" t="s">
        <v>127</v>
      </c>
      <c r="C1022" t="s">
        <v>496</v>
      </c>
      <c r="D1022" t="s">
        <v>256</v>
      </c>
      <c r="E1022" t="s">
        <v>11</v>
      </c>
      <c r="F1022" t="s">
        <v>28</v>
      </c>
      <c r="G1022" t="s">
        <v>8</v>
      </c>
      <c r="H1022" t="s">
        <v>476</v>
      </c>
    </row>
    <row r="1023" spans="1:8" x14ac:dyDescent="0.35">
      <c r="A1023" t="s">
        <v>260</v>
      </c>
      <c r="B1023" t="s">
        <v>477</v>
      </c>
      <c r="C1023" t="s">
        <v>496</v>
      </c>
      <c r="D1023" t="s">
        <v>256</v>
      </c>
      <c r="E1023" t="s">
        <v>11</v>
      </c>
      <c r="F1023" t="s">
        <v>28</v>
      </c>
      <c r="G1023" t="s">
        <v>8</v>
      </c>
      <c r="H1023" t="s">
        <v>476</v>
      </c>
    </row>
    <row r="1024" spans="1:8" x14ac:dyDescent="0.35">
      <c r="A1024" t="s">
        <v>260</v>
      </c>
      <c r="B1024" t="s">
        <v>117</v>
      </c>
      <c r="C1024" t="s">
        <v>496</v>
      </c>
      <c r="D1024" t="s">
        <v>256</v>
      </c>
      <c r="E1024" t="s">
        <v>11</v>
      </c>
      <c r="F1024" t="s">
        <v>28</v>
      </c>
      <c r="G1024" t="s">
        <v>8</v>
      </c>
      <c r="H1024" t="s">
        <v>476</v>
      </c>
    </row>
    <row r="1025" spans="1:8" x14ac:dyDescent="0.35">
      <c r="A1025" t="s">
        <v>260</v>
      </c>
      <c r="B1025" t="s">
        <v>154</v>
      </c>
      <c r="C1025" t="s">
        <v>496</v>
      </c>
      <c r="D1025" t="s">
        <v>256</v>
      </c>
      <c r="E1025" t="s">
        <v>11</v>
      </c>
      <c r="F1025" t="s">
        <v>28</v>
      </c>
      <c r="G1025" t="s">
        <v>8</v>
      </c>
      <c r="H1025" t="s">
        <v>476</v>
      </c>
    </row>
    <row r="1026" spans="1:8" x14ac:dyDescent="0.35">
      <c r="A1026" t="s">
        <v>260</v>
      </c>
      <c r="B1026" t="s">
        <v>136</v>
      </c>
      <c r="C1026" t="s">
        <v>496</v>
      </c>
      <c r="D1026" t="s">
        <v>256</v>
      </c>
      <c r="E1026" t="s">
        <v>11</v>
      </c>
      <c r="F1026" t="s">
        <v>28</v>
      </c>
      <c r="G1026" t="s">
        <v>8</v>
      </c>
      <c r="H1026" t="s">
        <v>476</v>
      </c>
    </row>
    <row r="1027" spans="1:8" x14ac:dyDescent="0.35">
      <c r="A1027" t="s">
        <v>271</v>
      </c>
      <c r="B1027" t="s">
        <v>127</v>
      </c>
      <c r="C1027" t="s">
        <v>496</v>
      </c>
      <c r="D1027" t="s">
        <v>256</v>
      </c>
      <c r="E1027" t="s">
        <v>11</v>
      </c>
      <c r="F1027" t="s">
        <v>28</v>
      </c>
      <c r="G1027" t="s">
        <v>8</v>
      </c>
      <c r="H1027" t="s">
        <v>476</v>
      </c>
    </row>
    <row r="1028" spans="1:8" x14ac:dyDescent="0.35">
      <c r="A1028" t="s">
        <v>271</v>
      </c>
      <c r="B1028" t="s">
        <v>136</v>
      </c>
      <c r="C1028" t="s">
        <v>496</v>
      </c>
      <c r="D1028" t="s">
        <v>256</v>
      </c>
      <c r="E1028" t="s">
        <v>11</v>
      </c>
      <c r="F1028" t="s">
        <v>28</v>
      </c>
      <c r="G1028" t="s">
        <v>8</v>
      </c>
      <c r="H1028" t="s">
        <v>476</v>
      </c>
    </row>
    <row r="1029" spans="1:8" x14ac:dyDescent="0.35">
      <c r="A1029" t="s">
        <v>271</v>
      </c>
      <c r="B1029" t="s">
        <v>477</v>
      </c>
      <c r="C1029" t="s">
        <v>496</v>
      </c>
      <c r="D1029" t="s">
        <v>256</v>
      </c>
      <c r="E1029" t="s">
        <v>11</v>
      </c>
      <c r="F1029" t="s">
        <v>28</v>
      </c>
      <c r="G1029" t="s">
        <v>8</v>
      </c>
      <c r="H1029" t="s">
        <v>476</v>
      </c>
    </row>
    <row r="1030" spans="1:8" x14ac:dyDescent="0.35">
      <c r="A1030" t="s">
        <v>271</v>
      </c>
      <c r="B1030" t="s">
        <v>154</v>
      </c>
      <c r="C1030" t="s">
        <v>496</v>
      </c>
      <c r="D1030" t="s">
        <v>256</v>
      </c>
      <c r="E1030" t="s">
        <v>11</v>
      </c>
      <c r="F1030" t="s">
        <v>28</v>
      </c>
      <c r="G1030" t="s">
        <v>8</v>
      </c>
      <c r="H1030" t="s">
        <v>476</v>
      </c>
    </row>
    <row r="1031" spans="1:8" x14ac:dyDescent="0.35">
      <c r="A1031" t="s">
        <v>346</v>
      </c>
      <c r="B1031" t="s">
        <v>154</v>
      </c>
      <c r="C1031" t="s">
        <v>496</v>
      </c>
      <c r="D1031" t="s">
        <v>256</v>
      </c>
      <c r="E1031" t="s">
        <v>11</v>
      </c>
      <c r="F1031" t="s">
        <v>28</v>
      </c>
      <c r="G1031" t="s">
        <v>8</v>
      </c>
      <c r="H1031" t="s">
        <v>476</v>
      </c>
    </row>
    <row r="1032" spans="1:8" x14ac:dyDescent="0.35">
      <c r="A1032" t="s">
        <v>347</v>
      </c>
      <c r="B1032" t="s">
        <v>154</v>
      </c>
      <c r="C1032" t="s">
        <v>496</v>
      </c>
      <c r="D1032" t="s">
        <v>256</v>
      </c>
      <c r="E1032" t="s">
        <v>11</v>
      </c>
      <c r="F1032" t="s">
        <v>28</v>
      </c>
      <c r="G1032" t="s">
        <v>8</v>
      </c>
      <c r="H1032" t="s">
        <v>476</v>
      </c>
    </row>
    <row r="1033" spans="1:8" x14ac:dyDescent="0.35">
      <c r="A1033" t="s">
        <v>262</v>
      </c>
      <c r="B1033" t="s">
        <v>136</v>
      </c>
      <c r="C1033" t="s">
        <v>496</v>
      </c>
      <c r="D1033" t="s">
        <v>256</v>
      </c>
      <c r="E1033" t="s">
        <v>11</v>
      </c>
      <c r="F1033" t="s">
        <v>28</v>
      </c>
      <c r="G1033" t="s">
        <v>8</v>
      </c>
      <c r="H1033" t="s">
        <v>476</v>
      </c>
    </row>
    <row r="1034" spans="1:8" x14ac:dyDescent="0.35">
      <c r="A1034" t="s">
        <v>262</v>
      </c>
      <c r="B1034" t="s">
        <v>117</v>
      </c>
      <c r="C1034" t="s">
        <v>496</v>
      </c>
      <c r="D1034" t="s">
        <v>256</v>
      </c>
      <c r="E1034" t="s">
        <v>11</v>
      </c>
      <c r="F1034" t="s">
        <v>28</v>
      </c>
      <c r="G1034" t="s">
        <v>8</v>
      </c>
      <c r="H1034" t="s">
        <v>476</v>
      </c>
    </row>
    <row r="1035" spans="1:8" x14ac:dyDescent="0.35">
      <c r="A1035" t="s">
        <v>262</v>
      </c>
      <c r="B1035" t="s">
        <v>154</v>
      </c>
      <c r="C1035" t="s">
        <v>496</v>
      </c>
      <c r="D1035" t="s">
        <v>256</v>
      </c>
      <c r="E1035" t="s">
        <v>11</v>
      </c>
      <c r="F1035" t="s">
        <v>28</v>
      </c>
      <c r="G1035" t="s">
        <v>8</v>
      </c>
      <c r="H1035" t="s">
        <v>476</v>
      </c>
    </row>
    <row r="1036" spans="1:8" x14ac:dyDescent="0.35">
      <c r="A1036" t="s">
        <v>262</v>
      </c>
      <c r="B1036" t="s">
        <v>477</v>
      </c>
      <c r="C1036" t="s">
        <v>496</v>
      </c>
      <c r="D1036" t="s">
        <v>256</v>
      </c>
      <c r="E1036" t="s">
        <v>11</v>
      </c>
      <c r="F1036" t="s">
        <v>28</v>
      </c>
      <c r="G1036" t="s">
        <v>8</v>
      </c>
      <c r="H1036" t="s">
        <v>476</v>
      </c>
    </row>
    <row r="1037" spans="1:8" x14ac:dyDescent="0.35">
      <c r="A1037" t="s">
        <v>262</v>
      </c>
      <c r="B1037" t="s">
        <v>127</v>
      </c>
      <c r="C1037" t="s">
        <v>496</v>
      </c>
      <c r="D1037" t="s">
        <v>256</v>
      </c>
      <c r="E1037" t="s">
        <v>11</v>
      </c>
      <c r="F1037" t="s">
        <v>28</v>
      </c>
      <c r="G1037" t="s">
        <v>8</v>
      </c>
      <c r="H1037" t="s">
        <v>476</v>
      </c>
    </row>
    <row r="1038" spans="1:8" x14ac:dyDescent="0.35">
      <c r="A1038" t="s">
        <v>273</v>
      </c>
      <c r="B1038" t="s">
        <v>154</v>
      </c>
      <c r="C1038" t="s">
        <v>496</v>
      </c>
      <c r="D1038" t="s">
        <v>256</v>
      </c>
      <c r="E1038" t="s">
        <v>11</v>
      </c>
      <c r="F1038" t="s">
        <v>28</v>
      </c>
      <c r="G1038" t="s">
        <v>8</v>
      </c>
      <c r="H1038" t="s">
        <v>476</v>
      </c>
    </row>
    <row r="1039" spans="1:8" x14ac:dyDescent="0.35">
      <c r="A1039" t="s">
        <v>259</v>
      </c>
      <c r="B1039" t="s">
        <v>136</v>
      </c>
      <c r="C1039" t="s">
        <v>496</v>
      </c>
      <c r="D1039" t="s">
        <v>256</v>
      </c>
      <c r="E1039" t="s">
        <v>11</v>
      </c>
      <c r="F1039" t="s">
        <v>28</v>
      </c>
      <c r="G1039" t="s">
        <v>8</v>
      </c>
      <c r="H1039" t="s">
        <v>481</v>
      </c>
    </row>
    <row r="1040" spans="1:8" x14ac:dyDescent="0.35">
      <c r="A1040" t="s">
        <v>259</v>
      </c>
      <c r="B1040" t="s">
        <v>154</v>
      </c>
      <c r="C1040" t="s">
        <v>496</v>
      </c>
      <c r="D1040" t="s">
        <v>256</v>
      </c>
      <c r="E1040" t="s">
        <v>11</v>
      </c>
      <c r="F1040" t="s">
        <v>28</v>
      </c>
      <c r="G1040" t="s">
        <v>8</v>
      </c>
      <c r="H1040" t="s">
        <v>481</v>
      </c>
    </row>
    <row r="1041" spans="1:8" x14ac:dyDescent="0.35">
      <c r="A1041" t="s">
        <v>259</v>
      </c>
      <c r="B1041" t="s">
        <v>117</v>
      </c>
      <c r="C1041" t="s">
        <v>496</v>
      </c>
      <c r="D1041" t="s">
        <v>256</v>
      </c>
      <c r="E1041" t="s">
        <v>11</v>
      </c>
      <c r="F1041" t="s">
        <v>28</v>
      </c>
      <c r="G1041" t="s">
        <v>8</v>
      </c>
      <c r="H1041" t="s">
        <v>481</v>
      </c>
    </row>
    <row r="1042" spans="1:8" x14ac:dyDescent="0.35">
      <c r="A1042" t="s">
        <v>259</v>
      </c>
      <c r="B1042" t="s">
        <v>127</v>
      </c>
      <c r="C1042" t="s">
        <v>496</v>
      </c>
      <c r="D1042" t="s">
        <v>256</v>
      </c>
      <c r="E1042" t="s">
        <v>11</v>
      </c>
      <c r="F1042" t="s">
        <v>28</v>
      </c>
      <c r="G1042" t="s">
        <v>8</v>
      </c>
      <c r="H1042" t="s">
        <v>481</v>
      </c>
    </row>
    <row r="1043" spans="1:8" x14ac:dyDescent="0.35">
      <c r="A1043" t="s">
        <v>259</v>
      </c>
      <c r="B1043" t="s">
        <v>477</v>
      </c>
      <c r="C1043" t="s">
        <v>496</v>
      </c>
      <c r="D1043" t="s">
        <v>256</v>
      </c>
      <c r="E1043" t="s">
        <v>11</v>
      </c>
      <c r="F1043" t="s">
        <v>28</v>
      </c>
      <c r="G1043" t="s">
        <v>8</v>
      </c>
      <c r="H1043" t="s">
        <v>481</v>
      </c>
    </row>
    <row r="1044" spans="1:8" x14ac:dyDescent="0.35">
      <c r="A1044" t="s">
        <v>258</v>
      </c>
      <c r="B1044" t="s">
        <v>154</v>
      </c>
      <c r="C1044" t="s">
        <v>496</v>
      </c>
      <c r="D1044" t="s">
        <v>256</v>
      </c>
      <c r="E1044" t="s">
        <v>6</v>
      </c>
      <c r="F1044" t="s">
        <v>28</v>
      </c>
      <c r="G1044" t="s">
        <v>8</v>
      </c>
      <c r="H1044" t="s">
        <v>481</v>
      </c>
    </row>
    <row r="1045" spans="1:8" x14ac:dyDescent="0.35">
      <c r="A1045" t="s">
        <v>258</v>
      </c>
      <c r="B1045" t="s">
        <v>127</v>
      </c>
      <c r="C1045" t="s">
        <v>496</v>
      </c>
      <c r="D1045" t="s">
        <v>256</v>
      </c>
      <c r="E1045" t="s">
        <v>6</v>
      </c>
      <c r="F1045" t="s">
        <v>28</v>
      </c>
      <c r="G1045" t="s">
        <v>8</v>
      </c>
      <c r="H1045" t="s">
        <v>481</v>
      </c>
    </row>
    <row r="1046" spans="1:8" x14ac:dyDescent="0.35">
      <c r="A1046" t="s">
        <v>258</v>
      </c>
      <c r="B1046" t="s">
        <v>117</v>
      </c>
      <c r="C1046" t="s">
        <v>496</v>
      </c>
      <c r="D1046" t="s">
        <v>256</v>
      </c>
      <c r="E1046" t="s">
        <v>6</v>
      </c>
      <c r="F1046" t="s">
        <v>28</v>
      </c>
      <c r="G1046" t="s">
        <v>8</v>
      </c>
      <c r="H1046" t="s">
        <v>481</v>
      </c>
    </row>
    <row r="1047" spans="1:8" x14ac:dyDescent="0.35">
      <c r="A1047" t="s">
        <v>258</v>
      </c>
      <c r="B1047" t="s">
        <v>477</v>
      </c>
      <c r="C1047" t="s">
        <v>496</v>
      </c>
      <c r="D1047" t="s">
        <v>256</v>
      </c>
      <c r="E1047" t="s">
        <v>6</v>
      </c>
      <c r="F1047" t="s">
        <v>28</v>
      </c>
      <c r="G1047" t="s">
        <v>8</v>
      </c>
      <c r="H1047" t="s">
        <v>481</v>
      </c>
    </row>
    <row r="1048" spans="1:8" x14ac:dyDescent="0.35">
      <c r="A1048" t="s">
        <v>258</v>
      </c>
      <c r="B1048" t="s">
        <v>136</v>
      </c>
      <c r="C1048" t="s">
        <v>496</v>
      </c>
      <c r="D1048" t="s">
        <v>256</v>
      </c>
      <c r="E1048" t="s">
        <v>6</v>
      </c>
      <c r="F1048" t="s">
        <v>28</v>
      </c>
      <c r="G1048" t="s">
        <v>8</v>
      </c>
      <c r="H1048" t="s">
        <v>481</v>
      </c>
    </row>
    <row r="1049" spans="1:8" x14ac:dyDescent="0.35">
      <c r="A1049" t="s">
        <v>358</v>
      </c>
      <c r="B1049" t="s">
        <v>127</v>
      </c>
      <c r="C1049" t="s">
        <v>496</v>
      </c>
      <c r="D1049" t="s">
        <v>256</v>
      </c>
      <c r="E1049" t="s">
        <v>9</v>
      </c>
      <c r="F1049" t="s">
        <v>28</v>
      </c>
      <c r="G1049" t="s">
        <v>10</v>
      </c>
      <c r="H1049" t="s">
        <v>483</v>
      </c>
    </row>
    <row r="1050" spans="1:8" x14ac:dyDescent="0.35">
      <c r="A1050" t="s">
        <v>358</v>
      </c>
      <c r="B1050" t="s">
        <v>477</v>
      </c>
      <c r="C1050" t="s">
        <v>496</v>
      </c>
      <c r="D1050" t="s">
        <v>256</v>
      </c>
      <c r="E1050" t="s">
        <v>9</v>
      </c>
      <c r="F1050" t="s">
        <v>28</v>
      </c>
      <c r="G1050" t="s">
        <v>10</v>
      </c>
      <c r="H1050" t="s">
        <v>483</v>
      </c>
    </row>
    <row r="1051" spans="1:8" x14ac:dyDescent="0.35">
      <c r="A1051" t="s">
        <v>358</v>
      </c>
      <c r="B1051" t="s">
        <v>174</v>
      </c>
      <c r="C1051" t="s">
        <v>496</v>
      </c>
      <c r="D1051" t="s">
        <v>256</v>
      </c>
      <c r="E1051" t="s">
        <v>9</v>
      </c>
      <c r="F1051" t="s">
        <v>28</v>
      </c>
      <c r="G1051" t="s">
        <v>10</v>
      </c>
      <c r="H1051" t="s">
        <v>483</v>
      </c>
    </row>
    <row r="1052" spans="1:8" x14ac:dyDescent="0.35">
      <c r="A1052" t="s">
        <v>358</v>
      </c>
      <c r="B1052" t="s">
        <v>136</v>
      </c>
      <c r="C1052" t="s">
        <v>496</v>
      </c>
      <c r="D1052" t="s">
        <v>482</v>
      </c>
      <c r="E1052" t="s">
        <v>9</v>
      </c>
      <c r="F1052" t="s">
        <v>28</v>
      </c>
      <c r="G1052" t="s">
        <v>10</v>
      </c>
      <c r="H1052" t="s">
        <v>483</v>
      </c>
    </row>
    <row r="1053" spans="1:8" x14ac:dyDescent="0.35">
      <c r="A1053" t="s">
        <v>330</v>
      </c>
      <c r="B1053" t="s">
        <v>127</v>
      </c>
      <c r="C1053" t="s">
        <v>496</v>
      </c>
      <c r="D1053" t="s">
        <v>256</v>
      </c>
      <c r="E1053" t="s">
        <v>9</v>
      </c>
      <c r="F1053" t="s">
        <v>28</v>
      </c>
      <c r="G1053" t="s">
        <v>15</v>
      </c>
      <c r="H1053" t="s">
        <v>483</v>
      </c>
    </row>
    <row r="1054" spans="1:8" x14ac:dyDescent="0.35">
      <c r="A1054" t="s">
        <v>330</v>
      </c>
      <c r="B1054" t="s">
        <v>477</v>
      </c>
      <c r="C1054" t="s">
        <v>496</v>
      </c>
      <c r="D1054" t="s">
        <v>256</v>
      </c>
      <c r="E1054" t="s">
        <v>9</v>
      </c>
      <c r="F1054" t="s">
        <v>28</v>
      </c>
      <c r="G1054" t="s">
        <v>15</v>
      </c>
      <c r="H1054" t="s">
        <v>483</v>
      </c>
    </row>
    <row r="1055" spans="1:8" x14ac:dyDescent="0.35">
      <c r="A1055" t="s">
        <v>330</v>
      </c>
      <c r="B1055" t="s">
        <v>117</v>
      </c>
      <c r="C1055" t="s">
        <v>496</v>
      </c>
      <c r="D1055" t="s">
        <v>256</v>
      </c>
      <c r="E1055" t="s">
        <v>9</v>
      </c>
      <c r="F1055" t="s">
        <v>28</v>
      </c>
      <c r="G1055" t="s">
        <v>15</v>
      </c>
      <c r="H1055" t="s">
        <v>483</v>
      </c>
    </row>
    <row r="1056" spans="1:8" x14ac:dyDescent="0.35">
      <c r="A1056" t="s">
        <v>409</v>
      </c>
      <c r="B1056" t="s">
        <v>113</v>
      </c>
      <c r="C1056" t="s">
        <v>496</v>
      </c>
      <c r="D1056" t="s">
        <v>256</v>
      </c>
      <c r="E1056" t="s">
        <v>12</v>
      </c>
      <c r="F1056" t="s">
        <v>28</v>
      </c>
      <c r="G1056" t="s">
        <v>14</v>
      </c>
      <c r="H1056" t="s">
        <v>493</v>
      </c>
    </row>
    <row r="1057" spans="1:8" x14ac:dyDescent="0.35">
      <c r="A1057" t="s">
        <v>409</v>
      </c>
      <c r="B1057" t="s">
        <v>174</v>
      </c>
      <c r="C1057" t="s">
        <v>496</v>
      </c>
      <c r="D1057" t="s">
        <v>256</v>
      </c>
      <c r="E1057" t="s">
        <v>12</v>
      </c>
      <c r="F1057" t="s">
        <v>28</v>
      </c>
      <c r="G1057" t="s">
        <v>14</v>
      </c>
      <c r="H1057" t="s">
        <v>493</v>
      </c>
    </row>
    <row r="1058" spans="1:8" x14ac:dyDescent="0.35">
      <c r="A1058" t="s">
        <v>409</v>
      </c>
      <c r="B1058" t="s">
        <v>121</v>
      </c>
      <c r="C1058" t="s">
        <v>496</v>
      </c>
      <c r="D1058" t="s">
        <v>256</v>
      </c>
      <c r="E1058" t="s">
        <v>12</v>
      </c>
      <c r="F1058" t="s">
        <v>28</v>
      </c>
      <c r="G1058" t="s">
        <v>14</v>
      </c>
      <c r="H1058" t="s">
        <v>493</v>
      </c>
    </row>
    <row r="1059" spans="1:8" x14ac:dyDescent="0.35">
      <c r="A1059" t="s">
        <v>409</v>
      </c>
      <c r="B1059" t="s">
        <v>477</v>
      </c>
      <c r="C1059" t="s">
        <v>496</v>
      </c>
      <c r="D1059" t="s">
        <v>256</v>
      </c>
      <c r="E1059" t="s">
        <v>12</v>
      </c>
      <c r="F1059" t="s">
        <v>28</v>
      </c>
      <c r="G1059" t="s">
        <v>14</v>
      </c>
      <c r="H1059" t="s">
        <v>493</v>
      </c>
    </row>
    <row r="1060" spans="1:8" x14ac:dyDescent="0.35">
      <c r="A1060" t="s">
        <v>398</v>
      </c>
      <c r="B1060" t="s">
        <v>121</v>
      </c>
      <c r="C1060" t="s">
        <v>496</v>
      </c>
      <c r="D1060" t="s">
        <v>256</v>
      </c>
      <c r="E1060" t="s">
        <v>12</v>
      </c>
      <c r="F1060" t="s">
        <v>28</v>
      </c>
      <c r="G1060" t="s">
        <v>14</v>
      </c>
      <c r="H1060" t="s">
        <v>493</v>
      </c>
    </row>
    <row r="1061" spans="1:8" x14ac:dyDescent="0.35">
      <c r="A1061" t="s">
        <v>398</v>
      </c>
      <c r="B1061" t="s">
        <v>127</v>
      </c>
      <c r="C1061" t="s">
        <v>496</v>
      </c>
      <c r="D1061" t="s">
        <v>256</v>
      </c>
      <c r="E1061" t="s">
        <v>12</v>
      </c>
      <c r="F1061" t="s">
        <v>28</v>
      </c>
      <c r="G1061" t="s">
        <v>14</v>
      </c>
      <c r="H1061" t="s">
        <v>493</v>
      </c>
    </row>
    <row r="1062" spans="1:8" x14ac:dyDescent="0.35">
      <c r="A1062" t="s">
        <v>398</v>
      </c>
      <c r="B1062" t="s">
        <v>174</v>
      </c>
      <c r="C1062" t="s">
        <v>496</v>
      </c>
      <c r="D1062" t="s">
        <v>256</v>
      </c>
      <c r="E1062" t="s">
        <v>12</v>
      </c>
      <c r="F1062" t="s">
        <v>28</v>
      </c>
      <c r="G1062" t="s">
        <v>14</v>
      </c>
      <c r="H1062" t="s">
        <v>493</v>
      </c>
    </row>
    <row r="1063" spans="1:8" x14ac:dyDescent="0.35">
      <c r="A1063" t="s">
        <v>398</v>
      </c>
      <c r="B1063" t="s">
        <v>113</v>
      </c>
      <c r="C1063" t="s">
        <v>496</v>
      </c>
      <c r="D1063" t="s">
        <v>256</v>
      </c>
      <c r="E1063" t="s">
        <v>12</v>
      </c>
      <c r="F1063" t="s">
        <v>28</v>
      </c>
      <c r="G1063" t="s">
        <v>14</v>
      </c>
      <c r="H1063" t="s">
        <v>493</v>
      </c>
    </row>
    <row r="1064" spans="1:8" x14ac:dyDescent="0.35">
      <c r="A1064" t="s">
        <v>398</v>
      </c>
      <c r="B1064" t="s">
        <v>477</v>
      </c>
      <c r="C1064" t="s">
        <v>496</v>
      </c>
      <c r="D1064" t="s">
        <v>256</v>
      </c>
      <c r="E1064" t="s">
        <v>12</v>
      </c>
      <c r="F1064" t="s">
        <v>28</v>
      </c>
      <c r="G1064" t="s">
        <v>14</v>
      </c>
      <c r="H1064" t="s">
        <v>493</v>
      </c>
    </row>
    <row r="1065" spans="1:8" x14ac:dyDescent="0.35">
      <c r="A1065" t="s">
        <v>417</v>
      </c>
      <c r="B1065" t="s">
        <v>121</v>
      </c>
      <c r="C1065" t="s">
        <v>496</v>
      </c>
      <c r="D1065" t="s">
        <v>256</v>
      </c>
      <c r="E1065" t="s">
        <v>9</v>
      </c>
      <c r="F1065" t="s">
        <v>28</v>
      </c>
      <c r="G1065" t="s">
        <v>10</v>
      </c>
      <c r="H1065" t="s">
        <v>483</v>
      </c>
    </row>
    <row r="1066" spans="1:8" x14ac:dyDescent="0.35">
      <c r="A1066" t="s">
        <v>417</v>
      </c>
      <c r="B1066" t="s">
        <v>117</v>
      </c>
      <c r="C1066" t="s">
        <v>496</v>
      </c>
      <c r="D1066" t="s">
        <v>256</v>
      </c>
      <c r="E1066" t="s">
        <v>9</v>
      </c>
      <c r="F1066" t="s">
        <v>28</v>
      </c>
      <c r="G1066" t="s">
        <v>10</v>
      </c>
      <c r="H1066" t="s">
        <v>483</v>
      </c>
    </row>
    <row r="1067" spans="1:8" x14ac:dyDescent="0.35">
      <c r="A1067" t="s">
        <v>263</v>
      </c>
      <c r="B1067" t="s">
        <v>154</v>
      </c>
      <c r="C1067" t="s">
        <v>496</v>
      </c>
      <c r="D1067" t="s">
        <v>256</v>
      </c>
      <c r="E1067" t="s">
        <v>6</v>
      </c>
      <c r="F1067" t="s">
        <v>28</v>
      </c>
      <c r="G1067" t="s">
        <v>8</v>
      </c>
      <c r="H1067" t="s">
        <v>479</v>
      </c>
    </row>
    <row r="1068" spans="1:8" x14ac:dyDescent="0.35">
      <c r="A1068" t="s">
        <v>263</v>
      </c>
      <c r="B1068" t="s">
        <v>117</v>
      </c>
      <c r="C1068" t="s">
        <v>496</v>
      </c>
      <c r="D1068" t="s">
        <v>256</v>
      </c>
      <c r="E1068" t="s">
        <v>6</v>
      </c>
      <c r="F1068" t="s">
        <v>28</v>
      </c>
      <c r="G1068" t="s">
        <v>8</v>
      </c>
      <c r="H1068" t="s">
        <v>479</v>
      </c>
    </row>
    <row r="1069" spans="1:8" x14ac:dyDescent="0.35">
      <c r="A1069" t="s">
        <v>263</v>
      </c>
      <c r="B1069" t="s">
        <v>127</v>
      </c>
      <c r="C1069" t="s">
        <v>496</v>
      </c>
      <c r="D1069" t="s">
        <v>256</v>
      </c>
      <c r="E1069" t="s">
        <v>6</v>
      </c>
      <c r="F1069" t="s">
        <v>28</v>
      </c>
      <c r="G1069" t="s">
        <v>8</v>
      </c>
      <c r="H1069" t="s">
        <v>479</v>
      </c>
    </row>
    <row r="1070" spans="1:8" x14ac:dyDescent="0.35">
      <c r="A1070" t="s">
        <v>263</v>
      </c>
      <c r="B1070" t="s">
        <v>136</v>
      </c>
      <c r="C1070" t="s">
        <v>496</v>
      </c>
      <c r="D1070" t="s">
        <v>256</v>
      </c>
      <c r="E1070" t="s">
        <v>6</v>
      </c>
      <c r="F1070" t="s">
        <v>28</v>
      </c>
      <c r="G1070" t="s">
        <v>8</v>
      </c>
      <c r="H1070" t="s">
        <v>479</v>
      </c>
    </row>
    <row r="1071" spans="1:8" x14ac:dyDescent="0.35">
      <c r="A1071" t="s">
        <v>360</v>
      </c>
      <c r="B1071" t="s">
        <v>477</v>
      </c>
      <c r="C1071" t="s">
        <v>496</v>
      </c>
      <c r="D1071" t="s">
        <v>256</v>
      </c>
      <c r="E1071" t="s">
        <v>9</v>
      </c>
      <c r="F1071" t="s">
        <v>28</v>
      </c>
      <c r="G1071" t="s">
        <v>10</v>
      </c>
      <c r="H1071" t="s">
        <v>484</v>
      </c>
    </row>
    <row r="1072" spans="1:8" x14ac:dyDescent="0.35">
      <c r="A1072" t="s">
        <v>360</v>
      </c>
      <c r="B1072" t="s">
        <v>127</v>
      </c>
      <c r="C1072" t="s">
        <v>496</v>
      </c>
      <c r="D1072" t="s">
        <v>256</v>
      </c>
      <c r="E1072" t="s">
        <v>9</v>
      </c>
      <c r="F1072" t="s">
        <v>28</v>
      </c>
      <c r="G1072" t="s">
        <v>10</v>
      </c>
      <c r="H1072" t="s">
        <v>484</v>
      </c>
    </row>
    <row r="1073" spans="1:8" x14ac:dyDescent="0.35">
      <c r="A1073" t="s">
        <v>360</v>
      </c>
      <c r="B1073" t="s">
        <v>136</v>
      </c>
      <c r="C1073" t="s">
        <v>496</v>
      </c>
      <c r="D1073" t="s">
        <v>482</v>
      </c>
      <c r="E1073" t="s">
        <v>9</v>
      </c>
      <c r="F1073" t="s">
        <v>28</v>
      </c>
      <c r="G1073" t="s">
        <v>10</v>
      </c>
      <c r="H1073" t="s">
        <v>484</v>
      </c>
    </row>
    <row r="1074" spans="1:8" x14ac:dyDescent="0.35">
      <c r="A1074" t="s">
        <v>360</v>
      </c>
      <c r="B1074" t="s">
        <v>174</v>
      </c>
      <c r="C1074" t="s">
        <v>496</v>
      </c>
      <c r="D1074" t="s">
        <v>256</v>
      </c>
      <c r="E1074" t="s">
        <v>9</v>
      </c>
      <c r="F1074" t="s">
        <v>28</v>
      </c>
      <c r="G1074" t="s">
        <v>10</v>
      </c>
      <c r="H1074" t="s">
        <v>484</v>
      </c>
    </row>
    <row r="1075" spans="1:8" x14ac:dyDescent="0.35">
      <c r="A1075" t="s">
        <v>361</v>
      </c>
      <c r="B1075" t="s">
        <v>477</v>
      </c>
      <c r="C1075" t="s">
        <v>496</v>
      </c>
      <c r="D1075" t="s">
        <v>256</v>
      </c>
      <c r="E1075" t="s">
        <v>9</v>
      </c>
      <c r="F1075" t="s">
        <v>28</v>
      </c>
      <c r="G1075" t="s">
        <v>10</v>
      </c>
      <c r="H1075" t="s">
        <v>484</v>
      </c>
    </row>
    <row r="1076" spans="1:8" x14ac:dyDescent="0.35">
      <c r="A1076" t="s">
        <v>361</v>
      </c>
      <c r="B1076" t="s">
        <v>127</v>
      </c>
      <c r="C1076" t="s">
        <v>496</v>
      </c>
      <c r="D1076" t="s">
        <v>256</v>
      </c>
      <c r="E1076" t="s">
        <v>9</v>
      </c>
      <c r="F1076" t="s">
        <v>28</v>
      </c>
      <c r="G1076" t="s">
        <v>10</v>
      </c>
      <c r="H1076" t="s">
        <v>484</v>
      </c>
    </row>
    <row r="1077" spans="1:8" x14ac:dyDescent="0.35">
      <c r="A1077" t="s">
        <v>361</v>
      </c>
      <c r="B1077" t="s">
        <v>174</v>
      </c>
      <c r="C1077" t="s">
        <v>496</v>
      </c>
      <c r="D1077" t="s">
        <v>256</v>
      </c>
      <c r="E1077" t="s">
        <v>9</v>
      </c>
      <c r="F1077" t="s">
        <v>28</v>
      </c>
      <c r="G1077" t="s">
        <v>10</v>
      </c>
      <c r="H1077" t="s">
        <v>484</v>
      </c>
    </row>
    <row r="1078" spans="1:8" x14ac:dyDescent="0.35">
      <c r="A1078" t="s">
        <v>361</v>
      </c>
      <c r="B1078" t="s">
        <v>136</v>
      </c>
      <c r="C1078" t="s">
        <v>496</v>
      </c>
      <c r="D1078" t="s">
        <v>482</v>
      </c>
      <c r="E1078" t="s">
        <v>9</v>
      </c>
      <c r="F1078" t="s">
        <v>28</v>
      </c>
      <c r="G1078" t="s">
        <v>10</v>
      </c>
      <c r="H1078" t="s">
        <v>484</v>
      </c>
    </row>
    <row r="1079" spans="1:8" x14ac:dyDescent="0.35">
      <c r="A1079" t="s">
        <v>395</v>
      </c>
      <c r="B1079" t="s">
        <v>154</v>
      </c>
      <c r="C1079" t="s">
        <v>496</v>
      </c>
      <c r="D1079" t="s">
        <v>256</v>
      </c>
      <c r="E1079" t="s">
        <v>9</v>
      </c>
      <c r="F1079" t="s">
        <v>28</v>
      </c>
      <c r="G1079" t="s">
        <v>15</v>
      </c>
      <c r="H1079" t="s">
        <v>483</v>
      </c>
    </row>
    <row r="1080" spans="1:8" x14ac:dyDescent="0.35">
      <c r="A1080" t="s">
        <v>395</v>
      </c>
      <c r="B1080" t="s">
        <v>117</v>
      </c>
      <c r="C1080" t="s">
        <v>496</v>
      </c>
      <c r="D1080" t="s">
        <v>256</v>
      </c>
      <c r="E1080" t="s">
        <v>9</v>
      </c>
      <c r="F1080" t="s">
        <v>28</v>
      </c>
      <c r="G1080" t="s">
        <v>15</v>
      </c>
      <c r="H1080" t="s">
        <v>483</v>
      </c>
    </row>
    <row r="1081" spans="1:8" x14ac:dyDescent="0.35">
      <c r="A1081" t="s">
        <v>395</v>
      </c>
      <c r="B1081" t="s">
        <v>113</v>
      </c>
      <c r="C1081" t="s">
        <v>496</v>
      </c>
      <c r="D1081" t="s">
        <v>256</v>
      </c>
      <c r="E1081" t="s">
        <v>9</v>
      </c>
      <c r="F1081" t="s">
        <v>28</v>
      </c>
      <c r="G1081" t="s">
        <v>15</v>
      </c>
      <c r="H1081" t="s">
        <v>483</v>
      </c>
    </row>
    <row r="1082" spans="1:8" x14ac:dyDescent="0.35">
      <c r="A1082" t="s">
        <v>395</v>
      </c>
      <c r="B1082" t="s">
        <v>174</v>
      </c>
      <c r="C1082" t="s">
        <v>496</v>
      </c>
      <c r="D1082" t="s">
        <v>256</v>
      </c>
      <c r="E1082" t="s">
        <v>9</v>
      </c>
      <c r="F1082" t="s">
        <v>28</v>
      </c>
      <c r="G1082" t="s">
        <v>15</v>
      </c>
      <c r="H1082" t="s">
        <v>483</v>
      </c>
    </row>
    <row r="1083" spans="1:8" x14ac:dyDescent="0.35">
      <c r="A1083" t="s">
        <v>395</v>
      </c>
      <c r="B1083" t="s">
        <v>127</v>
      </c>
      <c r="C1083" t="s">
        <v>496</v>
      </c>
      <c r="D1083" t="s">
        <v>256</v>
      </c>
      <c r="E1083" t="s">
        <v>9</v>
      </c>
      <c r="F1083" t="s">
        <v>28</v>
      </c>
      <c r="G1083" t="s">
        <v>15</v>
      </c>
      <c r="H1083" t="s">
        <v>483</v>
      </c>
    </row>
    <row r="1084" spans="1:8" x14ac:dyDescent="0.35">
      <c r="A1084" t="s">
        <v>395</v>
      </c>
      <c r="B1084" t="s">
        <v>477</v>
      </c>
      <c r="C1084" t="s">
        <v>496</v>
      </c>
      <c r="D1084" t="s">
        <v>256</v>
      </c>
      <c r="E1084" t="s">
        <v>9</v>
      </c>
      <c r="F1084" t="s">
        <v>28</v>
      </c>
      <c r="G1084" t="s">
        <v>15</v>
      </c>
      <c r="H1084" t="s">
        <v>483</v>
      </c>
    </row>
    <row r="1085" spans="1:8" x14ac:dyDescent="0.35">
      <c r="A1085" t="s">
        <v>296</v>
      </c>
      <c r="B1085" t="s">
        <v>477</v>
      </c>
      <c r="C1085" t="s">
        <v>496</v>
      </c>
      <c r="D1085" t="s">
        <v>256</v>
      </c>
      <c r="E1085" t="s">
        <v>12</v>
      </c>
      <c r="F1085" t="s">
        <v>28</v>
      </c>
      <c r="G1085" t="s">
        <v>7</v>
      </c>
      <c r="H1085" t="s">
        <v>491</v>
      </c>
    </row>
    <row r="1086" spans="1:8" x14ac:dyDescent="0.35">
      <c r="A1086" t="s">
        <v>296</v>
      </c>
      <c r="B1086" t="s">
        <v>174</v>
      </c>
      <c r="C1086" t="s">
        <v>496</v>
      </c>
      <c r="D1086" t="s">
        <v>256</v>
      </c>
      <c r="E1086" t="s">
        <v>12</v>
      </c>
      <c r="F1086" t="s">
        <v>28</v>
      </c>
      <c r="G1086" t="s">
        <v>7</v>
      </c>
      <c r="H1086" t="s">
        <v>491</v>
      </c>
    </row>
    <row r="1087" spans="1:8" x14ac:dyDescent="0.35">
      <c r="A1087" t="s">
        <v>296</v>
      </c>
      <c r="B1087" t="s">
        <v>127</v>
      </c>
      <c r="C1087" t="s">
        <v>496</v>
      </c>
      <c r="D1087" t="s">
        <v>256</v>
      </c>
      <c r="E1087" t="s">
        <v>12</v>
      </c>
      <c r="F1087" t="s">
        <v>28</v>
      </c>
      <c r="G1087" t="s">
        <v>7</v>
      </c>
      <c r="H1087" t="s">
        <v>491</v>
      </c>
    </row>
    <row r="1088" spans="1:8" x14ac:dyDescent="0.35">
      <c r="A1088" t="s">
        <v>351</v>
      </c>
      <c r="B1088" t="s">
        <v>119</v>
      </c>
      <c r="C1088" t="s">
        <v>496</v>
      </c>
      <c r="D1088" t="s">
        <v>256</v>
      </c>
      <c r="E1088" t="s">
        <v>12</v>
      </c>
      <c r="F1088" t="s">
        <v>28</v>
      </c>
      <c r="G1088" t="s">
        <v>14</v>
      </c>
      <c r="H1088" t="s">
        <v>493</v>
      </c>
    </row>
    <row r="1089" spans="1:8" x14ac:dyDescent="0.35">
      <c r="A1089" t="s">
        <v>351</v>
      </c>
      <c r="B1089" t="s">
        <v>174</v>
      </c>
      <c r="C1089" t="s">
        <v>496</v>
      </c>
      <c r="D1089" t="s">
        <v>256</v>
      </c>
      <c r="E1089" t="s">
        <v>12</v>
      </c>
      <c r="F1089" t="s">
        <v>28</v>
      </c>
      <c r="G1089" t="s">
        <v>14</v>
      </c>
      <c r="H1089" t="s">
        <v>493</v>
      </c>
    </row>
    <row r="1090" spans="1:8" x14ac:dyDescent="0.35">
      <c r="A1090" t="s">
        <v>351</v>
      </c>
      <c r="B1090" t="s">
        <v>477</v>
      </c>
      <c r="C1090" t="s">
        <v>496</v>
      </c>
      <c r="D1090" t="s">
        <v>256</v>
      </c>
      <c r="E1090" t="s">
        <v>12</v>
      </c>
      <c r="F1090" t="s">
        <v>28</v>
      </c>
      <c r="G1090" t="s">
        <v>14</v>
      </c>
      <c r="H1090" t="s">
        <v>493</v>
      </c>
    </row>
    <row r="1091" spans="1:8" x14ac:dyDescent="0.35">
      <c r="A1091" t="s">
        <v>351</v>
      </c>
      <c r="B1091" t="s">
        <v>113</v>
      </c>
      <c r="C1091" t="s">
        <v>496</v>
      </c>
      <c r="D1091" t="s">
        <v>256</v>
      </c>
      <c r="E1091" t="s">
        <v>12</v>
      </c>
      <c r="F1091" t="s">
        <v>28</v>
      </c>
      <c r="G1091" t="s">
        <v>14</v>
      </c>
      <c r="H1091" t="s">
        <v>493</v>
      </c>
    </row>
    <row r="1092" spans="1:8" x14ac:dyDescent="0.35">
      <c r="A1092" t="s">
        <v>351</v>
      </c>
      <c r="B1092" t="s">
        <v>121</v>
      </c>
      <c r="C1092" t="s">
        <v>496</v>
      </c>
      <c r="D1092" t="s">
        <v>256</v>
      </c>
      <c r="E1092" t="s">
        <v>12</v>
      </c>
      <c r="F1092" t="s">
        <v>28</v>
      </c>
      <c r="G1092" t="s">
        <v>14</v>
      </c>
      <c r="H1092" t="s">
        <v>493</v>
      </c>
    </row>
    <row r="1093" spans="1:8" x14ac:dyDescent="0.35">
      <c r="A1093" t="s">
        <v>351</v>
      </c>
      <c r="B1093" t="s">
        <v>154</v>
      </c>
      <c r="C1093" t="s">
        <v>496</v>
      </c>
      <c r="D1093" t="s">
        <v>256</v>
      </c>
      <c r="E1093" t="s">
        <v>12</v>
      </c>
      <c r="F1093" t="s">
        <v>28</v>
      </c>
      <c r="G1093" t="s">
        <v>14</v>
      </c>
      <c r="H1093" t="s">
        <v>493</v>
      </c>
    </row>
    <row r="1094" spans="1:8" x14ac:dyDescent="0.35">
      <c r="A1094" t="s">
        <v>295</v>
      </c>
      <c r="B1094" t="s">
        <v>154</v>
      </c>
      <c r="C1094" t="s">
        <v>496</v>
      </c>
      <c r="D1094" t="s">
        <v>256</v>
      </c>
      <c r="E1094" t="s">
        <v>12</v>
      </c>
      <c r="F1094" t="s">
        <v>28</v>
      </c>
      <c r="G1094" t="s">
        <v>14</v>
      </c>
      <c r="H1094" t="s">
        <v>493</v>
      </c>
    </row>
    <row r="1095" spans="1:8" x14ac:dyDescent="0.35">
      <c r="A1095" t="s">
        <v>295</v>
      </c>
      <c r="B1095" t="s">
        <v>477</v>
      </c>
      <c r="C1095" t="s">
        <v>496</v>
      </c>
      <c r="D1095" t="s">
        <v>256</v>
      </c>
      <c r="E1095" t="s">
        <v>12</v>
      </c>
      <c r="F1095" t="s">
        <v>28</v>
      </c>
      <c r="G1095" t="s">
        <v>14</v>
      </c>
      <c r="H1095" t="s">
        <v>493</v>
      </c>
    </row>
    <row r="1096" spans="1:8" x14ac:dyDescent="0.35">
      <c r="A1096" t="s">
        <v>295</v>
      </c>
      <c r="B1096" t="s">
        <v>119</v>
      </c>
      <c r="C1096" t="s">
        <v>496</v>
      </c>
      <c r="D1096" t="s">
        <v>256</v>
      </c>
      <c r="E1096" t="s">
        <v>12</v>
      </c>
      <c r="F1096" t="s">
        <v>28</v>
      </c>
      <c r="G1096" t="s">
        <v>14</v>
      </c>
      <c r="H1096" t="s">
        <v>493</v>
      </c>
    </row>
    <row r="1097" spans="1:8" x14ac:dyDescent="0.35">
      <c r="A1097" t="s">
        <v>295</v>
      </c>
      <c r="B1097" t="s">
        <v>121</v>
      </c>
      <c r="C1097" t="s">
        <v>496</v>
      </c>
      <c r="D1097" t="s">
        <v>256</v>
      </c>
      <c r="E1097" t="s">
        <v>12</v>
      </c>
      <c r="F1097" t="s">
        <v>28</v>
      </c>
      <c r="G1097" t="s">
        <v>14</v>
      </c>
      <c r="H1097" t="s">
        <v>493</v>
      </c>
    </row>
    <row r="1098" spans="1:8" x14ac:dyDescent="0.35">
      <c r="A1098" t="s">
        <v>343</v>
      </c>
      <c r="B1098" t="s">
        <v>154</v>
      </c>
      <c r="C1098" t="s">
        <v>496</v>
      </c>
      <c r="D1098" t="s">
        <v>256</v>
      </c>
      <c r="E1098" t="s">
        <v>11</v>
      </c>
      <c r="F1098" t="s">
        <v>28</v>
      </c>
      <c r="G1098" t="s">
        <v>14</v>
      </c>
      <c r="H1098" t="s">
        <v>493</v>
      </c>
    </row>
    <row r="1099" spans="1:8" x14ac:dyDescent="0.35">
      <c r="A1099" t="s">
        <v>370</v>
      </c>
      <c r="B1099" t="s">
        <v>121</v>
      </c>
      <c r="C1099" t="s">
        <v>496</v>
      </c>
      <c r="D1099" t="s">
        <v>256</v>
      </c>
      <c r="E1099" t="s">
        <v>9</v>
      </c>
      <c r="F1099" t="s">
        <v>28</v>
      </c>
      <c r="G1099" t="s">
        <v>10</v>
      </c>
      <c r="H1099" t="s">
        <v>485</v>
      </c>
    </row>
    <row r="1100" spans="1:8" x14ac:dyDescent="0.35">
      <c r="A1100" t="s">
        <v>370</v>
      </c>
      <c r="B1100" t="s">
        <v>477</v>
      </c>
      <c r="C1100" t="s">
        <v>496</v>
      </c>
      <c r="D1100" t="s">
        <v>256</v>
      </c>
      <c r="E1100" t="s">
        <v>9</v>
      </c>
      <c r="F1100" t="s">
        <v>28</v>
      </c>
      <c r="G1100" t="s">
        <v>10</v>
      </c>
      <c r="H1100" t="s">
        <v>485</v>
      </c>
    </row>
    <row r="1101" spans="1:8" x14ac:dyDescent="0.35">
      <c r="A1101" t="s">
        <v>370</v>
      </c>
      <c r="B1101" t="s">
        <v>174</v>
      </c>
      <c r="C1101" t="s">
        <v>496</v>
      </c>
      <c r="D1101" t="s">
        <v>256</v>
      </c>
      <c r="E1101" t="s">
        <v>9</v>
      </c>
      <c r="F1101" t="s">
        <v>28</v>
      </c>
      <c r="G1101" t="s">
        <v>10</v>
      </c>
      <c r="H1101" t="s">
        <v>485</v>
      </c>
    </row>
    <row r="1102" spans="1:8" x14ac:dyDescent="0.35">
      <c r="A1102" t="s">
        <v>370</v>
      </c>
      <c r="B1102" t="s">
        <v>136</v>
      </c>
      <c r="C1102" t="s">
        <v>496</v>
      </c>
      <c r="D1102" t="s">
        <v>482</v>
      </c>
      <c r="E1102" t="s">
        <v>9</v>
      </c>
      <c r="F1102" t="s">
        <v>28</v>
      </c>
      <c r="G1102" t="s">
        <v>10</v>
      </c>
      <c r="H1102" t="s">
        <v>485</v>
      </c>
    </row>
    <row r="1103" spans="1:8" x14ac:dyDescent="0.35">
      <c r="A1103" t="s">
        <v>357</v>
      </c>
      <c r="B1103" t="s">
        <v>174</v>
      </c>
      <c r="C1103" t="s">
        <v>496</v>
      </c>
      <c r="D1103" t="s">
        <v>256</v>
      </c>
      <c r="E1103" t="s">
        <v>9</v>
      </c>
      <c r="F1103" t="s">
        <v>28</v>
      </c>
      <c r="G1103" t="s">
        <v>10</v>
      </c>
      <c r="H1103" t="s">
        <v>484</v>
      </c>
    </row>
    <row r="1104" spans="1:8" x14ac:dyDescent="0.35">
      <c r="A1104" t="s">
        <v>357</v>
      </c>
      <c r="B1104" t="s">
        <v>136</v>
      </c>
      <c r="C1104" t="s">
        <v>496</v>
      </c>
      <c r="D1104" t="s">
        <v>482</v>
      </c>
      <c r="E1104" t="s">
        <v>9</v>
      </c>
      <c r="F1104" t="s">
        <v>28</v>
      </c>
      <c r="G1104" t="s">
        <v>10</v>
      </c>
      <c r="H1104" t="s">
        <v>484</v>
      </c>
    </row>
    <row r="1105" spans="1:8" x14ac:dyDescent="0.35">
      <c r="A1105" t="s">
        <v>357</v>
      </c>
      <c r="B1105" t="s">
        <v>477</v>
      </c>
      <c r="C1105" t="s">
        <v>496</v>
      </c>
      <c r="D1105" t="s">
        <v>256</v>
      </c>
      <c r="E1105" t="s">
        <v>9</v>
      </c>
      <c r="F1105" t="s">
        <v>28</v>
      </c>
      <c r="G1105" t="s">
        <v>10</v>
      </c>
      <c r="H1105" t="s">
        <v>484</v>
      </c>
    </row>
    <row r="1106" spans="1:8" x14ac:dyDescent="0.35">
      <c r="A1106" t="s">
        <v>357</v>
      </c>
      <c r="B1106" t="s">
        <v>127</v>
      </c>
      <c r="C1106" t="s">
        <v>496</v>
      </c>
      <c r="D1106" t="s">
        <v>256</v>
      </c>
      <c r="E1106" t="s">
        <v>9</v>
      </c>
      <c r="F1106" t="s">
        <v>28</v>
      </c>
      <c r="G1106" t="s">
        <v>10</v>
      </c>
      <c r="H1106" t="s">
        <v>484</v>
      </c>
    </row>
    <row r="1107" spans="1:8" x14ac:dyDescent="0.35">
      <c r="A1107" t="s">
        <v>359</v>
      </c>
      <c r="B1107" t="s">
        <v>477</v>
      </c>
      <c r="C1107" t="s">
        <v>496</v>
      </c>
      <c r="D1107" t="s">
        <v>256</v>
      </c>
      <c r="E1107" t="s">
        <v>9</v>
      </c>
      <c r="F1107" t="s">
        <v>28</v>
      </c>
      <c r="G1107" t="s">
        <v>10</v>
      </c>
      <c r="H1107" t="s">
        <v>483</v>
      </c>
    </row>
    <row r="1108" spans="1:8" x14ac:dyDescent="0.35">
      <c r="A1108" t="s">
        <v>359</v>
      </c>
      <c r="B1108" t="s">
        <v>127</v>
      </c>
      <c r="C1108" t="s">
        <v>496</v>
      </c>
      <c r="D1108" t="s">
        <v>256</v>
      </c>
      <c r="E1108" t="s">
        <v>9</v>
      </c>
      <c r="F1108" t="s">
        <v>28</v>
      </c>
      <c r="G1108" t="s">
        <v>10</v>
      </c>
      <c r="H1108" t="s">
        <v>483</v>
      </c>
    </row>
    <row r="1109" spans="1:8" x14ac:dyDescent="0.35">
      <c r="A1109" t="s">
        <v>359</v>
      </c>
      <c r="B1109" t="s">
        <v>174</v>
      </c>
      <c r="C1109" t="s">
        <v>496</v>
      </c>
      <c r="D1109" t="s">
        <v>256</v>
      </c>
      <c r="E1109" t="s">
        <v>9</v>
      </c>
      <c r="F1109" t="s">
        <v>28</v>
      </c>
      <c r="G1109" t="s">
        <v>10</v>
      </c>
      <c r="H1109" t="s">
        <v>483</v>
      </c>
    </row>
    <row r="1110" spans="1:8" x14ac:dyDescent="0.35">
      <c r="A1110" t="s">
        <v>359</v>
      </c>
      <c r="B1110" t="s">
        <v>136</v>
      </c>
      <c r="C1110" t="s">
        <v>496</v>
      </c>
      <c r="D1110" t="s">
        <v>482</v>
      </c>
      <c r="E1110" t="s">
        <v>9</v>
      </c>
      <c r="F1110" t="s">
        <v>28</v>
      </c>
      <c r="G1110" t="s">
        <v>10</v>
      </c>
      <c r="H1110" t="s">
        <v>483</v>
      </c>
    </row>
    <row r="1111" spans="1:8" x14ac:dyDescent="0.35">
      <c r="A1111" t="s">
        <v>362</v>
      </c>
      <c r="B1111" t="s">
        <v>127</v>
      </c>
      <c r="C1111" t="s">
        <v>496</v>
      </c>
      <c r="D1111" t="s">
        <v>256</v>
      </c>
      <c r="E1111" t="s">
        <v>9</v>
      </c>
      <c r="F1111" t="s">
        <v>28</v>
      </c>
      <c r="G1111" t="s">
        <v>10</v>
      </c>
      <c r="H1111" t="s">
        <v>483</v>
      </c>
    </row>
    <row r="1112" spans="1:8" x14ac:dyDescent="0.35">
      <c r="A1112" t="s">
        <v>362</v>
      </c>
      <c r="B1112" t="s">
        <v>477</v>
      </c>
      <c r="C1112" t="s">
        <v>496</v>
      </c>
      <c r="D1112" t="s">
        <v>256</v>
      </c>
      <c r="E1112" t="s">
        <v>9</v>
      </c>
      <c r="F1112" t="s">
        <v>28</v>
      </c>
      <c r="G1112" t="s">
        <v>10</v>
      </c>
      <c r="H1112" t="s">
        <v>483</v>
      </c>
    </row>
    <row r="1113" spans="1:8" x14ac:dyDescent="0.35">
      <c r="A1113" t="s">
        <v>362</v>
      </c>
      <c r="B1113" t="s">
        <v>136</v>
      </c>
      <c r="C1113" t="s">
        <v>496</v>
      </c>
      <c r="D1113" t="s">
        <v>482</v>
      </c>
      <c r="E1113" t="s">
        <v>9</v>
      </c>
      <c r="F1113" t="s">
        <v>28</v>
      </c>
      <c r="G1113" t="s">
        <v>10</v>
      </c>
      <c r="H1113" t="s">
        <v>483</v>
      </c>
    </row>
    <row r="1114" spans="1:8" x14ac:dyDescent="0.35">
      <c r="A1114" t="s">
        <v>362</v>
      </c>
      <c r="B1114" t="s">
        <v>174</v>
      </c>
      <c r="C1114" t="s">
        <v>496</v>
      </c>
      <c r="D1114" t="s">
        <v>256</v>
      </c>
      <c r="E1114" t="s">
        <v>9</v>
      </c>
      <c r="F1114" t="s">
        <v>28</v>
      </c>
      <c r="G1114" t="s">
        <v>10</v>
      </c>
      <c r="H1114" t="s">
        <v>483</v>
      </c>
    </row>
    <row r="1115" spans="1:8" x14ac:dyDescent="0.35">
      <c r="A1115" t="s">
        <v>363</v>
      </c>
      <c r="B1115" t="s">
        <v>174</v>
      </c>
      <c r="C1115" t="s">
        <v>496</v>
      </c>
      <c r="D1115" t="s">
        <v>256</v>
      </c>
      <c r="E1115" t="s">
        <v>9</v>
      </c>
      <c r="F1115" t="s">
        <v>28</v>
      </c>
      <c r="G1115" t="s">
        <v>10</v>
      </c>
      <c r="H1115" t="s">
        <v>483</v>
      </c>
    </row>
    <row r="1116" spans="1:8" x14ac:dyDescent="0.35">
      <c r="A1116" t="s">
        <v>363</v>
      </c>
      <c r="B1116" t="s">
        <v>136</v>
      </c>
      <c r="C1116" t="s">
        <v>496</v>
      </c>
      <c r="D1116" t="s">
        <v>482</v>
      </c>
      <c r="E1116" t="s">
        <v>9</v>
      </c>
      <c r="F1116" t="s">
        <v>28</v>
      </c>
      <c r="G1116" t="s">
        <v>10</v>
      </c>
      <c r="H1116" t="s">
        <v>483</v>
      </c>
    </row>
    <row r="1117" spans="1:8" x14ac:dyDescent="0.35">
      <c r="A1117" t="s">
        <v>363</v>
      </c>
      <c r="B1117" t="s">
        <v>477</v>
      </c>
      <c r="C1117" t="s">
        <v>496</v>
      </c>
      <c r="D1117" t="s">
        <v>256</v>
      </c>
      <c r="E1117" t="s">
        <v>9</v>
      </c>
      <c r="F1117" t="s">
        <v>28</v>
      </c>
      <c r="G1117" t="s">
        <v>10</v>
      </c>
      <c r="H1117" t="s">
        <v>483</v>
      </c>
    </row>
    <row r="1118" spans="1:8" x14ac:dyDescent="0.35">
      <c r="A1118" t="s">
        <v>363</v>
      </c>
      <c r="B1118" t="s">
        <v>127</v>
      </c>
      <c r="C1118" t="s">
        <v>496</v>
      </c>
      <c r="D1118" t="s">
        <v>256</v>
      </c>
      <c r="E1118" t="s">
        <v>9</v>
      </c>
      <c r="F1118" t="s">
        <v>28</v>
      </c>
      <c r="G1118" t="s">
        <v>10</v>
      </c>
      <c r="H1118" t="s">
        <v>483</v>
      </c>
    </row>
    <row r="1119" spans="1:8" x14ac:dyDescent="0.35">
      <c r="A1119" t="s">
        <v>364</v>
      </c>
      <c r="B1119" t="s">
        <v>113</v>
      </c>
      <c r="C1119" t="s">
        <v>496</v>
      </c>
      <c r="D1119" t="s">
        <v>256</v>
      </c>
      <c r="E1119" t="s">
        <v>9</v>
      </c>
      <c r="F1119" t="s">
        <v>28</v>
      </c>
      <c r="G1119" t="s">
        <v>10</v>
      </c>
      <c r="H1119" t="s">
        <v>483</v>
      </c>
    </row>
    <row r="1120" spans="1:8" x14ac:dyDescent="0.35">
      <c r="A1120" t="s">
        <v>364</v>
      </c>
      <c r="B1120" t="s">
        <v>174</v>
      </c>
      <c r="C1120" t="s">
        <v>496</v>
      </c>
      <c r="D1120" t="s">
        <v>256</v>
      </c>
      <c r="E1120" t="s">
        <v>9</v>
      </c>
      <c r="F1120" t="s">
        <v>28</v>
      </c>
      <c r="G1120" t="s">
        <v>10</v>
      </c>
      <c r="H1120" t="s">
        <v>483</v>
      </c>
    </row>
    <row r="1121" spans="1:8" x14ac:dyDescent="0.35">
      <c r="A1121" t="s">
        <v>364</v>
      </c>
      <c r="B1121" t="s">
        <v>477</v>
      </c>
      <c r="C1121" t="s">
        <v>496</v>
      </c>
      <c r="D1121" t="s">
        <v>256</v>
      </c>
      <c r="E1121" t="s">
        <v>9</v>
      </c>
      <c r="F1121" t="s">
        <v>28</v>
      </c>
      <c r="G1121" t="s">
        <v>10</v>
      </c>
      <c r="H1121" t="s">
        <v>483</v>
      </c>
    </row>
    <row r="1122" spans="1:8" x14ac:dyDescent="0.35">
      <c r="A1122" t="s">
        <v>364</v>
      </c>
      <c r="B1122" t="s">
        <v>127</v>
      </c>
      <c r="C1122" t="s">
        <v>496</v>
      </c>
      <c r="D1122" t="s">
        <v>256</v>
      </c>
      <c r="E1122" t="s">
        <v>9</v>
      </c>
      <c r="F1122" t="s">
        <v>28</v>
      </c>
      <c r="G1122" t="s">
        <v>10</v>
      </c>
      <c r="H1122" t="s">
        <v>483</v>
      </c>
    </row>
    <row r="1123" spans="1:8" x14ac:dyDescent="0.35">
      <c r="A1123" t="s">
        <v>364</v>
      </c>
      <c r="B1123" t="s">
        <v>136</v>
      </c>
      <c r="C1123" t="s">
        <v>496</v>
      </c>
      <c r="D1123" t="s">
        <v>482</v>
      </c>
      <c r="E1123" t="s">
        <v>9</v>
      </c>
      <c r="F1123" t="s">
        <v>28</v>
      </c>
      <c r="G1123" t="s">
        <v>10</v>
      </c>
      <c r="H1123" t="s">
        <v>483</v>
      </c>
    </row>
    <row r="1124" spans="1:8" x14ac:dyDescent="0.35">
      <c r="A1124" t="s">
        <v>366</v>
      </c>
      <c r="B1124" t="s">
        <v>113</v>
      </c>
      <c r="C1124" t="s">
        <v>496</v>
      </c>
      <c r="D1124" t="s">
        <v>256</v>
      </c>
      <c r="E1124" t="s">
        <v>6</v>
      </c>
      <c r="F1124" t="s">
        <v>28</v>
      </c>
      <c r="G1124" t="s">
        <v>10</v>
      </c>
      <c r="H1124" t="s">
        <v>483</v>
      </c>
    </row>
    <row r="1125" spans="1:8" x14ac:dyDescent="0.35">
      <c r="A1125" t="s">
        <v>366</v>
      </c>
      <c r="B1125" t="s">
        <v>136</v>
      </c>
      <c r="C1125" t="s">
        <v>496</v>
      </c>
      <c r="D1125" t="s">
        <v>482</v>
      </c>
      <c r="E1125" t="s">
        <v>6</v>
      </c>
      <c r="F1125" t="s">
        <v>28</v>
      </c>
      <c r="G1125" t="s">
        <v>10</v>
      </c>
      <c r="H1125" t="s">
        <v>483</v>
      </c>
    </row>
    <row r="1126" spans="1:8" x14ac:dyDescent="0.35">
      <c r="A1126" t="s">
        <v>366</v>
      </c>
      <c r="B1126" t="s">
        <v>174</v>
      </c>
      <c r="C1126" t="s">
        <v>496</v>
      </c>
      <c r="D1126" t="s">
        <v>256</v>
      </c>
      <c r="E1126" t="s">
        <v>6</v>
      </c>
      <c r="F1126" t="s">
        <v>28</v>
      </c>
      <c r="G1126" t="s">
        <v>10</v>
      </c>
      <c r="H1126" t="s">
        <v>483</v>
      </c>
    </row>
    <row r="1127" spans="1:8" x14ac:dyDescent="0.35">
      <c r="A1127" t="s">
        <v>366</v>
      </c>
      <c r="B1127" t="s">
        <v>127</v>
      </c>
      <c r="C1127" t="s">
        <v>496</v>
      </c>
      <c r="D1127" t="s">
        <v>256</v>
      </c>
      <c r="E1127" t="s">
        <v>6</v>
      </c>
      <c r="F1127" t="s">
        <v>28</v>
      </c>
      <c r="G1127" t="s">
        <v>10</v>
      </c>
      <c r="H1127" t="s">
        <v>483</v>
      </c>
    </row>
    <row r="1128" spans="1:8" x14ac:dyDescent="0.35">
      <c r="A1128" t="s">
        <v>366</v>
      </c>
      <c r="B1128" t="s">
        <v>477</v>
      </c>
      <c r="C1128" t="s">
        <v>496</v>
      </c>
      <c r="D1128" t="s">
        <v>256</v>
      </c>
      <c r="E1128" t="s">
        <v>6</v>
      </c>
      <c r="F1128" t="s">
        <v>28</v>
      </c>
      <c r="G1128" t="s">
        <v>10</v>
      </c>
      <c r="H1128" t="s">
        <v>483</v>
      </c>
    </row>
    <row r="1129" spans="1:8" x14ac:dyDescent="0.35">
      <c r="A1129" t="s">
        <v>403</v>
      </c>
      <c r="B1129" t="s">
        <v>154</v>
      </c>
      <c r="C1129" t="s">
        <v>496</v>
      </c>
      <c r="D1129" t="s">
        <v>256</v>
      </c>
      <c r="E1129" t="s">
        <v>9</v>
      </c>
      <c r="F1129" t="s">
        <v>28</v>
      </c>
      <c r="G1129" t="s">
        <v>15</v>
      </c>
      <c r="H1129" t="s">
        <v>484</v>
      </c>
    </row>
    <row r="1130" spans="1:8" x14ac:dyDescent="0.35">
      <c r="A1130" t="s">
        <v>403</v>
      </c>
      <c r="B1130" t="s">
        <v>477</v>
      </c>
      <c r="C1130" t="s">
        <v>496</v>
      </c>
      <c r="D1130" t="s">
        <v>256</v>
      </c>
      <c r="E1130" t="s">
        <v>9</v>
      </c>
      <c r="F1130" t="s">
        <v>28</v>
      </c>
      <c r="G1130" t="s">
        <v>15</v>
      </c>
      <c r="H1130" t="s">
        <v>484</v>
      </c>
    </row>
    <row r="1131" spans="1:8" x14ac:dyDescent="0.35">
      <c r="A1131" t="s">
        <v>403</v>
      </c>
      <c r="B1131" t="s">
        <v>121</v>
      </c>
      <c r="C1131" t="s">
        <v>496</v>
      </c>
      <c r="D1131" t="s">
        <v>256</v>
      </c>
      <c r="E1131" t="s">
        <v>9</v>
      </c>
      <c r="F1131" t="s">
        <v>28</v>
      </c>
      <c r="G1131" t="s">
        <v>15</v>
      </c>
      <c r="H1131" t="s">
        <v>484</v>
      </c>
    </row>
    <row r="1132" spans="1:8" x14ac:dyDescent="0.35">
      <c r="A1132" t="s">
        <v>403</v>
      </c>
      <c r="B1132" t="s">
        <v>119</v>
      </c>
      <c r="C1132" t="s">
        <v>496</v>
      </c>
      <c r="D1132" t="s">
        <v>256</v>
      </c>
      <c r="E1132" t="s">
        <v>9</v>
      </c>
      <c r="F1132" t="s">
        <v>28</v>
      </c>
      <c r="G1132" t="s">
        <v>15</v>
      </c>
      <c r="H1132" t="s">
        <v>484</v>
      </c>
    </row>
    <row r="1133" spans="1:8" x14ac:dyDescent="0.35">
      <c r="A1133" t="s">
        <v>397</v>
      </c>
      <c r="B1133" t="s">
        <v>174</v>
      </c>
      <c r="C1133" t="s">
        <v>496</v>
      </c>
      <c r="D1133" t="s">
        <v>256</v>
      </c>
      <c r="E1133" t="s">
        <v>9</v>
      </c>
      <c r="F1133" t="s">
        <v>28</v>
      </c>
      <c r="G1133" t="s">
        <v>15</v>
      </c>
      <c r="H1133" t="s">
        <v>487</v>
      </c>
    </row>
    <row r="1134" spans="1:8" x14ac:dyDescent="0.35">
      <c r="A1134" t="s">
        <v>397</v>
      </c>
      <c r="B1134" t="s">
        <v>477</v>
      </c>
      <c r="C1134" t="s">
        <v>496</v>
      </c>
      <c r="D1134" t="s">
        <v>256</v>
      </c>
      <c r="E1134" t="s">
        <v>9</v>
      </c>
      <c r="F1134" t="s">
        <v>28</v>
      </c>
      <c r="G1134" t="s">
        <v>15</v>
      </c>
      <c r="H1134" t="s">
        <v>487</v>
      </c>
    </row>
    <row r="1135" spans="1:8" x14ac:dyDescent="0.35">
      <c r="A1135" t="s">
        <v>397</v>
      </c>
      <c r="B1135" t="s">
        <v>113</v>
      </c>
      <c r="C1135" t="s">
        <v>496</v>
      </c>
      <c r="D1135" t="s">
        <v>256</v>
      </c>
      <c r="E1135" t="s">
        <v>9</v>
      </c>
      <c r="F1135" t="s">
        <v>28</v>
      </c>
      <c r="G1135" t="s">
        <v>15</v>
      </c>
      <c r="H1135" t="s">
        <v>487</v>
      </c>
    </row>
    <row r="1136" spans="1:8" x14ac:dyDescent="0.35">
      <c r="A1136" t="s">
        <v>397</v>
      </c>
      <c r="B1136" t="s">
        <v>127</v>
      </c>
      <c r="C1136" t="s">
        <v>496</v>
      </c>
      <c r="D1136" t="s">
        <v>256</v>
      </c>
      <c r="E1136" t="s">
        <v>9</v>
      </c>
      <c r="F1136" t="s">
        <v>28</v>
      </c>
      <c r="G1136" t="s">
        <v>15</v>
      </c>
      <c r="H1136" t="s">
        <v>487</v>
      </c>
    </row>
    <row r="1137" spans="1:8" x14ac:dyDescent="0.35">
      <c r="A1137" t="s">
        <v>397</v>
      </c>
      <c r="B1137" t="s">
        <v>121</v>
      </c>
      <c r="C1137" t="s">
        <v>496</v>
      </c>
      <c r="D1137" t="s">
        <v>256</v>
      </c>
      <c r="E1137" t="s">
        <v>9</v>
      </c>
      <c r="F1137" t="s">
        <v>28</v>
      </c>
      <c r="G1137" t="s">
        <v>15</v>
      </c>
      <c r="H1137" t="s">
        <v>487</v>
      </c>
    </row>
    <row r="1138" spans="1:8" x14ac:dyDescent="0.35">
      <c r="A1138" t="s">
        <v>279</v>
      </c>
      <c r="B1138" t="s">
        <v>154</v>
      </c>
      <c r="C1138" t="s">
        <v>496</v>
      </c>
      <c r="D1138" t="s">
        <v>256</v>
      </c>
      <c r="E1138" t="s">
        <v>6</v>
      </c>
      <c r="F1138" t="s">
        <v>28</v>
      </c>
      <c r="G1138" t="s">
        <v>16</v>
      </c>
      <c r="H1138" t="s">
        <v>481</v>
      </c>
    </row>
    <row r="1139" spans="1:8" x14ac:dyDescent="0.35">
      <c r="A1139" t="s">
        <v>279</v>
      </c>
      <c r="B1139" t="s">
        <v>136</v>
      </c>
      <c r="C1139" t="s">
        <v>496</v>
      </c>
      <c r="D1139" t="s">
        <v>256</v>
      </c>
      <c r="E1139" t="s">
        <v>6</v>
      </c>
      <c r="F1139" t="s">
        <v>28</v>
      </c>
      <c r="G1139" t="s">
        <v>16</v>
      </c>
      <c r="H1139" t="s">
        <v>481</v>
      </c>
    </row>
    <row r="1140" spans="1:8" x14ac:dyDescent="0.35">
      <c r="A1140" t="s">
        <v>331</v>
      </c>
      <c r="B1140" t="s">
        <v>136</v>
      </c>
      <c r="C1140" t="s">
        <v>496</v>
      </c>
      <c r="D1140" t="s">
        <v>256</v>
      </c>
      <c r="E1140" t="s">
        <v>11</v>
      </c>
      <c r="F1140" t="s">
        <v>28</v>
      </c>
      <c r="G1140" t="s">
        <v>14</v>
      </c>
      <c r="H1140" t="s">
        <v>493</v>
      </c>
    </row>
    <row r="1141" spans="1:8" x14ac:dyDescent="0.35">
      <c r="A1141" t="s">
        <v>354</v>
      </c>
      <c r="B1141" t="s">
        <v>136</v>
      </c>
      <c r="C1141" t="s">
        <v>496</v>
      </c>
      <c r="D1141" t="s">
        <v>256</v>
      </c>
      <c r="E1141" t="s">
        <v>12</v>
      </c>
      <c r="F1141" t="s">
        <v>28</v>
      </c>
      <c r="G1141" t="s">
        <v>7</v>
      </c>
      <c r="H1141" t="s">
        <v>481</v>
      </c>
    </row>
    <row r="1142" spans="1:8" x14ac:dyDescent="0.35">
      <c r="A1142" t="s">
        <v>354</v>
      </c>
      <c r="B1142" t="s">
        <v>477</v>
      </c>
      <c r="C1142" t="s">
        <v>496</v>
      </c>
      <c r="D1142" t="s">
        <v>256</v>
      </c>
      <c r="E1142" t="s">
        <v>12</v>
      </c>
      <c r="F1142" t="s">
        <v>28</v>
      </c>
      <c r="G1142" t="s">
        <v>7</v>
      </c>
      <c r="H1142" t="s">
        <v>481</v>
      </c>
    </row>
    <row r="1143" spans="1:8" x14ac:dyDescent="0.35">
      <c r="A1143" t="s">
        <v>354</v>
      </c>
      <c r="B1143" t="s">
        <v>113</v>
      </c>
      <c r="C1143" t="s">
        <v>496</v>
      </c>
      <c r="D1143" t="s">
        <v>256</v>
      </c>
      <c r="E1143" t="s">
        <v>12</v>
      </c>
      <c r="F1143" t="s">
        <v>28</v>
      </c>
      <c r="G1143" t="s">
        <v>7</v>
      </c>
      <c r="H1143" t="s">
        <v>481</v>
      </c>
    </row>
    <row r="1144" spans="1:8" x14ac:dyDescent="0.35">
      <c r="A1144" t="s">
        <v>354</v>
      </c>
      <c r="B1144" t="s">
        <v>174</v>
      </c>
      <c r="C1144" t="s">
        <v>496</v>
      </c>
      <c r="D1144" t="s">
        <v>256</v>
      </c>
      <c r="E1144" t="s">
        <v>12</v>
      </c>
      <c r="F1144" t="s">
        <v>28</v>
      </c>
      <c r="G1144" t="s">
        <v>7</v>
      </c>
      <c r="H1144" t="s">
        <v>481</v>
      </c>
    </row>
    <row r="1145" spans="1:8" x14ac:dyDescent="0.35">
      <c r="A1145" t="s">
        <v>354</v>
      </c>
      <c r="B1145" t="s">
        <v>127</v>
      </c>
      <c r="C1145" t="s">
        <v>496</v>
      </c>
      <c r="D1145" t="s">
        <v>256</v>
      </c>
      <c r="E1145" t="s">
        <v>12</v>
      </c>
      <c r="F1145" t="s">
        <v>28</v>
      </c>
      <c r="G1145" t="s">
        <v>7</v>
      </c>
      <c r="H1145" t="s">
        <v>481</v>
      </c>
    </row>
    <row r="1146" spans="1:8" x14ac:dyDescent="0.35">
      <c r="A1146" t="s">
        <v>298</v>
      </c>
      <c r="B1146" t="s">
        <v>154</v>
      </c>
      <c r="C1146" t="s">
        <v>496</v>
      </c>
      <c r="D1146" t="s">
        <v>256</v>
      </c>
      <c r="E1146" t="s">
        <v>12</v>
      </c>
      <c r="F1146" t="s">
        <v>28</v>
      </c>
      <c r="G1146" t="s">
        <v>7</v>
      </c>
      <c r="H1146" t="s">
        <v>481</v>
      </c>
    </row>
    <row r="1147" spans="1:8" x14ac:dyDescent="0.35">
      <c r="A1147" t="s">
        <v>277</v>
      </c>
      <c r="B1147" t="s">
        <v>154</v>
      </c>
      <c r="C1147" t="s">
        <v>496</v>
      </c>
      <c r="D1147" t="s">
        <v>256</v>
      </c>
      <c r="E1147" t="s">
        <v>12</v>
      </c>
      <c r="F1147" t="s">
        <v>28</v>
      </c>
      <c r="G1147" t="s">
        <v>7</v>
      </c>
      <c r="H1147" t="s">
        <v>481</v>
      </c>
    </row>
    <row r="1148" spans="1:8" x14ac:dyDescent="0.35">
      <c r="A1148" t="s">
        <v>356</v>
      </c>
      <c r="B1148" t="s">
        <v>477</v>
      </c>
      <c r="C1148" t="s">
        <v>496</v>
      </c>
      <c r="D1148" t="s">
        <v>256</v>
      </c>
      <c r="E1148" t="s">
        <v>9</v>
      </c>
      <c r="F1148" t="s">
        <v>28</v>
      </c>
      <c r="G1148" t="s">
        <v>10</v>
      </c>
      <c r="H1148" t="s">
        <v>486</v>
      </c>
    </row>
    <row r="1149" spans="1:8" x14ac:dyDescent="0.35">
      <c r="A1149" t="s">
        <v>356</v>
      </c>
      <c r="B1149" t="s">
        <v>127</v>
      </c>
      <c r="C1149" t="s">
        <v>496</v>
      </c>
      <c r="D1149" t="s">
        <v>256</v>
      </c>
      <c r="E1149" t="s">
        <v>9</v>
      </c>
      <c r="F1149" t="s">
        <v>28</v>
      </c>
      <c r="G1149" t="s">
        <v>10</v>
      </c>
      <c r="H1149" t="s">
        <v>486</v>
      </c>
    </row>
    <row r="1150" spans="1:8" x14ac:dyDescent="0.35">
      <c r="A1150" t="s">
        <v>356</v>
      </c>
      <c r="B1150" t="s">
        <v>174</v>
      </c>
      <c r="C1150" t="s">
        <v>496</v>
      </c>
      <c r="D1150" t="s">
        <v>256</v>
      </c>
      <c r="E1150" t="s">
        <v>9</v>
      </c>
      <c r="F1150" t="s">
        <v>28</v>
      </c>
      <c r="G1150" t="s">
        <v>10</v>
      </c>
      <c r="H1150" t="s">
        <v>486</v>
      </c>
    </row>
    <row r="1151" spans="1:8" x14ac:dyDescent="0.35">
      <c r="A1151" t="s">
        <v>356</v>
      </c>
      <c r="B1151" t="s">
        <v>136</v>
      </c>
      <c r="C1151" t="s">
        <v>496</v>
      </c>
      <c r="D1151" t="s">
        <v>482</v>
      </c>
      <c r="E1151" t="s">
        <v>9</v>
      </c>
      <c r="F1151" t="s">
        <v>28</v>
      </c>
      <c r="G1151" t="s">
        <v>10</v>
      </c>
      <c r="H1151" t="s">
        <v>486</v>
      </c>
    </row>
    <row r="1152" spans="1:8" x14ac:dyDescent="0.35">
      <c r="A1152" t="s">
        <v>281</v>
      </c>
      <c r="B1152" t="s">
        <v>127</v>
      </c>
      <c r="C1152" t="s">
        <v>496</v>
      </c>
      <c r="D1152" t="s">
        <v>256</v>
      </c>
      <c r="E1152" t="s">
        <v>11</v>
      </c>
      <c r="F1152" t="s">
        <v>28</v>
      </c>
      <c r="G1152" t="s">
        <v>15</v>
      </c>
      <c r="H1152" t="s">
        <v>486</v>
      </c>
    </row>
    <row r="1153" spans="1:8" x14ac:dyDescent="0.35">
      <c r="A1153" t="s">
        <v>281</v>
      </c>
      <c r="B1153" t="s">
        <v>477</v>
      </c>
      <c r="C1153" t="s">
        <v>496</v>
      </c>
      <c r="D1153" t="s">
        <v>256</v>
      </c>
      <c r="E1153" t="s">
        <v>11</v>
      </c>
      <c r="F1153" t="s">
        <v>28</v>
      </c>
      <c r="G1153" t="s">
        <v>15</v>
      </c>
      <c r="H1153" t="s">
        <v>486</v>
      </c>
    </row>
    <row r="1154" spans="1:8" x14ac:dyDescent="0.35">
      <c r="A1154" t="s">
        <v>282</v>
      </c>
      <c r="B1154" t="s">
        <v>174</v>
      </c>
      <c r="C1154" t="s">
        <v>496</v>
      </c>
      <c r="D1154" t="s">
        <v>256</v>
      </c>
      <c r="E1154" t="s">
        <v>11</v>
      </c>
      <c r="F1154" t="s">
        <v>28</v>
      </c>
      <c r="G1154" t="s">
        <v>7</v>
      </c>
      <c r="H1154" t="s">
        <v>491</v>
      </c>
    </row>
    <row r="1155" spans="1:8" x14ac:dyDescent="0.35">
      <c r="A1155" t="s">
        <v>282</v>
      </c>
      <c r="B1155" t="s">
        <v>154</v>
      </c>
      <c r="C1155" t="s">
        <v>496</v>
      </c>
      <c r="D1155" t="s">
        <v>256</v>
      </c>
      <c r="E1155" t="s">
        <v>11</v>
      </c>
      <c r="F1155" t="s">
        <v>28</v>
      </c>
      <c r="G1155" t="s">
        <v>7</v>
      </c>
      <c r="H1155" t="s">
        <v>491</v>
      </c>
    </row>
    <row r="1156" spans="1:8" x14ac:dyDescent="0.35">
      <c r="A1156" t="s">
        <v>282</v>
      </c>
      <c r="B1156" t="s">
        <v>136</v>
      </c>
      <c r="C1156" t="s">
        <v>496</v>
      </c>
      <c r="D1156" t="s">
        <v>256</v>
      </c>
      <c r="E1156" t="s">
        <v>11</v>
      </c>
      <c r="F1156" t="s">
        <v>28</v>
      </c>
      <c r="G1156" t="s">
        <v>7</v>
      </c>
      <c r="H1156" t="s">
        <v>491</v>
      </c>
    </row>
    <row r="1157" spans="1:8" x14ac:dyDescent="0.35">
      <c r="A1157" t="s">
        <v>285</v>
      </c>
      <c r="B1157" t="s">
        <v>174</v>
      </c>
      <c r="C1157" t="s">
        <v>496</v>
      </c>
      <c r="D1157" t="s">
        <v>256</v>
      </c>
      <c r="E1157" t="s">
        <v>6</v>
      </c>
      <c r="F1157" t="s">
        <v>28</v>
      </c>
      <c r="G1157" t="s">
        <v>7</v>
      </c>
      <c r="H1157" t="s">
        <v>491</v>
      </c>
    </row>
    <row r="1158" spans="1:8" x14ac:dyDescent="0.35">
      <c r="A1158" t="s">
        <v>285</v>
      </c>
      <c r="B1158" t="s">
        <v>477</v>
      </c>
      <c r="C1158" t="s">
        <v>496</v>
      </c>
      <c r="D1158" t="s">
        <v>256</v>
      </c>
      <c r="E1158" t="s">
        <v>6</v>
      </c>
      <c r="F1158" t="s">
        <v>28</v>
      </c>
      <c r="G1158" t="s">
        <v>7</v>
      </c>
      <c r="H1158" t="s">
        <v>491</v>
      </c>
    </row>
    <row r="1159" spans="1:8" x14ac:dyDescent="0.35">
      <c r="A1159" t="s">
        <v>285</v>
      </c>
      <c r="B1159" t="s">
        <v>136</v>
      </c>
      <c r="C1159" t="s">
        <v>496</v>
      </c>
      <c r="D1159" t="s">
        <v>256</v>
      </c>
      <c r="E1159" t="s">
        <v>6</v>
      </c>
      <c r="F1159" t="s">
        <v>28</v>
      </c>
      <c r="G1159" t="s">
        <v>7</v>
      </c>
      <c r="H1159" t="s">
        <v>491</v>
      </c>
    </row>
    <row r="1160" spans="1:8" x14ac:dyDescent="0.35">
      <c r="A1160" t="s">
        <v>285</v>
      </c>
      <c r="B1160" t="s">
        <v>154</v>
      </c>
      <c r="C1160" t="s">
        <v>496</v>
      </c>
      <c r="D1160" t="s">
        <v>256</v>
      </c>
      <c r="E1160" t="s">
        <v>6</v>
      </c>
      <c r="F1160" t="s">
        <v>28</v>
      </c>
      <c r="G1160" t="s">
        <v>7</v>
      </c>
      <c r="H1160" t="s">
        <v>491</v>
      </c>
    </row>
    <row r="1161" spans="1:8" x14ac:dyDescent="0.35">
      <c r="A1161" t="s">
        <v>285</v>
      </c>
      <c r="B1161" t="s">
        <v>127</v>
      </c>
      <c r="C1161" t="s">
        <v>496</v>
      </c>
      <c r="D1161" t="s">
        <v>256</v>
      </c>
      <c r="E1161" t="s">
        <v>6</v>
      </c>
      <c r="F1161" t="s">
        <v>28</v>
      </c>
      <c r="G1161" t="s">
        <v>7</v>
      </c>
      <c r="H1161" t="s">
        <v>491</v>
      </c>
    </row>
    <row r="1162" spans="1:8" x14ac:dyDescent="0.35">
      <c r="A1162" t="s">
        <v>412</v>
      </c>
      <c r="B1162" t="s">
        <v>174</v>
      </c>
      <c r="C1162" t="s">
        <v>496</v>
      </c>
      <c r="D1162" t="s">
        <v>256</v>
      </c>
      <c r="E1162" t="s">
        <v>12</v>
      </c>
      <c r="F1162" t="s">
        <v>28</v>
      </c>
      <c r="G1162" t="s">
        <v>14</v>
      </c>
      <c r="H1162" t="s">
        <v>495</v>
      </c>
    </row>
    <row r="1163" spans="1:8" x14ac:dyDescent="0.35">
      <c r="A1163" t="s">
        <v>412</v>
      </c>
      <c r="B1163" t="s">
        <v>477</v>
      </c>
      <c r="C1163" t="s">
        <v>496</v>
      </c>
      <c r="D1163" t="s">
        <v>256</v>
      </c>
      <c r="E1163" t="s">
        <v>12</v>
      </c>
      <c r="F1163" t="s">
        <v>28</v>
      </c>
      <c r="G1163" t="s">
        <v>14</v>
      </c>
      <c r="H1163" t="s">
        <v>495</v>
      </c>
    </row>
    <row r="1164" spans="1:8" x14ac:dyDescent="0.35">
      <c r="A1164" t="s">
        <v>412</v>
      </c>
      <c r="B1164" t="s">
        <v>121</v>
      </c>
      <c r="C1164" t="s">
        <v>496</v>
      </c>
      <c r="D1164" t="s">
        <v>256</v>
      </c>
      <c r="E1164" t="s">
        <v>12</v>
      </c>
      <c r="F1164" t="s">
        <v>28</v>
      </c>
      <c r="G1164" t="s">
        <v>14</v>
      </c>
      <c r="H1164" t="s">
        <v>495</v>
      </c>
    </row>
    <row r="1165" spans="1:8" x14ac:dyDescent="0.35">
      <c r="A1165" t="s">
        <v>412</v>
      </c>
      <c r="B1165" t="s">
        <v>113</v>
      </c>
      <c r="C1165" t="s">
        <v>496</v>
      </c>
      <c r="D1165" t="s">
        <v>256</v>
      </c>
      <c r="E1165" t="s">
        <v>12</v>
      </c>
      <c r="F1165" t="s">
        <v>28</v>
      </c>
      <c r="G1165" t="s">
        <v>14</v>
      </c>
      <c r="H1165" t="s">
        <v>495</v>
      </c>
    </row>
    <row r="1166" spans="1:8" x14ac:dyDescent="0.35">
      <c r="A1166" t="s">
        <v>411</v>
      </c>
      <c r="B1166" t="s">
        <v>174</v>
      </c>
      <c r="C1166" t="s">
        <v>496</v>
      </c>
      <c r="D1166" t="s">
        <v>256</v>
      </c>
      <c r="E1166" t="s">
        <v>12</v>
      </c>
      <c r="F1166" t="s">
        <v>28</v>
      </c>
      <c r="G1166" t="s">
        <v>14</v>
      </c>
      <c r="H1166" t="s">
        <v>495</v>
      </c>
    </row>
    <row r="1167" spans="1:8" x14ac:dyDescent="0.35">
      <c r="A1167" t="s">
        <v>411</v>
      </c>
      <c r="B1167" t="s">
        <v>477</v>
      </c>
      <c r="C1167" t="s">
        <v>496</v>
      </c>
      <c r="D1167" t="s">
        <v>256</v>
      </c>
      <c r="E1167" t="s">
        <v>12</v>
      </c>
      <c r="F1167" t="s">
        <v>28</v>
      </c>
      <c r="G1167" t="s">
        <v>14</v>
      </c>
      <c r="H1167" t="s">
        <v>495</v>
      </c>
    </row>
    <row r="1168" spans="1:8" x14ac:dyDescent="0.35">
      <c r="A1168" t="s">
        <v>411</v>
      </c>
      <c r="B1168" t="s">
        <v>113</v>
      </c>
      <c r="C1168" t="s">
        <v>496</v>
      </c>
      <c r="D1168" t="s">
        <v>256</v>
      </c>
      <c r="E1168" t="s">
        <v>12</v>
      </c>
      <c r="F1168" t="s">
        <v>28</v>
      </c>
      <c r="G1168" t="s">
        <v>14</v>
      </c>
      <c r="H1168" t="s">
        <v>495</v>
      </c>
    </row>
    <row r="1169" spans="1:8" x14ac:dyDescent="0.35">
      <c r="A1169" t="s">
        <v>411</v>
      </c>
      <c r="B1169" t="s">
        <v>121</v>
      </c>
      <c r="C1169" t="s">
        <v>496</v>
      </c>
      <c r="D1169" t="s">
        <v>256</v>
      </c>
      <c r="E1169" t="s">
        <v>12</v>
      </c>
      <c r="F1169" t="s">
        <v>28</v>
      </c>
      <c r="G1169" t="s">
        <v>14</v>
      </c>
      <c r="H1169" t="s">
        <v>495</v>
      </c>
    </row>
    <row r="1170" spans="1:8" x14ac:dyDescent="0.35">
      <c r="A1170" t="s">
        <v>399</v>
      </c>
      <c r="B1170" t="s">
        <v>174</v>
      </c>
      <c r="C1170" t="s">
        <v>496</v>
      </c>
      <c r="D1170" t="s">
        <v>256</v>
      </c>
      <c r="E1170" t="s">
        <v>12</v>
      </c>
      <c r="F1170" t="s">
        <v>28</v>
      </c>
      <c r="G1170" t="s">
        <v>14</v>
      </c>
      <c r="H1170" t="s">
        <v>493</v>
      </c>
    </row>
    <row r="1171" spans="1:8" x14ac:dyDescent="0.35">
      <c r="A1171" t="s">
        <v>399</v>
      </c>
      <c r="B1171" t="s">
        <v>127</v>
      </c>
      <c r="C1171" t="s">
        <v>496</v>
      </c>
      <c r="D1171" t="s">
        <v>256</v>
      </c>
      <c r="E1171" t="s">
        <v>12</v>
      </c>
      <c r="F1171" t="s">
        <v>28</v>
      </c>
      <c r="G1171" t="s">
        <v>14</v>
      </c>
      <c r="H1171" t="s">
        <v>493</v>
      </c>
    </row>
    <row r="1172" spans="1:8" x14ac:dyDescent="0.35">
      <c r="A1172" t="s">
        <v>399</v>
      </c>
      <c r="B1172" t="s">
        <v>121</v>
      </c>
      <c r="C1172" t="s">
        <v>496</v>
      </c>
      <c r="D1172" t="s">
        <v>256</v>
      </c>
      <c r="E1172" t="s">
        <v>12</v>
      </c>
      <c r="F1172" t="s">
        <v>28</v>
      </c>
      <c r="G1172" t="s">
        <v>14</v>
      </c>
      <c r="H1172" t="s">
        <v>493</v>
      </c>
    </row>
    <row r="1173" spans="1:8" x14ac:dyDescent="0.35">
      <c r="A1173" t="s">
        <v>399</v>
      </c>
      <c r="B1173" t="s">
        <v>477</v>
      </c>
      <c r="C1173" t="s">
        <v>496</v>
      </c>
      <c r="D1173" t="s">
        <v>256</v>
      </c>
      <c r="E1173" t="s">
        <v>12</v>
      </c>
      <c r="F1173" t="s">
        <v>28</v>
      </c>
      <c r="G1173" t="s">
        <v>14</v>
      </c>
      <c r="H1173" t="s">
        <v>493</v>
      </c>
    </row>
    <row r="1174" spans="1:8" x14ac:dyDescent="0.35">
      <c r="A1174" t="s">
        <v>399</v>
      </c>
      <c r="B1174" t="s">
        <v>113</v>
      </c>
      <c r="C1174" t="s">
        <v>496</v>
      </c>
      <c r="D1174" t="s">
        <v>256</v>
      </c>
      <c r="E1174" t="s">
        <v>12</v>
      </c>
      <c r="F1174" t="s">
        <v>28</v>
      </c>
      <c r="G1174" t="s">
        <v>14</v>
      </c>
      <c r="H1174" t="s">
        <v>493</v>
      </c>
    </row>
    <row r="1175" spans="1:8" x14ac:dyDescent="0.35">
      <c r="A1175" t="s">
        <v>400</v>
      </c>
      <c r="B1175" t="s">
        <v>174</v>
      </c>
      <c r="C1175" t="s">
        <v>496</v>
      </c>
      <c r="D1175" t="s">
        <v>256</v>
      </c>
      <c r="E1175" t="s">
        <v>12</v>
      </c>
      <c r="F1175" t="s">
        <v>28</v>
      </c>
      <c r="G1175" t="s">
        <v>14</v>
      </c>
      <c r="H1175" t="s">
        <v>493</v>
      </c>
    </row>
    <row r="1176" spans="1:8" x14ac:dyDescent="0.35">
      <c r="A1176" t="s">
        <v>400</v>
      </c>
      <c r="B1176" t="s">
        <v>113</v>
      </c>
      <c r="C1176" t="s">
        <v>496</v>
      </c>
      <c r="D1176" t="s">
        <v>256</v>
      </c>
      <c r="E1176" t="s">
        <v>12</v>
      </c>
      <c r="F1176" t="s">
        <v>28</v>
      </c>
      <c r="G1176" t="s">
        <v>14</v>
      </c>
      <c r="H1176" t="s">
        <v>493</v>
      </c>
    </row>
    <row r="1177" spans="1:8" x14ac:dyDescent="0.35">
      <c r="A1177" t="s">
        <v>400</v>
      </c>
      <c r="B1177" t="s">
        <v>477</v>
      </c>
      <c r="C1177" t="s">
        <v>496</v>
      </c>
      <c r="D1177" t="s">
        <v>256</v>
      </c>
      <c r="E1177" t="s">
        <v>12</v>
      </c>
      <c r="F1177" t="s">
        <v>28</v>
      </c>
      <c r="G1177" t="s">
        <v>14</v>
      </c>
      <c r="H1177" t="s">
        <v>493</v>
      </c>
    </row>
    <row r="1178" spans="1:8" x14ac:dyDescent="0.35">
      <c r="A1178" t="s">
        <v>400</v>
      </c>
      <c r="B1178" t="s">
        <v>121</v>
      </c>
      <c r="C1178" t="s">
        <v>496</v>
      </c>
      <c r="D1178" t="s">
        <v>256</v>
      </c>
      <c r="E1178" t="s">
        <v>12</v>
      </c>
      <c r="F1178" t="s">
        <v>28</v>
      </c>
      <c r="G1178" t="s">
        <v>14</v>
      </c>
      <c r="H1178" t="s">
        <v>493</v>
      </c>
    </row>
    <row r="1179" spans="1:8" x14ac:dyDescent="0.35">
      <c r="A1179" t="s">
        <v>17</v>
      </c>
      <c r="B1179" t="s">
        <v>136</v>
      </c>
      <c r="C1179" t="s">
        <v>496</v>
      </c>
      <c r="D1179" t="s">
        <v>256</v>
      </c>
      <c r="E1179" t="s">
        <v>12</v>
      </c>
      <c r="F1179" t="s">
        <v>28</v>
      </c>
      <c r="G1179" t="s">
        <v>14</v>
      </c>
      <c r="H1179" t="s">
        <v>492</v>
      </c>
    </row>
    <row r="1180" spans="1:8" x14ac:dyDescent="0.35">
      <c r="A1180" t="s">
        <v>17</v>
      </c>
      <c r="B1180" t="s">
        <v>154</v>
      </c>
      <c r="C1180" t="s">
        <v>496</v>
      </c>
      <c r="D1180" t="s">
        <v>256</v>
      </c>
      <c r="E1180" t="s">
        <v>12</v>
      </c>
      <c r="F1180" t="s">
        <v>28</v>
      </c>
      <c r="G1180" t="s">
        <v>14</v>
      </c>
      <c r="H1180" t="s">
        <v>492</v>
      </c>
    </row>
    <row r="1181" spans="1:8" x14ac:dyDescent="0.35">
      <c r="A1181" t="s">
        <v>410</v>
      </c>
      <c r="B1181" t="s">
        <v>113</v>
      </c>
      <c r="C1181" t="s">
        <v>496</v>
      </c>
      <c r="D1181" t="s">
        <v>256</v>
      </c>
      <c r="E1181" t="s">
        <v>12</v>
      </c>
      <c r="F1181" t="s">
        <v>28</v>
      </c>
      <c r="G1181" t="s">
        <v>14</v>
      </c>
      <c r="H1181" t="s">
        <v>493</v>
      </c>
    </row>
    <row r="1182" spans="1:8" x14ac:dyDescent="0.35">
      <c r="A1182" t="s">
        <v>410</v>
      </c>
      <c r="B1182" t="s">
        <v>121</v>
      </c>
      <c r="C1182" t="s">
        <v>496</v>
      </c>
      <c r="D1182" t="s">
        <v>256</v>
      </c>
      <c r="E1182" t="s">
        <v>12</v>
      </c>
      <c r="F1182" t="s">
        <v>28</v>
      </c>
      <c r="G1182" t="s">
        <v>14</v>
      </c>
      <c r="H1182" t="s">
        <v>493</v>
      </c>
    </row>
    <row r="1183" spans="1:8" x14ac:dyDescent="0.35">
      <c r="A1183" t="s">
        <v>410</v>
      </c>
      <c r="B1183" t="s">
        <v>174</v>
      </c>
      <c r="C1183" t="s">
        <v>496</v>
      </c>
      <c r="D1183" t="s">
        <v>256</v>
      </c>
      <c r="E1183" t="s">
        <v>12</v>
      </c>
      <c r="F1183" t="s">
        <v>28</v>
      </c>
      <c r="G1183" t="s">
        <v>14</v>
      </c>
      <c r="H1183" t="s">
        <v>493</v>
      </c>
    </row>
    <row r="1184" spans="1:8" x14ac:dyDescent="0.35">
      <c r="A1184" t="s">
        <v>410</v>
      </c>
      <c r="B1184" t="s">
        <v>477</v>
      </c>
      <c r="C1184" t="s">
        <v>496</v>
      </c>
      <c r="D1184" t="s">
        <v>256</v>
      </c>
      <c r="E1184" t="s">
        <v>12</v>
      </c>
      <c r="F1184" t="s">
        <v>28</v>
      </c>
      <c r="G1184" t="s">
        <v>14</v>
      </c>
      <c r="H1184" t="s">
        <v>493</v>
      </c>
    </row>
    <row r="1185" spans="1:8" x14ac:dyDescent="0.35">
      <c r="A1185" t="s">
        <v>367</v>
      </c>
      <c r="B1185" t="s">
        <v>127</v>
      </c>
      <c r="C1185" t="s">
        <v>496</v>
      </c>
      <c r="D1185" t="s">
        <v>256</v>
      </c>
      <c r="E1185" t="s">
        <v>9</v>
      </c>
      <c r="F1185" t="s">
        <v>28</v>
      </c>
      <c r="G1185" t="s">
        <v>10</v>
      </c>
      <c r="H1185" t="s">
        <v>487</v>
      </c>
    </row>
    <row r="1186" spans="1:8" x14ac:dyDescent="0.35">
      <c r="A1186" t="s">
        <v>367</v>
      </c>
      <c r="B1186" t="s">
        <v>477</v>
      </c>
      <c r="C1186" t="s">
        <v>496</v>
      </c>
      <c r="D1186" t="s">
        <v>256</v>
      </c>
      <c r="E1186" t="s">
        <v>9</v>
      </c>
      <c r="F1186" t="s">
        <v>28</v>
      </c>
      <c r="G1186" t="s">
        <v>10</v>
      </c>
      <c r="H1186" t="s">
        <v>487</v>
      </c>
    </row>
    <row r="1187" spans="1:8" x14ac:dyDescent="0.35">
      <c r="A1187" t="s">
        <v>367</v>
      </c>
      <c r="B1187" t="s">
        <v>136</v>
      </c>
      <c r="C1187" t="s">
        <v>496</v>
      </c>
      <c r="D1187" t="s">
        <v>482</v>
      </c>
      <c r="E1187" t="s">
        <v>9</v>
      </c>
      <c r="F1187" t="s">
        <v>28</v>
      </c>
      <c r="G1187" t="s">
        <v>10</v>
      </c>
      <c r="H1187" t="s">
        <v>487</v>
      </c>
    </row>
    <row r="1188" spans="1:8" x14ac:dyDescent="0.35">
      <c r="A1188" t="s">
        <v>367</v>
      </c>
      <c r="B1188" t="s">
        <v>113</v>
      </c>
      <c r="C1188" t="s">
        <v>496</v>
      </c>
      <c r="D1188" t="s">
        <v>256</v>
      </c>
      <c r="E1188" t="s">
        <v>9</v>
      </c>
      <c r="F1188" t="s">
        <v>28</v>
      </c>
      <c r="G1188" t="s">
        <v>10</v>
      </c>
      <c r="H1188" t="s">
        <v>487</v>
      </c>
    </row>
    <row r="1189" spans="1:8" x14ac:dyDescent="0.35">
      <c r="A1189" t="s">
        <v>367</v>
      </c>
      <c r="B1189" t="s">
        <v>174</v>
      </c>
      <c r="C1189" t="s">
        <v>496</v>
      </c>
      <c r="D1189" t="s">
        <v>256</v>
      </c>
      <c r="E1189" t="s">
        <v>9</v>
      </c>
      <c r="F1189" t="s">
        <v>28</v>
      </c>
      <c r="G1189" t="s">
        <v>10</v>
      </c>
      <c r="H1189" t="s">
        <v>487</v>
      </c>
    </row>
    <row r="1190" spans="1:8" x14ac:dyDescent="0.35">
      <c r="A1190" t="s">
        <v>368</v>
      </c>
      <c r="B1190" t="s">
        <v>113</v>
      </c>
      <c r="C1190" t="s">
        <v>496</v>
      </c>
      <c r="D1190" t="s">
        <v>256</v>
      </c>
      <c r="E1190" t="s">
        <v>9</v>
      </c>
      <c r="F1190" t="s">
        <v>28</v>
      </c>
      <c r="G1190" t="s">
        <v>10</v>
      </c>
      <c r="H1190" t="s">
        <v>487</v>
      </c>
    </row>
    <row r="1191" spans="1:8" x14ac:dyDescent="0.35">
      <c r="A1191" t="s">
        <v>368</v>
      </c>
      <c r="B1191" t="s">
        <v>127</v>
      </c>
      <c r="C1191" t="s">
        <v>496</v>
      </c>
      <c r="D1191" t="s">
        <v>256</v>
      </c>
      <c r="E1191" t="s">
        <v>9</v>
      </c>
      <c r="F1191" t="s">
        <v>28</v>
      </c>
      <c r="G1191" t="s">
        <v>10</v>
      </c>
      <c r="H1191" t="s">
        <v>487</v>
      </c>
    </row>
    <row r="1192" spans="1:8" x14ac:dyDescent="0.35">
      <c r="A1192" t="s">
        <v>368</v>
      </c>
      <c r="B1192" t="s">
        <v>477</v>
      </c>
      <c r="C1192" t="s">
        <v>496</v>
      </c>
      <c r="D1192" t="s">
        <v>256</v>
      </c>
      <c r="E1192" t="s">
        <v>9</v>
      </c>
      <c r="F1192" t="s">
        <v>28</v>
      </c>
      <c r="G1192" t="s">
        <v>10</v>
      </c>
      <c r="H1192" t="s">
        <v>487</v>
      </c>
    </row>
    <row r="1193" spans="1:8" x14ac:dyDescent="0.35">
      <c r="A1193" t="s">
        <v>368</v>
      </c>
      <c r="B1193" t="s">
        <v>136</v>
      </c>
      <c r="C1193" t="s">
        <v>496</v>
      </c>
      <c r="D1193" t="s">
        <v>482</v>
      </c>
      <c r="E1193" t="s">
        <v>9</v>
      </c>
      <c r="F1193" t="s">
        <v>28</v>
      </c>
      <c r="G1193" t="s">
        <v>10</v>
      </c>
      <c r="H1193" t="s">
        <v>487</v>
      </c>
    </row>
    <row r="1194" spans="1:8" x14ac:dyDescent="0.35">
      <c r="A1194" t="s">
        <v>265</v>
      </c>
      <c r="B1194" t="s">
        <v>117</v>
      </c>
      <c r="C1194" t="s">
        <v>496</v>
      </c>
      <c r="D1194" t="s">
        <v>256</v>
      </c>
      <c r="E1194" t="s">
        <v>6</v>
      </c>
      <c r="F1194" t="s">
        <v>28</v>
      </c>
      <c r="G1194" t="s">
        <v>8</v>
      </c>
      <c r="H1194" t="s">
        <v>479</v>
      </c>
    </row>
    <row r="1195" spans="1:8" x14ac:dyDescent="0.35">
      <c r="A1195" t="s">
        <v>265</v>
      </c>
      <c r="B1195" t="s">
        <v>127</v>
      </c>
      <c r="C1195" t="s">
        <v>496</v>
      </c>
      <c r="D1195" t="s">
        <v>256</v>
      </c>
      <c r="E1195" t="s">
        <v>6</v>
      </c>
      <c r="F1195" t="s">
        <v>28</v>
      </c>
      <c r="G1195" t="s">
        <v>8</v>
      </c>
      <c r="H1195" t="s">
        <v>479</v>
      </c>
    </row>
    <row r="1196" spans="1:8" x14ac:dyDescent="0.35">
      <c r="A1196" t="s">
        <v>264</v>
      </c>
      <c r="B1196" t="s">
        <v>117</v>
      </c>
      <c r="C1196" t="s">
        <v>496</v>
      </c>
      <c r="D1196" t="s">
        <v>256</v>
      </c>
      <c r="E1196" t="s">
        <v>6</v>
      </c>
      <c r="F1196" t="s">
        <v>28</v>
      </c>
      <c r="G1196" t="s">
        <v>8</v>
      </c>
      <c r="H1196" t="s">
        <v>479</v>
      </c>
    </row>
    <row r="1197" spans="1:8" x14ac:dyDescent="0.35">
      <c r="A1197" t="s">
        <v>264</v>
      </c>
      <c r="B1197" t="s">
        <v>154</v>
      </c>
      <c r="C1197" t="s">
        <v>496</v>
      </c>
      <c r="D1197" t="s">
        <v>256</v>
      </c>
      <c r="E1197" t="s">
        <v>6</v>
      </c>
      <c r="F1197" t="s">
        <v>28</v>
      </c>
      <c r="G1197" t="s">
        <v>8</v>
      </c>
      <c r="H1197" t="s">
        <v>479</v>
      </c>
    </row>
    <row r="1198" spans="1:8" x14ac:dyDescent="0.35">
      <c r="A1198" t="s">
        <v>264</v>
      </c>
      <c r="B1198" t="s">
        <v>127</v>
      </c>
      <c r="C1198" t="s">
        <v>496</v>
      </c>
      <c r="D1198" t="s">
        <v>256</v>
      </c>
      <c r="E1198" t="s">
        <v>6</v>
      </c>
      <c r="F1198" t="s">
        <v>28</v>
      </c>
      <c r="G1198" t="s">
        <v>8</v>
      </c>
      <c r="H1198" t="s">
        <v>479</v>
      </c>
    </row>
    <row r="1199" spans="1:8" x14ac:dyDescent="0.35">
      <c r="A1199" t="s">
        <v>264</v>
      </c>
      <c r="B1199" t="s">
        <v>477</v>
      </c>
      <c r="C1199" t="s">
        <v>496</v>
      </c>
      <c r="D1199" t="s">
        <v>256</v>
      </c>
      <c r="E1199" t="s">
        <v>6</v>
      </c>
      <c r="F1199" t="s">
        <v>28</v>
      </c>
      <c r="G1199" t="s">
        <v>8</v>
      </c>
      <c r="H1199" t="s">
        <v>479</v>
      </c>
    </row>
    <row r="1200" spans="1:8" x14ac:dyDescent="0.35">
      <c r="A1200" t="s">
        <v>254</v>
      </c>
      <c r="B1200" t="s">
        <v>117</v>
      </c>
      <c r="C1200" t="s">
        <v>496</v>
      </c>
      <c r="D1200" t="s">
        <v>256</v>
      </c>
      <c r="E1200" t="s">
        <v>9</v>
      </c>
      <c r="F1200" t="s">
        <v>28</v>
      </c>
      <c r="G1200" t="s">
        <v>15</v>
      </c>
      <c r="H1200" t="s">
        <v>484</v>
      </c>
    </row>
    <row r="1201" spans="1:8" x14ac:dyDescent="0.35">
      <c r="A1201" t="s">
        <v>254</v>
      </c>
      <c r="B1201" t="s">
        <v>127</v>
      </c>
      <c r="C1201" t="s">
        <v>496</v>
      </c>
      <c r="D1201" t="s">
        <v>256</v>
      </c>
      <c r="E1201" t="s">
        <v>9</v>
      </c>
      <c r="F1201" t="s">
        <v>28</v>
      </c>
      <c r="G1201" t="s">
        <v>15</v>
      </c>
      <c r="H1201" t="s">
        <v>484</v>
      </c>
    </row>
    <row r="1202" spans="1:8" x14ac:dyDescent="0.35">
      <c r="A1202" t="s">
        <v>254</v>
      </c>
      <c r="B1202" t="s">
        <v>477</v>
      </c>
      <c r="C1202" t="s">
        <v>496</v>
      </c>
      <c r="D1202" t="s">
        <v>256</v>
      </c>
      <c r="E1202" t="s">
        <v>9</v>
      </c>
      <c r="F1202" t="s">
        <v>28</v>
      </c>
      <c r="G1202" t="s">
        <v>15</v>
      </c>
      <c r="H1202" t="s">
        <v>484</v>
      </c>
    </row>
    <row r="1203" spans="1:8" x14ac:dyDescent="0.35">
      <c r="A1203" t="s">
        <v>254</v>
      </c>
      <c r="B1203" t="s">
        <v>154</v>
      </c>
      <c r="C1203" t="s">
        <v>496</v>
      </c>
      <c r="D1203" t="s">
        <v>256</v>
      </c>
      <c r="E1203" t="s">
        <v>9</v>
      </c>
      <c r="F1203" t="s">
        <v>28</v>
      </c>
      <c r="G1203" t="s">
        <v>15</v>
      </c>
      <c r="H1203" t="s">
        <v>484</v>
      </c>
    </row>
    <row r="1204" spans="1:8" x14ac:dyDescent="0.35">
      <c r="A1204" t="s">
        <v>257</v>
      </c>
      <c r="B1204" t="s">
        <v>117</v>
      </c>
      <c r="C1204" t="s">
        <v>13</v>
      </c>
      <c r="D1204" t="s">
        <v>256</v>
      </c>
      <c r="E1204" t="s">
        <v>6</v>
      </c>
      <c r="F1204" t="s">
        <v>28</v>
      </c>
      <c r="G1204" t="s">
        <v>8</v>
      </c>
      <c r="H1204" t="s">
        <v>479</v>
      </c>
    </row>
    <row r="1205" spans="1:8" x14ac:dyDescent="0.35">
      <c r="A1205" t="s">
        <v>257</v>
      </c>
      <c r="B1205" t="s">
        <v>335</v>
      </c>
      <c r="C1205" t="s">
        <v>13</v>
      </c>
      <c r="D1205" t="s">
        <v>256</v>
      </c>
      <c r="E1205" t="s">
        <v>6</v>
      </c>
      <c r="F1205" t="s">
        <v>28</v>
      </c>
      <c r="G1205" t="s">
        <v>8</v>
      </c>
      <c r="H1205" t="s">
        <v>479</v>
      </c>
    </row>
    <row r="1206" spans="1:8" x14ac:dyDescent="0.35">
      <c r="A1206" t="s">
        <v>261</v>
      </c>
      <c r="B1206" t="s">
        <v>335</v>
      </c>
      <c r="C1206" t="s">
        <v>13</v>
      </c>
      <c r="D1206" t="s">
        <v>256</v>
      </c>
      <c r="E1206" t="s">
        <v>11</v>
      </c>
      <c r="F1206" t="s">
        <v>28</v>
      </c>
      <c r="G1206" t="s">
        <v>8</v>
      </c>
      <c r="H1206" t="s">
        <v>476</v>
      </c>
    </row>
    <row r="1207" spans="1:8" x14ac:dyDescent="0.35">
      <c r="A1207" t="s">
        <v>317</v>
      </c>
      <c r="B1207" t="s">
        <v>335</v>
      </c>
      <c r="C1207" t="s">
        <v>13</v>
      </c>
      <c r="D1207" t="s">
        <v>256</v>
      </c>
      <c r="E1207" t="s">
        <v>11</v>
      </c>
      <c r="F1207" t="s">
        <v>28</v>
      </c>
      <c r="G1207" t="s">
        <v>8</v>
      </c>
      <c r="H1207" t="s">
        <v>480</v>
      </c>
    </row>
    <row r="1208" spans="1:8" x14ac:dyDescent="0.35">
      <c r="A1208" t="s">
        <v>317</v>
      </c>
      <c r="B1208" t="s">
        <v>114</v>
      </c>
      <c r="C1208" t="s">
        <v>13</v>
      </c>
      <c r="D1208" t="s">
        <v>256</v>
      </c>
      <c r="E1208" t="s">
        <v>11</v>
      </c>
      <c r="F1208" t="s">
        <v>28</v>
      </c>
      <c r="G1208" t="s">
        <v>8</v>
      </c>
      <c r="H1208" t="s">
        <v>480</v>
      </c>
    </row>
    <row r="1209" spans="1:8" x14ac:dyDescent="0.35">
      <c r="A1209" t="s">
        <v>333</v>
      </c>
      <c r="B1209" t="s">
        <v>335</v>
      </c>
      <c r="C1209" t="s">
        <v>13</v>
      </c>
      <c r="D1209" t="s">
        <v>256</v>
      </c>
      <c r="E1209" t="s">
        <v>6</v>
      </c>
      <c r="F1209" t="s">
        <v>28</v>
      </c>
      <c r="G1209" t="s">
        <v>8</v>
      </c>
      <c r="H1209" t="s">
        <v>481</v>
      </c>
    </row>
    <row r="1210" spans="1:8" x14ac:dyDescent="0.35">
      <c r="A1210" t="s">
        <v>269</v>
      </c>
      <c r="B1210" t="s">
        <v>335</v>
      </c>
      <c r="C1210" t="s">
        <v>13</v>
      </c>
      <c r="D1210" t="s">
        <v>256</v>
      </c>
      <c r="E1210" t="s">
        <v>6</v>
      </c>
      <c r="F1210" t="s">
        <v>28</v>
      </c>
      <c r="G1210" t="s">
        <v>8</v>
      </c>
      <c r="H1210" t="s">
        <v>481</v>
      </c>
    </row>
    <row r="1211" spans="1:8" x14ac:dyDescent="0.35">
      <c r="A1211" t="s">
        <v>269</v>
      </c>
      <c r="B1211" t="s">
        <v>478</v>
      </c>
      <c r="C1211" t="s">
        <v>13</v>
      </c>
      <c r="D1211" t="s">
        <v>256</v>
      </c>
      <c r="E1211" t="s">
        <v>6</v>
      </c>
      <c r="F1211" t="s">
        <v>28</v>
      </c>
      <c r="G1211" t="s">
        <v>8</v>
      </c>
      <c r="H1211" t="s">
        <v>481</v>
      </c>
    </row>
    <row r="1212" spans="1:8" x14ac:dyDescent="0.35">
      <c r="A1212" t="s">
        <v>270</v>
      </c>
      <c r="B1212" t="s">
        <v>335</v>
      </c>
      <c r="C1212" t="s">
        <v>13</v>
      </c>
      <c r="D1212" t="s">
        <v>256</v>
      </c>
      <c r="E1212" t="s">
        <v>11</v>
      </c>
      <c r="F1212" t="s">
        <v>28</v>
      </c>
      <c r="G1212" t="s">
        <v>8</v>
      </c>
      <c r="H1212" t="s">
        <v>476</v>
      </c>
    </row>
    <row r="1213" spans="1:8" x14ac:dyDescent="0.35">
      <c r="A1213" t="s">
        <v>272</v>
      </c>
      <c r="B1213" t="s">
        <v>335</v>
      </c>
      <c r="C1213" t="s">
        <v>13</v>
      </c>
      <c r="D1213" t="s">
        <v>256</v>
      </c>
      <c r="E1213" t="s">
        <v>11</v>
      </c>
      <c r="F1213" t="s">
        <v>28</v>
      </c>
      <c r="G1213" t="s">
        <v>8</v>
      </c>
      <c r="H1213" t="s">
        <v>476</v>
      </c>
    </row>
    <row r="1214" spans="1:8" x14ac:dyDescent="0.35">
      <c r="A1214" t="s">
        <v>260</v>
      </c>
      <c r="B1214" t="s">
        <v>335</v>
      </c>
      <c r="C1214" t="s">
        <v>13</v>
      </c>
      <c r="D1214" t="s">
        <v>256</v>
      </c>
      <c r="E1214" t="s">
        <v>11</v>
      </c>
      <c r="F1214" t="s">
        <v>28</v>
      </c>
      <c r="G1214" t="s">
        <v>8</v>
      </c>
      <c r="H1214" t="s">
        <v>476</v>
      </c>
    </row>
    <row r="1215" spans="1:8" x14ac:dyDescent="0.35">
      <c r="A1215" t="s">
        <v>334</v>
      </c>
      <c r="B1215" t="s">
        <v>335</v>
      </c>
      <c r="C1215" t="s">
        <v>13</v>
      </c>
      <c r="D1215" t="s">
        <v>256</v>
      </c>
      <c r="E1215" t="s">
        <v>11</v>
      </c>
      <c r="F1215" t="s">
        <v>28</v>
      </c>
      <c r="G1215" t="s">
        <v>8</v>
      </c>
      <c r="H1215" t="s">
        <v>476</v>
      </c>
    </row>
    <row r="1216" spans="1:8" x14ac:dyDescent="0.35">
      <c r="A1216" t="s">
        <v>283</v>
      </c>
      <c r="B1216" t="s">
        <v>335</v>
      </c>
      <c r="C1216" t="s">
        <v>13</v>
      </c>
      <c r="D1216" t="s">
        <v>256</v>
      </c>
      <c r="E1216" t="s">
        <v>11</v>
      </c>
      <c r="F1216" t="s">
        <v>28</v>
      </c>
      <c r="G1216" t="s">
        <v>8</v>
      </c>
      <c r="H1216" t="s">
        <v>476</v>
      </c>
    </row>
    <row r="1217" spans="1:8" x14ac:dyDescent="0.35">
      <c r="A1217" t="s">
        <v>271</v>
      </c>
      <c r="B1217" t="s">
        <v>335</v>
      </c>
      <c r="C1217" t="s">
        <v>13</v>
      </c>
      <c r="D1217" t="s">
        <v>256</v>
      </c>
      <c r="E1217" t="s">
        <v>11</v>
      </c>
      <c r="F1217" t="s">
        <v>28</v>
      </c>
      <c r="G1217" t="s">
        <v>8</v>
      </c>
      <c r="H1217" t="s">
        <v>476</v>
      </c>
    </row>
    <row r="1218" spans="1:8" x14ac:dyDescent="0.35">
      <c r="A1218" t="s">
        <v>275</v>
      </c>
      <c r="B1218" t="s">
        <v>335</v>
      </c>
      <c r="C1218" t="s">
        <v>13</v>
      </c>
      <c r="D1218" t="s">
        <v>256</v>
      </c>
      <c r="E1218" t="s">
        <v>11</v>
      </c>
      <c r="F1218" t="s">
        <v>28</v>
      </c>
      <c r="G1218" t="s">
        <v>8</v>
      </c>
      <c r="H1218" t="s">
        <v>476</v>
      </c>
    </row>
    <row r="1219" spans="1:8" x14ac:dyDescent="0.35">
      <c r="A1219" t="s">
        <v>262</v>
      </c>
      <c r="B1219" t="s">
        <v>335</v>
      </c>
      <c r="C1219" t="s">
        <v>13</v>
      </c>
      <c r="D1219" t="s">
        <v>256</v>
      </c>
      <c r="E1219" t="s">
        <v>11</v>
      </c>
      <c r="F1219" t="s">
        <v>28</v>
      </c>
      <c r="G1219" t="s">
        <v>8</v>
      </c>
      <c r="H1219" t="s">
        <v>476</v>
      </c>
    </row>
    <row r="1220" spans="1:8" x14ac:dyDescent="0.35">
      <c r="A1220" t="s">
        <v>452</v>
      </c>
      <c r="B1220" t="s">
        <v>117</v>
      </c>
      <c r="C1220" t="s">
        <v>13</v>
      </c>
      <c r="D1220" t="s">
        <v>256</v>
      </c>
      <c r="E1220" t="s">
        <v>11</v>
      </c>
      <c r="F1220" t="s">
        <v>28</v>
      </c>
      <c r="G1220" t="s">
        <v>8</v>
      </c>
      <c r="H1220" t="s">
        <v>476</v>
      </c>
    </row>
    <row r="1221" spans="1:8" x14ac:dyDescent="0.35">
      <c r="A1221" t="s">
        <v>273</v>
      </c>
      <c r="B1221" t="s">
        <v>335</v>
      </c>
      <c r="C1221" t="s">
        <v>13</v>
      </c>
      <c r="D1221" t="s">
        <v>256</v>
      </c>
      <c r="E1221" t="s">
        <v>11</v>
      </c>
      <c r="F1221" t="s">
        <v>28</v>
      </c>
      <c r="G1221" t="s">
        <v>8</v>
      </c>
      <c r="H1221" t="s">
        <v>476</v>
      </c>
    </row>
    <row r="1222" spans="1:8" x14ac:dyDescent="0.35">
      <c r="A1222" t="s">
        <v>259</v>
      </c>
      <c r="B1222" t="s">
        <v>335</v>
      </c>
      <c r="C1222" t="s">
        <v>13</v>
      </c>
      <c r="D1222" t="s">
        <v>256</v>
      </c>
      <c r="E1222" t="s">
        <v>11</v>
      </c>
      <c r="F1222" t="s">
        <v>28</v>
      </c>
      <c r="G1222" t="s">
        <v>8</v>
      </c>
      <c r="H1222" t="s">
        <v>481</v>
      </c>
    </row>
    <row r="1223" spans="1:8" x14ac:dyDescent="0.35">
      <c r="A1223" t="s">
        <v>258</v>
      </c>
      <c r="B1223" t="s">
        <v>335</v>
      </c>
      <c r="C1223" t="s">
        <v>13</v>
      </c>
      <c r="D1223" t="s">
        <v>256</v>
      </c>
      <c r="E1223" t="s">
        <v>6</v>
      </c>
      <c r="F1223" t="s">
        <v>28</v>
      </c>
      <c r="G1223" t="s">
        <v>8</v>
      </c>
      <c r="H1223" t="s">
        <v>481</v>
      </c>
    </row>
    <row r="1224" spans="1:8" x14ac:dyDescent="0.35">
      <c r="A1224" t="s">
        <v>358</v>
      </c>
      <c r="B1224" t="s">
        <v>108</v>
      </c>
      <c r="C1224" t="s">
        <v>13</v>
      </c>
      <c r="D1224" t="s">
        <v>256</v>
      </c>
      <c r="E1224" t="s">
        <v>9</v>
      </c>
      <c r="F1224" t="s">
        <v>28</v>
      </c>
      <c r="G1224" t="s">
        <v>10</v>
      </c>
      <c r="H1224" t="s">
        <v>483</v>
      </c>
    </row>
    <row r="1225" spans="1:8" x14ac:dyDescent="0.35">
      <c r="A1225" t="s">
        <v>358</v>
      </c>
      <c r="B1225" t="s">
        <v>335</v>
      </c>
      <c r="C1225" t="s">
        <v>13</v>
      </c>
      <c r="D1225" t="s">
        <v>482</v>
      </c>
      <c r="E1225" t="s">
        <v>9</v>
      </c>
      <c r="F1225" t="s">
        <v>28</v>
      </c>
      <c r="G1225" t="s">
        <v>10</v>
      </c>
      <c r="H1225" t="s">
        <v>483</v>
      </c>
    </row>
    <row r="1226" spans="1:8" x14ac:dyDescent="0.35">
      <c r="A1226" t="s">
        <v>268</v>
      </c>
      <c r="B1226" t="s">
        <v>117</v>
      </c>
      <c r="C1226" t="s">
        <v>13</v>
      </c>
      <c r="D1226" t="s">
        <v>256</v>
      </c>
      <c r="E1226" t="s">
        <v>6</v>
      </c>
      <c r="F1226" t="s">
        <v>28</v>
      </c>
      <c r="G1226" t="s">
        <v>7</v>
      </c>
      <c r="H1226" t="s">
        <v>475</v>
      </c>
    </row>
    <row r="1227" spans="1:8" x14ac:dyDescent="0.35">
      <c r="A1227" t="s">
        <v>268</v>
      </c>
      <c r="B1227" t="s">
        <v>335</v>
      </c>
      <c r="C1227" t="s">
        <v>13</v>
      </c>
      <c r="D1227" t="s">
        <v>256</v>
      </c>
      <c r="E1227" t="s">
        <v>6</v>
      </c>
      <c r="F1227" t="s">
        <v>28</v>
      </c>
      <c r="G1227" t="s">
        <v>7</v>
      </c>
      <c r="H1227" t="s">
        <v>475</v>
      </c>
    </row>
    <row r="1228" spans="1:8" x14ac:dyDescent="0.35">
      <c r="A1228" t="s">
        <v>268</v>
      </c>
      <c r="B1228" t="s">
        <v>478</v>
      </c>
      <c r="C1228" t="s">
        <v>13</v>
      </c>
      <c r="D1228" t="s">
        <v>256</v>
      </c>
      <c r="E1228" t="s">
        <v>6</v>
      </c>
      <c r="F1228" t="s">
        <v>28</v>
      </c>
      <c r="G1228" t="s">
        <v>7</v>
      </c>
      <c r="H1228" t="s">
        <v>475</v>
      </c>
    </row>
    <row r="1229" spans="1:8" x14ac:dyDescent="0.35">
      <c r="A1229" t="s">
        <v>330</v>
      </c>
      <c r="B1229" t="s">
        <v>335</v>
      </c>
      <c r="C1229" t="s">
        <v>13</v>
      </c>
      <c r="D1229" t="s">
        <v>256</v>
      </c>
      <c r="E1229" t="s">
        <v>9</v>
      </c>
      <c r="F1229" t="s">
        <v>28</v>
      </c>
      <c r="G1229" t="s">
        <v>15</v>
      </c>
      <c r="H1229" t="s">
        <v>483</v>
      </c>
    </row>
    <row r="1230" spans="1:8" x14ac:dyDescent="0.35">
      <c r="A1230" t="s">
        <v>330</v>
      </c>
      <c r="B1230" t="s">
        <v>108</v>
      </c>
      <c r="C1230" t="s">
        <v>13</v>
      </c>
      <c r="D1230" t="s">
        <v>256</v>
      </c>
      <c r="E1230" t="s">
        <v>9</v>
      </c>
      <c r="F1230" t="s">
        <v>28</v>
      </c>
      <c r="G1230" t="s">
        <v>15</v>
      </c>
      <c r="H1230" t="s">
        <v>483</v>
      </c>
    </row>
    <row r="1231" spans="1:8" x14ac:dyDescent="0.35">
      <c r="A1231" t="s">
        <v>409</v>
      </c>
      <c r="B1231" t="s">
        <v>108</v>
      </c>
      <c r="C1231" t="s">
        <v>13</v>
      </c>
      <c r="D1231" t="s">
        <v>256</v>
      </c>
      <c r="E1231" t="s">
        <v>12</v>
      </c>
      <c r="F1231" t="s">
        <v>28</v>
      </c>
      <c r="G1231" t="s">
        <v>14</v>
      </c>
      <c r="H1231" t="s">
        <v>493</v>
      </c>
    </row>
    <row r="1232" spans="1:8" x14ac:dyDescent="0.35">
      <c r="A1232" t="s">
        <v>398</v>
      </c>
      <c r="B1232" t="s">
        <v>108</v>
      </c>
      <c r="C1232" t="s">
        <v>13</v>
      </c>
      <c r="D1232" t="s">
        <v>256</v>
      </c>
      <c r="E1232" t="s">
        <v>12</v>
      </c>
      <c r="F1232" t="s">
        <v>28</v>
      </c>
      <c r="G1232" t="s">
        <v>14</v>
      </c>
      <c r="H1232" t="s">
        <v>493</v>
      </c>
    </row>
    <row r="1233" spans="1:8" x14ac:dyDescent="0.35">
      <c r="A1233" t="s">
        <v>276</v>
      </c>
      <c r="B1233" t="s">
        <v>478</v>
      </c>
      <c r="C1233" t="s">
        <v>13</v>
      </c>
      <c r="D1233" t="s">
        <v>256</v>
      </c>
      <c r="E1233" t="s">
        <v>6</v>
      </c>
      <c r="F1233" t="s">
        <v>28</v>
      </c>
      <c r="G1233" t="s">
        <v>7</v>
      </c>
      <c r="H1233" t="s">
        <v>488</v>
      </c>
    </row>
    <row r="1234" spans="1:8" x14ac:dyDescent="0.35">
      <c r="A1234" t="s">
        <v>276</v>
      </c>
      <c r="B1234" t="s">
        <v>335</v>
      </c>
      <c r="C1234" t="s">
        <v>13</v>
      </c>
      <c r="D1234" t="s">
        <v>256</v>
      </c>
      <c r="E1234" t="s">
        <v>6</v>
      </c>
      <c r="F1234" t="s">
        <v>28</v>
      </c>
      <c r="G1234" t="s">
        <v>7</v>
      </c>
      <c r="H1234" t="s">
        <v>488</v>
      </c>
    </row>
    <row r="1235" spans="1:8" x14ac:dyDescent="0.35">
      <c r="A1235" t="s">
        <v>303</v>
      </c>
      <c r="B1235" t="s">
        <v>478</v>
      </c>
      <c r="C1235" t="s">
        <v>13</v>
      </c>
      <c r="D1235" t="s">
        <v>256</v>
      </c>
      <c r="E1235" t="s">
        <v>6</v>
      </c>
      <c r="F1235" t="s">
        <v>28</v>
      </c>
      <c r="G1235" t="s">
        <v>7</v>
      </c>
      <c r="H1235" t="s">
        <v>489</v>
      </c>
    </row>
    <row r="1236" spans="1:8" x14ac:dyDescent="0.35">
      <c r="A1236" t="s">
        <v>303</v>
      </c>
      <c r="B1236" t="s">
        <v>335</v>
      </c>
      <c r="C1236" t="s">
        <v>13</v>
      </c>
      <c r="D1236" t="s">
        <v>256</v>
      </c>
      <c r="E1236" t="s">
        <v>6</v>
      </c>
      <c r="F1236" t="s">
        <v>28</v>
      </c>
      <c r="G1236" t="s">
        <v>7</v>
      </c>
      <c r="H1236" t="s">
        <v>489</v>
      </c>
    </row>
    <row r="1237" spans="1:8" x14ac:dyDescent="0.35">
      <c r="A1237" t="s">
        <v>383</v>
      </c>
      <c r="B1237" t="s">
        <v>335</v>
      </c>
      <c r="C1237" t="s">
        <v>13</v>
      </c>
      <c r="D1237" t="s">
        <v>482</v>
      </c>
      <c r="E1237" t="s">
        <v>9</v>
      </c>
      <c r="F1237" t="s">
        <v>28</v>
      </c>
      <c r="G1237" t="s">
        <v>10</v>
      </c>
      <c r="H1237" t="s">
        <v>483</v>
      </c>
    </row>
    <row r="1238" spans="1:8" x14ac:dyDescent="0.35">
      <c r="A1238" t="s">
        <v>383</v>
      </c>
      <c r="B1238" t="s">
        <v>114</v>
      </c>
      <c r="C1238" t="s">
        <v>13</v>
      </c>
      <c r="D1238" t="s">
        <v>482</v>
      </c>
      <c r="E1238" t="s">
        <v>9</v>
      </c>
      <c r="F1238" t="s">
        <v>28</v>
      </c>
      <c r="G1238" t="s">
        <v>10</v>
      </c>
      <c r="H1238" t="s">
        <v>483</v>
      </c>
    </row>
    <row r="1239" spans="1:8" x14ac:dyDescent="0.35">
      <c r="A1239" t="s">
        <v>383</v>
      </c>
      <c r="B1239" t="s">
        <v>478</v>
      </c>
      <c r="C1239" t="s">
        <v>13</v>
      </c>
      <c r="D1239" t="s">
        <v>482</v>
      </c>
      <c r="E1239" t="s">
        <v>9</v>
      </c>
      <c r="F1239" t="s">
        <v>28</v>
      </c>
      <c r="G1239" t="s">
        <v>10</v>
      </c>
      <c r="H1239" t="s">
        <v>483</v>
      </c>
    </row>
    <row r="1240" spans="1:8" x14ac:dyDescent="0.35">
      <c r="A1240" t="s">
        <v>417</v>
      </c>
      <c r="B1240" t="s">
        <v>335</v>
      </c>
      <c r="C1240" t="s">
        <v>13</v>
      </c>
      <c r="D1240" t="s">
        <v>482</v>
      </c>
      <c r="E1240" t="s">
        <v>9</v>
      </c>
      <c r="F1240" t="s">
        <v>28</v>
      </c>
      <c r="G1240" t="s">
        <v>10</v>
      </c>
      <c r="H1240" t="s">
        <v>483</v>
      </c>
    </row>
    <row r="1241" spans="1:8" x14ac:dyDescent="0.35">
      <c r="A1241" t="s">
        <v>417</v>
      </c>
      <c r="B1241" t="s">
        <v>108</v>
      </c>
      <c r="C1241" t="s">
        <v>13</v>
      </c>
      <c r="D1241" t="s">
        <v>482</v>
      </c>
      <c r="E1241" t="s">
        <v>9</v>
      </c>
      <c r="F1241" t="s">
        <v>28</v>
      </c>
      <c r="G1241" t="s">
        <v>10</v>
      </c>
      <c r="H1241" t="s">
        <v>483</v>
      </c>
    </row>
    <row r="1242" spans="1:8" x14ac:dyDescent="0.35">
      <c r="A1242" t="s">
        <v>417</v>
      </c>
      <c r="B1242" t="s">
        <v>114</v>
      </c>
      <c r="C1242" t="s">
        <v>13</v>
      </c>
      <c r="D1242" t="s">
        <v>482</v>
      </c>
      <c r="E1242" t="s">
        <v>9</v>
      </c>
      <c r="F1242" t="s">
        <v>28</v>
      </c>
      <c r="G1242" t="s">
        <v>10</v>
      </c>
      <c r="H1242" t="s">
        <v>483</v>
      </c>
    </row>
    <row r="1243" spans="1:8" x14ac:dyDescent="0.35">
      <c r="A1243" t="s">
        <v>344</v>
      </c>
      <c r="B1243" t="s">
        <v>154</v>
      </c>
      <c r="C1243" t="s">
        <v>13</v>
      </c>
      <c r="D1243" t="s">
        <v>256</v>
      </c>
      <c r="E1243" t="s">
        <v>6</v>
      </c>
      <c r="F1243" t="s">
        <v>28</v>
      </c>
      <c r="G1243" t="s">
        <v>7</v>
      </c>
      <c r="H1243" t="s">
        <v>490</v>
      </c>
    </row>
    <row r="1244" spans="1:8" x14ac:dyDescent="0.35">
      <c r="A1244" t="s">
        <v>263</v>
      </c>
      <c r="B1244" t="s">
        <v>117</v>
      </c>
      <c r="C1244" t="s">
        <v>13</v>
      </c>
      <c r="D1244" t="s">
        <v>256</v>
      </c>
      <c r="E1244" t="s">
        <v>6</v>
      </c>
      <c r="F1244" t="s">
        <v>28</v>
      </c>
      <c r="G1244" t="s">
        <v>8</v>
      </c>
      <c r="H1244" t="s">
        <v>479</v>
      </c>
    </row>
    <row r="1245" spans="1:8" x14ac:dyDescent="0.35">
      <c r="A1245" t="s">
        <v>263</v>
      </c>
      <c r="B1245" t="s">
        <v>335</v>
      </c>
      <c r="C1245" t="s">
        <v>13</v>
      </c>
      <c r="D1245" t="s">
        <v>256</v>
      </c>
      <c r="E1245" t="s">
        <v>6</v>
      </c>
      <c r="F1245" t="s">
        <v>28</v>
      </c>
      <c r="G1245" t="s">
        <v>8</v>
      </c>
      <c r="H1245" t="s">
        <v>479</v>
      </c>
    </row>
    <row r="1246" spans="1:8" x14ac:dyDescent="0.35">
      <c r="A1246" t="s">
        <v>332</v>
      </c>
      <c r="B1246" t="s">
        <v>117</v>
      </c>
      <c r="C1246" t="s">
        <v>13</v>
      </c>
      <c r="D1246" t="s">
        <v>256</v>
      </c>
      <c r="E1246" t="s">
        <v>11</v>
      </c>
      <c r="F1246" t="s">
        <v>28</v>
      </c>
      <c r="G1246" t="s">
        <v>8</v>
      </c>
      <c r="H1246" t="s">
        <v>476</v>
      </c>
    </row>
    <row r="1247" spans="1:8" x14ac:dyDescent="0.35">
      <c r="A1247" t="s">
        <v>360</v>
      </c>
      <c r="B1247" t="s">
        <v>335</v>
      </c>
      <c r="C1247" t="s">
        <v>13</v>
      </c>
      <c r="D1247" t="s">
        <v>482</v>
      </c>
      <c r="E1247" t="s">
        <v>9</v>
      </c>
      <c r="F1247" t="s">
        <v>28</v>
      </c>
      <c r="G1247" t="s">
        <v>10</v>
      </c>
      <c r="H1247" t="s">
        <v>484</v>
      </c>
    </row>
    <row r="1248" spans="1:8" x14ac:dyDescent="0.35">
      <c r="A1248" t="s">
        <v>360</v>
      </c>
      <c r="B1248" t="s">
        <v>108</v>
      </c>
      <c r="C1248" t="s">
        <v>13</v>
      </c>
      <c r="D1248" t="s">
        <v>256</v>
      </c>
      <c r="E1248" t="s">
        <v>9</v>
      </c>
      <c r="F1248" t="s">
        <v>28</v>
      </c>
      <c r="G1248" t="s">
        <v>10</v>
      </c>
      <c r="H1248" t="s">
        <v>484</v>
      </c>
    </row>
    <row r="1249" spans="1:8" x14ac:dyDescent="0.35">
      <c r="A1249" t="s">
        <v>361</v>
      </c>
      <c r="B1249" t="s">
        <v>335</v>
      </c>
      <c r="C1249" t="s">
        <v>13</v>
      </c>
      <c r="D1249" t="s">
        <v>482</v>
      </c>
      <c r="E1249" t="s">
        <v>9</v>
      </c>
      <c r="F1249" t="s">
        <v>28</v>
      </c>
      <c r="G1249" t="s">
        <v>10</v>
      </c>
      <c r="H1249" t="s">
        <v>484</v>
      </c>
    </row>
    <row r="1250" spans="1:8" x14ac:dyDescent="0.35">
      <c r="A1250" t="s">
        <v>361</v>
      </c>
      <c r="B1250" t="s">
        <v>108</v>
      </c>
      <c r="C1250" t="s">
        <v>13</v>
      </c>
      <c r="D1250" t="s">
        <v>256</v>
      </c>
      <c r="E1250" t="s">
        <v>9</v>
      </c>
      <c r="F1250" t="s">
        <v>28</v>
      </c>
      <c r="G1250" t="s">
        <v>10</v>
      </c>
      <c r="H1250" t="s">
        <v>484</v>
      </c>
    </row>
    <row r="1251" spans="1:8" x14ac:dyDescent="0.35">
      <c r="A1251" t="s">
        <v>395</v>
      </c>
      <c r="B1251" t="s">
        <v>108</v>
      </c>
      <c r="C1251" t="s">
        <v>13</v>
      </c>
      <c r="D1251" t="s">
        <v>256</v>
      </c>
      <c r="E1251" t="s">
        <v>9</v>
      </c>
      <c r="F1251" t="s">
        <v>28</v>
      </c>
      <c r="G1251" t="s">
        <v>15</v>
      </c>
      <c r="H1251" t="s">
        <v>483</v>
      </c>
    </row>
    <row r="1252" spans="1:8" x14ac:dyDescent="0.35">
      <c r="A1252" t="s">
        <v>288</v>
      </c>
      <c r="B1252" t="s">
        <v>335</v>
      </c>
      <c r="C1252" t="s">
        <v>13</v>
      </c>
      <c r="D1252" t="s">
        <v>256</v>
      </c>
      <c r="E1252" t="s">
        <v>12</v>
      </c>
      <c r="F1252" t="s">
        <v>28</v>
      </c>
      <c r="G1252" t="s">
        <v>14</v>
      </c>
      <c r="H1252" t="s">
        <v>492</v>
      </c>
    </row>
    <row r="1253" spans="1:8" x14ac:dyDescent="0.35">
      <c r="A1253" t="s">
        <v>296</v>
      </c>
      <c r="B1253" t="s">
        <v>108</v>
      </c>
      <c r="C1253" t="s">
        <v>13</v>
      </c>
      <c r="D1253" t="s">
        <v>256</v>
      </c>
      <c r="E1253" t="s">
        <v>12</v>
      </c>
      <c r="F1253" t="s">
        <v>28</v>
      </c>
      <c r="G1253" t="s">
        <v>7</v>
      </c>
      <c r="H1253" t="s">
        <v>491</v>
      </c>
    </row>
    <row r="1254" spans="1:8" x14ac:dyDescent="0.35">
      <c r="A1254" t="s">
        <v>296</v>
      </c>
      <c r="B1254" t="s">
        <v>335</v>
      </c>
      <c r="C1254" t="s">
        <v>13</v>
      </c>
      <c r="D1254" t="s">
        <v>256</v>
      </c>
      <c r="E1254" t="s">
        <v>12</v>
      </c>
      <c r="F1254" t="s">
        <v>28</v>
      </c>
      <c r="G1254" t="s">
        <v>7</v>
      </c>
      <c r="H1254" t="s">
        <v>491</v>
      </c>
    </row>
    <row r="1255" spans="1:8" x14ac:dyDescent="0.35">
      <c r="A1255" t="s">
        <v>351</v>
      </c>
      <c r="B1255" t="s">
        <v>335</v>
      </c>
      <c r="C1255" t="s">
        <v>13</v>
      </c>
      <c r="D1255" t="s">
        <v>256</v>
      </c>
      <c r="E1255" t="s">
        <v>12</v>
      </c>
      <c r="F1255" t="s">
        <v>28</v>
      </c>
      <c r="G1255" t="s">
        <v>14</v>
      </c>
      <c r="H1255" t="s">
        <v>493</v>
      </c>
    </row>
    <row r="1256" spans="1:8" x14ac:dyDescent="0.35">
      <c r="A1256" t="s">
        <v>351</v>
      </c>
      <c r="B1256" t="s">
        <v>108</v>
      </c>
      <c r="C1256" t="s">
        <v>13</v>
      </c>
      <c r="D1256" t="s">
        <v>256</v>
      </c>
      <c r="E1256" t="s">
        <v>12</v>
      </c>
      <c r="F1256" t="s">
        <v>28</v>
      </c>
      <c r="G1256" t="s">
        <v>14</v>
      </c>
      <c r="H1256" t="s">
        <v>493</v>
      </c>
    </row>
    <row r="1257" spans="1:8" x14ac:dyDescent="0.35">
      <c r="A1257" t="s">
        <v>351</v>
      </c>
      <c r="B1257" t="s">
        <v>114</v>
      </c>
      <c r="C1257" t="s">
        <v>13</v>
      </c>
      <c r="D1257" t="s">
        <v>256</v>
      </c>
      <c r="E1257" t="s">
        <v>12</v>
      </c>
      <c r="F1257" t="s">
        <v>28</v>
      </c>
      <c r="G1257" t="s">
        <v>14</v>
      </c>
      <c r="H1257" t="s">
        <v>493</v>
      </c>
    </row>
    <row r="1258" spans="1:8" x14ac:dyDescent="0.35">
      <c r="A1258" t="s">
        <v>295</v>
      </c>
      <c r="B1258" t="s">
        <v>478</v>
      </c>
      <c r="C1258" t="s">
        <v>13</v>
      </c>
      <c r="D1258" t="s">
        <v>256</v>
      </c>
      <c r="E1258" t="s">
        <v>12</v>
      </c>
      <c r="F1258" t="s">
        <v>28</v>
      </c>
      <c r="G1258" t="s">
        <v>14</v>
      </c>
      <c r="H1258" t="s">
        <v>493</v>
      </c>
    </row>
    <row r="1259" spans="1:8" x14ac:dyDescent="0.35">
      <c r="A1259" t="s">
        <v>295</v>
      </c>
      <c r="B1259" t="s">
        <v>335</v>
      </c>
      <c r="C1259" t="s">
        <v>13</v>
      </c>
      <c r="D1259" t="s">
        <v>256</v>
      </c>
      <c r="E1259" t="s">
        <v>12</v>
      </c>
      <c r="F1259" t="s">
        <v>28</v>
      </c>
      <c r="G1259" t="s">
        <v>14</v>
      </c>
      <c r="H1259" t="s">
        <v>493</v>
      </c>
    </row>
    <row r="1260" spans="1:8" x14ac:dyDescent="0.35">
      <c r="A1260" t="s">
        <v>295</v>
      </c>
      <c r="B1260" t="s">
        <v>114</v>
      </c>
      <c r="C1260" t="s">
        <v>13</v>
      </c>
      <c r="D1260" t="s">
        <v>256</v>
      </c>
      <c r="E1260" t="s">
        <v>12</v>
      </c>
      <c r="F1260" t="s">
        <v>28</v>
      </c>
      <c r="G1260" t="s">
        <v>14</v>
      </c>
      <c r="H1260" t="s">
        <v>493</v>
      </c>
    </row>
    <row r="1261" spans="1:8" x14ac:dyDescent="0.35">
      <c r="A1261" t="s">
        <v>343</v>
      </c>
      <c r="B1261" t="s">
        <v>335</v>
      </c>
      <c r="C1261" t="s">
        <v>13</v>
      </c>
      <c r="D1261" t="s">
        <v>256</v>
      </c>
      <c r="E1261" t="s">
        <v>11</v>
      </c>
      <c r="F1261" t="s">
        <v>28</v>
      </c>
      <c r="G1261" t="s">
        <v>14</v>
      </c>
      <c r="H1261" t="s">
        <v>493</v>
      </c>
    </row>
    <row r="1262" spans="1:8" x14ac:dyDescent="0.35">
      <c r="A1262" t="s">
        <v>343</v>
      </c>
      <c r="B1262" t="s">
        <v>114</v>
      </c>
      <c r="C1262" t="s">
        <v>13</v>
      </c>
      <c r="D1262" t="s">
        <v>256</v>
      </c>
      <c r="E1262" t="s">
        <v>11</v>
      </c>
      <c r="F1262" t="s">
        <v>28</v>
      </c>
      <c r="G1262" t="s">
        <v>14</v>
      </c>
      <c r="H1262" t="s">
        <v>493</v>
      </c>
    </row>
    <row r="1263" spans="1:8" x14ac:dyDescent="0.35">
      <c r="A1263" t="s">
        <v>343</v>
      </c>
      <c r="B1263" t="s">
        <v>478</v>
      </c>
      <c r="C1263" t="s">
        <v>13</v>
      </c>
      <c r="D1263" t="s">
        <v>256</v>
      </c>
      <c r="E1263" t="s">
        <v>11</v>
      </c>
      <c r="F1263" t="s">
        <v>28</v>
      </c>
      <c r="G1263" t="s">
        <v>14</v>
      </c>
      <c r="H1263" t="s">
        <v>493</v>
      </c>
    </row>
    <row r="1264" spans="1:8" x14ac:dyDescent="0.35">
      <c r="A1264" t="s">
        <v>370</v>
      </c>
      <c r="B1264" t="s">
        <v>335</v>
      </c>
      <c r="C1264" t="s">
        <v>13</v>
      </c>
      <c r="D1264" t="s">
        <v>482</v>
      </c>
      <c r="E1264" t="s">
        <v>9</v>
      </c>
      <c r="F1264" t="s">
        <v>28</v>
      </c>
      <c r="G1264" t="s">
        <v>10</v>
      </c>
      <c r="H1264" t="s">
        <v>485</v>
      </c>
    </row>
    <row r="1265" spans="1:8" x14ac:dyDescent="0.35">
      <c r="A1265" t="s">
        <v>370</v>
      </c>
      <c r="B1265" t="s">
        <v>114</v>
      </c>
      <c r="C1265" t="s">
        <v>13</v>
      </c>
      <c r="D1265" t="s">
        <v>482</v>
      </c>
      <c r="E1265" t="s">
        <v>9</v>
      </c>
      <c r="F1265" t="s">
        <v>28</v>
      </c>
      <c r="G1265" t="s">
        <v>10</v>
      </c>
      <c r="H1265" t="s">
        <v>485</v>
      </c>
    </row>
    <row r="1266" spans="1:8" x14ac:dyDescent="0.35">
      <c r="A1266" t="s">
        <v>357</v>
      </c>
      <c r="B1266" t="s">
        <v>108</v>
      </c>
      <c r="C1266" t="s">
        <v>13</v>
      </c>
      <c r="D1266" t="s">
        <v>256</v>
      </c>
      <c r="E1266" t="s">
        <v>9</v>
      </c>
      <c r="F1266" t="s">
        <v>28</v>
      </c>
      <c r="G1266" t="s">
        <v>10</v>
      </c>
      <c r="H1266" t="s">
        <v>484</v>
      </c>
    </row>
    <row r="1267" spans="1:8" x14ac:dyDescent="0.35">
      <c r="A1267" t="s">
        <v>357</v>
      </c>
      <c r="B1267" t="s">
        <v>335</v>
      </c>
      <c r="C1267" t="s">
        <v>13</v>
      </c>
      <c r="D1267" t="s">
        <v>482</v>
      </c>
      <c r="E1267" t="s">
        <v>9</v>
      </c>
      <c r="F1267" t="s">
        <v>28</v>
      </c>
      <c r="G1267" t="s">
        <v>10</v>
      </c>
      <c r="H1267" t="s">
        <v>484</v>
      </c>
    </row>
    <row r="1268" spans="1:8" x14ac:dyDescent="0.35">
      <c r="A1268" t="s">
        <v>359</v>
      </c>
      <c r="B1268" t="s">
        <v>117</v>
      </c>
      <c r="C1268" t="s">
        <v>13</v>
      </c>
      <c r="D1268" t="s">
        <v>482</v>
      </c>
      <c r="E1268" t="s">
        <v>9</v>
      </c>
      <c r="F1268" t="s">
        <v>28</v>
      </c>
      <c r="G1268" t="s">
        <v>10</v>
      </c>
      <c r="H1268" t="s">
        <v>483</v>
      </c>
    </row>
    <row r="1269" spans="1:8" x14ac:dyDescent="0.35">
      <c r="A1269" t="s">
        <v>359</v>
      </c>
      <c r="B1269" t="s">
        <v>108</v>
      </c>
      <c r="C1269" t="s">
        <v>13</v>
      </c>
      <c r="D1269" t="s">
        <v>256</v>
      </c>
      <c r="E1269" t="s">
        <v>9</v>
      </c>
      <c r="F1269" t="s">
        <v>28</v>
      </c>
      <c r="G1269" t="s">
        <v>10</v>
      </c>
      <c r="H1269" t="s">
        <v>483</v>
      </c>
    </row>
    <row r="1270" spans="1:8" x14ac:dyDescent="0.35">
      <c r="A1270" t="s">
        <v>359</v>
      </c>
      <c r="B1270" t="s">
        <v>335</v>
      </c>
      <c r="C1270" t="s">
        <v>13</v>
      </c>
      <c r="D1270" t="s">
        <v>482</v>
      </c>
      <c r="E1270" t="s">
        <v>9</v>
      </c>
      <c r="F1270" t="s">
        <v>28</v>
      </c>
      <c r="G1270" t="s">
        <v>10</v>
      </c>
      <c r="H1270" t="s">
        <v>483</v>
      </c>
    </row>
    <row r="1271" spans="1:8" x14ac:dyDescent="0.35">
      <c r="A1271" t="s">
        <v>362</v>
      </c>
      <c r="B1271" t="s">
        <v>108</v>
      </c>
      <c r="C1271" t="s">
        <v>13</v>
      </c>
      <c r="D1271" t="s">
        <v>256</v>
      </c>
      <c r="E1271" t="s">
        <v>9</v>
      </c>
      <c r="F1271" t="s">
        <v>28</v>
      </c>
      <c r="G1271" t="s">
        <v>10</v>
      </c>
      <c r="H1271" t="s">
        <v>483</v>
      </c>
    </row>
    <row r="1272" spans="1:8" x14ac:dyDescent="0.35">
      <c r="A1272" t="s">
        <v>362</v>
      </c>
      <c r="B1272" t="s">
        <v>335</v>
      </c>
      <c r="C1272" t="s">
        <v>13</v>
      </c>
      <c r="D1272" t="s">
        <v>482</v>
      </c>
      <c r="E1272" t="s">
        <v>9</v>
      </c>
      <c r="F1272" t="s">
        <v>28</v>
      </c>
      <c r="G1272" t="s">
        <v>10</v>
      </c>
      <c r="H1272" t="s">
        <v>483</v>
      </c>
    </row>
    <row r="1273" spans="1:8" x14ac:dyDescent="0.35">
      <c r="A1273" t="s">
        <v>363</v>
      </c>
      <c r="B1273" t="s">
        <v>335</v>
      </c>
      <c r="C1273" t="s">
        <v>13</v>
      </c>
      <c r="D1273" t="s">
        <v>482</v>
      </c>
      <c r="E1273" t="s">
        <v>9</v>
      </c>
      <c r="F1273" t="s">
        <v>28</v>
      </c>
      <c r="G1273" t="s">
        <v>10</v>
      </c>
      <c r="H1273" t="s">
        <v>483</v>
      </c>
    </row>
    <row r="1274" spans="1:8" x14ac:dyDescent="0.35">
      <c r="A1274" t="s">
        <v>363</v>
      </c>
      <c r="B1274" t="s">
        <v>108</v>
      </c>
      <c r="C1274" t="s">
        <v>13</v>
      </c>
      <c r="D1274" t="s">
        <v>256</v>
      </c>
      <c r="E1274" t="s">
        <v>9</v>
      </c>
      <c r="F1274" t="s">
        <v>28</v>
      </c>
      <c r="G1274" t="s">
        <v>10</v>
      </c>
      <c r="H1274" t="s">
        <v>483</v>
      </c>
    </row>
    <row r="1275" spans="1:8" x14ac:dyDescent="0.35">
      <c r="A1275" t="s">
        <v>364</v>
      </c>
      <c r="B1275" t="s">
        <v>108</v>
      </c>
      <c r="C1275" t="s">
        <v>13</v>
      </c>
      <c r="D1275" t="s">
        <v>256</v>
      </c>
      <c r="E1275" t="s">
        <v>9</v>
      </c>
      <c r="F1275" t="s">
        <v>28</v>
      </c>
      <c r="G1275" t="s">
        <v>10</v>
      </c>
      <c r="H1275" t="s">
        <v>483</v>
      </c>
    </row>
    <row r="1276" spans="1:8" x14ac:dyDescent="0.35">
      <c r="A1276" t="s">
        <v>364</v>
      </c>
      <c r="B1276" t="s">
        <v>335</v>
      </c>
      <c r="C1276" t="s">
        <v>13</v>
      </c>
      <c r="D1276" t="s">
        <v>482</v>
      </c>
      <c r="E1276" t="s">
        <v>9</v>
      </c>
      <c r="F1276" t="s">
        <v>28</v>
      </c>
      <c r="G1276" t="s">
        <v>10</v>
      </c>
      <c r="H1276" t="s">
        <v>483</v>
      </c>
    </row>
    <row r="1277" spans="1:8" x14ac:dyDescent="0.35">
      <c r="A1277" t="s">
        <v>366</v>
      </c>
      <c r="B1277" t="s">
        <v>108</v>
      </c>
      <c r="C1277" t="s">
        <v>13</v>
      </c>
      <c r="D1277" t="s">
        <v>256</v>
      </c>
      <c r="E1277" t="s">
        <v>6</v>
      </c>
      <c r="F1277" t="s">
        <v>28</v>
      </c>
      <c r="G1277" t="s">
        <v>10</v>
      </c>
      <c r="H1277" t="s">
        <v>483</v>
      </c>
    </row>
    <row r="1278" spans="1:8" x14ac:dyDescent="0.35">
      <c r="A1278" t="s">
        <v>366</v>
      </c>
      <c r="B1278" t="s">
        <v>335</v>
      </c>
      <c r="C1278" t="s">
        <v>13</v>
      </c>
      <c r="D1278" t="s">
        <v>482</v>
      </c>
      <c r="E1278" t="s">
        <v>6</v>
      </c>
      <c r="F1278" t="s">
        <v>28</v>
      </c>
      <c r="G1278" t="s">
        <v>10</v>
      </c>
      <c r="H1278" t="s">
        <v>483</v>
      </c>
    </row>
    <row r="1279" spans="1:8" x14ac:dyDescent="0.35">
      <c r="A1279" t="s">
        <v>403</v>
      </c>
      <c r="B1279" t="s">
        <v>117</v>
      </c>
      <c r="C1279" t="s">
        <v>13</v>
      </c>
      <c r="D1279" t="s">
        <v>482</v>
      </c>
      <c r="E1279" t="s">
        <v>9</v>
      </c>
      <c r="F1279" t="s">
        <v>28</v>
      </c>
      <c r="G1279" t="s">
        <v>15</v>
      </c>
      <c r="H1279" t="s">
        <v>484</v>
      </c>
    </row>
    <row r="1280" spans="1:8" x14ac:dyDescent="0.35">
      <c r="A1280" t="s">
        <v>403</v>
      </c>
      <c r="B1280" t="s">
        <v>114</v>
      </c>
      <c r="C1280" t="s">
        <v>13</v>
      </c>
      <c r="D1280" t="s">
        <v>256</v>
      </c>
      <c r="E1280" t="s">
        <v>9</v>
      </c>
      <c r="F1280" t="s">
        <v>28</v>
      </c>
      <c r="G1280" t="s">
        <v>15</v>
      </c>
      <c r="H1280" t="s">
        <v>484</v>
      </c>
    </row>
    <row r="1281" spans="1:8" x14ac:dyDescent="0.35">
      <c r="A1281" t="s">
        <v>403</v>
      </c>
      <c r="B1281" t="s">
        <v>335</v>
      </c>
      <c r="C1281" t="s">
        <v>13</v>
      </c>
      <c r="D1281" t="s">
        <v>256</v>
      </c>
      <c r="E1281" t="s">
        <v>9</v>
      </c>
      <c r="F1281" t="s">
        <v>28</v>
      </c>
      <c r="G1281" t="s">
        <v>15</v>
      </c>
      <c r="H1281" t="s">
        <v>484</v>
      </c>
    </row>
    <row r="1282" spans="1:8" x14ac:dyDescent="0.35">
      <c r="A1282" t="s">
        <v>397</v>
      </c>
      <c r="B1282" t="s">
        <v>108</v>
      </c>
      <c r="C1282" t="s">
        <v>13</v>
      </c>
      <c r="D1282" t="s">
        <v>256</v>
      </c>
      <c r="E1282" t="s">
        <v>9</v>
      </c>
      <c r="F1282" t="s">
        <v>28</v>
      </c>
      <c r="G1282" t="s">
        <v>15</v>
      </c>
      <c r="H1282" t="s">
        <v>487</v>
      </c>
    </row>
    <row r="1283" spans="1:8" x14ac:dyDescent="0.35">
      <c r="A1283" t="s">
        <v>325</v>
      </c>
      <c r="B1283" t="s">
        <v>335</v>
      </c>
      <c r="C1283" t="s">
        <v>13</v>
      </c>
      <c r="D1283" t="s">
        <v>256</v>
      </c>
      <c r="E1283" t="s">
        <v>6</v>
      </c>
      <c r="F1283" t="s">
        <v>28</v>
      </c>
      <c r="G1283" t="s">
        <v>14</v>
      </c>
      <c r="H1283" t="s">
        <v>493</v>
      </c>
    </row>
    <row r="1284" spans="1:8" x14ac:dyDescent="0.35">
      <c r="A1284" t="s">
        <v>286</v>
      </c>
      <c r="B1284" t="s">
        <v>335</v>
      </c>
      <c r="C1284" t="s">
        <v>13</v>
      </c>
      <c r="D1284" t="s">
        <v>256</v>
      </c>
      <c r="E1284" t="s">
        <v>6</v>
      </c>
      <c r="F1284" t="s">
        <v>28</v>
      </c>
      <c r="G1284" t="s">
        <v>16</v>
      </c>
      <c r="H1284" t="s">
        <v>481</v>
      </c>
    </row>
    <row r="1285" spans="1:8" x14ac:dyDescent="0.35">
      <c r="A1285" t="s">
        <v>279</v>
      </c>
      <c r="B1285" t="s">
        <v>335</v>
      </c>
      <c r="C1285" t="s">
        <v>13</v>
      </c>
      <c r="D1285" t="s">
        <v>256</v>
      </c>
      <c r="E1285" t="s">
        <v>6</v>
      </c>
      <c r="F1285" t="s">
        <v>28</v>
      </c>
      <c r="G1285" t="s">
        <v>16</v>
      </c>
      <c r="H1285" t="s">
        <v>481</v>
      </c>
    </row>
    <row r="1286" spans="1:8" x14ac:dyDescent="0.35">
      <c r="A1286" t="s">
        <v>453</v>
      </c>
      <c r="B1286" t="s">
        <v>117</v>
      </c>
      <c r="C1286" t="s">
        <v>13</v>
      </c>
      <c r="D1286" t="s">
        <v>256</v>
      </c>
      <c r="E1286" t="s">
        <v>11</v>
      </c>
      <c r="F1286" t="s">
        <v>28</v>
      </c>
      <c r="G1286" t="s">
        <v>14</v>
      </c>
      <c r="H1286" t="s">
        <v>493</v>
      </c>
    </row>
    <row r="1287" spans="1:8" x14ac:dyDescent="0.35">
      <c r="A1287" t="s">
        <v>274</v>
      </c>
      <c r="B1287" t="s">
        <v>335</v>
      </c>
      <c r="C1287" t="s">
        <v>13</v>
      </c>
      <c r="D1287" t="s">
        <v>256</v>
      </c>
      <c r="E1287" t="s">
        <v>11</v>
      </c>
      <c r="F1287" t="s">
        <v>28</v>
      </c>
      <c r="G1287" t="s">
        <v>14</v>
      </c>
      <c r="H1287" t="s">
        <v>493</v>
      </c>
    </row>
    <row r="1288" spans="1:8" x14ac:dyDescent="0.35">
      <c r="A1288" t="s">
        <v>331</v>
      </c>
      <c r="B1288" t="s">
        <v>335</v>
      </c>
      <c r="C1288" t="s">
        <v>13</v>
      </c>
      <c r="D1288" t="s">
        <v>256</v>
      </c>
      <c r="E1288" t="s">
        <v>11</v>
      </c>
      <c r="F1288" t="s">
        <v>28</v>
      </c>
      <c r="G1288" t="s">
        <v>14</v>
      </c>
      <c r="H1288" t="s">
        <v>493</v>
      </c>
    </row>
    <row r="1289" spans="1:8" x14ac:dyDescent="0.35">
      <c r="A1289" t="s">
        <v>354</v>
      </c>
      <c r="B1289" t="s">
        <v>335</v>
      </c>
      <c r="C1289" t="s">
        <v>13</v>
      </c>
      <c r="D1289" t="s">
        <v>256</v>
      </c>
      <c r="E1289" t="s">
        <v>12</v>
      </c>
      <c r="F1289" t="s">
        <v>28</v>
      </c>
      <c r="G1289" t="s">
        <v>7</v>
      </c>
      <c r="H1289" t="s">
        <v>481</v>
      </c>
    </row>
    <row r="1290" spans="1:8" x14ac:dyDescent="0.35">
      <c r="A1290" t="s">
        <v>354</v>
      </c>
      <c r="B1290" t="s">
        <v>108</v>
      </c>
      <c r="C1290" t="s">
        <v>13</v>
      </c>
      <c r="D1290" t="s">
        <v>256</v>
      </c>
      <c r="E1290" t="s">
        <v>12</v>
      </c>
      <c r="F1290" t="s">
        <v>28</v>
      </c>
      <c r="G1290" t="s">
        <v>7</v>
      </c>
      <c r="H1290" t="s">
        <v>481</v>
      </c>
    </row>
    <row r="1291" spans="1:8" x14ac:dyDescent="0.35">
      <c r="A1291" t="s">
        <v>298</v>
      </c>
      <c r="B1291" t="s">
        <v>335</v>
      </c>
      <c r="C1291" t="s">
        <v>13</v>
      </c>
      <c r="D1291" t="s">
        <v>256</v>
      </c>
      <c r="E1291" t="s">
        <v>12</v>
      </c>
      <c r="F1291" t="s">
        <v>28</v>
      </c>
      <c r="G1291" t="s">
        <v>7</v>
      </c>
      <c r="H1291" t="s">
        <v>481</v>
      </c>
    </row>
    <row r="1292" spans="1:8" x14ac:dyDescent="0.35">
      <c r="A1292" t="s">
        <v>277</v>
      </c>
      <c r="B1292" t="s">
        <v>335</v>
      </c>
      <c r="C1292" t="s">
        <v>13</v>
      </c>
      <c r="D1292" t="s">
        <v>256</v>
      </c>
      <c r="E1292" t="s">
        <v>12</v>
      </c>
      <c r="F1292" t="s">
        <v>28</v>
      </c>
      <c r="G1292" t="s">
        <v>7</v>
      </c>
      <c r="H1292" t="s">
        <v>481</v>
      </c>
    </row>
    <row r="1293" spans="1:8" x14ac:dyDescent="0.35">
      <c r="A1293" t="s">
        <v>356</v>
      </c>
      <c r="B1293" t="s">
        <v>108</v>
      </c>
      <c r="C1293" t="s">
        <v>13</v>
      </c>
      <c r="D1293" t="s">
        <v>256</v>
      </c>
      <c r="E1293" t="s">
        <v>9</v>
      </c>
      <c r="F1293" t="s">
        <v>28</v>
      </c>
      <c r="G1293" t="s">
        <v>10</v>
      </c>
      <c r="H1293" t="s">
        <v>486</v>
      </c>
    </row>
    <row r="1294" spans="1:8" x14ac:dyDescent="0.35">
      <c r="A1294" t="s">
        <v>356</v>
      </c>
      <c r="B1294" t="s">
        <v>335</v>
      </c>
      <c r="C1294" t="s">
        <v>13</v>
      </c>
      <c r="D1294" t="s">
        <v>482</v>
      </c>
      <c r="E1294" t="s">
        <v>9</v>
      </c>
      <c r="F1294" t="s">
        <v>28</v>
      </c>
      <c r="G1294" t="s">
        <v>10</v>
      </c>
      <c r="H1294" t="s">
        <v>486</v>
      </c>
    </row>
    <row r="1295" spans="1:8" x14ac:dyDescent="0.35">
      <c r="A1295" t="s">
        <v>281</v>
      </c>
      <c r="B1295" t="s">
        <v>335</v>
      </c>
      <c r="C1295" t="s">
        <v>13</v>
      </c>
      <c r="D1295" t="s">
        <v>256</v>
      </c>
      <c r="E1295" t="s">
        <v>11</v>
      </c>
      <c r="F1295" t="s">
        <v>28</v>
      </c>
      <c r="G1295" t="s">
        <v>15</v>
      </c>
      <c r="H1295" t="s">
        <v>486</v>
      </c>
    </row>
    <row r="1296" spans="1:8" x14ac:dyDescent="0.35">
      <c r="A1296" t="s">
        <v>280</v>
      </c>
      <c r="B1296" t="s">
        <v>335</v>
      </c>
      <c r="C1296" t="s">
        <v>13</v>
      </c>
      <c r="D1296" t="s">
        <v>256</v>
      </c>
      <c r="E1296" t="s">
        <v>11</v>
      </c>
      <c r="F1296" t="s">
        <v>28</v>
      </c>
      <c r="G1296" t="s">
        <v>15</v>
      </c>
      <c r="H1296" t="s">
        <v>486</v>
      </c>
    </row>
    <row r="1297" spans="1:8" x14ac:dyDescent="0.35">
      <c r="A1297" t="s">
        <v>282</v>
      </c>
      <c r="B1297" t="s">
        <v>117</v>
      </c>
      <c r="C1297" t="s">
        <v>13</v>
      </c>
      <c r="D1297" t="s">
        <v>256</v>
      </c>
      <c r="E1297" t="s">
        <v>11</v>
      </c>
      <c r="F1297" t="s">
        <v>28</v>
      </c>
      <c r="G1297" t="s">
        <v>7</v>
      </c>
      <c r="H1297" t="s">
        <v>491</v>
      </c>
    </row>
    <row r="1298" spans="1:8" x14ac:dyDescent="0.35">
      <c r="A1298" t="s">
        <v>282</v>
      </c>
      <c r="B1298" t="s">
        <v>154</v>
      </c>
      <c r="C1298" t="s">
        <v>13</v>
      </c>
      <c r="D1298" t="s">
        <v>256</v>
      </c>
      <c r="E1298" t="s">
        <v>11</v>
      </c>
      <c r="F1298" t="s">
        <v>28</v>
      </c>
      <c r="G1298" t="s">
        <v>7</v>
      </c>
      <c r="H1298" t="s">
        <v>491</v>
      </c>
    </row>
    <row r="1299" spans="1:8" x14ac:dyDescent="0.35">
      <c r="A1299" t="s">
        <v>282</v>
      </c>
      <c r="B1299" t="s">
        <v>335</v>
      </c>
      <c r="C1299" t="s">
        <v>13</v>
      </c>
      <c r="D1299" t="s">
        <v>256</v>
      </c>
      <c r="E1299" t="s">
        <v>11</v>
      </c>
      <c r="F1299" t="s">
        <v>28</v>
      </c>
      <c r="G1299" t="s">
        <v>7</v>
      </c>
      <c r="H1299" t="s">
        <v>491</v>
      </c>
    </row>
    <row r="1300" spans="1:8" x14ac:dyDescent="0.35">
      <c r="A1300" t="s">
        <v>454</v>
      </c>
      <c r="B1300" t="s">
        <v>154</v>
      </c>
      <c r="C1300" t="s">
        <v>13</v>
      </c>
      <c r="D1300" t="s">
        <v>256</v>
      </c>
      <c r="E1300" t="s">
        <v>11</v>
      </c>
      <c r="F1300" t="s">
        <v>28</v>
      </c>
      <c r="G1300" t="s">
        <v>7</v>
      </c>
      <c r="H1300" t="s">
        <v>491</v>
      </c>
    </row>
    <row r="1301" spans="1:8" x14ac:dyDescent="0.35">
      <c r="A1301" t="s">
        <v>454</v>
      </c>
      <c r="B1301" t="s">
        <v>117</v>
      </c>
      <c r="C1301" t="s">
        <v>13</v>
      </c>
      <c r="D1301" t="s">
        <v>256</v>
      </c>
      <c r="E1301" t="s">
        <v>11</v>
      </c>
      <c r="F1301" t="s">
        <v>28</v>
      </c>
      <c r="G1301" t="s">
        <v>7</v>
      </c>
      <c r="H1301" t="s">
        <v>491</v>
      </c>
    </row>
    <row r="1302" spans="1:8" x14ac:dyDescent="0.35">
      <c r="A1302" t="s">
        <v>455</v>
      </c>
      <c r="B1302" t="s">
        <v>154</v>
      </c>
      <c r="C1302" t="s">
        <v>13</v>
      </c>
      <c r="D1302" t="s">
        <v>256</v>
      </c>
      <c r="E1302" t="s">
        <v>6</v>
      </c>
      <c r="F1302" t="s">
        <v>28</v>
      </c>
      <c r="G1302" t="s">
        <v>7</v>
      </c>
      <c r="H1302" t="s">
        <v>491</v>
      </c>
    </row>
    <row r="1303" spans="1:8" x14ac:dyDescent="0.35">
      <c r="A1303" t="s">
        <v>455</v>
      </c>
      <c r="B1303" t="s">
        <v>117</v>
      </c>
      <c r="C1303" t="s">
        <v>13</v>
      </c>
      <c r="D1303" t="s">
        <v>256</v>
      </c>
      <c r="E1303" t="s">
        <v>6</v>
      </c>
      <c r="F1303" t="s">
        <v>28</v>
      </c>
      <c r="G1303" t="s">
        <v>7</v>
      </c>
      <c r="H1303" t="s">
        <v>491</v>
      </c>
    </row>
    <row r="1304" spans="1:8" x14ac:dyDescent="0.35">
      <c r="A1304" t="s">
        <v>456</v>
      </c>
      <c r="B1304" t="s">
        <v>117</v>
      </c>
      <c r="C1304" t="s">
        <v>13</v>
      </c>
      <c r="D1304" t="s">
        <v>256</v>
      </c>
      <c r="E1304" t="s">
        <v>6</v>
      </c>
      <c r="F1304" t="s">
        <v>28</v>
      </c>
      <c r="G1304" t="s">
        <v>7</v>
      </c>
      <c r="H1304" t="s">
        <v>491</v>
      </c>
    </row>
    <row r="1305" spans="1:8" x14ac:dyDescent="0.35">
      <c r="A1305" t="s">
        <v>456</v>
      </c>
      <c r="B1305" t="s">
        <v>154</v>
      </c>
      <c r="C1305" t="s">
        <v>13</v>
      </c>
      <c r="D1305" t="s">
        <v>256</v>
      </c>
      <c r="E1305" t="s">
        <v>6</v>
      </c>
      <c r="F1305" t="s">
        <v>28</v>
      </c>
      <c r="G1305" t="s">
        <v>7</v>
      </c>
      <c r="H1305" t="s">
        <v>491</v>
      </c>
    </row>
    <row r="1306" spans="1:8" x14ac:dyDescent="0.35">
      <c r="A1306" t="s">
        <v>284</v>
      </c>
      <c r="B1306" t="s">
        <v>335</v>
      </c>
      <c r="C1306" t="s">
        <v>13</v>
      </c>
      <c r="D1306" t="s">
        <v>256</v>
      </c>
      <c r="E1306" t="s">
        <v>6</v>
      </c>
      <c r="F1306" t="s">
        <v>28</v>
      </c>
      <c r="G1306" t="s">
        <v>7</v>
      </c>
      <c r="H1306" t="s">
        <v>491</v>
      </c>
    </row>
    <row r="1307" spans="1:8" x14ac:dyDescent="0.35">
      <c r="A1307" t="s">
        <v>290</v>
      </c>
      <c r="B1307" t="s">
        <v>335</v>
      </c>
      <c r="C1307" t="s">
        <v>13</v>
      </c>
      <c r="D1307" t="s">
        <v>256</v>
      </c>
      <c r="E1307" t="s">
        <v>6</v>
      </c>
      <c r="F1307" t="s">
        <v>28</v>
      </c>
      <c r="G1307" t="s">
        <v>7</v>
      </c>
      <c r="H1307" t="s">
        <v>491</v>
      </c>
    </row>
    <row r="1308" spans="1:8" x14ac:dyDescent="0.35">
      <c r="A1308" t="s">
        <v>291</v>
      </c>
      <c r="B1308" t="s">
        <v>335</v>
      </c>
      <c r="C1308" t="s">
        <v>13</v>
      </c>
      <c r="D1308" t="s">
        <v>256</v>
      </c>
      <c r="E1308" t="s">
        <v>6</v>
      </c>
      <c r="F1308" t="s">
        <v>28</v>
      </c>
      <c r="G1308" t="s">
        <v>7</v>
      </c>
      <c r="H1308" t="s">
        <v>491</v>
      </c>
    </row>
    <row r="1309" spans="1:8" x14ac:dyDescent="0.35">
      <c r="A1309" t="s">
        <v>285</v>
      </c>
      <c r="B1309" t="s">
        <v>117</v>
      </c>
      <c r="C1309" t="s">
        <v>13</v>
      </c>
      <c r="D1309" t="s">
        <v>256</v>
      </c>
      <c r="E1309" t="s">
        <v>6</v>
      </c>
      <c r="F1309" t="s">
        <v>28</v>
      </c>
      <c r="G1309" t="s">
        <v>7</v>
      </c>
      <c r="H1309" t="s">
        <v>491</v>
      </c>
    </row>
    <row r="1310" spans="1:8" x14ac:dyDescent="0.35">
      <c r="A1310" t="s">
        <v>285</v>
      </c>
      <c r="B1310" t="s">
        <v>154</v>
      </c>
      <c r="C1310" t="s">
        <v>13</v>
      </c>
      <c r="D1310" t="s">
        <v>256</v>
      </c>
      <c r="E1310" t="s">
        <v>6</v>
      </c>
      <c r="F1310" t="s">
        <v>28</v>
      </c>
      <c r="G1310" t="s">
        <v>7</v>
      </c>
      <c r="H1310" t="s">
        <v>491</v>
      </c>
    </row>
    <row r="1311" spans="1:8" x14ac:dyDescent="0.35">
      <c r="A1311" t="s">
        <v>285</v>
      </c>
      <c r="B1311" t="s">
        <v>335</v>
      </c>
      <c r="C1311" t="s">
        <v>13</v>
      </c>
      <c r="D1311" t="s">
        <v>256</v>
      </c>
      <c r="E1311" t="s">
        <v>6</v>
      </c>
      <c r="F1311" t="s">
        <v>28</v>
      </c>
      <c r="G1311" t="s">
        <v>7</v>
      </c>
      <c r="H1311" t="s">
        <v>491</v>
      </c>
    </row>
    <row r="1312" spans="1:8" x14ac:dyDescent="0.35">
      <c r="A1312" t="s">
        <v>285</v>
      </c>
      <c r="B1312" t="s">
        <v>108</v>
      </c>
      <c r="C1312" t="s">
        <v>13</v>
      </c>
      <c r="D1312" t="s">
        <v>256</v>
      </c>
      <c r="E1312" t="s">
        <v>6</v>
      </c>
      <c r="F1312" t="s">
        <v>28</v>
      </c>
      <c r="G1312" t="s">
        <v>7</v>
      </c>
      <c r="H1312" t="s">
        <v>491</v>
      </c>
    </row>
    <row r="1313" spans="1:8" x14ac:dyDescent="0.35">
      <c r="A1313" t="s">
        <v>457</v>
      </c>
      <c r="B1313" t="s">
        <v>117</v>
      </c>
      <c r="C1313" t="s">
        <v>13</v>
      </c>
      <c r="D1313" t="s">
        <v>256</v>
      </c>
      <c r="E1313" t="s">
        <v>6</v>
      </c>
      <c r="F1313" t="s">
        <v>28</v>
      </c>
      <c r="G1313" t="s">
        <v>7</v>
      </c>
      <c r="H1313" t="s">
        <v>491</v>
      </c>
    </row>
    <row r="1314" spans="1:8" x14ac:dyDescent="0.35">
      <c r="A1314" t="s">
        <v>457</v>
      </c>
      <c r="B1314" t="s">
        <v>154</v>
      </c>
      <c r="C1314" t="s">
        <v>13</v>
      </c>
      <c r="D1314" t="s">
        <v>256</v>
      </c>
      <c r="E1314" t="s">
        <v>6</v>
      </c>
      <c r="F1314" t="s">
        <v>28</v>
      </c>
      <c r="G1314" t="s">
        <v>7</v>
      </c>
      <c r="H1314" t="s">
        <v>491</v>
      </c>
    </row>
    <row r="1315" spans="1:8" x14ac:dyDescent="0.35">
      <c r="A1315" t="s">
        <v>412</v>
      </c>
      <c r="B1315" t="s">
        <v>108</v>
      </c>
      <c r="C1315" t="s">
        <v>13</v>
      </c>
      <c r="D1315" t="s">
        <v>256</v>
      </c>
      <c r="E1315" t="s">
        <v>12</v>
      </c>
      <c r="F1315" t="s">
        <v>28</v>
      </c>
      <c r="G1315" t="s">
        <v>14</v>
      </c>
      <c r="H1315" t="s">
        <v>495</v>
      </c>
    </row>
    <row r="1316" spans="1:8" x14ac:dyDescent="0.35">
      <c r="A1316" t="s">
        <v>411</v>
      </c>
      <c r="B1316" t="s">
        <v>108</v>
      </c>
      <c r="C1316" t="s">
        <v>13</v>
      </c>
      <c r="D1316" t="s">
        <v>256</v>
      </c>
      <c r="E1316" t="s">
        <v>12</v>
      </c>
      <c r="F1316" t="s">
        <v>28</v>
      </c>
      <c r="G1316" t="s">
        <v>14</v>
      </c>
      <c r="H1316" t="s">
        <v>495</v>
      </c>
    </row>
    <row r="1317" spans="1:8" x14ac:dyDescent="0.35">
      <c r="A1317" t="s">
        <v>399</v>
      </c>
      <c r="B1317" t="s">
        <v>108</v>
      </c>
      <c r="C1317" t="s">
        <v>13</v>
      </c>
      <c r="D1317" t="s">
        <v>256</v>
      </c>
      <c r="E1317" t="s">
        <v>12</v>
      </c>
      <c r="F1317" t="s">
        <v>28</v>
      </c>
      <c r="G1317" t="s">
        <v>14</v>
      </c>
      <c r="H1317" t="s">
        <v>493</v>
      </c>
    </row>
    <row r="1318" spans="1:8" x14ac:dyDescent="0.35">
      <c r="A1318" t="s">
        <v>400</v>
      </c>
      <c r="B1318" t="s">
        <v>108</v>
      </c>
      <c r="C1318" t="s">
        <v>13</v>
      </c>
      <c r="D1318" t="s">
        <v>256</v>
      </c>
      <c r="E1318" t="s">
        <v>12</v>
      </c>
      <c r="F1318" t="s">
        <v>28</v>
      </c>
      <c r="G1318" t="s">
        <v>14</v>
      </c>
      <c r="H1318" t="s">
        <v>493</v>
      </c>
    </row>
    <row r="1319" spans="1:8" x14ac:dyDescent="0.35">
      <c r="A1319" t="s">
        <v>410</v>
      </c>
      <c r="B1319" t="s">
        <v>108</v>
      </c>
      <c r="C1319" t="s">
        <v>13</v>
      </c>
      <c r="D1319" t="s">
        <v>256</v>
      </c>
      <c r="E1319" t="s">
        <v>12</v>
      </c>
      <c r="F1319" t="s">
        <v>28</v>
      </c>
      <c r="G1319" t="s">
        <v>14</v>
      </c>
      <c r="H1319" t="s">
        <v>493</v>
      </c>
    </row>
    <row r="1320" spans="1:8" x14ac:dyDescent="0.35">
      <c r="A1320" t="s">
        <v>367</v>
      </c>
      <c r="B1320" t="s">
        <v>335</v>
      </c>
      <c r="C1320" t="s">
        <v>13</v>
      </c>
      <c r="D1320" t="s">
        <v>482</v>
      </c>
      <c r="E1320" t="s">
        <v>9</v>
      </c>
      <c r="F1320" t="s">
        <v>28</v>
      </c>
      <c r="G1320" t="s">
        <v>10</v>
      </c>
      <c r="H1320" t="s">
        <v>487</v>
      </c>
    </row>
    <row r="1321" spans="1:8" x14ac:dyDescent="0.35">
      <c r="A1321" t="s">
        <v>367</v>
      </c>
      <c r="B1321" t="s">
        <v>108</v>
      </c>
      <c r="C1321" t="s">
        <v>13</v>
      </c>
      <c r="D1321" t="s">
        <v>256</v>
      </c>
      <c r="E1321" t="s">
        <v>9</v>
      </c>
      <c r="F1321" t="s">
        <v>28</v>
      </c>
      <c r="G1321" t="s">
        <v>10</v>
      </c>
      <c r="H1321" t="s">
        <v>487</v>
      </c>
    </row>
    <row r="1322" spans="1:8" x14ac:dyDescent="0.35">
      <c r="A1322" t="s">
        <v>368</v>
      </c>
      <c r="B1322" t="s">
        <v>108</v>
      </c>
      <c r="C1322" t="s">
        <v>13</v>
      </c>
      <c r="D1322" t="s">
        <v>256</v>
      </c>
      <c r="E1322" t="s">
        <v>9</v>
      </c>
      <c r="F1322" t="s">
        <v>28</v>
      </c>
      <c r="G1322" t="s">
        <v>10</v>
      </c>
      <c r="H1322" t="s">
        <v>487</v>
      </c>
    </row>
    <row r="1323" spans="1:8" x14ac:dyDescent="0.35">
      <c r="A1323" t="s">
        <v>368</v>
      </c>
      <c r="B1323" t="s">
        <v>335</v>
      </c>
      <c r="C1323" t="s">
        <v>13</v>
      </c>
      <c r="D1323" t="s">
        <v>482</v>
      </c>
      <c r="E1323" t="s">
        <v>9</v>
      </c>
      <c r="F1323" t="s">
        <v>28</v>
      </c>
      <c r="G1323" t="s">
        <v>10</v>
      </c>
      <c r="H1323" t="s">
        <v>487</v>
      </c>
    </row>
    <row r="1324" spans="1:8" x14ac:dyDescent="0.35">
      <c r="A1324" t="s">
        <v>265</v>
      </c>
      <c r="B1324" t="s">
        <v>335</v>
      </c>
      <c r="C1324" t="s">
        <v>13</v>
      </c>
      <c r="D1324" t="s">
        <v>256</v>
      </c>
      <c r="E1324" t="s">
        <v>6</v>
      </c>
      <c r="F1324" t="s">
        <v>28</v>
      </c>
      <c r="G1324" t="s">
        <v>8</v>
      </c>
      <c r="H1324" t="s">
        <v>479</v>
      </c>
    </row>
    <row r="1325" spans="1:8" x14ac:dyDescent="0.35">
      <c r="A1325" t="s">
        <v>458</v>
      </c>
      <c r="B1325" t="s">
        <v>117</v>
      </c>
      <c r="C1325" t="s">
        <v>13</v>
      </c>
      <c r="D1325" t="s">
        <v>256</v>
      </c>
      <c r="E1325" t="s">
        <v>6</v>
      </c>
      <c r="F1325" t="s">
        <v>28</v>
      </c>
      <c r="G1325" t="s">
        <v>8</v>
      </c>
      <c r="H1325" t="s">
        <v>479</v>
      </c>
    </row>
    <row r="1326" spans="1:8" x14ac:dyDescent="0.35">
      <c r="A1326" t="s">
        <v>287</v>
      </c>
      <c r="B1326" t="s">
        <v>117</v>
      </c>
      <c r="C1326" t="s">
        <v>13</v>
      </c>
      <c r="D1326" t="s">
        <v>256</v>
      </c>
      <c r="E1326" t="s">
        <v>6</v>
      </c>
      <c r="F1326" t="s">
        <v>28</v>
      </c>
      <c r="G1326" t="s">
        <v>8</v>
      </c>
      <c r="H1326" t="s">
        <v>479</v>
      </c>
    </row>
    <row r="1327" spans="1:8" x14ac:dyDescent="0.35">
      <c r="A1327" t="s">
        <v>264</v>
      </c>
      <c r="B1327" t="s">
        <v>335</v>
      </c>
      <c r="C1327" t="s">
        <v>13</v>
      </c>
      <c r="D1327" t="s">
        <v>256</v>
      </c>
      <c r="E1327" t="s">
        <v>6</v>
      </c>
      <c r="F1327" t="s">
        <v>28</v>
      </c>
      <c r="G1327" t="s">
        <v>8</v>
      </c>
      <c r="H1327" t="s">
        <v>479</v>
      </c>
    </row>
    <row r="1328" spans="1:8" x14ac:dyDescent="0.35">
      <c r="A1328" t="s">
        <v>254</v>
      </c>
      <c r="B1328" t="s">
        <v>117</v>
      </c>
      <c r="C1328" t="s">
        <v>13</v>
      </c>
      <c r="D1328" t="s">
        <v>482</v>
      </c>
      <c r="E1328" t="s">
        <v>9</v>
      </c>
      <c r="F1328" t="s">
        <v>28</v>
      </c>
      <c r="G1328" t="s">
        <v>15</v>
      </c>
      <c r="H1328" t="s">
        <v>484</v>
      </c>
    </row>
    <row r="1329" spans="1:8" x14ac:dyDescent="0.35">
      <c r="A1329" t="s">
        <v>254</v>
      </c>
      <c r="B1329" t="s">
        <v>335</v>
      </c>
      <c r="C1329" t="s">
        <v>13</v>
      </c>
      <c r="D1329" t="s">
        <v>256</v>
      </c>
      <c r="E1329" t="s">
        <v>9</v>
      </c>
      <c r="F1329" t="s">
        <v>28</v>
      </c>
      <c r="G1329" t="s">
        <v>15</v>
      </c>
      <c r="H1329" t="s">
        <v>484</v>
      </c>
    </row>
    <row r="1330" spans="1:8" x14ac:dyDescent="0.35">
      <c r="A1330" t="s">
        <v>254</v>
      </c>
      <c r="B1330" t="s">
        <v>108</v>
      </c>
      <c r="C1330" t="s">
        <v>13</v>
      </c>
      <c r="D1330" t="s">
        <v>256</v>
      </c>
      <c r="E1330" t="s">
        <v>9</v>
      </c>
      <c r="F1330" t="s">
        <v>28</v>
      </c>
      <c r="G1330" t="s">
        <v>15</v>
      </c>
      <c r="H1330" t="s">
        <v>484</v>
      </c>
    </row>
    <row r="1331" spans="1:8" x14ac:dyDescent="0.35">
      <c r="A1331" t="s">
        <v>297</v>
      </c>
      <c r="B1331" t="s">
        <v>154</v>
      </c>
      <c r="C1331" t="s">
        <v>13</v>
      </c>
      <c r="D1331" t="s">
        <v>256</v>
      </c>
      <c r="E1331" t="s">
        <v>6</v>
      </c>
      <c r="F1331" t="s">
        <v>28</v>
      </c>
      <c r="G1331" t="s">
        <v>7</v>
      </c>
      <c r="H1331" t="s">
        <v>475</v>
      </c>
    </row>
    <row r="1332" spans="1:8" x14ac:dyDescent="0.35">
      <c r="A1332" t="s">
        <v>297</v>
      </c>
      <c r="B1332" t="s">
        <v>335</v>
      </c>
      <c r="C1332" t="s">
        <v>13</v>
      </c>
      <c r="D1332" t="s">
        <v>256</v>
      </c>
      <c r="E1332" t="s">
        <v>6</v>
      </c>
      <c r="F1332" t="s">
        <v>28</v>
      </c>
      <c r="G1332" t="s">
        <v>7</v>
      </c>
      <c r="H1332" t="s">
        <v>475</v>
      </c>
    </row>
    <row r="1333" spans="1:8" x14ac:dyDescent="0.35">
      <c r="A1333" t="s">
        <v>269</v>
      </c>
      <c r="B1333" t="s">
        <v>154</v>
      </c>
      <c r="C1333" t="s">
        <v>459</v>
      </c>
      <c r="D1333" t="s">
        <v>256</v>
      </c>
      <c r="E1333" t="s">
        <v>6</v>
      </c>
      <c r="F1333" t="s">
        <v>28</v>
      </c>
      <c r="G1333" t="s">
        <v>8</v>
      </c>
      <c r="H1333" t="s">
        <v>481</v>
      </c>
    </row>
    <row r="1334" spans="1:8" x14ac:dyDescent="0.35">
      <c r="A1334" t="s">
        <v>272</v>
      </c>
      <c r="B1334" t="s">
        <v>154</v>
      </c>
      <c r="C1334" t="s">
        <v>459</v>
      </c>
      <c r="D1334" t="s">
        <v>256</v>
      </c>
      <c r="E1334" t="s">
        <v>11</v>
      </c>
      <c r="F1334" t="s">
        <v>28</v>
      </c>
      <c r="G1334" t="s">
        <v>8</v>
      </c>
      <c r="H1334" t="s">
        <v>476</v>
      </c>
    </row>
    <row r="1335" spans="1:8" x14ac:dyDescent="0.35">
      <c r="A1335" t="s">
        <v>407</v>
      </c>
      <c r="B1335" t="s">
        <v>154</v>
      </c>
      <c r="C1335" t="s">
        <v>459</v>
      </c>
      <c r="D1335" t="s">
        <v>256</v>
      </c>
      <c r="E1335" t="s">
        <v>11</v>
      </c>
      <c r="F1335" t="s">
        <v>28</v>
      </c>
      <c r="G1335" t="s">
        <v>8</v>
      </c>
      <c r="H1335" t="s">
        <v>476</v>
      </c>
    </row>
    <row r="1336" spans="1:8" x14ac:dyDescent="0.35">
      <c r="A1336" t="s">
        <v>334</v>
      </c>
      <c r="B1336" t="s">
        <v>154</v>
      </c>
      <c r="C1336" t="s">
        <v>459</v>
      </c>
      <c r="D1336" t="s">
        <v>256</v>
      </c>
      <c r="E1336" t="s">
        <v>11</v>
      </c>
      <c r="F1336" t="s">
        <v>28</v>
      </c>
      <c r="G1336" t="s">
        <v>8</v>
      </c>
      <c r="H1336" t="s">
        <v>476</v>
      </c>
    </row>
    <row r="1337" spans="1:8" x14ac:dyDescent="0.35">
      <c r="A1337" t="s">
        <v>275</v>
      </c>
      <c r="B1337" t="s">
        <v>154</v>
      </c>
      <c r="C1337" t="s">
        <v>459</v>
      </c>
      <c r="D1337" t="s">
        <v>256</v>
      </c>
      <c r="E1337" t="s">
        <v>11</v>
      </c>
      <c r="F1337" t="s">
        <v>28</v>
      </c>
      <c r="G1337" t="s">
        <v>8</v>
      </c>
      <c r="H1337" t="s">
        <v>476</v>
      </c>
    </row>
    <row r="1338" spans="1:8" x14ac:dyDescent="0.35">
      <c r="A1338" t="s">
        <v>358</v>
      </c>
      <c r="B1338" t="s">
        <v>154</v>
      </c>
      <c r="C1338" t="s">
        <v>459</v>
      </c>
      <c r="D1338" t="s">
        <v>482</v>
      </c>
      <c r="E1338" t="s">
        <v>9</v>
      </c>
      <c r="F1338" t="s">
        <v>28</v>
      </c>
      <c r="G1338" t="s">
        <v>10</v>
      </c>
      <c r="H1338" t="s">
        <v>483</v>
      </c>
    </row>
    <row r="1339" spans="1:8" x14ac:dyDescent="0.35">
      <c r="A1339" t="s">
        <v>268</v>
      </c>
      <c r="B1339" t="s">
        <v>154</v>
      </c>
      <c r="C1339" t="s">
        <v>459</v>
      </c>
      <c r="D1339" t="s">
        <v>256</v>
      </c>
      <c r="E1339" t="s">
        <v>6</v>
      </c>
      <c r="F1339" t="s">
        <v>28</v>
      </c>
      <c r="G1339" t="s">
        <v>7</v>
      </c>
      <c r="H1339" t="s">
        <v>475</v>
      </c>
    </row>
    <row r="1340" spans="1:8" x14ac:dyDescent="0.35">
      <c r="A1340" t="s">
        <v>276</v>
      </c>
      <c r="B1340" t="s">
        <v>154</v>
      </c>
      <c r="C1340" t="s">
        <v>459</v>
      </c>
      <c r="D1340" t="s">
        <v>256</v>
      </c>
      <c r="E1340" t="s">
        <v>6</v>
      </c>
      <c r="F1340" t="s">
        <v>28</v>
      </c>
      <c r="G1340" t="s">
        <v>7</v>
      </c>
      <c r="H1340" t="s">
        <v>488</v>
      </c>
    </row>
    <row r="1341" spans="1:8" x14ac:dyDescent="0.35">
      <c r="A1341" t="s">
        <v>303</v>
      </c>
      <c r="B1341" t="s">
        <v>154</v>
      </c>
      <c r="C1341" t="s">
        <v>459</v>
      </c>
      <c r="D1341" t="s">
        <v>256</v>
      </c>
      <c r="E1341" t="s">
        <v>6</v>
      </c>
      <c r="F1341" t="s">
        <v>28</v>
      </c>
      <c r="G1341" t="s">
        <v>7</v>
      </c>
      <c r="H1341" t="s">
        <v>489</v>
      </c>
    </row>
    <row r="1342" spans="1:8" x14ac:dyDescent="0.35">
      <c r="A1342" t="s">
        <v>383</v>
      </c>
      <c r="B1342" t="s">
        <v>154</v>
      </c>
      <c r="C1342" t="s">
        <v>459</v>
      </c>
      <c r="D1342" t="s">
        <v>482</v>
      </c>
      <c r="E1342" t="s">
        <v>9</v>
      </c>
      <c r="F1342" t="s">
        <v>28</v>
      </c>
      <c r="G1342" t="s">
        <v>10</v>
      </c>
      <c r="H1342" t="s">
        <v>483</v>
      </c>
    </row>
    <row r="1343" spans="1:8" x14ac:dyDescent="0.35">
      <c r="A1343" t="s">
        <v>360</v>
      </c>
      <c r="B1343" t="s">
        <v>154</v>
      </c>
      <c r="C1343" t="s">
        <v>459</v>
      </c>
      <c r="D1343" t="s">
        <v>482</v>
      </c>
      <c r="E1343" t="s">
        <v>9</v>
      </c>
      <c r="F1343" t="s">
        <v>28</v>
      </c>
      <c r="G1343" t="s">
        <v>10</v>
      </c>
      <c r="H1343" t="s">
        <v>484</v>
      </c>
    </row>
    <row r="1344" spans="1:8" x14ac:dyDescent="0.35">
      <c r="A1344" t="s">
        <v>361</v>
      </c>
      <c r="B1344" t="s">
        <v>154</v>
      </c>
      <c r="C1344" t="s">
        <v>459</v>
      </c>
      <c r="D1344" t="s">
        <v>482</v>
      </c>
      <c r="E1344" t="s">
        <v>9</v>
      </c>
      <c r="F1344" t="s">
        <v>28</v>
      </c>
      <c r="G1344" t="s">
        <v>10</v>
      </c>
      <c r="H1344" t="s">
        <v>484</v>
      </c>
    </row>
    <row r="1345" spans="1:8" x14ac:dyDescent="0.35">
      <c r="A1345" t="s">
        <v>370</v>
      </c>
      <c r="B1345" t="s">
        <v>154</v>
      </c>
      <c r="C1345" t="s">
        <v>459</v>
      </c>
      <c r="D1345" t="s">
        <v>482</v>
      </c>
      <c r="E1345" t="s">
        <v>9</v>
      </c>
      <c r="F1345" t="s">
        <v>28</v>
      </c>
      <c r="G1345" t="s">
        <v>10</v>
      </c>
      <c r="H1345" t="s">
        <v>485</v>
      </c>
    </row>
    <row r="1346" spans="1:8" x14ac:dyDescent="0.35">
      <c r="A1346" t="s">
        <v>357</v>
      </c>
      <c r="B1346" t="s">
        <v>154</v>
      </c>
      <c r="C1346" t="s">
        <v>459</v>
      </c>
      <c r="D1346" t="s">
        <v>482</v>
      </c>
      <c r="E1346" t="s">
        <v>9</v>
      </c>
      <c r="F1346" t="s">
        <v>28</v>
      </c>
      <c r="G1346" t="s">
        <v>10</v>
      </c>
      <c r="H1346" t="s">
        <v>484</v>
      </c>
    </row>
    <row r="1347" spans="1:8" x14ac:dyDescent="0.35">
      <c r="A1347" t="s">
        <v>359</v>
      </c>
      <c r="B1347" t="s">
        <v>154</v>
      </c>
      <c r="C1347" t="s">
        <v>459</v>
      </c>
      <c r="D1347" t="s">
        <v>482</v>
      </c>
      <c r="E1347" t="s">
        <v>9</v>
      </c>
      <c r="F1347" t="s">
        <v>28</v>
      </c>
      <c r="G1347" t="s">
        <v>10</v>
      </c>
      <c r="H1347" t="s">
        <v>483</v>
      </c>
    </row>
    <row r="1348" spans="1:8" x14ac:dyDescent="0.35">
      <c r="A1348" t="s">
        <v>362</v>
      </c>
      <c r="B1348" t="s">
        <v>154</v>
      </c>
      <c r="C1348" t="s">
        <v>459</v>
      </c>
      <c r="D1348" t="s">
        <v>482</v>
      </c>
      <c r="E1348" t="s">
        <v>9</v>
      </c>
      <c r="F1348" t="s">
        <v>28</v>
      </c>
      <c r="G1348" t="s">
        <v>10</v>
      </c>
      <c r="H1348" t="s">
        <v>483</v>
      </c>
    </row>
    <row r="1349" spans="1:8" x14ac:dyDescent="0.35">
      <c r="A1349" t="s">
        <v>363</v>
      </c>
      <c r="B1349" t="s">
        <v>154</v>
      </c>
      <c r="C1349" t="s">
        <v>459</v>
      </c>
      <c r="D1349" t="s">
        <v>482</v>
      </c>
      <c r="E1349" t="s">
        <v>9</v>
      </c>
      <c r="F1349" t="s">
        <v>28</v>
      </c>
      <c r="G1349" t="s">
        <v>10</v>
      </c>
      <c r="H1349" t="s">
        <v>483</v>
      </c>
    </row>
    <row r="1350" spans="1:8" x14ac:dyDescent="0.35">
      <c r="A1350" t="s">
        <v>364</v>
      </c>
      <c r="B1350" t="s">
        <v>154</v>
      </c>
      <c r="C1350" t="s">
        <v>459</v>
      </c>
      <c r="D1350" t="s">
        <v>482</v>
      </c>
      <c r="E1350" t="s">
        <v>9</v>
      </c>
      <c r="F1350" t="s">
        <v>28</v>
      </c>
      <c r="G1350" t="s">
        <v>10</v>
      </c>
      <c r="H1350" t="s">
        <v>483</v>
      </c>
    </row>
    <row r="1351" spans="1:8" x14ac:dyDescent="0.35">
      <c r="A1351" t="s">
        <v>366</v>
      </c>
      <c r="B1351" t="s">
        <v>154</v>
      </c>
      <c r="C1351" t="s">
        <v>459</v>
      </c>
      <c r="D1351" t="s">
        <v>482</v>
      </c>
      <c r="E1351" t="s">
        <v>6</v>
      </c>
      <c r="F1351" t="s">
        <v>28</v>
      </c>
      <c r="G1351" t="s">
        <v>10</v>
      </c>
      <c r="H1351" t="s">
        <v>483</v>
      </c>
    </row>
    <row r="1352" spans="1:8" x14ac:dyDescent="0.35">
      <c r="A1352" t="s">
        <v>325</v>
      </c>
      <c r="B1352" t="s">
        <v>154</v>
      </c>
      <c r="C1352" t="s">
        <v>459</v>
      </c>
      <c r="D1352" t="s">
        <v>256</v>
      </c>
      <c r="E1352" t="s">
        <v>6</v>
      </c>
      <c r="F1352" t="s">
        <v>28</v>
      </c>
      <c r="G1352" t="s">
        <v>14</v>
      </c>
      <c r="H1352" t="s">
        <v>493</v>
      </c>
    </row>
    <row r="1353" spans="1:8" x14ac:dyDescent="0.35">
      <c r="A1353" t="s">
        <v>356</v>
      </c>
      <c r="B1353" t="s">
        <v>154</v>
      </c>
      <c r="C1353" t="s">
        <v>459</v>
      </c>
      <c r="D1353" t="s">
        <v>482</v>
      </c>
      <c r="E1353" t="s">
        <v>9</v>
      </c>
      <c r="F1353" t="s">
        <v>28</v>
      </c>
      <c r="G1353" t="s">
        <v>10</v>
      </c>
      <c r="H1353" t="s">
        <v>486</v>
      </c>
    </row>
    <row r="1354" spans="1:8" x14ac:dyDescent="0.35">
      <c r="A1354" t="s">
        <v>291</v>
      </c>
      <c r="B1354" t="s">
        <v>154</v>
      </c>
      <c r="C1354" t="s">
        <v>459</v>
      </c>
      <c r="D1354" t="s">
        <v>256</v>
      </c>
      <c r="E1354" t="s">
        <v>6</v>
      </c>
      <c r="F1354" t="s">
        <v>28</v>
      </c>
      <c r="G1354" t="s">
        <v>7</v>
      </c>
      <c r="H1354" t="s">
        <v>491</v>
      </c>
    </row>
    <row r="1355" spans="1:8" x14ac:dyDescent="0.35">
      <c r="A1355" t="s">
        <v>367</v>
      </c>
      <c r="B1355" t="s">
        <v>154</v>
      </c>
      <c r="C1355" t="s">
        <v>459</v>
      </c>
      <c r="D1355" t="s">
        <v>482</v>
      </c>
      <c r="E1355" t="s">
        <v>9</v>
      </c>
      <c r="F1355" t="s">
        <v>28</v>
      </c>
      <c r="G1355" t="s">
        <v>10</v>
      </c>
      <c r="H1355" t="s">
        <v>487</v>
      </c>
    </row>
    <row r="1356" spans="1:8" x14ac:dyDescent="0.35">
      <c r="A1356" t="s">
        <v>368</v>
      </c>
      <c r="B1356" t="s">
        <v>154</v>
      </c>
      <c r="C1356" t="s">
        <v>459</v>
      </c>
      <c r="D1356" t="s">
        <v>482</v>
      </c>
      <c r="E1356" t="s">
        <v>9</v>
      </c>
      <c r="F1356" t="s">
        <v>28</v>
      </c>
      <c r="G1356" t="s">
        <v>10</v>
      </c>
      <c r="H1356" t="s">
        <v>487</v>
      </c>
    </row>
    <row r="1357" spans="1:8" x14ac:dyDescent="0.35">
      <c r="A1357" t="s">
        <v>265</v>
      </c>
      <c r="B1357" t="s">
        <v>154</v>
      </c>
      <c r="C1357" t="s">
        <v>459</v>
      </c>
      <c r="D1357" t="s">
        <v>256</v>
      </c>
      <c r="E1357" t="s">
        <v>6</v>
      </c>
      <c r="F1357" t="s">
        <v>28</v>
      </c>
      <c r="G1357" t="s">
        <v>8</v>
      </c>
      <c r="H1357" t="s">
        <v>479</v>
      </c>
    </row>
    <row r="1358" spans="1:8" x14ac:dyDescent="0.35">
      <c r="A1358" t="s">
        <v>287</v>
      </c>
      <c r="B1358" t="s">
        <v>154</v>
      </c>
      <c r="C1358" t="s">
        <v>459</v>
      </c>
      <c r="D1358" t="s">
        <v>256</v>
      </c>
      <c r="E1358" t="s">
        <v>6</v>
      </c>
      <c r="F1358" t="s">
        <v>28</v>
      </c>
      <c r="G1358" t="s">
        <v>8</v>
      </c>
      <c r="H1358" t="s">
        <v>479</v>
      </c>
    </row>
    <row r="1359" spans="1:8" x14ac:dyDescent="0.35">
      <c r="A1359" t="s">
        <v>297</v>
      </c>
      <c r="B1359" t="s">
        <v>154</v>
      </c>
      <c r="C1359" t="s">
        <v>459</v>
      </c>
      <c r="D1359" t="s">
        <v>256</v>
      </c>
      <c r="E1359" t="s">
        <v>6</v>
      </c>
      <c r="F1359" t="s">
        <v>28</v>
      </c>
      <c r="G1359" t="s">
        <v>7</v>
      </c>
      <c r="H1359" t="s">
        <v>475</v>
      </c>
    </row>
    <row r="1360" spans="1:8" x14ac:dyDescent="0.35">
      <c r="A1360" t="s">
        <v>257</v>
      </c>
      <c r="B1360" t="s">
        <v>108</v>
      </c>
      <c r="C1360" t="s">
        <v>497</v>
      </c>
      <c r="D1360" t="s">
        <v>256</v>
      </c>
      <c r="E1360" t="s">
        <v>6</v>
      </c>
      <c r="F1360" t="s">
        <v>28</v>
      </c>
      <c r="G1360" t="s">
        <v>8</v>
      </c>
      <c r="H1360" t="s">
        <v>479</v>
      </c>
    </row>
    <row r="1361" spans="1:8" x14ac:dyDescent="0.35">
      <c r="A1361" t="s">
        <v>261</v>
      </c>
      <c r="B1361" t="s">
        <v>108</v>
      </c>
      <c r="C1361" t="s">
        <v>497</v>
      </c>
      <c r="D1361" t="s">
        <v>256</v>
      </c>
      <c r="E1361" t="s">
        <v>11</v>
      </c>
      <c r="F1361" t="s">
        <v>28</v>
      </c>
      <c r="G1361" t="s">
        <v>8</v>
      </c>
      <c r="H1361" t="s">
        <v>476</v>
      </c>
    </row>
    <row r="1362" spans="1:8" x14ac:dyDescent="0.35">
      <c r="A1362" t="s">
        <v>333</v>
      </c>
      <c r="B1362" t="s">
        <v>108</v>
      </c>
      <c r="C1362" t="s">
        <v>497</v>
      </c>
      <c r="D1362" t="s">
        <v>256</v>
      </c>
      <c r="E1362" t="s">
        <v>6</v>
      </c>
      <c r="F1362" t="s">
        <v>28</v>
      </c>
      <c r="G1362" t="s">
        <v>8</v>
      </c>
      <c r="H1362" t="s">
        <v>481</v>
      </c>
    </row>
    <row r="1363" spans="1:8" x14ac:dyDescent="0.35">
      <c r="A1363" t="s">
        <v>270</v>
      </c>
      <c r="B1363" t="s">
        <v>108</v>
      </c>
      <c r="C1363" t="s">
        <v>497</v>
      </c>
      <c r="D1363" t="s">
        <v>256</v>
      </c>
      <c r="E1363" t="s">
        <v>11</v>
      </c>
      <c r="F1363" t="s">
        <v>28</v>
      </c>
      <c r="G1363" t="s">
        <v>8</v>
      </c>
      <c r="H1363" t="s">
        <v>476</v>
      </c>
    </row>
    <row r="1364" spans="1:8" x14ac:dyDescent="0.35">
      <c r="A1364" t="s">
        <v>272</v>
      </c>
      <c r="B1364" t="s">
        <v>108</v>
      </c>
      <c r="C1364" t="s">
        <v>497</v>
      </c>
      <c r="D1364" t="s">
        <v>256</v>
      </c>
      <c r="E1364" t="s">
        <v>11</v>
      </c>
      <c r="F1364" t="s">
        <v>28</v>
      </c>
      <c r="G1364" t="s">
        <v>8</v>
      </c>
      <c r="H1364" t="s">
        <v>476</v>
      </c>
    </row>
    <row r="1365" spans="1:8" x14ac:dyDescent="0.35">
      <c r="A1365" t="s">
        <v>260</v>
      </c>
      <c r="B1365" t="s">
        <v>108</v>
      </c>
      <c r="C1365" t="s">
        <v>474</v>
      </c>
      <c r="D1365" t="s">
        <v>256</v>
      </c>
      <c r="E1365" t="s">
        <v>11</v>
      </c>
      <c r="F1365" t="s">
        <v>28</v>
      </c>
      <c r="G1365" t="s">
        <v>8</v>
      </c>
      <c r="H1365" t="s">
        <v>476</v>
      </c>
    </row>
    <row r="1366" spans="1:8" x14ac:dyDescent="0.35">
      <c r="A1366" t="s">
        <v>260</v>
      </c>
      <c r="B1366" t="s">
        <v>108</v>
      </c>
      <c r="C1366" t="s">
        <v>497</v>
      </c>
      <c r="D1366" t="s">
        <v>256</v>
      </c>
      <c r="E1366" t="s">
        <v>11</v>
      </c>
      <c r="F1366" t="s">
        <v>28</v>
      </c>
      <c r="G1366" t="s">
        <v>8</v>
      </c>
      <c r="H1366" t="s">
        <v>476</v>
      </c>
    </row>
    <row r="1367" spans="1:8" x14ac:dyDescent="0.35">
      <c r="A1367" t="s">
        <v>283</v>
      </c>
      <c r="B1367" t="s">
        <v>108</v>
      </c>
      <c r="C1367" t="s">
        <v>497</v>
      </c>
      <c r="D1367" t="s">
        <v>256</v>
      </c>
      <c r="E1367" t="s">
        <v>11</v>
      </c>
      <c r="F1367" t="s">
        <v>28</v>
      </c>
      <c r="G1367" t="s">
        <v>8</v>
      </c>
      <c r="H1367" t="s">
        <v>476</v>
      </c>
    </row>
    <row r="1368" spans="1:8" x14ac:dyDescent="0.35">
      <c r="A1368" t="s">
        <v>271</v>
      </c>
      <c r="B1368" t="s">
        <v>108</v>
      </c>
      <c r="C1368" t="s">
        <v>497</v>
      </c>
      <c r="D1368" t="s">
        <v>256</v>
      </c>
      <c r="E1368" t="s">
        <v>11</v>
      </c>
      <c r="F1368" t="s">
        <v>28</v>
      </c>
      <c r="G1368" t="s">
        <v>8</v>
      </c>
      <c r="H1368" t="s">
        <v>476</v>
      </c>
    </row>
    <row r="1369" spans="1:8" x14ac:dyDescent="0.35">
      <c r="A1369" t="s">
        <v>271</v>
      </c>
      <c r="B1369" t="s">
        <v>108</v>
      </c>
      <c r="C1369" t="s">
        <v>474</v>
      </c>
      <c r="D1369" t="s">
        <v>256</v>
      </c>
      <c r="E1369" t="s">
        <v>11</v>
      </c>
      <c r="F1369" t="s">
        <v>28</v>
      </c>
      <c r="G1369" t="s">
        <v>8</v>
      </c>
      <c r="H1369" t="s">
        <v>476</v>
      </c>
    </row>
    <row r="1370" spans="1:8" x14ac:dyDescent="0.35">
      <c r="A1370" t="s">
        <v>262</v>
      </c>
      <c r="B1370" t="s">
        <v>108</v>
      </c>
      <c r="C1370" t="s">
        <v>497</v>
      </c>
      <c r="D1370" t="s">
        <v>256</v>
      </c>
      <c r="E1370" t="s">
        <v>11</v>
      </c>
      <c r="F1370" t="s">
        <v>28</v>
      </c>
      <c r="G1370" t="s">
        <v>8</v>
      </c>
      <c r="H1370" t="s">
        <v>476</v>
      </c>
    </row>
    <row r="1371" spans="1:8" x14ac:dyDescent="0.35">
      <c r="A1371" t="s">
        <v>262</v>
      </c>
      <c r="B1371" t="s">
        <v>108</v>
      </c>
      <c r="C1371" t="s">
        <v>474</v>
      </c>
      <c r="D1371" t="s">
        <v>256</v>
      </c>
      <c r="E1371" t="s">
        <v>11</v>
      </c>
      <c r="F1371" t="s">
        <v>28</v>
      </c>
      <c r="G1371" t="s">
        <v>8</v>
      </c>
      <c r="H1371" t="s">
        <v>476</v>
      </c>
    </row>
    <row r="1372" spans="1:8" x14ac:dyDescent="0.35">
      <c r="A1372" t="s">
        <v>273</v>
      </c>
      <c r="B1372" t="s">
        <v>108</v>
      </c>
      <c r="C1372" t="s">
        <v>497</v>
      </c>
      <c r="D1372" t="s">
        <v>256</v>
      </c>
      <c r="E1372" t="s">
        <v>11</v>
      </c>
      <c r="F1372" t="s">
        <v>28</v>
      </c>
      <c r="G1372" t="s">
        <v>8</v>
      </c>
      <c r="H1372" t="s">
        <v>476</v>
      </c>
    </row>
    <row r="1373" spans="1:8" x14ac:dyDescent="0.35">
      <c r="A1373" t="s">
        <v>273</v>
      </c>
      <c r="B1373" t="s">
        <v>108</v>
      </c>
      <c r="C1373" t="s">
        <v>474</v>
      </c>
      <c r="D1373" t="s">
        <v>256</v>
      </c>
      <c r="E1373" t="s">
        <v>11</v>
      </c>
      <c r="F1373" t="s">
        <v>28</v>
      </c>
      <c r="G1373" t="s">
        <v>8</v>
      </c>
      <c r="H1373" t="s">
        <v>476</v>
      </c>
    </row>
    <row r="1374" spans="1:8" x14ac:dyDescent="0.35">
      <c r="A1374" t="s">
        <v>259</v>
      </c>
      <c r="B1374" t="s">
        <v>108</v>
      </c>
      <c r="C1374" t="s">
        <v>474</v>
      </c>
      <c r="D1374" t="s">
        <v>256</v>
      </c>
      <c r="E1374" t="s">
        <v>11</v>
      </c>
      <c r="F1374" t="s">
        <v>28</v>
      </c>
      <c r="G1374" t="s">
        <v>8</v>
      </c>
      <c r="H1374" t="s">
        <v>481</v>
      </c>
    </row>
    <row r="1375" spans="1:8" x14ac:dyDescent="0.35">
      <c r="A1375" t="s">
        <v>259</v>
      </c>
      <c r="B1375" t="s">
        <v>108</v>
      </c>
      <c r="C1375" t="s">
        <v>497</v>
      </c>
      <c r="D1375" t="s">
        <v>256</v>
      </c>
      <c r="E1375" t="s">
        <v>11</v>
      </c>
      <c r="F1375" t="s">
        <v>28</v>
      </c>
      <c r="G1375" t="s">
        <v>8</v>
      </c>
      <c r="H1375" t="s">
        <v>481</v>
      </c>
    </row>
    <row r="1376" spans="1:8" x14ac:dyDescent="0.35">
      <c r="A1376" t="s">
        <v>258</v>
      </c>
      <c r="B1376" t="s">
        <v>108</v>
      </c>
      <c r="C1376" t="s">
        <v>474</v>
      </c>
      <c r="D1376" t="s">
        <v>256</v>
      </c>
      <c r="E1376" t="s">
        <v>6</v>
      </c>
      <c r="F1376" t="s">
        <v>28</v>
      </c>
      <c r="G1376" t="s">
        <v>8</v>
      </c>
      <c r="H1376" t="s">
        <v>481</v>
      </c>
    </row>
    <row r="1377" spans="1:8" x14ac:dyDescent="0.35">
      <c r="A1377" t="s">
        <v>258</v>
      </c>
      <c r="B1377" t="s">
        <v>108</v>
      </c>
      <c r="C1377" t="s">
        <v>497</v>
      </c>
      <c r="D1377" t="s">
        <v>256</v>
      </c>
      <c r="E1377" t="s">
        <v>6</v>
      </c>
      <c r="F1377" t="s">
        <v>28</v>
      </c>
      <c r="G1377" t="s">
        <v>8</v>
      </c>
      <c r="H1377" t="s">
        <v>481</v>
      </c>
    </row>
    <row r="1378" spans="1:8" x14ac:dyDescent="0.35">
      <c r="A1378" t="s">
        <v>358</v>
      </c>
      <c r="B1378" t="s">
        <v>108</v>
      </c>
      <c r="C1378" t="s">
        <v>474</v>
      </c>
      <c r="D1378" t="s">
        <v>482</v>
      </c>
      <c r="E1378" t="s">
        <v>9</v>
      </c>
      <c r="F1378" t="s">
        <v>28</v>
      </c>
      <c r="G1378" t="s">
        <v>10</v>
      </c>
      <c r="H1378" t="s">
        <v>483</v>
      </c>
    </row>
    <row r="1379" spans="1:8" x14ac:dyDescent="0.35">
      <c r="A1379" t="s">
        <v>358</v>
      </c>
      <c r="B1379" t="s">
        <v>108</v>
      </c>
      <c r="C1379" t="s">
        <v>497</v>
      </c>
      <c r="D1379" t="s">
        <v>482</v>
      </c>
      <c r="E1379" t="s">
        <v>9</v>
      </c>
      <c r="F1379" t="s">
        <v>28</v>
      </c>
      <c r="G1379" t="s">
        <v>10</v>
      </c>
      <c r="H1379" t="s">
        <v>483</v>
      </c>
    </row>
    <row r="1380" spans="1:8" x14ac:dyDescent="0.35">
      <c r="A1380" t="s">
        <v>268</v>
      </c>
      <c r="B1380" t="s">
        <v>108</v>
      </c>
      <c r="C1380" t="s">
        <v>497</v>
      </c>
      <c r="D1380" t="s">
        <v>256</v>
      </c>
      <c r="E1380" t="s">
        <v>6</v>
      </c>
      <c r="F1380" t="s">
        <v>28</v>
      </c>
      <c r="G1380" t="s">
        <v>7</v>
      </c>
      <c r="H1380" t="s">
        <v>475</v>
      </c>
    </row>
    <row r="1381" spans="1:8" x14ac:dyDescent="0.35">
      <c r="A1381" t="s">
        <v>330</v>
      </c>
      <c r="B1381" t="s">
        <v>108</v>
      </c>
      <c r="C1381" t="s">
        <v>497</v>
      </c>
      <c r="D1381" t="s">
        <v>256</v>
      </c>
      <c r="E1381" t="s">
        <v>9</v>
      </c>
      <c r="F1381" t="s">
        <v>28</v>
      </c>
      <c r="G1381" t="s">
        <v>15</v>
      </c>
      <c r="H1381" t="s">
        <v>483</v>
      </c>
    </row>
    <row r="1382" spans="1:8" x14ac:dyDescent="0.35">
      <c r="A1382" t="s">
        <v>417</v>
      </c>
      <c r="B1382" t="s">
        <v>108</v>
      </c>
      <c r="C1382" t="s">
        <v>474</v>
      </c>
      <c r="D1382" t="s">
        <v>482</v>
      </c>
      <c r="E1382" t="s">
        <v>9</v>
      </c>
      <c r="F1382" t="s">
        <v>28</v>
      </c>
      <c r="G1382" t="s">
        <v>10</v>
      </c>
      <c r="H1382" t="s">
        <v>483</v>
      </c>
    </row>
    <row r="1383" spans="1:8" x14ac:dyDescent="0.35">
      <c r="A1383" t="s">
        <v>360</v>
      </c>
      <c r="B1383" t="s">
        <v>108</v>
      </c>
      <c r="C1383" t="s">
        <v>474</v>
      </c>
      <c r="D1383" t="s">
        <v>482</v>
      </c>
      <c r="E1383" t="s">
        <v>9</v>
      </c>
      <c r="F1383" t="s">
        <v>28</v>
      </c>
      <c r="G1383" t="s">
        <v>10</v>
      </c>
      <c r="H1383" t="s">
        <v>484</v>
      </c>
    </row>
    <row r="1384" spans="1:8" x14ac:dyDescent="0.35">
      <c r="A1384" t="s">
        <v>360</v>
      </c>
      <c r="B1384" t="s">
        <v>108</v>
      </c>
      <c r="C1384" t="s">
        <v>497</v>
      </c>
      <c r="D1384" t="s">
        <v>482</v>
      </c>
      <c r="E1384" t="s">
        <v>9</v>
      </c>
      <c r="F1384" t="s">
        <v>28</v>
      </c>
      <c r="G1384" t="s">
        <v>10</v>
      </c>
      <c r="H1384" t="s">
        <v>484</v>
      </c>
    </row>
    <row r="1385" spans="1:8" x14ac:dyDescent="0.35">
      <c r="A1385" t="s">
        <v>361</v>
      </c>
      <c r="B1385" t="s">
        <v>108</v>
      </c>
      <c r="C1385" t="s">
        <v>497</v>
      </c>
      <c r="D1385" t="s">
        <v>482</v>
      </c>
      <c r="E1385" t="s">
        <v>9</v>
      </c>
      <c r="F1385" t="s">
        <v>28</v>
      </c>
      <c r="G1385" t="s">
        <v>10</v>
      </c>
      <c r="H1385" t="s">
        <v>484</v>
      </c>
    </row>
    <row r="1386" spans="1:8" x14ac:dyDescent="0.35">
      <c r="A1386" t="s">
        <v>361</v>
      </c>
      <c r="B1386" t="s">
        <v>108</v>
      </c>
      <c r="C1386" t="s">
        <v>474</v>
      </c>
      <c r="D1386" t="s">
        <v>482</v>
      </c>
      <c r="E1386" t="s">
        <v>9</v>
      </c>
      <c r="F1386" t="s">
        <v>28</v>
      </c>
      <c r="G1386" t="s">
        <v>10</v>
      </c>
      <c r="H1386" t="s">
        <v>484</v>
      </c>
    </row>
    <row r="1387" spans="1:8" x14ac:dyDescent="0.35">
      <c r="A1387" t="s">
        <v>395</v>
      </c>
      <c r="B1387" t="s">
        <v>108</v>
      </c>
      <c r="C1387" t="s">
        <v>474</v>
      </c>
      <c r="D1387" t="s">
        <v>256</v>
      </c>
      <c r="E1387" t="s">
        <v>9</v>
      </c>
      <c r="F1387" t="s">
        <v>28</v>
      </c>
      <c r="G1387" t="s">
        <v>15</v>
      </c>
      <c r="H1387" t="s">
        <v>483</v>
      </c>
    </row>
    <row r="1388" spans="1:8" x14ac:dyDescent="0.35">
      <c r="A1388" t="s">
        <v>288</v>
      </c>
      <c r="B1388" t="s">
        <v>108</v>
      </c>
      <c r="C1388" t="s">
        <v>497</v>
      </c>
      <c r="D1388" t="s">
        <v>256</v>
      </c>
      <c r="E1388" t="s">
        <v>12</v>
      </c>
      <c r="F1388" t="s">
        <v>28</v>
      </c>
      <c r="G1388" t="s">
        <v>14</v>
      </c>
      <c r="H1388" t="s">
        <v>492</v>
      </c>
    </row>
    <row r="1389" spans="1:8" x14ac:dyDescent="0.35">
      <c r="A1389" t="s">
        <v>296</v>
      </c>
      <c r="B1389" t="s">
        <v>108</v>
      </c>
      <c r="C1389" t="s">
        <v>497</v>
      </c>
      <c r="D1389" t="s">
        <v>256</v>
      </c>
      <c r="E1389" t="s">
        <v>12</v>
      </c>
      <c r="F1389" t="s">
        <v>28</v>
      </c>
      <c r="G1389" t="s">
        <v>7</v>
      </c>
      <c r="H1389" t="s">
        <v>491</v>
      </c>
    </row>
    <row r="1390" spans="1:8" x14ac:dyDescent="0.35">
      <c r="A1390" t="s">
        <v>296</v>
      </c>
      <c r="B1390" t="s">
        <v>108</v>
      </c>
      <c r="C1390" t="s">
        <v>474</v>
      </c>
      <c r="D1390" t="s">
        <v>256</v>
      </c>
      <c r="E1390" t="s">
        <v>12</v>
      </c>
      <c r="F1390" t="s">
        <v>28</v>
      </c>
      <c r="G1390" t="s">
        <v>7</v>
      </c>
      <c r="H1390" t="s">
        <v>491</v>
      </c>
    </row>
    <row r="1391" spans="1:8" x14ac:dyDescent="0.35">
      <c r="A1391" t="s">
        <v>351</v>
      </c>
      <c r="B1391" t="s">
        <v>108</v>
      </c>
      <c r="C1391" t="s">
        <v>497</v>
      </c>
      <c r="D1391" t="s">
        <v>256</v>
      </c>
      <c r="E1391" t="s">
        <v>12</v>
      </c>
      <c r="F1391" t="s">
        <v>28</v>
      </c>
      <c r="G1391" t="s">
        <v>14</v>
      </c>
      <c r="H1391" t="s">
        <v>493</v>
      </c>
    </row>
    <row r="1392" spans="1:8" x14ac:dyDescent="0.35">
      <c r="A1392" t="s">
        <v>351</v>
      </c>
      <c r="B1392" t="s">
        <v>108</v>
      </c>
      <c r="C1392" t="s">
        <v>474</v>
      </c>
      <c r="D1392" t="s">
        <v>256</v>
      </c>
      <c r="E1392" t="s">
        <v>12</v>
      </c>
      <c r="F1392" t="s">
        <v>28</v>
      </c>
      <c r="G1392" t="s">
        <v>14</v>
      </c>
      <c r="H1392" t="s">
        <v>493</v>
      </c>
    </row>
    <row r="1393" spans="1:8" x14ac:dyDescent="0.35">
      <c r="A1393" t="s">
        <v>295</v>
      </c>
      <c r="B1393" t="s">
        <v>108</v>
      </c>
      <c r="C1393" t="s">
        <v>497</v>
      </c>
      <c r="D1393" t="s">
        <v>256</v>
      </c>
      <c r="E1393" t="s">
        <v>12</v>
      </c>
      <c r="F1393" t="s">
        <v>28</v>
      </c>
      <c r="G1393" t="s">
        <v>14</v>
      </c>
      <c r="H1393" t="s">
        <v>493</v>
      </c>
    </row>
    <row r="1394" spans="1:8" x14ac:dyDescent="0.35">
      <c r="A1394" t="s">
        <v>295</v>
      </c>
      <c r="B1394" t="s">
        <v>108</v>
      </c>
      <c r="C1394" t="s">
        <v>474</v>
      </c>
      <c r="D1394" t="s">
        <v>256</v>
      </c>
      <c r="E1394" t="s">
        <v>12</v>
      </c>
      <c r="F1394" t="s">
        <v>28</v>
      </c>
      <c r="G1394" t="s">
        <v>14</v>
      </c>
      <c r="H1394" t="s">
        <v>493</v>
      </c>
    </row>
    <row r="1395" spans="1:8" x14ac:dyDescent="0.35">
      <c r="A1395" t="s">
        <v>343</v>
      </c>
      <c r="B1395" t="s">
        <v>108</v>
      </c>
      <c r="C1395" t="s">
        <v>474</v>
      </c>
      <c r="D1395" t="s">
        <v>256</v>
      </c>
      <c r="E1395" t="s">
        <v>11</v>
      </c>
      <c r="F1395" t="s">
        <v>28</v>
      </c>
      <c r="G1395" t="s">
        <v>14</v>
      </c>
      <c r="H1395" t="s">
        <v>493</v>
      </c>
    </row>
    <row r="1396" spans="1:8" x14ac:dyDescent="0.35">
      <c r="A1396" t="s">
        <v>343</v>
      </c>
      <c r="B1396" t="s">
        <v>108</v>
      </c>
      <c r="C1396" t="s">
        <v>497</v>
      </c>
      <c r="D1396" t="s">
        <v>256</v>
      </c>
      <c r="E1396" t="s">
        <v>11</v>
      </c>
      <c r="F1396" t="s">
        <v>28</v>
      </c>
      <c r="G1396" t="s">
        <v>14</v>
      </c>
      <c r="H1396" t="s">
        <v>493</v>
      </c>
    </row>
    <row r="1397" spans="1:8" x14ac:dyDescent="0.35">
      <c r="A1397" t="s">
        <v>370</v>
      </c>
      <c r="B1397" t="s">
        <v>108</v>
      </c>
      <c r="C1397" t="s">
        <v>497</v>
      </c>
      <c r="D1397" t="s">
        <v>482</v>
      </c>
      <c r="E1397" t="s">
        <v>9</v>
      </c>
      <c r="F1397" t="s">
        <v>28</v>
      </c>
      <c r="G1397" t="s">
        <v>10</v>
      </c>
      <c r="H1397" t="s">
        <v>485</v>
      </c>
    </row>
    <row r="1398" spans="1:8" x14ac:dyDescent="0.35">
      <c r="A1398" t="s">
        <v>370</v>
      </c>
      <c r="B1398" t="s">
        <v>108</v>
      </c>
      <c r="C1398" t="s">
        <v>474</v>
      </c>
      <c r="D1398" t="s">
        <v>482</v>
      </c>
      <c r="E1398" t="s">
        <v>9</v>
      </c>
      <c r="F1398" t="s">
        <v>28</v>
      </c>
      <c r="G1398" t="s">
        <v>10</v>
      </c>
      <c r="H1398" t="s">
        <v>485</v>
      </c>
    </row>
    <row r="1399" spans="1:8" x14ac:dyDescent="0.35">
      <c r="A1399" t="s">
        <v>357</v>
      </c>
      <c r="B1399" t="s">
        <v>108</v>
      </c>
      <c r="C1399" t="s">
        <v>497</v>
      </c>
      <c r="D1399" t="s">
        <v>482</v>
      </c>
      <c r="E1399" t="s">
        <v>9</v>
      </c>
      <c r="F1399" t="s">
        <v>28</v>
      </c>
      <c r="G1399" t="s">
        <v>10</v>
      </c>
      <c r="H1399" t="s">
        <v>484</v>
      </c>
    </row>
    <row r="1400" spans="1:8" x14ac:dyDescent="0.35">
      <c r="A1400" t="s">
        <v>357</v>
      </c>
      <c r="B1400" t="s">
        <v>108</v>
      </c>
      <c r="C1400" t="s">
        <v>474</v>
      </c>
      <c r="D1400" t="s">
        <v>482</v>
      </c>
      <c r="E1400" t="s">
        <v>9</v>
      </c>
      <c r="F1400" t="s">
        <v>28</v>
      </c>
      <c r="G1400" t="s">
        <v>10</v>
      </c>
      <c r="H1400" t="s">
        <v>484</v>
      </c>
    </row>
    <row r="1401" spans="1:8" x14ac:dyDescent="0.35">
      <c r="A1401" t="s">
        <v>359</v>
      </c>
      <c r="B1401" t="s">
        <v>108</v>
      </c>
      <c r="C1401" t="s">
        <v>474</v>
      </c>
      <c r="D1401" t="s">
        <v>482</v>
      </c>
      <c r="E1401" t="s">
        <v>9</v>
      </c>
      <c r="F1401" t="s">
        <v>28</v>
      </c>
      <c r="G1401" t="s">
        <v>10</v>
      </c>
      <c r="H1401" t="s">
        <v>483</v>
      </c>
    </row>
    <row r="1402" spans="1:8" x14ac:dyDescent="0.35">
      <c r="A1402" t="s">
        <v>359</v>
      </c>
      <c r="B1402" t="s">
        <v>108</v>
      </c>
      <c r="C1402" t="s">
        <v>497</v>
      </c>
      <c r="D1402" t="s">
        <v>482</v>
      </c>
      <c r="E1402" t="s">
        <v>9</v>
      </c>
      <c r="F1402" t="s">
        <v>28</v>
      </c>
      <c r="G1402" t="s">
        <v>10</v>
      </c>
      <c r="H1402" t="s">
        <v>483</v>
      </c>
    </row>
    <row r="1403" spans="1:8" x14ac:dyDescent="0.35">
      <c r="A1403" t="s">
        <v>362</v>
      </c>
      <c r="B1403" t="s">
        <v>108</v>
      </c>
      <c r="C1403" t="s">
        <v>497</v>
      </c>
      <c r="D1403" t="s">
        <v>482</v>
      </c>
      <c r="E1403" t="s">
        <v>9</v>
      </c>
      <c r="F1403" t="s">
        <v>28</v>
      </c>
      <c r="G1403" t="s">
        <v>10</v>
      </c>
      <c r="H1403" t="s">
        <v>483</v>
      </c>
    </row>
    <row r="1404" spans="1:8" x14ac:dyDescent="0.35">
      <c r="A1404" t="s">
        <v>362</v>
      </c>
      <c r="B1404" t="s">
        <v>108</v>
      </c>
      <c r="C1404" t="s">
        <v>474</v>
      </c>
      <c r="D1404" t="s">
        <v>482</v>
      </c>
      <c r="E1404" t="s">
        <v>9</v>
      </c>
      <c r="F1404" t="s">
        <v>28</v>
      </c>
      <c r="G1404" t="s">
        <v>10</v>
      </c>
      <c r="H1404" t="s">
        <v>483</v>
      </c>
    </row>
    <row r="1405" spans="1:8" x14ac:dyDescent="0.35">
      <c r="A1405" t="s">
        <v>363</v>
      </c>
      <c r="B1405" t="s">
        <v>108</v>
      </c>
      <c r="C1405" t="s">
        <v>474</v>
      </c>
      <c r="D1405" t="s">
        <v>482</v>
      </c>
      <c r="E1405" t="s">
        <v>9</v>
      </c>
      <c r="F1405" t="s">
        <v>28</v>
      </c>
      <c r="G1405" t="s">
        <v>10</v>
      </c>
      <c r="H1405" t="s">
        <v>483</v>
      </c>
    </row>
    <row r="1406" spans="1:8" x14ac:dyDescent="0.35">
      <c r="A1406" t="s">
        <v>363</v>
      </c>
      <c r="B1406" t="s">
        <v>108</v>
      </c>
      <c r="C1406" t="s">
        <v>497</v>
      </c>
      <c r="D1406" t="s">
        <v>482</v>
      </c>
      <c r="E1406" t="s">
        <v>9</v>
      </c>
      <c r="F1406" t="s">
        <v>28</v>
      </c>
      <c r="G1406" t="s">
        <v>10</v>
      </c>
      <c r="H1406" t="s">
        <v>483</v>
      </c>
    </row>
    <row r="1407" spans="1:8" x14ac:dyDescent="0.35">
      <c r="A1407" t="s">
        <v>364</v>
      </c>
      <c r="B1407" t="s">
        <v>108</v>
      </c>
      <c r="C1407" t="s">
        <v>474</v>
      </c>
      <c r="D1407" t="s">
        <v>482</v>
      </c>
      <c r="E1407" t="s">
        <v>9</v>
      </c>
      <c r="F1407" t="s">
        <v>28</v>
      </c>
      <c r="G1407" t="s">
        <v>10</v>
      </c>
      <c r="H1407" t="s">
        <v>483</v>
      </c>
    </row>
    <row r="1408" spans="1:8" x14ac:dyDescent="0.35">
      <c r="A1408" t="s">
        <v>364</v>
      </c>
      <c r="B1408" t="s">
        <v>108</v>
      </c>
      <c r="C1408" t="s">
        <v>497</v>
      </c>
      <c r="D1408" t="s">
        <v>482</v>
      </c>
      <c r="E1408" t="s">
        <v>9</v>
      </c>
      <c r="F1408" t="s">
        <v>28</v>
      </c>
      <c r="G1408" t="s">
        <v>10</v>
      </c>
      <c r="H1408" t="s">
        <v>483</v>
      </c>
    </row>
    <row r="1409" spans="1:8" x14ac:dyDescent="0.35">
      <c r="A1409" t="s">
        <v>366</v>
      </c>
      <c r="B1409" t="s">
        <v>108</v>
      </c>
      <c r="C1409" t="s">
        <v>474</v>
      </c>
      <c r="D1409" t="s">
        <v>482</v>
      </c>
      <c r="E1409" t="s">
        <v>6</v>
      </c>
      <c r="F1409" t="s">
        <v>28</v>
      </c>
      <c r="G1409" t="s">
        <v>10</v>
      </c>
      <c r="H1409" t="s">
        <v>483</v>
      </c>
    </row>
    <row r="1410" spans="1:8" x14ac:dyDescent="0.35">
      <c r="A1410" t="s">
        <v>366</v>
      </c>
      <c r="B1410" t="s">
        <v>108</v>
      </c>
      <c r="C1410" t="s">
        <v>497</v>
      </c>
      <c r="D1410" t="s">
        <v>482</v>
      </c>
      <c r="E1410" t="s">
        <v>6</v>
      </c>
      <c r="F1410" t="s">
        <v>28</v>
      </c>
      <c r="G1410" t="s">
        <v>10</v>
      </c>
      <c r="H1410" t="s">
        <v>483</v>
      </c>
    </row>
    <row r="1411" spans="1:8" x14ac:dyDescent="0.35">
      <c r="A1411" t="s">
        <v>286</v>
      </c>
      <c r="B1411" t="s">
        <v>108</v>
      </c>
      <c r="C1411" t="s">
        <v>497</v>
      </c>
      <c r="D1411" t="s">
        <v>256</v>
      </c>
      <c r="E1411" t="s">
        <v>6</v>
      </c>
      <c r="F1411" t="s">
        <v>28</v>
      </c>
      <c r="G1411" t="s">
        <v>16</v>
      </c>
      <c r="H1411" t="s">
        <v>481</v>
      </c>
    </row>
    <row r="1412" spans="1:8" x14ac:dyDescent="0.35">
      <c r="A1412" t="s">
        <v>279</v>
      </c>
      <c r="B1412" t="s">
        <v>108</v>
      </c>
      <c r="C1412" t="s">
        <v>497</v>
      </c>
      <c r="D1412" t="s">
        <v>256</v>
      </c>
      <c r="E1412" t="s">
        <v>6</v>
      </c>
      <c r="F1412" t="s">
        <v>28</v>
      </c>
      <c r="G1412" t="s">
        <v>16</v>
      </c>
      <c r="H1412" t="s">
        <v>481</v>
      </c>
    </row>
    <row r="1413" spans="1:8" x14ac:dyDescent="0.35">
      <c r="A1413" t="s">
        <v>274</v>
      </c>
      <c r="B1413" t="s">
        <v>108</v>
      </c>
      <c r="C1413" t="s">
        <v>497</v>
      </c>
      <c r="D1413" t="s">
        <v>256</v>
      </c>
      <c r="E1413" t="s">
        <v>11</v>
      </c>
      <c r="F1413" t="s">
        <v>28</v>
      </c>
      <c r="G1413" t="s">
        <v>14</v>
      </c>
      <c r="H1413" t="s">
        <v>493</v>
      </c>
    </row>
    <row r="1414" spans="1:8" x14ac:dyDescent="0.35">
      <c r="A1414" t="s">
        <v>274</v>
      </c>
      <c r="B1414" t="s">
        <v>108</v>
      </c>
      <c r="C1414" t="s">
        <v>474</v>
      </c>
      <c r="D1414" t="s">
        <v>256</v>
      </c>
      <c r="E1414" t="s">
        <v>11</v>
      </c>
      <c r="F1414" t="s">
        <v>28</v>
      </c>
      <c r="G1414" t="s">
        <v>14</v>
      </c>
      <c r="H1414" t="s">
        <v>493</v>
      </c>
    </row>
    <row r="1415" spans="1:8" x14ac:dyDescent="0.35">
      <c r="A1415" t="s">
        <v>331</v>
      </c>
      <c r="B1415" t="s">
        <v>108</v>
      </c>
      <c r="C1415" t="s">
        <v>497</v>
      </c>
      <c r="D1415" t="s">
        <v>256</v>
      </c>
      <c r="E1415" t="s">
        <v>11</v>
      </c>
      <c r="F1415" t="s">
        <v>28</v>
      </c>
      <c r="G1415" t="s">
        <v>14</v>
      </c>
      <c r="H1415" t="s">
        <v>493</v>
      </c>
    </row>
    <row r="1416" spans="1:8" x14ac:dyDescent="0.35">
      <c r="A1416" t="s">
        <v>354</v>
      </c>
      <c r="B1416" t="s">
        <v>108</v>
      </c>
      <c r="C1416" t="s">
        <v>497</v>
      </c>
      <c r="D1416" t="s">
        <v>256</v>
      </c>
      <c r="E1416" t="s">
        <v>12</v>
      </c>
      <c r="F1416" t="s">
        <v>28</v>
      </c>
      <c r="G1416" t="s">
        <v>7</v>
      </c>
      <c r="H1416" t="s">
        <v>481</v>
      </c>
    </row>
    <row r="1417" spans="1:8" x14ac:dyDescent="0.35">
      <c r="A1417" t="s">
        <v>354</v>
      </c>
      <c r="B1417" t="s">
        <v>108</v>
      </c>
      <c r="C1417" t="s">
        <v>474</v>
      </c>
      <c r="D1417" t="s">
        <v>256</v>
      </c>
      <c r="E1417" t="s">
        <v>12</v>
      </c>
      <c r="F1417" t="s">
        <v>28</v>
      </c>
      <c r="G1417" t="s">
        <v>7</v>
      </c>
      <c r="H1417" t="s">
        <v>481</v>
      </c>
    </row>
    <row r="1418" spans="1:8" x14ac:dyDescent="0.35">
      <c r="A1418" t="s">
        <v>298</v>
      </c>
      <c r="B1418" t="s">
        <v>108</v>
      </c>
      <c r="C1418" t="s">
        <v>497</v>
      </c>
      <c r="D1418" t="s">
        <v>256</v>
      </c>
      <c r="E1418" t="s">
        <v>12</v>
      </c>
      <c r="F1418" t="s">
        <v>28</v>
      </c>
      <c r="G1418" t="s">
        <v>7</v>
      </c>
      <c r="H1418" t="s">
        <v>481</v>
      </c>
    </row>
    <row r="1419" spans="1:8" x14ac:dyDescent="0.35">
      <c r="A1419" t="s">
        <v>298</v>
      </c>
      <c r="B1419" t="s">
        <v>108</v>
      </c>
      <c r="C1419" t="s">
        <v>474</v>
      </c>
      <c r="D1419" t="s">
        <v>256</v>
      </c>
      <c r="E1419" t="s">
        <v>12</v>
      </c>
      <c r="F1419" t="s">
        <v>28</v>
      </c>
      <c r="G1419" t="s">
        <v>7</v>
      </c>
      <c r="H1419" t="s">
        <v>481</v>
      </c>
    </row>
    <row r="1420" spans="1:8" x14ac:dyDescent="0.35">
      <c r="A1420" t="s">
        <v>277</v>
      </c>
      <c r="B1420" t="s">
        <v>108</v>
      </c>
      <c r="C1420" t="s">
        <v>497</v>
      </c>
      <c r="D1420" t="s">
        <v>256</v>
      </c>
      <c r="E1420" t="s">
        <v>12</v>
      </c>
      <c r="F1420" t="s">
        <v>28</v>
      </c>
      <c r="G1420" t="s">
        <v>7</v>
      </c>
      <c r="H1420" t="s">
        <v>481</v>
      </c>
    </row>
    <row r="1421" spans="1:8" x14ac:dyDescent="0.35">
      <c r="A1421" t="s">
        <v>356</v>
      </c>
      <c r="B1421" t="s">
        <v>108</v>
      </c>
      <c r="C1421" t="s">
        <v>474</v>
      </c>
      <c r="D1421" t="s">
        <v>482</v>
      </c>
      <c r="E1421" t="s">
        <v>9</v>
      </c>
      <c r="F1421" t="s">
        <v>28</v>
      </c>
      <c r="G1421" t="s">
        <v>10</v>
      </c>
      <c r="H1421" t="s">
        <v>486</v>
      </c>
    </row>
    <row r="1422" spans="1:8" x14ac:dyDescent="0.35">
      <c r="A1422" t="s">
        <v>356</v>
      </c>
      <c r="B1422" t="s">
        <v>108</v>
      </c>
      <c r="C1422" t="s">
        <v>497</v>
      </c>
      <c r="D1422" t="s">
        <v>482</v>
      </c>
      <c r="E1422" t="s">
        <v>9</v>
      </c>
      <c r="F1422" t="s">
        <v>28</v>
      </c>
      <c r="G1422" t="s">
        <v>10</v>
      </c>
      <c r="H1422" t="s">
        <v>486</v>
      </c>
    </row>
    <row r="1423" spans="1:8" x14ac:dyDescent="0.35">
      <c r="A1423" t="s">
        <v>282</v>
      </c>
      <c r="B1423" t="s">
        <v>108</v>
      </c>
      <c r="C1423" t="s">
        <v>497</v>
      </c>
      <c r="D1423" t="s">
        <v>256</v>
      </c>
      <c r="E1423" t="s">
        <v>11</v>
      </c>
      <c r="F1423" t="s">
        <v>28</v>
      </c>
      <c r="G1423" t="s">
        <v>7</v>
      </c>
      <c r="H1423" t="s">
        <v>491</v>
      </c>
    </row>
    <row r="1424" spans="1:8" x14ac:dyDescent="0.35">
      <c r="A1424" t="s">
        <v>282</v>
      </c>
      <c r="B1424" t="s">
        <v>108</v>
      </c>
      <c r="C1424" t="s">
        <v>474</v>
      </c>
      <c r="D1424" t="s">
        <v>256</v>
      </c>
      <c r="E1424" t="s">
        <v>11</v>
      </c>
      <c r="F1424" t="s">
        <v>28</v>
      </c>
      <c r="G1424" t="s">
        <v>7</v>
      </c>
      <c r="H1424" t="s">
        <v>491</v>
      </c>
    </row>
    <row r="1425" spans="1:8" x14ac:dyDescent="0.35">
      <c r="A1425" t="s">
        <v>285</v>
      </c>
      <c r="B1425" t="s">
        <v>108</v>
      </c>
      <c r="C1425" t="s">
        <v>497</v>
      </c>
      <c r="D1425" t="s">
        <v>256</v>
      </c>
      <c r="E1425" t="s">
        <v>6</v>
      </c>
      <c r="F1425" t="s">
        <v>28</v>
      </c>
      <c r="G1425" t="s">
        <v>7</v>
      </c>
      <c r="H1425" t="s">
        <v>491</v>
      </c>
    </row>
    <row r="1426" spans="1:8" x14ac:dyDescent="0.35">
      <c r="A1426" t="s">
        <v>285</v>
      </c>
      <c r="B1426" t="s">
        <v>108</v>
      </c>
      <c r="C1426" t="s">
        <v>474</v>
      </c>
      <c r="D1426" t="s">
        <v>256</v>
      </c>
      <c r="E1426" t="s">
        <v>6</v>
      </c>
      <c r="F1426" t="s">
        <v>28</v>
      </c>
      <c r="G1426" t="s">
        <v>7</v>
      </c>
      <c r="H1426" t="s">
        <v>491</v>
      </c>
    </row>
    <row r="1427" spans="1:8" x14ac:dyDescent="0.35">
      <c r="A1427" t="s">
        <v>17</v>
      </c>
      <c r="B1427" t="s">
        <v>108</v>
      </c>
      <c r="C1427" t="s">
        <v>497</v>
      </c>
      <c r="D1427" t="s">
        <v>256</v>
      </c>
      <c r="E1427" t="s">
        <v>12</v>
      </c>
      <c r="F1427" t="s">
        <v>28</v>
      </c>
      <c r="G1427" t="s">
        <v>14</v>
      </c>
      <c r="H1427" t="s">
        <v>492</v>
      </c>
    </row>
    <row r="1428" spans="1:8" x14ac:dyDescent="0.35">
      <c r="A1428" t="s">
        <v>367</v>
      </c>
      <c r="B1428" t="s">
        <v>108</v>
      </c>
      <c r="C1428" t="s">
        <v>474</v>
      </c>
      <c r="D1428" t="s">
        <v>482</v>
      </c>
      <c r="E1428" t="s">
        <v>9</v>
      </c>
      <c r="F1428" t="s">
        <v>28</v>
      </c>
      <c r="G1428" t="s">
        <v>10</v>
      </c>
      <c r="H1428" t="s">
        <v>487</v>
      </c>
    </row>
    <row r="1429" spans="1:8" x14ac:dyDescent="0.35">
      <c r="A1429" t="s">
        <v>367</v>
      </c>
      <c r="B1429" t="s">
        <v>108</v>
      </c>
      <c r="C1429" t="s">
        <v>497</v>
      </c>
      <c r="D1429" t="s">
        <v>482</v>
      </c>
      <c r="E1429" t="s">
        <v>9</v>
      </c>
      <c r="F1429" t="s">
        <v>28</v>
      </c>
      <c r="G1429" t="s">
        <v>10</v>
      </c>
      <c r="H1429" t="s">
        <v>487</v>
      </c>
    </row>
    <row r="1430" spans="1:8" x14ac:dyDescent="0.35">
      <c r="A1430" t="s">
        <v>368</v>
      </c>
      <c r="B1430" t="s">
        <v>108</v>
      </c>
      <c r="C1430" t="s">
        <v>474</v>
      </c>
      <c r="D1430" t="s">
        <v>482</v>
      </c>
      <c r="E1430" t="s">
        <v>9</v>
      </c>
      <c r="F1430" t="s">
        <v>28</v>
      </c>
      <c r="G1430" t="s">
        <v>10</v>
      </c>
      <c r="H1430" t="s">
        <v>487</v>
      </c>
    </row>
    <row r="1431" spans="1:8" x14ac:dyDescent="0.35">
      <c r="A1431" t="s">
        <v>368</v>
      </c>
      <c r="B1431" t="s">
        <v>108</v>
      </c>
      <c r="C1431" t="s">
        <v>497</v>
      </c>
      <c r="D1431" t="s">
        <v>482</v>
      </c>
      <c r="E1431" t="s">
        <v>9</v>
      </c>
      <c r="F1431" t="s">
        <v>28</v>
      </c>
      <c r="G1431" t="s">
        <v>10</v>
      </c>
      <c r="H1431" t="s">
        <v>487</v>
      </c>
    </row>
    <row r="1432" spans="1:8" x14ac:dyDescent="0.35">
      <c r="A1432" t="s">
        <v>264</v>
      </c>
      <c r="B1432" t="s">
        <v>108</v>
      </c>
      <c r="C1432" t="s">
        <v>497</v>
      </c>
      <c r="D1432" t="s">
        <v>256</v>
      </c>
      <c r="E1432" t="s">
        <v>6</v>
      </c>
      <c r="F1432" t="s">
        <v>28</v>
      </c>
      <c r="G1432" t="s">
        <v>8</v>
      </c>
      <c r="H1432" t="s">
        <v>479</v>
      </c>
    </row>
    <row r="1433" spans="1:8" x14ac:dyDescent="0.35">
      <c r="A1433" t="s">
        <v>254</v>
      </c>
      <c r="B1433" t="s">
        <v>108</v>
      </c>
      <c r="C1433" t="s">
        <v>497</v>
      </c>
      <c r="D1433" t="s">
        <v>256</v>
      </c>
      <c r="E1433" t="s">
        <v>9</v>
      </c>
      <c r="F1433" t="s">
        <v>28</v>
      </c>
      <c r="G1433" t="s">
        <v>15</v>
      </c>
      <c r="H1433" t="s">
        <v>484</v>
      </c>
    </row>
    <row r="1434" spans="1:8" x14ac:dyDescent="0.35">
      <c r="A1434" t="s">
        <v>257</v>
      </c>
      <c r="B1434" t="s">
        <v>136</v>
      </c>
      <c r="C1434" t="s">
        <v>498</v>
      </c>
      <c r="D1434" t="s">
        <v>256</v>
      </c>
      <c r="E1434" t="s">
        <v>6</v>
      </c>
      <c r="F1434" t="s">
        <v>28</v>
      </c>
      <c r="G1434" t="s">
        <v>8</v>
      </c>
      <c r="H1434" t="s">
        <v>479</v>
      </c>
    </row>
    <row r="1435" spans="1:8" x14ac:dyDescent="0.35">
      <c r="A1435" t="s">
        <v>257</v>
      </c>
      <c r="B1435" t="s">
        <v>136</v>
      </c>
      <c r="C1435" t="s">
        <v>474</v>
      </c>
      <c r="D1435" t="s">
        <v>256</v>
      </c>
      <c r="E1435" t="s">
        <v>6</v>
      </c>
      <c r="F1435" t="s">
        <v>28</v>
      </c>
      <c r="G1435" t="s">
        <v>8</v>
      </c>
      <c r="H1435" t="s">
        <v>479</v>
      </c>
    </row>
    <row r="1436" spans="1:8" x14ac:dyDescent="0.35">
      <c r="A1436" t="s">
        <v>261</v>
      </c>
      <c r="B1436" t="s">
        <v>136</v>
      </c>
      <c r="C1436" t="s">
        <v>474</v>
      </c>
      <c r="D1436" t="s">
        <v>256</v>
      </c>
      <c r="E1436" t="s">
        <v>11</v>
      </c>
      <c r="F1436" t="s">
        <v>28</v>
      </c>
      <c r="G1436" t="s">
        <v>8</v>
      </c>
      <c r="H1436" t="s">
        <v>476</v>
      </c>
    </row>
    <row r="1437" spans="1:8" x14ac:dyDescent="0.35">
      <c r="A1437" t="s">
        <v>261</v>
      </c>
      <c r="B1437" t="s">
        <v>136</v>
      </c>
      <c r="C1437" t="s">
        <v>459</v>
      </c>
      <c r="D1437" t="s">
        <v>256</v>
      </c>
      <c r="E1437" t="s">
        <v>11</v>
      </c>
      <c r="F1437" t="s">
        <v>28</v>
      </c>
      <c r="G1437" t="s">
        <v>8</v>
      </c>
      <c r="H1437" t="s">
        <v>476</v>
      </c>
    </row>
    <row r="1438" spans="1:8" x14ac:dyDescent="0.35">
      <c r="A1438" t="s">
        <v>261</v>
      </c>
      <c r="B1438" t="s">
        <v>136</v>
      </c>
      <c r="C1438" t="s">
        <v>498</v>
      </c>
      <c r="D1438" t="s">
        <v>256</v>
      </c>
      <c r="E1438" t="s">
        <v>11</v>
      </c>
      <c r="F1438" t="s">
        <v>28</v>
      </c>
      <c r="G1438" t="s">
        <v>8</v>
      </c>
      <c r="H1438" t="s">
        <v>476</v>
      </c>
    </row>
    <row r="1439" spans="1:8" x14ac:dyDescent="0.35">
      <c r="A1439" t="s">
        <v>260</v>
      </c>
      <c r="B1439" t="s">
        <v>136</v>
      </c>
      <c r="C1439" t="s">
        <v>474</v>
      </c>
      <c r="D1439" t="s">
        <v>256</v>
      </c>
      <c r="E1439" t="s">
        <v>11</v>
      </c>
      <c r="F1439" t="s">
        <v>28</v>
      </c>
      <c r="G1439" t="s">
        <v>8</v>
      </c>
      <c r="H1439" t="s">
        <v>476</v>
      </c>
    </row>
    <row r="1440" spans="1:8" x14ac:dyDescent="0.35">
      <c r="A1440" t="s">
        <v>260</v>
      </c>
      <c r="B1440" t="s">
        <v>136</v>
      </c>
      <c r="C1440" t="s">
        <v>498</v>
      </c>
      <c r="D1440" t="s">
        <v>256</v>
      </c>
      <c r="E1440" t="s">
        <v>11</v>
      </c>
      <c r="F1440" t="s">
        <v>28</v>
      </c>
      <c r="G1440" t="s">
        <v>8</v>
      </c>
      <c r="H1440" t="s">
        <v>476</v>
      </c>
    </row>
    <row r="1441" spans="1:8" x14ac:dyDescent="0.35">
      <c r="A1441" t="s">
        <v>283</v>
      </c>
      <c r="B1441" t="s">
        <v>136</v>
      </c>
      <c r="C1441" t="s">
        <v>498</v>
      </c>
      <c r="D1441" t="s">
        <v>256</v>
      </c>
      <c r="E1441" t="s">
        <v>11</v>
      </c>
      <c r="F1441" t="s">
        <v>28</v>
      </c>
      <c r="G1441" t="s">
        <v>8</v>
      </c>
      <c r="H1441" t="s">
        <v>476</v>
      </c>
    </row>
    <row r="1442" spans="1:8" x14ac:dyDescent="0.35">
      <c r="A1442" t="s">
        <v>283</v>
      </c>
      <c r="B1442" t="s">
        <v>136</v>
      </c>
      <c r="C1442" t="s">
        <v>459</v>
      </c>
      <c r="D1442" t="s">
        <v>256</v>
      </c>
      <c r="E1442" t="s">
        <v>11</v>
      </c>
      <c r="F1442" t="s">
        <v>28</v>
      </c>
      <c r="G1442" t="s">
        <v>8</v>
      </c>
      <c r="H1442" t="s">
        <v>476</v>
      </c>
    </row>
    <row r="1443" spans="1:8" x14ac:dyDescent="0.35">
      <c r="A1443" t="s">
        <v>283</v>
      </c>
      <c r="B1443" t="s">
        <v>136</v>
      </c>
      <c r="C1443" t="s">
        <v>474</v>
      </c>
      <c r="D1443" t="s">
        <v>256</v>
      </c>
      <c r="E1443" t="s">
        <v>11</v>
      </c>
      <c r="F1443" t="s">
        <v>28</v>
      </c>
      <c r="G1443" t="s">
        <v>8</v>
      </c>
      <c r="H1443" t="s">
        <v>476</v>
      </c>
    </row>
    <row r="1444" spans="1:8" x14ac:dyDescent="0.35">
      <c r="A1444" t="s">
        <v>271</v>
      </c>
      <c r="B1444" t="s">
        <v>136</v>
      </c>
      <c r="C1444" t="s">
        <v>498</v>
      </c>
      <c r="D1444" t="s">
        <v>256</v>
      </c>
      <c r="E1444" t="s">
        <v>11</v>
      </c>
      <c r="F1444" t="s">
        <v>28</v>
      </c>
      <c r="G1444" t="s">
        <v>8</v>
      </c>
      <c r="H1444" t="s">
        <v>476</v>
      </c>
    </row>
    <row r="1445" spans="1:8" x14ac:dyDescent="0.35">
      <c r="A1445" t="s">
        <v>271</v>
      </c>
      <c r="B1445" t="s">
        <v>136</v>
      </c>
      <c r="C1445" t="s">
        <v>474</v>
      </c>
      <c r="D1445" t="s">
        <v>256</v>
      </c>
      <c r="E1445" t="s">
        <v>11</v>
      </c>
      <c r="F1445" t="s">
        <v>28</v>
      </c>
      <c r="G1445" t="s">
        <v>8</v>
      </c>
      <c r="H1445" t="s">
        <v>476</v>
      </c>
    </row>
    <row r="1446" spans="1:8" x14ac:dyDescent="0.35">
      <c r="A1446" t="s">
        <v>262</v>
      </c>
      <c r="B1446" t="s">
        <v>136</v>
      </c>
      <c r="C1446" t="s">
        <v>474</v>
      </c>
      <c r="D1446" t="s">
        <v>256</v>
      </c>
      <c r="E1446" t="s">
        <v>11</v>
      </c>
      <c r="F1446" t="s">
        <v>28</v>
      </c>
      <c r="G1446" t="s">
        <v>8</v>
      </c>
      <c r="H1446" t="s">
        <v>476</v>
      </c>
    </row>
    <row r="1447" spans="1:8" x14ac:dyDescent="0.35">
      <c r="A1447" t="s">
        <v>262</v>
      </c>
      <c r="B1447" t="s">
        <v>136</v>
      </c>
      <c r="C1447" t="s">
        <v>498</v>
      </c>
      <c r="D1447" t="s">
        <v>256</v>
      </c>
      <c r="E1447" t="s">
        <v>11</v>
      </c>
      <c r="F1447" t="s">
        <v>28</v>
      </c>
      <c r="G1447" t="s">
        <v>8</v>
      </c>
      <c r="H1447" t="s">
        <v>476</v>
      </c>
    </row>
    <row r="1448" spans="1:8" x14ac:dyDescent="0.35">
      <c r="A1448" t="s">
        <v>259</v>
      </c>
      <c r="B1448" t="s">
        <v>136</v>
      </c>
      <c r="C1448" t="s">
        <v>498</v>
      </c>
      <c r="D1448" t="s">
        <v>256</v>
      </c>
      <c r="E1448" t="s">
        <v>11</v>
      </c>
      <c r="F1448" t="s">
        <v>28</v>
      </c>
      <c r="G1448" t="s">
        <v>8</v>
      </c>
      <c r="H1448" t="s">
        <v>481</v>
      </c>
    </row>
    <row r="1449" spans="1:8" x14ac:dyDescent="0.35">
      <c r="A1449" t="s">
        <v>259</v>
      </c>
      <c r="B1449" t="s">
        <v>136</v>
      </c>
      <c r="C1449" t="s">
        <v>474</v>
      </c>
      <c r="D1449" t="s">
        <v>256</v>
      </c>
      <c r="E1449" t="s">
        <v>11</v>
      </c>
      <c r="F1449" t="s">
        <v>28</v>
      </c>
      <c r="G1449" t="s">
        <v>8</v>
      </c>
      <c r="H1449" t="s">
        <v>481</v>
      </c>
    </row>
    <row r="1450" spans="1:8" x14ac:dyDescent="0.35">
      <c r="A1450" t="s">
        <v>259</v>
      </c>
      <c r="B1450" t="s">
        <v>136</v>
      </c>
      <c r="C1450" t="s">
        <v>459</v>
      </c>
      <c r="D1450" t="s">
        <v>256</v>
      </c>
      <c r="E1450" t="s">
        <v>11</v>
      </c>
      <c r="F1450" t="s">
        <v>28</v>
      </c>
      <c r="G1450" t="s">
        <v>8</v>
      </c>
      <c r="H1450" t="s">
        <v>481</v>
      </c>
    </row>
    <row r="1451" spans="1:8" x14ac:dyDescent="0.35">
      <c r="A1451" t="s">
        <v>258</v>
      </c>
      <c r="B1451" t="s">
        <v>136</v>
      </c>
      <c r="C1451" t="s">
        <v>498</v>
      </c>
      <c r="D1451" t="s">
        <v>256</v>
      </c>
      <c r="E1451" t="s">
        <v>6</v>
      </c>
      <c r="F1451" t="s">
        <v>28</v>
      </c>
      <c r="G1451" t="s">
        <v>8</v>
      </c>
      <c r="H1451" t="s">
        <v>481</v>
      </c>
    </row>
    <row r="1452" spans="1:8" x14ac:dyDescent="0.35">
      <c r="A1452" t="s">
        <v>258</v>
      </c>
      <c r="B1452" t="s">
        <v>136</v>
      </c>
      <c r="C1452" t="s">
        <v>474</v>
      </c>
      <c r="D1452" t="s">
        <v>256</v>
      </c>
      <c r="E1452" t="s">
        <v>6</v>
      </c>
      <c r="F1452" t="s">
        <v>28</v>
      </c>
      <c r="G1452" t="s">
        <v>8</v>
      </c>
      <c r="H1452" t="s">
        <v>481</v>
      </c>
    </row>
    <row r="1453" spans="1:8" x14ac:dyDescent="0.35">
      <c r="A1453" t="s">
        <v>258</v>
      </c>
      <c r="B1453" t="s">
        <v>136</v>
      </c>
      <c r="C1453" t="s">
        <v>459</v>
      </c>
      <c r="D1453" t="s">
        <v>256</v>
      </c>
      <c r="E1453" t="s">
        <v>6</v>
      </c>
      <c r="F1453" t="s">
        <v>28</v>
      </c>
      <c r="G1453" t="s">
        <v>8</v>
      </c>
      <c r="H1453" t="s">
        <v>481</v>
      </c>
    </row>
    <row r="1454" spans="1:8" x14ac:dyDescent="0.35">
      <c r="A1454" t="s">
        <v>358</v>
      </c>
      <c r="B1454" t="s">
        <v>136</v>
      </c>
      <c r="C1454" t="s">
        <v>459</v>
      </c>
      <c r="D1454" t="s">
        <v>482</v>
      </c>
      <c r="E1454" t="s">
        <v>9</v>
      </c>
      <c r="F1454" t="s">
        <v>28</v>
      </c>
      <c r="G1454" t="s">
        <v>10</v>
      </c>
      <c r="H1454" t="s">
        <v>483</v>
      </c>
    </row>
    <row r="1455" spans="1:8" x14ac:dyDescent="0.35">
      <c r="A1455" t="s">
        <v>358</v>
      </c>
      <c r="B1455" t="s">
        <v>136</v>
      </c>
      <c r="C1455" t="s">
        <v>498</v>
      </c>
      <c r="D1455" t="s">
        <v>482</v>
      </c>
      <c r="E1455" t="s">
        <v>9</v>
      </c>
      <c r="F1455" t="s">
        <v>28</v>
      </c>
      <c r="G1455" t="s">
        <v>10</v>
      </c>
      <c r="H1455" t="s">
        <v>483</v>
      </c>
    </row>
    <row r="1456" spans="1:8" x14ac:dyDescent="0.35">
      <c r="A1456" t="s">
        <v>268</v>
      </c>
      <c r="B1456" t="s">
        <v>136</v>
      </c>
      <c r="C1456" t="s">
        <v>474</v>
      </c>
      <c r="D1456" t="s">
        <v>256</v>
      </c>
      <c r="E1456" t="s">
        <v>6</v>
      </c>
      <c r="F1456" t="s">
        <v>28</v>
      </c>
      <c r="G1456" t="s">
        <v>7</v>
      </c>
      <c r="H1456" t="s">
        <v>475</v>
      </c>
    </row>
    <row r="1457" spans="1:8" x14ac:dyDescent="0.35">
      <c r="A1457" t="s">
        <v>268</v>
      </c>
      <c r="B1457" t="s">
        <v>136</v>
      </c>
      <c r="C1457" t="s">
        <v>459</v>
      </c>
      <c r="D1457" t="s">
        <v>256</v>
      </c>
      <c r="E1457" t="s">
        <v>6</v>
      </c>
      <c r="F1457" t="s">
        <v>28</v>
      </c>
      <c r="G1457" t="s">
        <v>7</v>
      </c>
      <c r="H1457" t="s">
        <v>475</v>
      </c>
    </row>
    <row r="1458" spans="1:8" x14ac:dyDescent="0.35">
      <c r="A1458" t="s">
        <v>268</v>
      </c>
      <c r="B1458" t="s">
        <v>136</v>
      </c>
      <c r="C1458" t="s">
        <v>498</v>
      </c>
      <c r="D1458" t="s">
        <v>256</v>
      </c>
      <c r="E1458" t="s">
        <v>6</v>
      </c>
      <c r="F1458" t="s">
        <v>28</v>
      </c>
      <c r="G1458" t="s">
        <v>7</v>
      </c>
      <c r="H1458" t="s">
        <v>475</v>
      </c>
    </row>
    <row r="1459" spans="1:8" x14ac:dyDescent="0.35">
      <c r="A1459" t="s">
        <v>263</v>
      </c>
      <c r="B1459" t="s">
        <v>136</v>
      </c>
      <c r="C1459" t="s">
        <v>498</v>
      </c>
      <c r="D1459" t="s">
        <v>256</v>
      </c>
      <c r="E1459" t="s">
        <v>6</v>
      </c>
      <c r="F1459" t="s">
        <v>28</v>
      </c>
      <c r="G1459" t="s">
        <v>8</v>
      </c>
      <c r="H1459" t="s">
        <v>479</v>
      </c>
    </row>
    <row r="1460" spans="1:8" x14ac:dyDescent="0.35">
      <c r="A1460" t="s">
        <v>263</v>
      </c>
      <c r="B1460" t="s">
        <v>136</v>
      </c>
      <c r="C1460" t="s">
        <v>474</v>
      </c>
      <c r="D1460" t="s">
        <v>256</v>
      </c>
      <c r="E1460" t="s">
        <v>6</v>
      </c>
      <c r="F1460" t="s">
        <v>28</v>
      </c>
      <c r="G1460" t="s">
        <v>8</v>
      </c>
      <c r="H1460" t="s">
        <v>479</v>
      </c>
    </row>
    <row r="1461" spans="1:8" x14ac:dyDescent="0.35">
      <c r="A1461" t="s">
        <v>360</v>
      </c>
      <c r="B1461" t="s">
        <v>136</v>
      </c>
      <c r="C1461" t="s">
        <v>459</v>
      </c>
      <c r="D1461" t="s">
        <v>482</v>
      </c>
      <c r="E1461" t="s">
        <v>9</v>
      </c>
      <c r="F1461" t="s">
        <v>28</v>
      </c>
      <c r="G1461" t="s">
        <v>10</v>
      </c>
      <c r="H1461" t="s">
        <v>484</v>
      </c>
    </row>
    <row r="1462" spans="1:8" x14ac:dyDescent="0.35">
      <c r="A1462" t="s">
        <v>360</v>
      </c>
      <c r="B1462" t="s">
        <v>136</v>
      </c>
      <c r="C1462" t="s">
        <v>498</v>
      </c>
      <c r="D1462" t="s">
        <v>482</v>
      </c>
      <c r="E1462" t="s">
        <v>9</v>
      </c>
      <c r="F1462" t="s">
        <v>28</v>
      </c>
      <c r="G1462" t="s">
        <v>10</v>
      </c>
      <c r="H1462" t="s">
        <v>484</v>
      </c>
    </row>
    <row r="1463" spans="1:8" x14ac:dyDescent="0.35">
      <c r="A1463" t="s">
        <v>361</v>
      </c>
      <c r="B1463" t="s">
        <v>136</v>
      </c>
      <c r="C1463" t="s">
        <v>459</v>
      </c>
      <c r="D1463" t="s">
        <v>482</v>
      </c>
      <c r="E1463" t="s">
        <v>9</v>
      </c>
      <c r="F1463" t="s">
        <v>28</v>
      </c>
      <c r="G1463" t="s">
        <v>10</v>
      </c>
      <c r="H1463" t="s">
        <v>484</v>
      </c>
    </row>
    <row r="1464" spans="1:8" x14ac:dyDescent="0.35">
      <c r="A1464" t="s">
        <v>361</v>
      </c>
      <c r="B1464" t="s">
        <v>136</v>
      </c>
      <c r="C1464" t="s">
        <v>498</v>
      </c>
      <c r="D1464" t="s">
        <v>482</v>
      </c>
      <c r="E1464" t="s">
        <v>9</v>
      </c>
      <c r="F1464" t="s">
        <v>28</v>
      </c>
      <c r="G1464" t="s">
        <v>10</v>
      </c>
      <c r="H1464" t="s">
        <v>484</v>
      </c>
    </row>
    <row r="1465" spans="1:8" x14ac:dyDescent="0.35">
      <c r="A1465" t="s">
        <v>288</v>
      </c>
      <c r="B1465" t="s">
        <v>136</v>
      </c>
      <c r="C1465" t="s">
        <v>474</v>
      </c>
      <c r="D1465" t="s">
        <v>256</v>
      </c>
      <c r="E1465" t="s">
        <v>12</v>
      </c>
      <c r="F1465" t="s">
        <v>28</v>
      </c>
      <c r="G1465" t="s">
        <v>14</v>
      </c>
      <c r="H1465" t="s">
        <v>492</v>
      </c>
    </row>
    <row r="1466" spans="1:8" x14ac:dyDescent="0.35">
      <c r="A1466" t="s">
        <v>288</v>
      </c>
      <c r="B1466" t="s">
        <v>136</v>
      </c>
      <c r="C1466" t="s">
        <v>498</v>
      </c>
      <c r="D1466" t="s">
        <v>256</v>
      </c>
      <c r="E1466" t="s">
        <v>12</v>
      </c>
      <c r="F1466" t="s">
        <v>28</v>
      </c>
      <c r="G1466" t="s">
        <v>14</v>
      </c>
      <c r="H1466" t="s">
        <v>492</v>
      </c>
    </row>
    <row r="1467" spans="1:8" x14ac:dyDescent="0.35">
      <c r="A1467" t="s">
        <v>294</v>
      </c>
      <c r="B1467" t="s">
        <v>136</v>
      </c>
      <c r="C1467" t="s">
        <v>498</v>
      </c>
      <c r="D1467" t="s">
        <v>256</v>
      </c>
      <c r="E1467" t="s">
        <v>12</v>
      </c>
      <c r="F1467" t="s">
        <v>28</v>
      </c>
      <c r="G1467" t="s">
        <v>14</v>
      </c>
      <c r="H1467" t="s">
        <v>492</v>
      </c>
    </row>
    <row r="1468" spans="1:8" x14ac:dyDescent="0.35">
      <c r="A1468" t="s">
        <v>294</v>
      </c>
      <c r="B1468" t="s">
        <v>136</v>
      </c>
      <c r="C1468" t="s">
        <v>474</v>
      </c>
      <c r="D1468" t="s">
        <v>256</v>
      </c>
      <c r="E1468" t="s">
        <v>12</v>
      </c>
      <c r="F1468" t="s">
        <v>28</v>
      </c>
      <c r="G1468" t="s">
        <v>14</v>
      </c>
      <c r="H1468" t="s">
        <v>492</v>
      </c>
    </row>
    <row r="1469" spans="1:8" x14ac:dyDescent="0.35">
      <c r="A1469" t="s">
        <v>370</v>
      </c>
      <c r="B1469" t="s">
        <v>136</v>
      </c>
      <c r="C1469" t="s">
        <v>498</v>
      </c>
      <c r="D1469" t="s">
        <v>482</v>
      </c>
      <c r="E1469" t="s">
        <v>9</v>
      </c>
      <c r="F1469" t="s">
        <v>28</v>
      </c>
      <c r="G1469" t="s">
        <v>10</v>
      </c>
      <c r="H1469" t="s">
        <v>485</v>
      </c>
    </row>
    <row r="1470" spans="1:8" x14ac:dyDescent="0.35">
      <c r="A1470" t="s">
        <v>370</v>
      </c>
      <c r="B1470" t="s">
        <v>136</v>
      </c>
      <c r="C1470" t="s">
        <v>459</v>
      </c>
      <c r="D1470" t="s">
        <v>482</v>
      </c>
      <c r="E1470" t="s">
        <v>9</v>
      </c>
      <c r="F1470" t="s">
        <v>28</v>
      </c>
      <c r="G1470" t="s">
        <v>10</v>
      </c>
      <c r="H1470" t="s">
        <v>485</v>
      </c>
    </row>
    <row r="1471" spans="1:8" x14ac:dyDescent="0.35">
      <c r="A1471" t="s">
        <v>357</v>
      </c>
      <c r="B1471" t="s">
        <v>136</v>
      </c>
      <c r="C1471" t="s">
        <v>459</v>
      </c>
      <c r="D1471" t="s">
        <v>482</v>
      </c>
      <c r="E1471" t="s">
        <v>9</v>
      </c>
      <c r="F1471" t="s">
        <v>28</v>
      </c>
      <c r="G1471" t="s">
        <v>10</v>
      </c>
      <c r="H1471" t="s">
        <v>484</v>
      </c>
    </row>
    <row r="1472" spans="1:8" x14ac:dyDescent="0.35">
      <c r="A1472" t="s">
        <v>357</v>
      </c>
      <c r="B1472" t="s">
        <v>136</v>
      </c>
      <c r="C1472" t="s">
        <v>498</v>
      </c>
      <c r="D1472" t="s">
        <v>482</v>
      </c>
      <c r="E1472" t="s">
        <v>9</v>
      </c>
      <c r="F1472" t="s">
        <v>28</v>
      </c>
      <c r="G1472" t="s">
        <v>10</v>
      </c>
      <c r="H1472" t="s">
        <v>484</v>
      </c>
    </row>
    <row r="1473" spans="1:8" x14ac:dyDescent="0.35">
      <c r="A1473" t="s">
        <v>359</v>
      </c>
      <c r="B1473" t="s">
        <v>136</v>
      </c>
      <c r="C1473" t="s">
        <v>459</v>
      </c>
      <c r="D1473" t="s">
        <v>482</v>
      </c>
      <c r="E1473" t="s">
        <v>9</v>
      </c>
      <c r="F1473" t="s">
        <v>28</v>
      </c>
      <c r="G1473" t="s">
        <v>10</v>
      </c>
      <c r="H1473" t="s">
        <v>483</v>
      </c>
    </row>
    <row r="1474" spans="1:8" x14ac:dyDescent="0.35">
      <c r="A1474" t="s">
        <v>359</v>
      </c>
      <c r="B1474" t="s">
        <v>136</v>
      </c>
      <c r="C1474" t="s">
        <v>498</v>
      </c>
      <c r="D1474" t="s">
        <v>482</v>
      </c>
      <c r="E1474" t="s">
        <v>9</v>
      </c>
      <c r="F1474" t="s">
        <v>28</v>
      </c>
      <c r="G1474" t="s">
        <v>10</v>
      </c>
      <c r="H1474" t="s">
        <v>483</v>
      </c>
    </row>
    <row r="1475" spans="1:8" x14ac:dyDescent="0.35">
      <c r="A1475" t="s">
        <v>362</v>
      </c>
      <c r="B1475" t="s">
        <v>136</v>
      </c>
      <c r="C1475" t="s">
        <v>459</v>
      </c>
      <c r="D1475" t="s">
        <v>482</v>
      </c>
      <c r="E1475" t="s">
        <v>9</v>
      </c>
      <c r="F1475" t="s">
        <v>28</v>
      </c>
      <c r="G1475" t="s">
        <v>10</v>
      </c>
      <c r="H1475" t="s">
        <v>483</v>
      </c>
    </row>
    <row r="1476" spans="1:8" x14ac:dyDescent="0.35">
      <c r="A1476" t="s">
        <v>362</v>
      </c>
      <c r="B1476" t="s">
        <v>136</v>
      </c>
      <c r="C1476" t="s">
        <v>498</v>
      </c>
      <c r="D1476" t="s">
        <v>482</v>
      </c>
      <c r="E1476" t="s">
        <v>9</v>
      </c>
      <c r="F1476" t="s">
        <v>28</v>
      </c>
      <c r="G1476" t="s">
        <v>10</v>
      </c>
      <c r="H1476" t="s">
        <v>483</v>
      </c>
    </row>
    <row r="1477" spans="1:8" x14ac:dyDescent="0.35">
      <c r="A1477" t="s">
        <v>363</v>
      </c>
      <c r="B1477" t="s">
        <v>136</v>
      </c>
      <c r="C1477" t="s">
        <v>498</v>
      </c>
      <c r="D1477" t="s">
        <v>482</v>
      </c>
      <c r="E1477" t="s">
        <v>9</v>
      </c>
      <c r="F1477" t="s">
        <v>28</v>
      </c>
      <c r="G1477" t="s">
        <v>10</v>
      </c>
      <c r="H1477" t="s">
        <v>483</v>
      </c>
    </row>
    <row r="1478" spans="1:8" x14ac:dyDescent="0.35">
      <c r="A1478" t="s">
        <v>363</v>
      </c>
      <c r="B1478" t="s">
        <v>136</v>
      </c>
      <c r="C1478" t="s">
        <v>459</v>
      </c>
      <c r="D1478" t="s">
        <v>482</v>
      </c>
      <c r="E1478" t="s">
        <v>9</v>
      </c>
      <c r="F1478" t="s">
        <v>28</v>
      </c>
      <c r="G1478" t="s">
        <v>10</v>
      </c>
      <c r="H1478" t="s">
        <v>483</v>
      </c>
    </row>
    <row r="1479" spans="1:8" x14ac:dyDescent="0.35">
      <c r="A1479" t="s">
        <v>364</v>
      </c>
      <c r="B1479" t="s">
        <v>136</v>
      </c>
      <c r="C1479" t="s">
        <v>459</v>
      </c>
      <c r="D1479" t="s">
        <v>482</v>
      </c>
      <c r="E1479" t="s">
        <v>9</v>
      </c>
      <c r="F1479" t="s">
        <v>28</v>
      </c>
      <c r="G1479" t="s">
        <v>10</v>
      </c>
      <c r="H1479" t="s">
        <v>483</v>
      </c>
    </row>
    <row r="1480" spans="1:8" x14ac:dyDescent="0.35">
      <c r="A1480" t="s">
        <v>364</v>
      </c>
      <c r="B1480" t="s">
        <v>136</v>
      </c>
      <c r="C1480" t="s">
        <v>498</v>
      </c>
      <c r="D1480" t="s">
        <v>482</v>
      </c>
      <c r="E1480" t="s">
        <v>9</v>
      </c>
      <c r="F1480" t="s">
        <v>28</v>
      </c>
      <c r="G1480" t="s">
        <v>10</v>
      </c>
      <c r="H1480" t="s">
        <v>483</v>
      </c>
    </row>
    <row r="1481" spans="1:8" x14ac:dyDescent="0.35">
      <c r="A1481" t="s">
        <v>366</v>
      </c>
      <c r="B1481" t="s">
        <v>136</v>
      </c>
      <c r="C1481" t="s">
        <v>459</v>
      </c>
      <c r="D1481" t="s">
        <v>482</v>
      </c>
      <c r="E1481" t="s">
        <v>6</v>
      </c>
      <c r="F1481" t="s">
        <v>28</v>
      </c>
      <c r="G1481" t="s">
        <v>10</v>
      </c>
      <c r="H1481" t="s">
        <v>483</v>
      </c>
    </row>
    <row r="1482" spans="1:8" x14ac:dyDescent="0.35">
      <c r="A1482" t="s">
        <v>366</v>
      </c>
      <c r="B1482" t="s">
        <v>136</v>
      </c>
      <c r="C1482" t="s">
        <v>498</v>
      </c>
      <c r="D1482" t="s">
        <v>482</v>
      </c>
      <c r="E1482" t="s">
        <v>6</v>
      </c>
      <c r="F1482" t="s">
        <v>28</v>
      </c>
      <c r="G1482" t="s">
        <v>10</v>
      </c>
      <c r="H1482" t="s">
        <v>483</v>
      </c>
    </row>
    <row r="1483" spans="1:8" x14ac:dyDescent="0.35">
      <c r="A1483" t="s">
        <v>325</v>
      </c>
      <c r="B1483" t="s">
        <v>136</v>
      </c>
      <c r="C1483" t="s">
        <v>459</v>
      </c>
      <c r="D1483" t="s">
        <v>256</v>
      </c>
      <c r="E1483" t="s">
        <v>6</v>
      </c>
      <c r="F1483" t="s">
        <v>28</v>
      </c>
      <c r="G1483" t="s">
        <v>14</v>
      </c>
      <c r="H1483" t="s">
        <v>493</v>
      </c>
    </row>
    <row r="1484" spans="1:8" x14ac:dyDescent="0.35">
      <c r="A1484" t="s">
        <v>286</v>
      </c>
      <c r="B1484" t="s">
        <v>136</v>
      </c>
      <c r="C1484" t="s">
        <v>474</v>
      </c>
      <c r="D1484" t="s">
        <v>256</v>
      </c>
      <c r="E1484" t="s">
        <v>6</v>
      </c>
      <c r="F1484" t="s">
        <v>28</v>
      </c>
      <c r="G1484" t="s">
        <v>16</v>
      </c>
      <c r="H1484" t="s">
        <v>481</v>
      </c>
    </row>
    <row r="1485" spans="1:8" x14ac:dyDescent="0.35">
      <c r="A1485" t="s">
        <v>286</v>
      </c>
      <c r="B1485" t="s">
        <v>136</v>
      </c>
      <c r="C1485" t="s">
        <v>498</v>
      </c>
      <c r="D1485" t="s">
        <v>256</v>
      </c>
      <c r="E1485" t="s">
        <v>6</v>
      </c>
      <c r="F1485" t="s">
        <v>28</v>
      </c>
      <c r="G1485" t="s">
        <v>16</v>
      </c>
      <c r="H1485" t="s">
        <v>481</v>
      </c>
    </row>
    <row r="1486" spans="1:8" x14ac:dyDescent="0.35">
      <c r="A1486" t="s">
        <v>286</v>
      </c>
      <c r="B1486" t="s">
        <v>136</v>
      </c>
      <c r="C1486" t="s">
        <v>459</v>
      </c>
      <c r="D1486" t="s">
        <v>256</v>
      </c>
      <c r="E1486" t="s">
        <v>6</v>
      </c>
      <c r="F1486" t="s">
        <v>28</v>
      </c>
      <c r="G1486" t="s">
        <v>16</v>
      </c>
      <c r="H1486" t="s">
        <v>481</v>
      </c>
    </row>
    <row r="1487" spans="1:8" x14ac:dyDescent="0.35">
      <c r="A1487" t="s">
        <v>279</v>
      </c>
      <c r="B1487" t="s">
        <v>136</v>
      </c>
      <c r="C1487" t="s">
        <v>474</v>
      </c>
      <c r="D1487" t="s">
        <v>256</v>
      </c>
      <c r="E1487" t="s">
        <v>6</v>
      </c>
      <c r="F1487" t="s">
        <v>28</v>
      </c>
      <c r="G1487" t="s">
        <v>16</v>
      </c>
      <c r="H1487" t="s">
        <v>481</v>
      </c>
    </row>
    <row r="1488" spans="1:8" x14ac:dyDescent="0.35">
      <c r="A1488" t="s">
        <v>279</v>
      </c>
      <c r="B1488" t="s">
        <v>136</v>
      </c>
      <c r="C1488" t="s">
        <v>459</v>
      </c>
      <c r="D1488" t="s">
        <v>256</v>
      </c>
      <c r="E1488" t="s">
        <v>6</v>
      </c>
      <c r="F1488" t="s">
        <v>28</v>
      </c>
      <c r="G1488" t="s">
        <v>16</v>
      </c>
      <c r="H1488" t="s">
        <v>481</v>
      </c>
    </row>
    <row r="1489" spans="1:8" x14ac:dyDescent="0.35">
      <c r="A1489" t="s">
        <v>279</v>
      </c>
      <c r="B1489" t="s">
        <v>136</v>
      </c>
      <c r="C1489" t="s">
        <v>498</v>
      </c>
      <c r="D1489" t="s">
        <v>256</v>
      </c>
      <c r="E1489" t="s">
        <v>6</v>
      </c>
      <c r="F1489" t="s">
        <v>28</v>
      </c>
      <c r="G1489" t="s">
        <v>16</v>
      </c>
      <c r="H1489" t="s">
        <v>481</v>
      </c>
    </row>
    <row r="1490" spans="1:8" x14ac:dyDescent="0.35">
      <c r="A1490" t="s">
        <v>331</v>
      </c>
      <c r="B1490" t="s">
        <v>136</v>
      </c>
      <c r="C1490" t="s">
        <v>498</v>
      </c>
      <c r="D1490" t="s">
        <v>256</v>
      </c>
      <c r="E1490" t="s">
        <v>11</v>
      </c>
      <c r="F1490" t="s">
        <v>28</v>
      </c>
      <c r="G1490" t="s">
        <v>14</v>
      </c>
      <c r="H1490" t="s">
        <v>493</v>
      </c>
    </row>
    <row r="1491" spans="1:8" x14ac:dyDescent="0.35">
      <c r="A1491" t="s">
        <v>331</v>
      </c>
      <c r="B1491" t="s">
        <v>136</v>
      </c>
      <c r="C1491" t="s">
        <v>474</v>
      </c>
      <c r="D1491" t="s">
        <v>256</v>
      </c>
      <c r="E1491" t="s">
        <v>11</v>
      </c>
      <c r="F1491" t="s">
        <v>28</v>
      </c>
      <c r="G1491" t="s">
        <v>14</v>
      </c>
      <c r="H1491" t="s">
        <v>493</v>
      </c>
    </row>
    <row r="1492" spans="1:8" x14ac:dyDescent="0.35">
      <c r="A1492" t="s">
        <v>356</v>
      </c>
      <c r="B1492" t="s">
        <v>136</v>
      </c>
      <c r="C1492" t="s">
        <v>498</v>
      </c>
      <c r="D1492" t="s">
        <v>482</v>
      </c>
      <c r="E1492" t="s">
        <v>9</v>
      </c>
      <c r="F1492" t="s">
        <v>28</v>
      </c>
      <c r="G1492" t="s">
        <v>10</v>
      </c>
      <c r="H1492" t="s">
        <v>486</v>
      </c>
    </row>
    <row r="1493" spans="1:8" x14ac:dyDescent="0.35">
      <c r="A1493" t="s">
        <v>356</v>
      </c>
      <c r="B1493" t="s">
        <v>136</v>
      </c>
      <c r="C1493" t="s">
        <v>459</v>
      </c>
      <c r="D1493" t="s">
        <v>482</v>
      </c>
      <c r="E1493" t="s">
        <v>9</v>
      </c>
      <c r="F1493" t="s">
        <v>28</v>
      </c>
      <c r="G1493" t="s">
        <v>10</v>
      </c>
      <c r="H1493" t="s">
        <v>486</v>
      </c>
    </row>
    <row r="1494" spans="1:8" x14ac:dyDescent="0.35">
      <c r="A1494" t="s">
        <v>280</v>
      </c>
      <c r="B1494" t="s">
        <v>136</v>
      </c>
      <c r="C1494" t="s">
        <v>474</v>
      </c>
      <c r="D1494" t="s">
        <v>256</v>
      </c>
      <c r="E1494" t="s">
        <v>11</v>
      </c>
      <c r="F1494" t="s">
        <v>28</v>
      </c>
      <c r="G1494" t="s">
        <v>15</v>
      </c>
      <c r="H1494" t="s">
        <v>486</v>
      </c>
    </row>
    <row r="1495" spans="1:8" x14ac:dyDescent="0.35">
      <c r="A1495" t="s">
        <v>280</v>
      </c>
      <c r="B1495" t="s">
        <v>136</v>
      </c>
      <c r="C1495" t="s">
        <v>498</v>
      </c>
      <c r="D1495" t="s">
        <v>256</v>
      </c>
      <c r="E1495" t="s">
        <v>11</v>
      </c>
      <c r="F1495" t="s">
        <v>28</v>
      </c>
      <c r="G1495" t="s">
        <v>15</v>
      </c>
      <c r="H1495" t="s">
        <v>486</v>
      </c>
    </row>
    <row r="1496" spans="1:8" x14ac:dyDescent="0.35">
      <c r="A1496" t="s">
        <v>282</v>
      </c>
      <c r="B1496" t="s">
        <v>136</v>
      </c>
      <c r="C1496" t="s">
        <v>498</v>
      </c>
      <c r="D1496" t="s">
        <v>256</v>
      </c>
      <c r="E1496" t="s">
        <v>11</v>
      </c>
      <c r="F1496" t="s">
        <v>28</v>
      </c>
      <c r="G1496" t="s">
        <v>7</v>
      </c>
      <c r="H1496" t="s">
        <v>491</v>
      </c>
    </row>
    <row r="1497" spans="1:8" x14ac:dyDescent="0.35">
      <c r="A1497" t="s">
        <v>282</v>
      </c>
      <c r="B1497" t="s">
        <v>136</v>
      </c>
      <c r="C1497" t="s">
        <v>474</v>
      </c>
      <c r="D1497" t="s">
        <v>256</v>
      </c>
      <c r="E1497" t="s">
        <v>11</v>
      </c>
      <c r="F1497" t="s">
        <v>28</v>
      </c>
      <c r="G1497" t="s">
        <v>7</v>
      </c>
      <c r="H1497" t="s">
        <v>491</v>
      </c>
    </row>
    <row r="1498" spans="1:8" x14ac:dyDescent="0.35">
      <c r="A1498" t="s">
        <v>284</v>
      </c>
      <c r="B1498" t="s">
        <v>136</v>
      </c>
      <c r="C1498" t="s">
        <v>474</v>
      </c>
      <c r="D1498" t="s">
        <v>256</v>
      </c>
      <c r="E1498" t="s">
        <v>6</v>
      </c>
      <c r="F1498" t="s">
        <v>28</v>
      </c>
      <c r="G1498" t="s">
        <v>7</v>
      </c>
      <c r="H1498" t="s">
        <v>491</v>
      </c>
    </row>
    <row r="1499" spans="1:8" x14ac:dyDescent="0.35">
      <c r="A1499" t="s">
        <v>291</v>
      </c>
      <c r="B1499" t="s">
        <v>136</v>
      </c>
      <c r="C1499" t="s">
        <v>459</v>
      </c>
      <c r="D1499" t="s">
        <v>256</v>
      </c>
      <c r="E1499" t="s">
        <v>6</v>
      </c>
      <c r="F1499" t="s">
        <v>28</v>
      </c>
      <c r="G1499" t="s">
        <v>7</v>
      </c>
      <c r="H1499" t="s">
        <v>491</v>
      </c>
    </row>
    <row r="1500" spans="1:8" x14ac:dyDescent="0.35">
      <c r="A1500" t="s">
        <v>285</v>
      </c>
      <c r="B1500" t="s">
        <v>136</v>
      </c>
      <c r="C1500" t="s">
        <v>498</v>
      </c>
      <c r="D1500" t="s">
        <v>256</v>
      </c>
      <c r="E1500" t="s">
        <v>6</v>
      </c>
      <c r="F1500" t="s">
        <v>28</v>
      </c>
      <c r="G1500" t="s">
        <v>7</v>
      </c>
      <c r="H1500" t="s">
        <v>491</v>
      </c>
    </row>
    <row r="1501" spans="1:8" x14ac:dyDescent="0.35">
      <c r="A1501" t="s">
        <v>285</v>
      </c>
      <c r="B1501" t="s">
        <v>136</v>
      </c>
      <c r="C1501" t="s">
        <v>474</v>
      </c>
      <c r="D1501" t="s">
        <v>256</v>
      </c>
      <c r="E1501" t="s">
        <v>6</v>
      </c>
      <c r="F1501" t="s">
        <v>28</v>
      </c>
      <c r="G1501" t="s">
        <v>7</v>
      </c>
      <c r="H1501" t="s">
        <v>491</v>
      </c>
    </row>
    <row r="1502" spans="1:8" x14ac:dyDescent="0.35">
      <c r="A1502" t="s">
        <v>17</v>
      </c>
      <c r="B1502" t="s">
        <v>136</v>
      </c>
      <c r="C1502" t="s">
        <v>498</v>
      </c>
      <c r="D1502" t="s">
        <v>256</v>
      </c>
      <c r="E1502" t="s">
        <v>12</v>
      </c>
      <c r="F1502" t="s">
        <v>28</v>
      </c>
      <c r="G1502" t="s">
        <v>14</v>
      </c>
      <c r="H1502" t="s">
        <v>492</v>
      </c>
    </row>
    <row r="1503" spans="1:8" x14ac:dyDescent="0.35">
      <c r="A1503" t="s">
        <v>367</v>
      </c>
      <c r="B1503" t="s">
        <v>136</v>
      </c>
      <c r="C1503" t="s">
        <v>459</v>
      </c>
      <c r="D1503" t="s">
        <v>482</v>
      </c>
      <c r="E1503" t="s">
        <v>9</v>
      </c>
      <c r="F1503" t="s">
        <v>28</v>
      </c>
      <c r="G1503" t="s">
        <v>10</v>
      </c>
      <c r="H1503" t="s">
        <v>487</v>
      </c>
    </row>
    <row r="1504" spans="1:8" x14ac:dyDescent="0.35">
      <c r="A1504" t="s">
        <v>367</v>
      </c>
      <c r="B1504" t="s">
        <v>136</v>
      </c>
      <c r="C1504" t="s">
        <v>498</v>
      </c>
      <c r="D1504" t="s">
        <v>482</v>
      </c>
      <c r="E1504" t="s">
        <v>9</v>
      </c>
      <c r="F1504" t="s">
        <v>28</v>
      </c>
      <c r="G1504" t="s">
        <v>10</v>
      </c>
      <c r="H1504" t="s">
        <v>487</v>
      </c>
    </row>
    <row r="1505" spans="1:8" x14ac:dyDescent="0.35">
      <c r="A1505" t="s">
        <v>368</v>
      </c>
      <c r="B1505" t="s">
        <v>136</v>
      </c>
      <c r="C1505" t="s">
        <v>459</v>
      </c>
      <c r="D1505" t="s">
        <v>482</v>
      </c>
      <c r="E1505" t="s">
        <v>9</v>
      </c>
      <c r="F1505" t="s">
        <v>28</v>
      </c>
      <c r="G1505" t="s">
        <v>10</v>
      </c>
      <c r="H1505" t="s">
        <v>487</v>
      </c>
    </row>
    <row r="1506" spans="1:8" x14ac:dyDescent="0.35">
      <c r="A1506" t="s">
        <v>368</v>
      </c>
      <c r="B1506" t="s">
        <v>136</v>
      </c>
      <c r="C1506" t="s">
        <v>498</v>
      </c>
      <c r="D1506" t="s">
        <v>482</v>
      </c>
      <c r="E1506" t="s">
        <v>9</v>
      </c>
      <c r="F1506" t="s">
        <v>28</v>
      </c>
      <c r="G1506" t="s">
        <v>10</v>
      </c>
      <c r="H1506" t="s">
        <v>487</v>
      </c>
    </row>
    <row r="1507" spans="1:8" x14ac:dyDescent="0.35">
      <c r="A1507" t="s">
        <v>265</v>
      </c>
      <c r="B1507" t="s">
        <v>136</v>
      </c>
      <c r="C1507" t="s">
        <v>474</v>
      </c>
      <c r="D1507" t="s">
        <v>256</v>
      </c>
      <c r="E1507" t="s">
        <v>6</v>
      </c>
      <c r="F1507" t="s">
        <v>28</v>
      </c>
      <c r="G1507" t="s">
        <v>8</v>
      </c>
      <c r="H1507" t="s">
        <v>479</v>
      </c>
    </row>
    <row r="1508" spans="1:8" x14ac:dyDescent="0.35">
      <c r="A1508" t="s">
        <v>265</v>
      </c>
      <c r="B1508" t="s">
        <v>136</v>
      </c>
      <c r="C1508" t="s">
        <v>498</v>
      </c>
      <c r="D1508" t="s">
        <v>256</v>
      </c>
      <c r="E1508" t="s">
        <v>6</v>
      </c>
      <c r="F1508" t="s">
        <v>28</v>
      </c>
      <c r="G1508" t="s">
        <v>8</v>
      </c>
      <c r="H1508" t="s">
        <v>479</v>
      </c>
    </row>
    <row r="1509" spans="1:8" x14ac:dyDescent="0.35">
      <c r="A1509" t="s">
        <v>287</v>
      </c>
      <c r="B1509" t="s">
        <v>136</v>
      </c>
      <c r="C1509" t="s">
        <v>498</v>
      </c>
      <c r="D1509" t="s">
        <v>256</v>
      </c>
      <c r="E1509" t="s">
        <v>6</v>
      </c>
      <c r="F1509" t="s">
        <v>28</v>
      </c>
      <c r="G1509" t="s">
        <v>8</v>
      </c>
      <c r="H1509" t="s">
        <v>479</v>
      </c>
    </row>
    <row r="1510" spans="1:8" x14ac:dyDescent="0.35">
      <c r="A1510" t="s">
        <v>287</v>
      </c>
      <c r="B1510" t="s">
        <v>136</v>
      </c>
      <c r="C1510" t="s">
        <v>459</v>
      </c>
      <c r="D1510" t="s">
        <v>256</v>
      </c>
      <c r="E1510" t="s">
        <v>6</v>
      </c>
      <c r="F1510" t="s">
        <v>28</v>
      </c>
      <c r="G1510" t="s">
        <v>8</v>
      </c>
      <c r="H1510" t="s">
        <v>479</v>
      </c>
    </row>
    <row r="1511" spans="1:8" x14ac:dyDescent="0.35">
      <c r="A1511" t="s">
        <v>287</v>
      </c>
      <c r="B1511" t="s">
        <v>136</v>
      </c>
      <c r="C1511" t="s">
        <v>474</v>
      </c>
      <c r="D1511" t="s">
        <v>256</v>
      </c>
      <c r="E1511" t="s">
        <v>6</v>
      </c>
      <c r="F1511" t="s">
        <v>28</v>
      </c>
      <c r="G1511" t="s">
        <v>8</v>
      </c>
      <c r="H1511" t="s">
        <v>479</v>
      </c>
    </row>
    <row r="1512" spans="1:8" x14ac:dyDescent="0.35">
      <c r="A1512" t="s">
        <v>297</v>
      </c>
      <c r="B1512" t="s">
        <v>136</v>
      </c>
      <c r="C1512" t="s">
        <v>474</v>
      </c>
      <c r="D1512" t="s">
        <v>256</v>
      </c>
      <c r="E1512" t="s">
        <v>6</v>
      </c>
      <c r="F1512" t="s">
        <v>28</v>
      </c>
      <c r="G1512" t="s">
        <v>7</v>
      </c>
      <c r="H1512" t="s">
        <v>475</v>
      </c>
    </row>
    <row r="1513" spans="1:8" x14ac:dyDescent="0.35">
      <c r="A1513" t="s">
        <v>297</v>
      </c>
      <c r="B1513" t="s">
        <v>136</v>
      </c>
      <c r="C1513" t="s">
        <v>459</v>
      </c>
      <c r="D1513" t="s">
        <v>256</v>
      </c>
      <c r="E1513" t="s">
        <v>6</v>
      </c>
      <c r="F1513" t="s">
        <v>28</v>
      </c>
      <c r="G1513" t="s">
        <v>7</v>
      </c>
      <c r="H1513" t="s">
        <v>475</v>
      </c>
    </row>
    <row r="1514" spans="1:8" x14ac:dyDescent="0.35">
      <c r="A1514" t="s">
        <v>327</v>
      </c>
      <c r="B1514" t="s">
        <v>335</v>
      </c>
      <c r="C1514" t="s">
        <v>13</v>
      </c>
      <c r="D1514" t="s">
        <v>256</v>
      </c>
      <c r="E1514" t="s">
        <v>11</v>
      </c>
      <c r="F1514" t="s">
        <v>29</v>
      </c>
      <c r="G1514" t="s">
        <v>8</v>
      </c>
      <c r="H1514" t="s">
        <v>476</v>
      </c>
    </row>
    <row r="1515" spans="1:8" x14ac:dyDescent="0.35">
      <c r="A1515" t="s">
        <v>327</v>
      </c>
      <c r="B1515" t="s">
        <v>478</v>
      </c>
      <c r="C1515" t="s">
        <v>394</v>
      </c>
      <c r="D1515" t="s">
        <v>256</v>
      </c>
      <c r="E1515" t="s">
        <v>11</v>
      </c>
      <c r="F1515" t="s">
        <v>29</v>
      </c>
      <c r="G1515" t="s">
        <v>8</v>
      </c>
      <c r="H1515" t="s">
        <v>476</v>
      </c>
    </row>
    <row r="1516" spans="1:8" x14ac:dyDescent="0.35">
      <c r="A1516" t="s">
        <v>327</v>
      </c>
      <c r="B1516" t="s">
        <v>136</v>
      </c>
      <c r="C1516" t="s">
        <v>459</v>
      </c>
      <c r="D1516" t="s">
        <v>256</v>
      </c>
      <c r="E1516" t="s">
        <v>11</v>
      </c>
      <c r="F1516" t="s">
        <v>29</v>
      </c>
      <c r="G1516" t="s">
        <v>8</v>
      </c>
      <c r="H1516" t="s">
        <v>476</v>
      </c>
    </row>
    <row r="1517" spans="1:8" x14ac:dyDescent="0.35">
      <c r="A1517" t="s">
        <v>327</v>
      </c>
      <c r="B1517" t="s">
        <v>154</v>
      </c>
      <c r="C1517" t="s">
        <v>459</v>
      </c>
      <c r="D1517" t="s">
        <v>256</v>
      </c>
      <c r="E1517" t="s">
        <v>11</v>
      </c>
      <c r="F1517" t="s">
        <v>29</v>
      </c>
      <c r="G1517" t="s">
        <v>8</v>
      </c>
      <c r="H1517" t="s">
        <v>476</v>
      </c>
    </row>
    <row r="1518" spans="1:8" x14ac:dyDescent="0.35">
      <c r="A1518" t="s">
        <v>413</v>
      </c>
      <c r="B1518" t="s">
        <v>154</v>
      </c>
      <c r="C1518" t="s">
        <v>459</v>
      </c>
      <c r="D1518" t="s">
        <v>256</v>
      </c>
      <c r="E1518" t="s">
        <v>11</v>
      </c>
      <c r="F1518" t="s">
        <v>29</v>
      </c>
      <c r="G1518" t="s">
        <v>8</v>
      </c>
      <c r="H1518" t="s">
        <v>476</v>
      </c>
    </row>
    <row r="1519" spans="1:8" x14ac:dyDescent="0.35">
      <c r="A1519" t="s">
        <v>326</v>
      </c>
      <c r="B1519" t="s">
        <v>136</v>
      </c>
      <c r="C1519" t="s">
        <v>459</v>
      </c>
      <c r="D1519" t="s">
        <v>256</v>
      </c>
      <c r="E1519" t="s">
        <v>11</v>
      </c>
      <c r="F1519" t="s">
        <v>29</v>
      </c>
      <c r="G1519" t="s">
        <v>8</v>
      </c>
      <c r="H1519" t="s">
        <v>476</v>
      </c>
    </row>
    <row r="1520" spans="1:8" x14ac:dyDescent="0.35">
      <c r="A1520" t="s">
        <v>326</v>
      </c>
      <c r="B1520" t="s">
        <v>478</v>
      </c>
      <c r="C1520" t="s">
        <v>394</v>
      </c>
      <c r="D1520" t="s">
        <v>256</v>
      </c>
      <c r="E1520" t="s">
        <v>11</v>
      </c>
      <c r="F1520" t="s">
        <v>29</v>
      </c>
      <c r="G1520" t="s">
        <v>8</v>
      </c>
      <c r="H1520" t="s">
        <v>476</v>
      </c>
    </row>
    <row r="1521" spans="1:8" x14ac:dyDescent="0.35">
      <c r="A1521" t="s">
        <v>326</v>
      </c>
      <c r="B1521" t="s">
        <v>154</v>
      </c>
      <c r="C1521" t="s">
        <v>459</v>
      </c>
      <c r="D1521" t="s">
        <v>256</v>
      </c>
      <c r="E1521" t="s">
        <v>11</v>
      </c>
      <c r="F1521" t="s">
        <v>29</v>
      </c>
      <c r="G1521" t="s">
        <v>8</v>
      </c>
      <c r="H1521" t="s">
        <v>476</v>
      </c>
    </row>
    <row r="1522" spans="1:8" x14ac:dyDescent="0.35">
      <c r="A1522" t="s">
        <v>289</v>
      </c>
      <c r="B1522" t="s">
        <v>154</v>
      </c>
      <c r="C1522" t="s">
        <v>459</v>
      </c>
      <c r="D1522" t="s">
        <v>256</v>
      </c>
      <c r="E1522" t="s">
        <v>6</v>
      </c>
      <c r="F1522" t="s">
        <v>29</v>
      </c>
      <c r="G1522" t="s">
        <v>8</v>
      </c>
      <c r="H1522" t="s">
        <v>481</v>
      </c>
    </row>
    <row r="1523" spans="1:8" x14ac:dyDescent="0.35">
      <c r="A1523" t="s">
        <v>289</v>
      </c>
      <c r="B1523" t="s">
        <v>335</v>
      </c>
      <c r="C1523" t="s">
        <v>13</v>
      </c>
      <c r="D1523" t="s">
        <v>256</v>
      </c>
      <c r="E1523" t="s">
        <v>6</v>
      </c>
      <c r="F1523" t="s">
        <v>29</v>
      </c>
      <c r="G1523" t="s">
        <v>8</v>
      </c>
      <c r="H1523" t="s">
        <v>481</v>
      </c>
    </row>
    <row r="1524" spans="1:8" x14ac:dyDescent="0.35">
      <c r="A1524" t="s">
        <v>289</v>
      </c>
      <c r="B1524" t="s">
        <v>478</v>
      </c>
      <c r="C1524" t="s">
        <v>394</v>
      </c>
      <c r="D1524" t="s">
        <v>256</v>
      </c>
      <c r="E1524" t="s">
        <v>6</v>
      </c>
      <c r="F1524" t="s">
        <v>29</v>
      </c>
      <c r="G1524" t="s">
        <v>8</v>
      </c>
      <c r="H1524" t="s">
        <v>481</v>
      </c>
    </row>
    <row r="1525" spans="1:8" x14ac:dyDescent="0.35">
      <c r="A1525" t="s">
        <v>289</v>
      </c>
      <c r="B1525" t="s">
        <v>478</v>
      </c>
      <c r="C1525" t="s">
        <v>13</v>
      </c>
      <c r="D1525" t="s">
        <v>256</v>
      </c>
      <c r="E1525" t="s">
        <v>6</v>
      </c>
      <c r="F1525" t="s">
        <v>29</v>
      </c>
      <c r="G1525" t="s">
        <v>8</v>
      </c>
      <c r="H1525" t="s">
        <v>481</v>
      </c>
    </row>
    <row r="1526" spans="1:8" x14ac:dyDescent="0.35">
      <c r="A1526" t="s">
        <v>328</v>
      </c>
      <c r="B1526" t="s">
        <v>136</v>
      </c>
      <c r="C1526" t="s">
        <v>459</v>
      </c>
      <c r="D1526" t="s">
        <v>256</v>
      </c>
      <c r="E1526" t="s">
        <v>6</v>
      </c>
      <c r="F1526" t="s">
        <v>29</v>
      </c>
      <c r="G1526" t="s">
        <v>8</v>
      </c>
      <c r="H1526" t="s">
        <v>481</v>
      </c>
    </row>
    <row r="1527" spans="1:8" x14ac:dyDescent="0.35">
      <c r="A1527" t="s">
        <v>328</v>
      </c>
      <c r="B1527" t="s">
        <v>478</v>
      </c>
      <c r="C1527" t="s">
        <v>394</v>
      </c>
      <c r="D1527" t="s">
        <v>256</v>
      </c>
      <c r="E1527" t="s">
        <v>6</v>
      </c>
      <c r="F1527" t="s">
        <v>29</v>
      </c>
      <c r="G1527" t="s">
        <v>8</v>
      </c>
      <c r="H1527" t="s">
        <v>481</v>
      </c>
    </row>
    <row r="1528" spans="1:8" x14ac:dyDescent="0.35">
      <c r="A1528" t="s">
        <v>391</v>
      </c>
      <c r="B1528" t="s">
        <v>335</v>
      </c>
      <c r="C1528" t="s">
        <v>13</v>
      </c>
      <c r="D1528" t="s">
        <v>482</v>
      </c>
      <c r="E1528" t="s">
        <v>9</v>
      </c>
      <c r="F1528" t="s">
        <v>29</v>
      </c>
      <c r="G1528" t="s">
        <v>10</v>
      </c>
      <c r="H1528" t="s">
        <v>485</v>
      </c>
    </row>
    <row r="1529" spans="1:8" x14ac:dyDescent="0.35">
      <c r="A1529" t="s">
        <v>391</v>
      </c>
      <c r="B1529" t="s">
        <v>121</v>
      </c>
      <c r="C1529" t="s">
        <v>496</v>
      </c>
      <c r="D1529" t="s">
        <v>256</v>
      </c>
      <c r="E1529" t="s">
        <v>9</v>
      </c>
      <c r="F1529" t="s">
        <v>29</v>
      </c>
      <c r="G1529" t="s">
        <v>10</v>
      </c>
      <c r="H1529" t="s">
        <v>485</v>
      </c>
    </row>
    <row r="1530" spans="1:8" x14ac:dyDescent="0.35">
      <c r="A1530" t="s">
        <v>391</v>
      </c>
      <c r="B1530" t="s">
        <v>114</v>
      </c>
      <c r="C1530" t="s">
        <v>394</v>
      </c>
      <c r="D1530" t="s">
        <v>482</v>
      </c>
      <c r="E1530" t="s">
        <v>9</v>
      </c>
      <c r="F1530" t="s">
        <v>29</v>
      </c>
      <c r="G1530" t="s">
        <v>10</v>
      </c>
      <c r="H1530" t="s">
        <v>485</v>
      </c>
    </row>
    <row r="1531" spans="1:8" x14ac:dyDescent="0.35">
      <c r="A1531" t="s">
        <v>391</v>
      </c>
      <c r="B1531" t="s">
        <v>114</v>
      </c>
      <c r="C1531" t="s">
        <v>13</v>
      </c>
      <c r="D1531" t="s">
        <v>482</v>
      </c>
      <c r="E1531" t="s">
        <v>9</v>
      </c>
      <c r="F1531" t="s">
        <v>29</v>
      </c>
      <c r="G1531" t="s">
        <v>10</v>
      </c>
      <c r="H1531" t="s">
        <v>485</v>
      </c>
    </row>
    <row r="1532" spans="1:8" x14ac:dyDescent="0.35">
      <c r="A1532" t="s">
        <v>391</v>
      </c>
      <c r="B1532" t="s">
        <v>478</v>
      </c>
      <c r="C1532" t="s">
        <v>394</v>
      </c>
      <c r="D1532" t="s">
        <v>482</v>
      </c>
      <c r="E1532" t="s">
        <v>9</v>
      </c>
      <c r="F1532" t="s">
        <v>29</v>
      </c>
      <c r="G1532" t="s">
        <v>10</v>
      </c>
      <c r="H1532" t="s">
        <v>485</v>
      </c>
    </row>
    <row r="1533" spans="1:8" x14ac:dyDescent="0.35">
      <c r="A1533" t="s">
        <v>391</v>
      </c>
      <c r="B1533" t="s">
        <v>154</v>
      </c>
      <c r="C1533" t="s">
        <v>459</v>
      </c>
      <c r="D1533" t="s">
        <v>482</v>
      </c>
      <c r="E1533" t="s">
        <v>9</v>
      </c>
      <c r="F1533" t="s">
        <v>29</v>
      </c>
      <c r="G1533" t="s">
        <v>10</v>
      </c>
      <c r="H1533" t="s">
        <v>485</v>
      </c>
    </row>
    <row r="1534" spans="1:8" x14ac:dyDescent="0.35">
      <c r="A1534" t="s">
        <v>391</v>
      </c>
      <c r="B1534" t="s">
        <v>154</v>
      </c>
      <c r="C1534" t="s">
        <v>394</v>
      </c>
      <c r="D1534" t="s">
        <v>482</v>
      </c>
      <c r="E1534" t="s">
        <v>9</v>
      </c>
      <c r="F1534" t="s">
        <v>29</v>
      </c>
      <c r="G1534" t="s">
        <v>10</v>
      </c>
      <c r="H1534" t="s">
        <v>485</v>
      </c>
    </row>
    <row r="1535" spans="1:8" x14ac:dyDescent="0.35">
      <c r="A1535" t="s">
        <v>391</v>
      </c>
      <c r="B1535" t="s">
        <v>478</v>
      </c>
      <c r="C1535" t="s">
        <v>13</v>
      </c>
      <c r="D1535" t="s">
        <v>482</v>
      </c>
      <c r="E1535" t="s">
        <v>9</v>
      </c>
      <c r="F1535" t="s">
        <v>29</v>
      </c>
      <c r="G1535" t="s">
        <v>10</v>
      </c>
      <c r="H1535" t="s">
        <v>485</v>
      </c>
    </row>
    <row r="1536" spans="1:8" x14ac:dyDescent="0.35">
      <c r="A1536" t="s">
        <v>391</v>
      </c>
      <c r="B1536" t="s">
        <v>477</v>
      </c>
      <c r="C1536" t="s">
        <v>496</v>
      </c>
      <c r="D1536" t="s">
        <v>256</v>
      </c>
      <c r="E1536" t="s">
        <v>9</v>
      </c>
      <c r="F1536" t="s">
        <v>29</v>
      </c>
      <c r="G1536" t="s">
        <v>10</v>
      </c>
      <c r="H1536" t="s">
        <v>485</v>
      </c>
    </row>
    <row r="1537" spans="1:8" x14ac:dyDescent="0.35">
      <c r="A1537" t="s">
        <v>391</v>
      </c>
      <c r="B1537" t="s">
        <v>119</v>
      </c>
      <c r="C1537" t="s">
        <v>494</v>
      </c>
      <c r="D1537" t="s">
        <v>482</v>
      </c>
      <c r="E1537" t="s">
        <v>9</v>
      </c>
      <c r="F1537" t="s">
        <v>29</v>
      </c>
      <c r="G1537" t="s">
        <v>10</v>
      </c>
      <c r="H1537" t="s">
        <v>485</v>
      </c>
    </row>
    <row r="1538" spans="1:8" x14ac:dyDescent="0.35">
      <c r="A1538" t="s">
        <v>378</v>
      </c>
      <c r="B1538" t="s">
        <v>154</v>
      </c>
      <c r="C1538" t="s">
        <v>459</v>
      </c>
      <c r="D1538" t="s">
        <v>482</v>
      </c>
      <c r="E1538" t="s">
        <v>9</v>
      </c>
      <c r="F1538" t="s">
        <v>29</v>
      </c>
      <c r="G1538" t="s">
        <v>10</v>
      </c>
      <c r="H1538" t="s">
        <v>485</v>
      </c>
    </row>
    <row r="1539" spans="1:8" x14ac:dyDescent="0.35">
      <c r="A1539" t="s">
        <v>378</v>
      </c>
      <c r="B1539" t="s">
        <v>114</v>
      </c>
      <c r="C1539" t="s">
        <v>394</v>
      </c>
      <c r="D1539" t="s">
        <v>482</v>
      </c>
      <c r="E1539" t="s">
        <v>9</v>
      </c>
      <c r="F1539" t="s">
        <v>29</v>
      </c>
      <c r="G1539" t="s">
        <v>10</v>
      </c>
      <c r="H1539" t="s">
        <v>485</v>
      </c>
    </row>
    <row r="1540" spans="1:8" x14ac:dyDescent="0.35">
      <c r="A1540" t="s">
        <v>378</v>
      </c>
      <c r="B1540" t="s">
        <v>478</v>
      </c>
      <c r="C1540" t="s">
        <v>394</v>
      </c>
      <c r="D1540" t="s">
        <v>482</v>
      </c>
      <c r="E1540" t="s">
        <v>9</v>
      </c>
      <c r="F1540" t="s">
        <v>29</v>
      </c>
      <c r="G1540" t="s">
        <v>10</v>
      </c>
      <c r="H1540" t="s">
        <v>485</v>
      </c>
    </row>
    <row r="1541" spans="1:8" x14ac:dyDescent="0.35">
      <c r="A1541" t="s">
        <v>378</v>
      </c>
      <c r="B1541" t="s">
        <v>119</v>
      </c>
      <c r="C1541" t="s">
        <v>394</v>
      </c>
      <c r="D1541" t="s">
        <v>482</v>
      </c>
      <c r="E1541" t="s">
        <v>9</v>
      </c>
      <c r="F1541" t="s">
        <v>29</v>
      </c>
      <c r="G1541" t="s">
        <v>10</v>
      </c>
      <c r="H1541" t="s">
        <v>485</v>
      </c>
    </row>
    <row r="1542" spans="1:8" x14ac:dyDescent="0.35">
      <c r="A1542" t="s">
        <v>305</v>
      </c>
      <c r="B1542" t="s">
        <v>114</v>
      </c>
      <c r="C1542" t="s">
        <v>394</v>
      </c>
      <c r="D1542" t="s">
        <v>256</v>
      </c>
      <c r="E1542" t="s">
        <v>6</v>
      </c>
      <c r="F1542" t="s">
        <v>29</v>
      </c>
      <c r="G1542" t="s">
        <v>8</v>
      </c>
      <c r="H1542" t="s">
        <v>488</v>
      </c>
    </row>
    <row r="1543" spans="1:8" x14ac:dyDescent="0.35">
      <c r="A1543" t="s">
        <v>305</v>
      </c>
      <c r="B1543" t="s">
        <v>121</v>
      </c>
      <c r="C1543" t="s">
        <v>494</v>
      </c>
      <c r="D1543" t="s">
        <v>256</v>
      </c>
      <c r="E1543" t="s">
        <v>6</v>
      </c>
      <c r="F1543" t="s">
        <v>29</v>
      </c>
      <c r="G1543" t="s">
        <v>8</v>
      </c>
      <c r="H1543" t="s">
        <v>488</v>
      </c>
    </row>
    <row r="1544" spans="1:8" x14ac:dyDescent="0.35">
      <c r="A1544" t="s">
        <v>305</v>
      </c>
      <c r="B1544" t="s">
        <v>335</v>
      </c>
      <c r="C1544" t="s">
        <v>13</v>
      </c>
      <c r="D1544" t="s">
        <v>256</v>
      </c>
      <c r="E1544" t="s">
        <v>6</v>
      </c>
      <c r="F1544" t="s">
        <v>29</v>
      </c>
      <c r="G1544" t="s">
        <v>8</v>
      </c>
      <c r="H1544" t="s">
        <v>488</v>
      </c>
    </row>
    <row r="1545" spans="1:8" x14ac:dyDescent="0.35">
      <c r="A1545" t="s">
        <v>305</v>
      </c>
      <c r="B1545" t="s">
        <v>119</v>
      </c>
      <c r="C1545" t="s">
        <v>394</v>
      </c>
      <c r="D1545" t="s">
        <v>256</v>
      </c>
      <c r="E1545" t="s">
        <v>6</v>
      </c>
      <c r="F1545" t="s">
        <v>29</v>
      </c>
      <c r="G1545" t="s">
        <v>8</v>
      </c>
      <c r="H1545" t="s">
        <v>488</v>
      </c>
    </row>
    <row r="1546" spans="1:8" x14ac:dyDescent="0.35">
      <c r="A1546" t="s">
        <v>305</v>
      </c>
      <c r="B1546" t="s">
        <v>154</v>
      </c>
      <c r="C1546" t="s">
        <v>394</v>
      </c>
      <c r="D1546" t="s">
        <v>256</v>
      </c>
      <c r="E1546" t="s">
        <v>6</v>
      </c>
      <c r="F1546" t="s">
        <v>29</v>
      </c>
      <c r="G1546" t="s">
        <v>8</v>
      </c>
      <c r="H1546" t="s">
        <v>488</v>
      </c>
    </row>
    <row r="1547" spans="1:8" x14ac:dyDescent="0.35">
      <c r="A1547" t="s">
        <v>305</v>
      </c>
      <c r="B1547" t="s">
        <v>477</v>
      </c>
      <c r="C1547" t="s">
        <v>494</v>
      </c>
      <c r="D1547" t="s">
        <v>256</v>
      </c>
      <c r="E1547" t="s">
        <v>6</v>
      </c>
      <c r="F1547" t="s">
        <v>29</v>
      </c>
      <c r="G1547" t="s">
        <v>8</v>
      </c>
      <c r="H1547" t="s">
        <v>488</v>
      </c>
    </row>
    <row r="1548" spans="1:8" x14ac:dyDescent="0.35">
      <c r="A1548" t="s">
        <v>305</v>
      </c>
      <c r="B1548" t="s">
        <v>119</v>
      </c>
      <c r="C1548" t="s">
        <v>494</v>
      </c>
      <c r="D1548" t="s">
        <v>256</v>
      </c>
      <c r="E1548" t="s">
        <v>6</v>
      </c>
      <c r="F1548" t="s">
        <v>29</v>
      </c>
      <c r="G1548" t="s">
        <v>8</v>
      </c>
      <c r="H1548" t="s">
        <v>488</v>
      </c>
    </row>
    <row r="1549" spans="1:8" x14ac:dyDescent="0.35">
      <c r="A1549" t="s">
        <v>300</v>
      </c>
      <c r="B1549" t="s">
        <v>478</v>
      </c>
      <c r="C1549" t="s">
        <v>13</v>
      </c>
      <c r="D1549" t="s">
        <v>256</v>
      </c>
      <c r="E1549" t="s">
        <v>6</v>
      </c>
      <c r="F1549" t="s">
        <v>29</v>
      </c>
      <c r="G1549" t="s">
        <v>8</v>
      </c>
      <c r="H1549" t="s">
        <v>488</v>
      </c>
    </row>
    <row r="1550" spans="1:8" x14ac:dyDescent="0.35">
      <c r="A1550" t="s">
        <v>300</v>
      </c>
      <c r="B1550" t="s">
        <v>478</v>
      </c>
      <c r="C1550" t="s">
        <v>394</v>
      </c>
      <c r="D1550" t="s">
        <v>256</v>
      </c>
      <c r="E1550" t="s">
        <v>6</v>
      </c>
      <c r="F1550" t="s">
        <v>29</v>
      </c>
      <c r="G1550" t="s">
        <v>8</v>
      </c>
      <c r="H1550" t="s">
        <v>488</v>
      </c>
    </row>
    <row r="1551" spans="1:8" x14ac:dyDescent="0.35">
      <c r="A1551" t="s">
        <v>300</v>
      </c>
      <c r="B1551" t="s">
        <v>154</v>
      </c>
      <c r="C1551" t="s">
        <v>459</v>
      </c>
      <c r="D1551" t="s">
        <v>256</v>
      </c>
      <c r="E1551" t="s">
        <v>6</v>
      </c>
      <c r="F1551" t="s">
        <v>29</v>
      </c>
      <c r="G1551" t="s">
        <v>8</v>
      </c>
      <c r="H1551" t="s">
        <v>488</v>
      </c>
    </row>
    <row r="1552" spans="1:8" x14ac:dyDescent="0.35">
      <c r="A1552" t="s">
        <v>300</v>
      </c>
      <c r="B1552" t="s">
        <v>154</v>
      </c>
      <c r="C1552" t="s">
        <v>394</v>
      </c>
      <c r="D1552" t="s">
        <v>256</v>
      </c>
      <c r="E1552" t="s">
        <v>6</v>
      </c>
      <c r="F1552" t="s">
        <v>29</v>
      </c>
      <c r="G1552" t="s">
        <v>8</v>
      </c>
      <c r="H1552" t="s">
        <v>488</v>
      </c>
    </row>
    <row r="1553" spans="1:8" x14ac:dyDescent="0.35">
      <c r="A1553" t="s">
        <v>300</v>
      </c>
      <c r="B1553" t="s">
        <v>114</v>
      </c>
      <c r="C1553" t="s">
        <v>394</v>
      </c>
      <c r="D1553" t="s">
        <v>256</v>
      </c>
      <c r="E1553" t="s">
        <v>6</v>
      </c>
      <c r="F1553" t="s">
        <v>29</v>
      </c>
      <c r="G1553" t="s">
        <v>8</v>
      </c>
      <c r="H1553" t="s">
        <v>488</v>
      </c>
    </row>
    <row r="1554" spans="1:8" x14ac:dyDescent="0.35">
      <c r="A1554" t="s">
        <v>300</v>
      </c>
      <c r="B1554" t="s">
        <v>119</v>
      </c>
      <c r="C1554" t="s">
        <v>394</v>
      </c>
      <c r="D1554" t="s">
        <v>256</v>
      </c>
      <c r="E1554" t="s">
        <v>6</v>
      </c>
      <c r="F1554" t="s">
        <v>29</v>
      </c>
      <c r="G1554" t="s">
        <v>8</v>
      </c>
      <c r="H1554" t="s">
        <v>488</v>
      </c>
    </row>
    <row r="1555" spans="1:8" x14ac:dyDescent="0.35">
      <c r="A1555" t="s">
        <v>389</v>
      </c>
      <c r="B1555" t="s">
        <v>478</v>
      </c>
      <c r="C1555" t="s">
        <v>13</v>
      </c>
      <c r="D1555" t="s">
        <v>482</v>
      </c>
      <c r="E1555" t="s">
        <v>9</v>
      </c>
      <c r="F1555" t="s">
        <v>1327</v>
      </c>
      <c r="G1555" t="s">
        <v>10</v>
      </c>
      <c r="H1555" t="s">
        <v>499</v>
      </c>
    </row>
    <row r="1556" spans="1:8" x14ac:dyDescent="0.35">
      <c r="A1556" t="s">
        <v>389</v>
      </c>
      <c r="B1556" t="s">
        <v>478</v>
      </c>
      <c r="C1556" t="s">
        <v>394</v>
      </c>
      <c r="D1556" t="s">
        <v>482</v>
      </c>
      <c r="E1556" t="s">
        <v>9</v>
      </c>
      <c r="F1556" t="s">
        <v>1327</v>
      </c>
      <c r="G1556" t="s">
        <v>10</v>
      </c>
      <c r="H1556" t="s">
        <v>499</v>
      </c>
    </row>
    <row r="1557" spans="1:8" x14ac:dyDescent="0.35">
      <c r="A1557" t="s">
        <v>389</v>
      </c>
      <c r="B1557" t="s">
        <v>154</v>
      </c>
      <c r="C1557" t="s">
        <v>459</v>
      </c>
      <c r="D1557" t="s">
        <v>482</v>
      </c>
      <c r="E1557" t="s">
        <v>9</v>
      </c>
      <c r="F1557" t="s">
        <v>1327</v>
      </c>
      <c r="G1557" t="s">
        <v>10</v>
      </c>
      <c r="H1557" t="s">
        <v>499</v>
      </c>
    </row>
    <row r="1558" spans="1:8" x14ac:dyDescent="0.35">
      <c r="A1558" t="s">
        <v>389</v>
      </c>
      <c r="B1558" t="s">
        <v>114</v>
      </c>
      <c r="C1558" t="s">
        <v>394</v>
      </c>
      <c r="D1558" t="s">
        <v>482</v>
      </c>
      <c r="E1558" t="s">
        <v>9</v>
      </c>
      <c r="F1558" t="s">
        <v>1327</v>
      </c>
      <c r="G1558" t="s">
        <v>10</v>
      </c>
      <c r="H1558" t="s">
        <v>499</v>
      </c>
    </row>
    <row r="1559" spans="1:8" x14ac:dyDescent="0.35">
      <c r="A1559" t="s">
        <v>389</v>
      </c>
      <c r="B1559" t="s">
        <v>114</v>
      </c>
      <c r="C1559" t="s">
        <v>13</v>
      </c>
      <c r="D1559" t="s">
        <v>482</v>
      </c>
      <c r="E1559" t="s">
        <v>9</v>
      </c>
      <c r="F1559" t="s">
        <v>1327</v>
      </c>
      <c r="G1559" t="s">
        <v>10</v>
      </c>
      <c r="H1559" t="s">
        <v>499</v>
      </c>
    </row>
    <row r="1560" spans="1:8" x14ac:dyDescent="0.35">
      <c r="A1560" t="s">
        <v>389</v>
      </c>
      <c r="B1560" t="s">
        <v>335</v>
      </c>
      <c r="C1560" t="s">
        <v>13</v>
      </c>
      <c r="D1560" t="s">
        <v>482</v>
      </c>
      <c r="E1560" t="s">
        <v>9</v>
      </c>
      <c r="F1560" t="s">
        <v>1327</v>
      </c>
      <c r="G1560" t="s">
        <v>10</v>
      </c>
      <c r="H1560" t="s">
        <v>499</v>
      </c>
    </row>
    <row r="1561" spans="1:8" x14ac:dyDescent="0.35">
      <c r="A1561" t="s">
        <v>389</v>
      </c>
      <c r="B1561" t="s">
        <v>154</v>
      </c>
      <c r="C1561" t="s">
        <v>394</v>
      </c>
      <c r="D1561" t="s">
        <v>482</v>
      </c>
      <c r="E1561" t="s">
        <v>9</v>
      </c>
      <c r="F1561" t="s">
        <v>1327</v>
      </c>
      <c r="G1561" t="s">
        <v>10</v>
      </c>
      <c r="H1561" t="s">
        <v>499</v>
      </c>
    </row>
    <row r="1562" spans="1:8" x14ac:dyDescent="0.35">
      <c r="A1562" t="s">
        <v>293</v>
      </c>
      <c r="B1562" t="s">
        <v>119</v>
      </c>
      <c r="C1562" t="s">
        <v>494</v>
      </c>
      <c r="D1562" t="s">
        <v>256</v>
      </c>
      <c r="E1562" t="s">
        <v>6</v>
      </c>
      <c r="F1562" t="s">
        <v>1327</v>
      </c>
      <c r="G1562" t="s">
        <v>7</v>
      </c>
      <c r="H1562" t="s">
        <v>500</v>
      </c>
    </row>
    <row r="1563" spans="1:8" x14ac:dyDescent="0.35">
      <c r="A1563" t="s">
        <v>293</v>
      </c>
      <c r="B1563" t="s">
        <v>477</v>
      </c>
      <c r="C1563" t="s">
        <v>394</v>
      </c>
      <c r="D1563" t="s">
        <v>256</v>
      </c>
      <c r="E1563" t="s">
        <v>6</v>
      </c>
      <c r="F1563" t="s">
        <v>1327</v>
      </c>
      <c r="G1563" t="s">
        <v>7</v>
      </c>
      <c r="H1563" t="s">
        <v>500</v>
      </c>
    </row>
    <row r="1564" spans="1:8" x14ac:dyDescent="0.35">
      <c r="A1564" t="s">
        <v>293</v>
      </c>
      <c r="B1564" t="s">
        <v>121</v>
      </c>
      <c r="C1564" t="s">
        <v>394</v>
      </c>
      <c r="D1564" t="s">
        <v>256</v>
      </c>
      <c r="E1564" t="s">
        <v>6</v>
      </c>
      <c r="F1564" t="s">
        <v>1327</v>
      </c>
      <c r="G1564" t="s">
        <v>7</v>
      </c>
      <c r="H1564" t="s">
        <v>500</v>
      </c>
    </row>
    <row r="1565" spans="1:8" x14ac:dyDescent="0.35">
      <c r="A1565" t="s">
        <v>293</v>
      </c>
      <c r="B1565" t="s">
        <v>174</v>
      </c>
      <c r="C1565" t="s">
        <v>496</v>
      </c>
      <c r="D1565" t="s">
        <v>256</v>
      </c>
      <c r="E1565" t="s">
        <v>6</v>
      </c>
      <c r="F1565" t="s">
        <v>1327</v>
      </c>
      <c r="G1565" t="s">
        <v>7</v>
      </c>
      <c r="H1565" t="s">
        <v>500</v>
      </c>
    </row>
    <row r="1566" spans="1:8" x14ac:dyDescent="0.35">
      <c r="A1566" t="s">
        <v>293</v>
      </c>
      <c r="B1566" t="s">
        <v>113</v>
      </c>
      <c r="C1566" t="s">
        <v>394</v>
      </c>
      <c r="D1566" t="s">
        <v>256</v>
      </c>
      <c r="E1566" t="s">
        <v>6</v>
      </c>
      <c r="F1566" t="s">
        <v>1327</v>
      </c>
      <c r="G1566" t="s">
        <v>7</v>
      </c>
      <c r="H1566" t="s">
        <v>500</v>
      </c>
    </row>
    <row r="1567" spans="1:8" x14ac:dyDescent="0.35">
      <c r="A1567" t="s">
        <v>293</v>
      </c>
      <c r="B1567" t="s">
        <v>174</v>
      </c>
      <c r="C1567" t="s">
        <v>494</v>
      </c>
      <c r="D1567" t="s">
        <v>256</v>
      </c>
      <c r="E1567" t="s">
        <v>6</v>
      </c>
      <c r="F1567" t="s">
        <v>1327</v>
      </c>
      <c r="G1567" t="s">
        <v>7</v>
      </c>
      <c r="H1567" t="s">
        <v>500</v>
      </c>
    </row>
    <row r="1568" spans="1:8" x14ac:dyDescent="0.35">
      <c r="A1568" t="s">
        <v>293</v>
      </c>
      <c r="B1568" t="s">
        <v>121</v>
      </c>
      <c r="C1568" t="s">
        <v>496</v>
      </c>
      <c r="D1568" t="s">
        <v>256</v>
      </c>
      <c r="E1568" t="s">
        <v>6</v>
      </c>
      <c r="F1568" t="s">
        <v>1327</v>
      </c>
      <c r="G1568" t="s">
        <v>7</v>
      </c>
      <c r="H1568" t="s">
        <v>500</v>
      </c>
    </row>
    <row r="1569" spans="1:8" x14ac:dyDescent="0.35">
      <c r="A1569" t="s">
        <v>293</v>
      </c>
      <c r="B1569" t="s">
        <v>119</v>
      </c>
      <c r="C1569" t="s">
        <v>496</v>
      </c>
      <c r="D1569" t="s">
        <v>256</v>
      </c>
      <c r="E1569" t="s">
        <v>6</v>
      </c>
      <c r="F1569" t="s">
        <v>1327</v>
      </c>
      <c r="G1569" t="s">
        <v>7</v>
      </c>
      <c r="H1569" t="s">
        <v>500</v>
      </c>
    </row>
    <row r="1570" spans="1:8" x14ac:dyDescent="0.35">
      <c r="A1570" t="s">
        <v>293</v>
      </c>
      <c r="B1570" t="s">
        <v>477</v>
      </c>
      <c r="C1570" t="s">
        <v>494</v>
      </c>
      <c r="D1570" t="s">
        <v>256</v>
      </c>
      <c r="E1570" t="s">
        <v>6</v>
      </c>
      <c r="F1570" t="s">
        <v>1327</v>
      </c>
      <c r="G1570" t="s">
        <v>7</v>
      </c>
      <c r="H1570" t="s">
        <v>500</v>
      </c>
    </row>
    <row r="1571" spans="1:8" x14ac:dyDescent="0.35">
      <c r="A1571" t="s">
        <v>293</v>
      </c>
      <c r="B1571" t="s">
        <v>121</v>
      </c>
      <c r="C1571" t="s">
        <v>494</v>
      </c>
      <c r="D1571" t="s">
        <v>256</v>
      </c>
      <c r="E1571" t="s">
        <v>6</v>
      </c>
      <c r="F1571" t="s">
        <v>1327</v>
      </c>
      <c r="G1571" t="s">
        <v>7</v>
      </c>
      <c r="H1571" t="s">
        <v>500</v>
      </c>
    </row>
    <row r="1572" spans="1:8" x14ac:dyDescent="0.35">
      <c r="A1572" t="s">
        <v>293</v>
      </c>
      <c r="B1572" t="s">
        <v>477</v>
      </c>
      <c r="C1572" t="s">
        <v>496</v>
      </c>
      <c r="D1572" t="s">
        <v>256</v>
      </c>
      <c r="E1572" t="s">
        <v>6</v>
      </c>
      <c r="F1572" t="s">
        <v>1327</v>
      </c>
      <c r="G1572" t="s">
        <v>7</v>
      </c>
      <c r="H1572" t="s">
        <v>500</v>
      </c>
    </row>
    <row r="1573" spans="1:8" x14ac:dyDescent="0.35">
      <c r="A1573" t="s">
        <v>306</v>
      </c>
      <c r="B1573" t="s">
        <v>335</v>
      </c>
      <c r="C1573" t="s">
        <v>13</v>
      </c>
      <c r="D1573" t="s">
        <v>256</v>
      </c>
      <c r="E1573" t="s">
        <v>12</v>
      </c>
      <c r="F1573" t="s">
        <v>1327</v>
      </c>
      <c r="G1573" t="s">
        <v>7</v>
      </c>
      <c r="H1573" t="s">
        <v>500</v>
      </c>
    </row>
    <row r="1574" spans="1:8" x14ac:dyDescent="0.35">
      <c r="A1574" t="s">
        <v>306</v>
      </c>
      <c r="B1574" t="s">
        <v>114</v>
      </c>
      <c r="C1574" t="s">
        <v>13</v>
      </c>
      <c r="D1574" t="s">
        <v>256</v>
      </c>
      <c r="E1574" t="s">
        <v>12</v>
      </c>
      <c r="F1574" t="s">
        <v>1327</v>
      </c>
      <c r="G1574" t="s">
        <v>7</v>
      </c>
      <c r="H1574" t="s">
        <v>500</v>
      </c>
    </row>
    <row r="1575" spans="1:8" x14ac:dyDescent="0.35">
      <c r="A1575" t="s">
        <v>306</v>
      </c>
      <c r="B1575" t="s">
        <v>174</v>
      </c>
      <c r="C1575" t="s">
        <v>394</v>
      </c>
      <c r="D1575" t="s">
        <v>256</v>
      </c>
      <c r="E1575" t="s">
        <v>12</v>
      </c>
      <c r="F1575" t="s">
        <v>1327</v>
      </c>
      <c r="G1575" t="s">
        <v>7</v>
      </c>
      <c r="H1575" t="s">
        <v>500</v>
      </c>
    </row>
    <row r="1576" spans="1:8" x14ac:dyDescent="0.35">
      <c r="A1576" t="s">
        <v>306</v>
      </c>
      <c r="B1576" t="s">
        <v>154</v>
      </c>
      <c r="C1576" t="s">
        <v>496</v>
      </c>
      <c r="D1576" t="s">
        <v>256</v>
      </c>
      <c r="E1576" t="s">
        <v>12</v>
      </c>
      <c r="F1576" t="s">
        <v>1327</v>
      </c>
      <c r="G1576" t="s">
        <v>7</v>
      </c>
      <c r="H1576" t="s">
        <v>500</v>
      </c>
    </row>
    <row r="1577" spans="1:8" x14ac:dyDescent="0.35">
      <c r="A1577" t="s">
        <v>306</v>
      </c>
      <c r="B1577" t="s">
        <v>154</v>
      </c>
      <c r="C1577" t="s">
        <v>394</v>
      </c>
      <c r="D1577" t="s">
        <v>256</v>
      </c>
      <c r="E1577" t="s">
        <v>12</v>
      </c>
      <c r="F1577" t="s">
        <v>1327</v>
      </c>
      <c r="G1577" t="s">
        <v>7</v>
      </c>
      <c r="H1577" t="s">
        <v>500</v>
      </c>
    </row>
    <row r="1578" spans="1:8" x14ac:dyDescent="0.35">
      <c r="A1578" t="s">
        <v>306</v>
      </c>
      <c r="B1578" t="s">
        <v>477</v>
      </c>
      <c r="C1578" t="s">
        <v>394</v>
      </c>
      <c r="D1578" t="s">
        <v>256</v>
      </c>
      <c r="E1578" t="s">
        <v>12</v>
      </c>
      <c r="F1578" t="s">
        <v>1327</v>
      </c>
      <c r="G1578" t="s">
        <v>7</v>
      </c>
      <c r="H1578" t="s">
        <v>500</v>
      </c>
    </row>
    <row r="1579" spans="1:8" x14ac:dyDescent="0.35">
      <c r="A1579" t="s">
        <v>306</v>
      </c>
      <c r="B1579" t="s">
        <v>114</v>
      </c>
      <c r="C1579" t="s">
        <v>394</v>
      </c>
      <c r="D1579" t="s">
        <v>256</v>
      </c>
      <c r="E1579" t="s">
        <v>12</v>
      </c>
      <c r="F1579" t="s">
        <v>1327</v>
      </c>
      <c r="G1579" t="s">
        <v>7</v>
      </c>
      <c r="H1579" t="s">
        <v>500</v>
      </c>
    </row>
    <row r="1580" spans="1:8" x14ac:dyDescent="0.35">
      <c r="A1580" t="s">
        <v>306</v>
      </c>
      <c r="B1580" t="s">
        <v>119</v>
      </c>
      <c r="C1580" t="s">
        <v>494</v>
      </c>
      <c r="D1580" t="s">
        <v>256</v>
      </c>
      <c r="E1580" t="s">
        <v>12</v>
      </c>
      <c r="F1580" t="s">
        <v>1327</v>
      </c>
      <c r="G1580" t="s">
        <v>7</v>
      </c>
      <c r="H1580" t="s">
        <v>500</v>
      </c>
    </row>
    <row r="1581" spans="1:8" x14ac:dyDescent="0.35">
      <c r="A1581" t="s">
        <v>306</v>
      </c>
      <c r="B1581" t="s">
        <v>119</v>
      </c>
      <c r="C1581" t="s">
        <v>394</v>
      </c>
      <c r="D1581" t="s">
        <v>256</v>
      </c>
      <c r="E1581" t="s">
        <v>12</v>
      </c>
      <c r="F1581" t="s">
        <v>1327</v>
      </c>
      <c r="G1581" t="s">
        <v>7</v>
      </c>
      <c r="H1581" t="s">
        <v>500</v>
      </c>
    </row>
    <row r="1582" spans="1:8" x14ac:dyDescent="0.35">
      <c r="A1582" t="s">
        <v>306</v>
      </c>
      <c r="B1582" t="s">
        <v>154</v>
      </c>
      <c r="C1582" t="s">
        <v>494</v>
      </c>
      <c r="D1582" t="s">
        <v>256</v>
      </c>
      <c r="E1582" t="s">
        <v>12</v>
      </c>
      <c r="F1582" t="s">
        <v>1327</v>
      </c>
      <c r="G1582" t="s">
        <v>7</v>
      </c>
      <c r="H1582" t="s">
        <v>500</v>
      </c>
    </row>
    <row r="1583" spans="1:8" x14ac:dyDescent="0.35">
      <c r="A1583" t="s">
        <v>306</v>
      </c>
      <c r="B1583" t="s">
        <v>121</v>
      </c>
      <c r="C1583" t="s">
        <v>394</v>
      </c>
      <c r="D1583" t="s">
        <v>256</v>
      </c>
      <c r="E1583" t="s">
        <v>12</v>
      </c>
      <c r="F1583" t="s">
        <v>1327</v>
      </c>
      <c r="G1583" t="s">
        <v>7</v>
      </c>
      <c r="H1583" t="s">
        <v>500</v>
      </c>
    </row>
    <row r="1584" spans="1:8" x14ac:dyDescent="0.35">
      <c r="A1584" t="s">
        <v>460</v>
      </c>
      <c r="B1584" t="s">
        <v>154</v>
      </c>
      <c r="C1584" t="s">
        <v>13</v>
      </c>
      <c r="D1584" t="s">
        <v>256</v>
      </c>
      <c r="E1584" t="s">
        <v>11</v>
      </c>
      <c r="F1584" t="s">
        <v>29</v>
      </c>
      <c r="G1584" t="s">
        <v>7</v>
      </c>
      <c r="H1584" t="s">
        <v>488</v>
      </c>
    </row>
    <row r="1585" spans="1:8" x14ac:dyDescent="0.35">
      <c r="A1585" t="s">
        <v>301</v>
      </c>
      <c r="B1585" t="s">
        <v>478</v>
      </c>
      <c r="C1585" t="s">
        <v>394</v>
      </c>
      <c r="D1585" t="s">
        <v>256</v>
      </c>
      <c r="E1585" t="s">
        <v>6</v>
      </c>
      <c r="F1585" t="s">
        <v>29</v>
      </c>
      <c r="G1585" t="s">
        <v>7</v>
      </c>
      <c r="H1585" t="s">
        <v>501</v>
      </c>
    </row>
    <row r="1586" spans="1:8" x14ac:dyDescent="0.35">
      <c r="A1586" t="s">
        <v>301</v>
      </c>
      <c r="B1586" t="s">
        <v>154</v>
      </c>
      <c r="C1586" t="s">
        <v>13</v>
      </c>
      <c r="D1586" t="s">
        <v>256</v>
      </c>
      <c r="E1586" t="s">
        <v>6</v>
      </c>
      <c r="F1586" t="s">
        <v>29</v>
      </c>
      <c r="G1586" t="s">
        <v>7</v>
      </c>
      <c r="H1586" t="s">
        <v>501</v>
      </c>
    </row>
    <row r="1587" spans="1:8" x14ac:dyDescent="0.35">
      <c r="A1587" t="s">
        <v>301</v>
      </c>
      <c r="B1587" t="s">
        <v>119</v>
      </c>
      <c r="C1587" t="s">
        <v>394</v>
      </c>
      <c r="D1587" t="s">
        <v>256</v>
      </c>
      <c r="E1587" t="s">
        <v>6</v>
      </c>
      <c r="F1587" t="s">
        <v>29</v>
      </c>
      <c r="G1587" t="s">
        <v>7</v>
      </c>
      <c r="H1587" t="s">
        <v>501</v>
      </c>
    </row>
    <row r="1588" spans="1:8" x14ac:dyDescent="0.35">
      <c r="A1588" t="s">
        <v>301</v>
      </c>
      <c r="B1588" t="s">
        <v>154</v>
      </c>
      <c r="C1588" t="s">
        <v>459</v>
      </c>
      <c r="D1588" t="s">
        <v>256</v>
      </c>
      <c r="E1588" t="s">
        <v>6</v>
      </c>
      <c r="F1588" t="s">
        <v>29</v>
      </c>
      <c r="G1588" t="s">
        <v>7</v>
      </c>
      <c r="H1588" t="s">
        <v>501</v>
      </c>
    </row>
    <row r="1589" spans="1:8" x14ac:dyDescent="0.35">
      <c r="A1589" t="s">
        <v>301</v>
      </c>
      <c r="B1589" t="s">
        <v>478</v>
      </c>
      <c r="C1589" t="s">
        <v>13</v>
      </c>
      <c r="D1589" t="s">
        <v>256</v>
      </c>
      <c r="E1589" t="s">
        <v>6</v>
      </c>
      <c r="F1589" t="s">
        <v>29</v>
      </c>
      <c r="G1589" t="s">
        <v>7</v>
      </c>
      <c r="H1589" t="s">
        <v>501</v>
      </c>
    </row>
    <row r="1590" spans="1:8" x14ac:dyDescent="0.35">
      <c r="A1590" t="s">
        <v>301</v>
      </c>
      <c r="B1590" t="s">
        <v>335</v>
      </c>
      <c r="C1590" t="s">
        <v>13</v>
      </c>
      <c r="D1590" t="s">
        <v>256</v>
      </c>
      <c r="E1590" t="s">
        <v>6</v>
      </c>
      <c r="F1590" t="s">
        <v>29</v>
      </c>
      <c r="G1590" t="s">
        <v>7</v>
      </c>
      <c r="H1590" t="s">
        <v>501</v>
      </c>
    </row>
    <row r="1591" spans="1:8" x14ac:dyDescent="0.35">
      <c r="A1591" t="s">
        <v>301</v>
      </c>
      <c r="B1591" t="s">
        <v>136</v>
      </c>
      <c r="C1591" t="s">
        <v>459</v>
      </c>
      <c r="D1591" t="s">
        <v>256</v>
      </c>
      <c r="E1591" t="s">
        <v>6</v>
      </c>
      <c r="F1591" t="s">
        <v>29</v>
      </c>
      <c r="G1591" t="s">
        <v>7</v>
      </c>
      <c r="H1591" t="s">
        <v>501</v>
      </c>
    </row>
    <row r="1592" spans="1:8" x14ac:dyDescent="0.35">
      <c r="A1592" t="s">
        <v>301</v>
      </c>
      <c r="B1592" t="s">
        <v>114</v>
      </c>
      <c r="C1592" t="s">
        <v>394</v>
      </c>
      <c r="D1592" t="s">
        <v>256</v>
      </c>
      <c r="E1592" t="s">
        <v>6</v>
      </c>
      <c r="F1592" t="s">
        <v>29</v>
      </c>
      <c r="G1592" t="s">
        <v>7</v>
      </c>
      <c r="H1592" t="s">
        <v>501</v>
      </c>
    </row>
    <row r="1593" spans="1:8" x14ac:dyDescent="0.35">
      <c r="A1593" t="s">
        <v>313</v>
      </c>
      <c r="B1593" t="s">
        <v>478</v>
      </c>
      <c r="C1593" t="s">
        <v>13</v>
      </c>
      <c r="D1593" t="s">
        <v>256</v>
      </c>
      <c r="E1593" t="s">
        <v>11</v>
      </c>
      <c r="F1593" t="s">
        <v>1327</v>
      </c>
      <c r="G1593" t="s">
        <v>15</v>
      </c>
      <c r="H1593" t="s">
        <v>499</v>
      </c>
    </row>
    <row r="1594" spans="1:8" x14ac:dyDescent="0.35">
      <c r="A1594" t="s">
        <v>313</v>
      </c>
      <c r="B1594" t="s">
        <v>154</v>
      </c>
      <c r="C1594" t="s">
        <v>394</v>
      </c>
      <c r="D1594" t="s">
        <v>256</v>
      </c>
      <c r="E1594" t="s">
        <v>11</v>
      </c>
      <c r="F1594" t="s">
        <v>1327</v>
      </c>
      <c r="G1594" t="s">
        <v>15</v>
      </c>
      <c r="H1594" t="s">
        <v>499</v>
      </c>
    </row>
    <row r="1595" spans="1:8" x14ac:dyDescent="0.35">
      <c r="A1595" t="s">
        <v>313</v>
      </c>
      <c r="B1595" t="s">
        <v>478</v>
      </c>
      <c r="C1595" t="s">
        <v>394</v>
      </c>
      <c r="D1595" t="s">
        <v>256</v>
      </c>
      <c r="E1595" t="s">
        <v>11</v>
      </c>
      <c r="F1595" t="s">
        <v>1327</v>
      </c>
      <c r="G1595" t="s">
        <v>15</v>
      </c>
      <c r="H1595" t="s">
        <v>499</v>
      </c>
    </row>
    <row r="1596" spans="1:8" x14ac:dyDescent="0.35">
      <c r="A1596" t="s">
        <v>313</v>
      </c>
      <c r="B1596" t="s">
        <v>121</v>
      </c>
      <c r="C1596" t="s">
        <v>394</v>
      </c>
      <c r="D1596" t="s">
        <v>256</v>
      </c>
      <c r="E1596" t="s">
        <v>11</v>
      </c>
      <c r="F1596" t="s">
        <v>1327</v>
      </c>
      <c r="G1596" t="s">
        <v>15</v>
      </c>
      <c r="H1596" t="s">
        <v>499</v>
      </c>
    </row>
    <row r="1597" spans="1:8" x14ac:dyDescent="0.35">
      <c r="A1597" t="s">
        <v>313</v>
      </c>
      <c r="B1597" t="s">
        <v>154</v>
      </c>
      <c r="C1597" t="s">
        <v>494</v>
      </c>
      <c r="D1597" t="s">
        <v>256</v>
      </c>
      <c r="E1597" t="s">
        <v>11</v>
      </c>
      <c r="F1597" t="s">
        <v>1327</v>
      </c>
      <c r="G1597" t="s">
        <v>15</v>
      </c>
      <c r="H1597" t="s">
        <v>499</v>
      </c>
    </row>
    <row r="1598" spans="1:8" x14ac:dyDescent="0.35">
      <c r="A1598" t="s">
        <v>313</v>
      </c>
      <c r="B1598" t="s">
        <v>477</v>
      </c>
      <c r="C1598" t="s">
        <v>394</v>
      </c>
      <c r="D1598" t="s">
        <v>256</v>
      </c>
      <c r="E1598" t="s">
        <v>11</v>
      </c>
      <c r="F1598" t="s">
        <v>1327</v>
      </c>
      <c r="G1598" t="s">
        <v>15</v>
      </c>
      <c r="H1598" t="s">
        <v>499</v>
      </c>
    </row>
    <row r="1599" spans="1:8" x14ac:dyDescent="0.35">
      <c r="A1599" t="s">
        <v>313</v>
      </c>
      <c r="B1599" t="s">
        <v>114</v>
      </c>
      <c r="C1599" t="s">
        <v>13</v>
      </c>
      <c r="D1599" t="s">
        <v>256</v>
      </c>
      <c r="E1599" t="s">
        <v>11</v>
      </c>
      <c r="F1599" t="s">
        <v>1327</v>
      </c>
      <c r="G1599" t="s">
        <v>15</v>
      </c>
      <c r="H1599" t="s">
        <v>499</v>
      </c>
    </row>
    <row r="1600" spans="1:8" x14ac:dyDescent="0.35">
      <c r="A1600" t="s">
        <v>313</v>
      </c>
      <c r="B1600" t="s">
        <v>114</v>
      </c>
      <c r="C1600" t="s">
        <v>394</v>
      </c>
      <c r="D1600" t="s">
        <v>256</v>
      </c>
      <c r="E1600" t="s">
        <v>11</v>
      </c>
      <c r="F1600" t="s">
        <v>1327</v>
      </c>
      <c r="G1600" t="s">
        <v>15</v>
      </c>
      <c r="H1600" t="s">
        <v>499</v>
      </c>
    </row>
    <row r="1601" spans="1:8" x14ac:dyDescent="0.35">
      <c r="A1601" t="s">
        <v>313</v>
      </c>
      <c r="B1601" t="s">
        <v>335</v>
      </c>
      <c r="C1601" t="s">
        <v>13</v>
      </c>
      <c r="D1601" t="s">
        <v>256</v>
      </c>
      <c r="E1601" t="s">
        <v>11</v>
      </c>
      <c r="F1601" t="s">
        <v>1327</v>
      </c>
      <c r="G1601" t="s">
        <v>15</v>
      </c>
      <c r="H1601" t="s">
        <v>499</v>
      </c>
    </row>
    <row r="1602" spans="1:8" x14ac:dyDescent="0.35">
      <c r="A1602" t="s">
        <v>313</v>
      </c>
      <c r="B1602" t="s">
        <v>119</v>
      </c>
      <c r="C1602" t="s">
        <v>394</v>
      </c>
      <c r="D1602" t="s">
        <v>256</v>
      </c>
      <c r="E1602" t="s">
        <v>11</v>
      </c>
      <c r="F1602" t="s">
        <v>1327</v>
      </c>
      <c r="G1602" t="s">
        <v>15</v>
      </c>
      <c r="H1602" t="s">
        <v>499</v>
      </c>
    </row>
    <row r="1603" spans="1:8" x14ac:dyDescent="0.35">
      <c r="A1603" t="s">
        <v>461</v>
      </c>
      <c r="B1603" t="s">
        <v>478</v>
      </c>
      <c r="C1603" t="s">
        <v>13</v>
      </c>
      <c r="D1603" t="s">
        <v>256</v>
      </c>
      <c r="E1603" t="s">
        <v>11</v>
      </c>
      <c r="F1603" t="s">
        <v>1327</v>
      </c>
      <c r="G1603" t="s">
        <v>15</v>
      </c>
      <c r="H1603" t="s">
        <v>499</v>
      </c>
    </row>
    <row r="1604" spans="1:8" x14ac:dyDescent="0.35">
      <c r="A1604" t="s">
        <v>365</v>
      </c>
      <c r="B1604" t="s">
        <v>136</v>
      </c>
      <c r="C1604" t="s">
        <v>494</v>
      </c>
      <c r="D1604" t="s">
        <v>482</v>
      </c>
      <c r="E1604" t="s">
        <v>9</v>
      </c>
      <c r="F1604" t="s">
        <v>1327</v>
      </c>
      <c r="G1604" t="s">
        <v>10</v>
      </c>
      <c r="H1604" t="s">
        <v>483</v>
      </c>
    </row>
    <row r="1605" spans="1:8" x14ac:dyDescent="0.35">
      <c r="A1605" t="s">
        <v>365</v>
      </c>
      <c r="B1605" t="s">
        <v>117</v>
      </c>
      <c r="C1605" t="s">
        <v>394</v>
      </c>
      <c r="D1605" t="s">
        <v>482</v>
      </c>
      <c r="E1605" t="s">
        <v>9</v>
      </c>
      <c r="F1605" t="s">
        <v>1327</v>
      </c>
      <c r="G1605" t="s">
        <v>10</v>
      </c>
      <c r="H1605" t="s">
        <v>483</v>
      </c>
    </row>
    <row r="1606" spans="1:8" x14ac:dyDescent="0.35">
      <c r="A1606" t="s">
        <v>365</v>
      </c>
      <c r="B1606" t="s">
        <v>154</v>
      </c>
      <c r="C1606" t="s">
        <v>459</v>
      </c>
      <c r="D1606" t="s">
        <v>482</v>
      </c>
      <c r="E1606" t="s">
        <v>9</v>
      </c>
      <c r="F1606" t="s">
        <v>1327</v>
      </c>
      <c r="G1606" t="s">
        <v>10</v>
      </c>
      <c r="H1606" t="s">
        <v>483</v>
      </c>
    </row>
    <row r="1607" spans="1:8" x14ac:dyDescent="0.35">
      <c r="A1607" t="s">
        <v>365</v>
      </c>
      <c r="B1607" t="s">
        <v>113</v>
      </c>
      <c r="C1607" t="s">
        <v>496</v>
      </c>
      <c r="D1607" t="s">
        <v>256</v>
      </c>
      <c r="E1607" t="s">
        <v>9</v>
      </c>
      <c r="F1607" t="s">
        <v>1327</v>
      </c>
      <c r="G1607" t="s">
        <v>10</v>
      </c>
      <c r="H1607" t="s">
        <v>483</v>
      </c>
    </row>
    <row r="1608" spans="1:8" x14ac:dyDescent="0.35">
      <c r="A1608" t="s">
        <v>365</v>
      </c>
      <c r="B1608" t="s">
        <v>127</v>
      </c>
      <c r="C1608" t="s">
        <v>394</v>
      </c>
      <c r="D1608" t="s">
        <v>482</v>
      </c>
      <c r="E1608" t="s">
        <v>9</v>
      </c>
      <c r="F1608" t="s">
        <v>1327</v>
      </c>
      <c r="G1608" t="s">
        <v>10</v>
      </c>
      <c r="H1608" t="s">
        <v>483</v>
      </c>
    </row>
    <row r="1609" spans="1:8" x14ac:dyDescent="0.35">
      <c r="A1609" t="s">
        <v>365</v>
      </c>
      <c r="B1609" t="s">
        <v>335</v>
      </c>
      <c r="C1609" t="s">
        <v>13</v>
      </c>
      <c r="D1609" t="s">
        <v>482</v>
      </c>
      <c r="E1609" t="s">
        <v>9</v>
      </c>
      <c r="F1609" t="s">
        <v>1327</v>
      </c>
      <c r="G1609" t="s">
        <v>10</v>
      </c>
      <c r="H1609" t="s">
        <v>483</v>
      </c>
    </row>
    <row r="1610" spans="1:8" x14ac:dyDescent="0.35">
      <c r="A1610" t="s">
        <v>365</v>
      </c>
      <c r="B1610" t="s">
        <v>136</v>
      </c>
      <c r="C1610" t="s">
        <v>498</v>
      </c>
      <c r="D1610" t="s">
        <v>482</v>
      </c>
      <c r="E1610" t="s">
        <v>9</v>
      </c>
      <c r="F1610" t="s">
        <v>1327</v>
      </c>
      <c r="G1610" t="s">
        <v>10</v>
      </c>
      <c r="H1610" t="s">
        <v>483</v>
      </c>
    </row>
    <row r="1611" spans="1:8" x14ac:dyDescent="0.35">
      <c r="A1611" t="s">
        <v>365</v>
      </c>
      <c r="B1611" t="s">
        <v>108</v>
      </c>
      <c r="C1611" t="s">
        <v>474</v>
      </c>
      <c r="D1611" t="s">
        <v>482</v>
      </c>
      <c r="E1611" t="s">
        <v>9</v>
      </c>
      <c r="F1611" t="s">
        <v>1327</v>
      </c>
      <c r="G1611" t="s">
        <v>10</v>
      </c>
      <c r="H1611" t="s">
        <v>483</v>
      </c>
    </row>
    <row r="1612" spans="1:8" x14ac:dyDescent="0.35">
      <c r="A1612" t="s">
        <v>365</v>
      </c>
      <c r="B1612" t="s">
        <v>113</v>
      </c>
      <c r="C1612" t="s">
        <v>394</v>
      </c>
      <c r="D1612" t="s">
        <v>482</v>
      </c>
      <c r="E1612" t="s">
        <v>9</v>
      </c>
      <c r="F1612" t="s">
        <v>1327</v>
      </c>
      <c r="G1612" t="s">
        <v>10</v>
      </c>
      <c r="H1612" t="s">
        <v>483</v>
      </c>
    </row>
    <row r="1613" spans="1:8" x14ac:dyDescent="0.35">
      <c r="A1613" t="s">
        <v>365</v>
      </c>
      <c r="B1613" t="s">
        <v>335</v>
      </c>
      <c r="C1613" t="s">
        <v>494</v>
      </c>
      <c r="D1613" t="s">
        <v>482</v>
      </c>
      <c r="E1613" t="s">
        <v>9</v>
      </c>
      <c r="F1613" t="s">
        <v>1327</v>
      </c>
      <c r="G1613" t="s">
        <v>10</v>
      </c>
      <c r="H1613" t="s">
        <v>483</v>
      </c>
    </row>
    <row r="1614" spans="1:8" x14ac:dyDescent="0.35">
      <c r="A1614" t="s">
        <v>365</v>
      </c>
      <c r="B1614" t="s">
        <v>108</v>
      </c>
      <c r="C1614" t="s">
        <v>394</v>
      </c>
      <c r="D1614" t="s">
        <v>482</v>
      </c>
      <c r="E1614" t="s">
        <v>9</v>
      </c>
      <c r="F1614" t="s">
        <v>1327</v>
      </c>
      <c r="G1614" t="s">
        <v>10</v>
      </c>
      <c r="H1614" t="s">
        <v>483</v>
      </c>
    </row>
    <row r="1615" spans="1:8" x14ac:dyDescent="0.35">
      <c r="A1615" t="s">
        <v>365</v>
      </c>
      <c r="B1615" t="s">
        <v>174</v>
      </c>
      <c r="C1615" t="s">
        <v>394</v>
      </c>
      <c r="D1615" t="s">
        <v>482</v>
      </c>
      <c r="E1615" t="s">
        <v>9</v>
      </c>
      <c r="F1615" t="s">
        <v>1327</v>
      </c>
      <c r="G1615" t="s">
        <v>10</v>
      </c>
      <c r="H1615" t="s">
        <v>483</v>
      </c>
    </row>
    <row r="1616" spans="1:8" x14ac:dyDescent="0.35">
      <c r="A1616" t="s">
        <v>365</v>
      </c>
      <c r="B1616" t="s">
        <v>117</v>
      </c>
      <c r="C1616" t="s">
        <v>494</v>
      </c>
      <c r="D1616" t="s">
        <v>482</v>
      </c>
      <c r="E1616" t="s">
        <v>9</v>
      </c>
      <c r="F1616" t="s">
        <v>1327</v>
      </c>
      <c r="G1616" t="s">
        <v>10</v>
      </c>
      <c r="H1616" t="s">
        <v>483</v>
      </c>
    </row>
    <row r="1617" spans="1:8" x14ac:dyDescent="0.35">
      <c r="A1617" t="s">
        <v>365</v>
      </c>
      <c r="B1617" t="s">
        <v>108</v>
      </c>
      <c r="C1617" t="s">
        <v>13</v>
      </c>
      <c r="D1617" t="s">
        <v>256</v>
      </c>
      <c r="E1617" t="s">
        <v>9</v>
      </c>
      <c r="F1617" t="s">
        <v>1327</v>
      </c>
      <c r="G1617" t="s">
        <v>10</v>
      </c>
      <c r="H1617" t="s">
        <v>483</v>
      </c>
    </row>
    <row r="1618" spans="1:8" x14ac:dyDescent="0.35">
      <c r="A1618" t="s">
        <v>365</v>
      </c>
      <c r="B1618" t="s">
        <v>108</v>
      </c>
      <c r="C1618" t="s">
        <v>494</v>
      </c>
      <c r="D1618" t="s">
        <v>482</v>
      </c>
      <c r="E1618" t="s">
        <v>9</v>
      </c>
      <c r="F1618" t="s">
        <v>1327</v>
      </c>
      <c r="G1618" t="s">
        <v>10</v>
      </c>
      <c r="H1618" t="s">
        <v>483</v>
      </c>
    </row>
    <row r="1619" spans="1:8" x14ac:dyDescent="0.35">
      <c r="A1619" t="s">
        <v>365</v>
      </c>
      <c r="B1619" t="s">
        <v>154</v>
      </c>
      <c r="C1619" t="s">
        <v>394</v>
      </c>
      <c r="D1619" t="s">
        <v>482</v>
      </c>
      <c r="E1619" t="s">
        <v>9</v>
      </c>
      <c r="F1619" t="s">
        <v>1327</v>
      </c>
      <c r="G1619" t="s">
        <v>10</v>
      </c>
      <c r="H1619" t="s">
        <v>483</v>
      </c>
    </row>
    <row r="1620" spans="1:8" x14ac:dyDescent="0.35">
      <c r="A1620" t="s">
        <v>365</v>
      </c>
      <c r="B1620" t="s">
        <v>113</v>
      </c>
      <c r="C1620" t="s">
        <v>494</v>
      </c>
      <c r="D1620" t="s">
        <v>482</v>
      </c>
      <c r="E1620" t="s">
        <v>9</v>
      </c>
      <c r="F1620" t="s">
        <v>1327</v>
      </c>
      <c r="G1620" t="s">
        <v>10</v>
      </c>
      <c r="H1620" t="s">
        <v>483</v>
      </c>
    </row>
    <row r="1621" spans="1:8" x14ac:dyDescent="0.35">
      <c r="A1621" t="s">
        <v>365</v>
      </c>
      <c r="B1621" t="s">
        <v>127</v>
      </c>
      <c r="C1621" t="s">
        <v>496</v>
      </c>
      <c r="D1621" t="s">
        <v>256</v>
      </c>
      <c r="E1621" t="s">
        <v>9</v>
      </c>
      <c r="F1621" t="s">
        <v>1327</v>
      </c>
      <c r="G1621" t="s">
        <v>10</v>
      </c>
      <c r="H1621" t="s">
        <v>483</v>
      </c>
    </row>
    <row r="1622" spans="1:8" x14ac:dyDescent="0.35">
      <c r="A1622" t="s">
        <v>365</v>
      </c>
      <c r="B1622" t="s">
        <v>127</v>
      </c>
      <c r="C1622" t="s">
        <v>494</v>
      </c>
      <c r="D1622" t="s">
        <v>482</v>
      </c>
      <c r="E1622" t="s">
        <v>9</v>
      </c>
      <c r="F1622" t="s">
        <v>1327</v>
      </c>
      <c r="G1622" t="s">
        <v>10</v>
      </c>
      <c r="H1622" t="s">
        <v>483</v>
      </c>
    </row>
    <row r="1623" spans="1:8" x14ac:dyDescent="0.35">
      <c r="A1623" t="s">
        <v>365</v>
      </c>
      <c r="B1623" t="s">
        <v>136</v>
      </c>
      <c r="C1623" t="s">
        <v>496</v>
      </c>
      <c r="D1623" t="s">
        <v>482</v>
      </c>
      <c r="E1623" t="s">
        <v>9</v>
      </c>
      <c r="F1623" t="s">
        <v>1327</v>
      </c>
      <c r="G1623" t="s">
        <v>10</v>
      </c>
      <c r="H1623" t="s">
        <v>483</v>
      </c>
    </row>
    <row r="1624" spans="1:8" x14ac:dyDescent="0.35">
      <c r="A1624" t="s">
        <v>365</v>
      </c>
      <c r="B1624" t="s">
        <v>174</v>
      </c>
      <c r="C1624" t="s">
        <v>496</v>
      </c>
      <c r="D1624" t="s">
        <v>256</v>
      </c>
      <c r="E1624" t="s">
        <v>9</v>
      </c>
      <c r="F1624" t="s">
        <v>1327</v>
      </c>
      <c r="G1624" t="s">
        <v>10</v>
      </c>
      <c r="H1624" t="s">
        <v>483</v>
      </c>
    </row>
    <row r="1625" spans="1:8" x14ac:dyDescent="0.35">
      <c r="A1625" t="s">
        <v>365</v>
      </c>
      <c r="B1625" t="s">
        <v>136</v>
      </c>
      <c r="C1625" t="s">
        <v>394</v>
      </c>
      <c r="D1625" t="s">
        <v>482</v>
      </c>
      <c r="E1625" t="s">
        <v>9</v>
      </c>
      <c r="F1625" t="s">
        <v>1327</v>
      </c>
      <c r="G1625" t="s">
        <v>10</v>
      </c>
      <c r="H1625" t="s">
        <v>483</v>
      </c>
    </row>
    <row r="1626" spans="1:8" x14ac:dyDescent="0.35">
      <c r="A1626" t="s">
        <v>365</v>
      </c>
      <c r="B1626" t="s">
        <v>108</v>
      </c>
      <c r="C1626" t="s">
        <v>497</v>
      </c>
      <c r="D1626" t="s">
        <v>482</v>
      </c>
      <c r="E1626" t="s">
        <v>9</v>
      </c>
      <c r="F1626" t="s">
        <v>1327</v>
      </c>
      <c r="G1626" t="s">
        <v>10</v>
      </c>
      <c r="H1626" t="s">
        <v>483</v>
      </c>
    </row>
    <row r="1627" spans="1:8" x14ac:dyDescent="0.35">
      <c r="A1627" t="s">
        <v>365</v>
      </c>
      <c r="B1627" t="s">
        <v>477</v>
      </c>
      <c r="C1627" t="s">
        <v>496</v>
      </c>
      <c r="D1627" t="s">
        <v>256</v>
      </c>
      <c r="E1627" t="s">
        <v>9</v>
      </c>
      <c r="F1627" t="s">
        <v>1327</v>
      </c>
      <c r="G1627" t="s">
        <v>10</v>
      </c>
      <c r="H1627" t="s">
        <v>483</v>
      </c>
    </row>
    <row r="1628" spans="1:8" x14ac:dyDescent="0.35">
      <c r="A1628" t="s">
        <v>365</v>
      </c>
      <c r="B1628" t="s">
        <v>136</v>
      </c>
      <c r="C1628" t="s">
        <v>459</v>
      </c>
      <c r="D1628" t="s">
        <v>482</v>
      </c>
      <c r="E1628" t="s">
        <v>9</v>
      </c>
      <c r="F1628" t="s">
        <v>1327</v>
      </c>
      <c r="G1628" t="s">
        <v>10</v>
      </c>
      <c r="H1628" t="s">
        <v>483</v>
      </c>
    </row>
    <row r="1629" spans="1:8" x14ac:dyDescent="0.35">
      <c r="A1629" t="s">
        <v>340</v>
      </c>
      <c r="B1629" t="s">
        <v>154</v>
      </c>
      <c r="C1629" t="s">
        <v>494</v>
      </c>
      <c r="D1629" t="s">
        <v>256</v>
      </c>
      <c r="E1629" t="s">
        <v>11</v>
      </c>
      <c r="F1629" t="s">
        <v>29</v>
      </c>
      <c r="G1629" t="s">
        <v>7</v>
      </c>
      <c r="H1629" t="s">
        <v>488</v>
      </c>
    </row>
    <row r="1630" spans="1:8" x14ac:dyDescent="0.35">
      <c r="A1630" t="s">
        <v>340</v>
      </c>
      <c r="B1630" t="s">
        <v>478</v>
      </c>
      <c r="C1630" t="s">
        <v>394</v>
      </c>
      <c r="D1630" t="s">
        <v>256</v>
      </c>
      <c r="E1630" t="s">
        <v>11</v>
      </c>
      <c r="F1630" t="s">
        <v>29</v>
      </c>
      <c r="G1630" t="s">
        <v>7</v>
      </c>
      <c r="H1630" t="s">
        <v>488</v>
      </c>
    </row>
    <row r="1631" spans="1:8" x14ac:dyDescent="0.35">
      <c r="A1631" t="s">
        <v>340</v>
      </c>
      <c r="B1631" t="s">
        <v>119</v>
      </c>
      <c r="C1631" t="s">
        <v>494</v>
      </c>
      <c r="D1631" t="s">
        <v>256</v>
      </c>
      <c r="E1631" t="s">
        <v>11</v>
      </c>
      <c r="F1631" t="s">
        <v>29</v>
      </c>
      <c r="G1631" t="s">
        <v>7</v>
      </c>
      <c r="H1631" t="s">
        <v>488</v>
      </c>
    </row>
    <row r="1632" spans="1:8" x14ac:dyDescent="0.35">
      <c r="A1632" t="s">
        <v>340</v>
      </c>
      <c r="B1632" t="s">
        <v>154</v>
      </c>
      <c r="C1632" t="s">
        <v>394</v>
      </c>
      <c r="D1632" t="s">
        <v>256</v>
      </c>
      <c r="E1632" t="s">
        <v>11</v>
      </c>
      <c r="F1632" t="s">
        <v>29</v>
      </c>
      <c r="G1632" t="s">
        <v>7</v>
      </c>
      <c r="H1632" t="s">
        <v>488</v>
      </c>
    </row>
    <row r="1633" spans="1:8" x14ac:dyDescent="0.35">
      <c r="A1633" t="s">
        <v>340</v>
      </c>
      <c r="B1633" t="s">
        <v>119</v>
      </c>
      <c r="C1633" t="s">
        <v>394</v>
      </c>
      <c r="D1633" t="s">
        <v>256</v>
      </c>
      <c r="E1633" t="s">
        <v>11</v>
      </c>
      <c r="F1633" t="s">
        <v>29</v>
      </c>
      <c r="G1633" t="s">
        <v>7</v>
      </c>
      <c r="H1633" t="s">
        <v>488</v>
      </c>
    </row>
    <row r="1634" spans="1:8" x14ac:dyDescent="0.35">
      <c r="A1634" t="s">
        <v>340</v>
      </c>
      <c r="B1634" t="s">
        <v>114</v>
      </c>
      <c r="C1634" t="s">
        <v>394</v>
      </c>
      <c r="D1634" t="s">
        <v>256</v>
      </c>
      <c r="E1634" t="s">
        <v>11</v>
      </c>
      <c r="F1634" t="s">
        <v>29</v>
      </c>
      <c r="G1634" t="s">
        <v>7</v>
      </c>
      <c r="H1634" t="s">
        <v>488</v>
      </c>
    </row>
    <row r="1635" spans="1:8" x14ac:dyDescent="0.35">
      <c r="A1635" t="s">
        <v>340</v>
      </c>
      <c r="B1635" t="s">
        <v>478</v>
      </c>
      <c r="C1635" t="s">
        <v>13</v>
      </c>
      <c r="D1635" t="s">
        <v>256</v>
      </c>
      <c r="E1635" t="s">
        <v>11</v>
      </c>
      <c r="F1635" t="s">
        <v>29</v>
      </c>
      <c r="G1635" t="s">
        <v>7</v>
      </c>
      <c r="H1635" t="s">
        <v>488</v>
      </c>
    </row>
    <row r="1636" spans="1:8" x14ac:dyDescent="0.35">
      <c r="A1636" t="s">
        <v>340</v>
      </c>
      <c r="B1636" t="s">
        <v>335</v>
      </c>
      <c r="C1636" t="s">
        <v>13</v>
      </c>
      <c r="D1636" t="s">
        <v>256</v>
      </c>
      <c r="E1636" t="s">
        <v>11</v>
      </c>
      <c r="F1636" t="s">
        <v>29</v>
      </c>
      <c r="G1636" t="s">
        <v>7</v>
      </c>
      <c r="H1636" t="s">
        <v>488</v>
      </c>
    </row>
    <row r="1637" spans="1:8" x14ac:dyDescent="0.35">
      <c r="A1637" t="s">
        <v>340</v>
      </c>
      <c r="B1637" t="s">
        <v>114</v>
      </c>
      <c r="C1637" t="s">
        <v>13</v>
      </c>
      <c r="D1637" t="s">
        <v>256</v>
      </c>
      <c r="E1637" t="s">
        <v>11</v>
      </c>
      <c r="F1637" t="s">
        <v>29</v>
      </c>
      <c r="G1637" t="s">
        <v>7</v>
      </c>
      <c r="H1637" t="s">
        <v>488</v>
      </c>
    </row>
    <row r="1638" spans="1:8" x14ac:dyDescent="0.35">
      <c r="A1638" t="s">
        <v>302</v>
      </c>
      <c r="B1638" t="s">
        <v>154</v>
      </c>
      <c r="C1638" t="s">
        <v>459</v>
      </c>
      <c r="D1638" t="s">
        <v>256</v>
      </c>
      <c r="E1638" t="s">
        <v>6</v>
      </c>
      <c r="F1638" t="s">
        <v>29</v>
      </c>
      <c r="G1638" t="s">
        <v>7</v>
      </c>
      <c r="H1638" t="s">
        <v>501</v>
      </c>
    </row>
    <row r="1639" spans="1:8" x14ac:dyDescent="0.35">
      <c r="A1639" t="s">
        <v>302</v>
      </c>
      <c r="B1639" t="s">
        <v>136</v>
      </c>
      <c r="C1639" t="s">
        <v>459</v>
      </c>
      <c r="D1639" t="s">
        <v>256</v>
      </c>
      <c r="E1639" t="s">
        <v>6</v>
      </c>
      <c r="F1639" t="s">
        <v>29</v>
      </c>
      <c r="G1639" t="s">
        <v>7</v>
      </c>
      <c r="H1639" t="s">
        <v>501</v>
      </c>
    </row>
    <row r="1640" spans="1:8" x14ac:dyDescent="0.35">
      <c r="A1640" t="s">
        <v>302</v>
      </c>
      <c r="B1640" t="s">
        <v>478</v>
      </c>
      <c r="C1640" t="s">
        <v>394</v>
      </c>
      <c r="D1640" t="s">
        <v>256</v>
      </c>
      <c r="E1640" t="s">
        <v>6</v>
      </c>
      <c r="F1640" t="s">
        <v>29</v>
      </c>
      <c r="G1640" t="s">
        <v>7</v>
      </c>
      <c r="H1640" t="s">
        <v>501</v>
      </c>
    </row>
    <row r="1641" spans="1:8" x14ac:dyDescent="0.35">
      <c r="A1641" t="s">
        <v>339</v>
      </c>
      <c r="B1641" t="s">
        <v>114</v>
      </c>
      <c r="C1641" t="s">
        <v>394</v>
      </c>
      <c r="D1641" t="s">
        <v>256</v>
      </c>
      <c r="E1641" t="s">
        <v>6</v>
      </c>
      <c r="F1641" t="s">
        <v>1327</v>
      </c>
      <c r="G1641" t="s">
        <v>8</v>
      </c>
      <c r="H1641" t="s">
        <v>488</v>
      </c>
    </row>
    <row r="1642" spans="1:8" x14ac:dyDescent="0.35">
      <c r="A1642" t="s">
        <v>339</v>
      </c>
      <c r="B1642" t="s">
        <v>478</v>
      </c>
      <c r="C1642" t="s">
        <v>394</v>
      </c>
      <c r="D1642" t="s">
        <v>256</v>
      </c>
      <c r="E1642" t="s">
        <v>6</v>
      </c>
      <c r="F1642" t="s">
        <v>1327</v>
      </c>
      <c r="G1642" t="s">
        <v>8</v>
      </c>
      <c r="H1642" t="s">
        <v>488</v>
      </c>
    </row>
    <row r="1643" spans="1:8" x14ac:dyDescent="0.35">
      <c r="A1643" t="s">
        <v>339</v>
      </c>
      <c r="B1643" t="s">
        <v>335</v>
      </c>
      <c r="C1643" t="s">
        <v>13</v>
      </c>
      <c r="D1643" t="s">
        <v>256</v>
      </c>
      <c r="E1643" t="s">
        <v>6</v>
      </c>
      <c r="F1643" t="s">
        <v>1327</v>
      </c>
      <c r="G1643" t="s">
        <v>8</v>
      </c>
      <c r="H1643" t="s">
        <v>488</v>
      </c>
    </row>
    <row r="1644" spans="1:8" x14ac:dyDescent="0.35">
      <c r="A1644" t="s">
        <v>338</v>
      </c>
      <c r="B1644" t="s">
        <v>154</v>
      </c>
      <c r="C1644" t="s">
        <v>459</v>
      </c>
      <c r="D1644" t="s">
        <v>256</v>
      </c>
      <c r="E1644" t="s">
        <v>6</v>
      </c>
      <c r="F1644" t="s">
        <v>1327</v>
      </c>
      <c r="G1644" t="s">
        <v>8</v>
      </c>
      <c r="H1644" t="s">
        <v>488</v>
      </c>
    </row>
    <row r="1645" spans="1:8" x14ac:dyDescent="0.35">
      <c r="A1645" t="s">
        <v>337</v>
      </c>
      <c r="B1645" t="s">
        <v>154</v>
      </c>
      <c r="C1645" t="s">
        <v>459</v>
      </c>
      <c r="D1645" t="s">
        <v>256</v>
      </c>
      <c r="E1645" t="s">
        <v>6</v>
      </c>
      <c r="F1645" t="s">
        <v>1327</v>
      </c>
      <c r="G1645" t="s">
        <v>8</v>
      </c>
      <c r="H1645" t="s">
        <v>488</v>
      </c>
    </row>
    <row r="1646" spans="1:8" x14ac:dyDescent="0.35">
      <c r="A1646" t="s">
        <v>304</v>
      </c>
      <c r="B1646" t="s">
        <v>114</v>
      </c>
      <c r="C1646" t="s">
        <v>394</v>
      </c>
      <c r="D1646" t="s">
        <v>256</v>
      </c>
      <c r="E1646" t="s">
        <v>6</v>
      </c>
      <c r="F1646" t="s">
        <v>29</v>
      </c>
      <c r="G1646" t="s">
        <v>7</v>
      </c>
      <c r="H1646" t="s">
        <v>488</v>
      </c>
    </row>
    <row r="1647" spans="1:8" x14ac:dyDescent="0.35">
      <c r="A1647" t="s">
        <v>304</v>
      </c>
      <c r="B1647" t="s">
        <v>335</v>
      </c>
      <c r="C1647" t="s">
        <v>13</v>
      </c>
      <c r="D1647" t="s">
        <v>256</v>
      </c>
      <c r="E1647" t="s">
        <v>6</v>
      </c>
      <c r="F1647" t="s">
        <v>29</v>
      </c>
      <c r="G1647" t="s">
        <v>7</v>
      </c>
      <c r="H1647" t="s">
        <v>488</v>
      </c>
    </row>
    <row r="1648" spans="1:8" x14ac:dyDescent="0.35">
      <c r="A1648" t="s">
        <v>304</v>
      </c>
      <c r="B1648" t="s">
        <v>154</v>
      </c>
      <c r="C1648" t="s">
        <v>394</v>
      </c>
      <c r="D1648" t="s">
        <v>256</v>
      </c>
      <c r="E1648" t="s">
        <v>6</v>
      </c>
      <c r="F1648" t="s">
        <v>29</v>
      </c>
      <c r="G1648" t="s">
        <v>7</v>
      </c>
      <c r="H1648" t="s">
        <v>488</v>
      </c>
    </row>
    <row r="1649" spans="1:8" x14ac:dyDescent="0.35">
      <c r="A1649" t="s">
        <v>304</v>
      </c>
      <c r="B1649" t="s">
        <v>154</v>
      </c>
      <c r="C1649" t="s">
        <v>459</v>
      </c>
      <c r="D1649" t="s">
        <v>256</v>
      </c>
      <c r="E1649" t="s">
        <v>6</v>
      </c>
      <c r="F1649" t="s">
        <v>29</v>
      </c>
      <c r="G1649" t="s">
        <v>7</v>
      </c>
      <c r="H1649" t="s">
        <v>488</v>
      </c>
    </row>
    <row r="1650" spans="1:8" x14ac:dyDescent="0.35">
      <c r="A1650" t="s">
        <v>462</v>
      </c>
      <c r="B1650" t="s">
        <v>154</v>
      </c>
      <c r="C1650" t="s">
        <v>13</v>
      </c>
      <c r="D1650" t="s">
        <v>256</v>
      </c>
      <c r="E1650" t="s">
        <v>6</v>
      </c>
      <c r="F1650" t="s">
        <v>1327</v>
      </c>
      <c r="G1650" t="s">
        <v>7</v>
      </c>
      <c r="H1650" t="s">
        <v>501</v>
      </c>
    </row>
    <row r="1651" spans="1:8" x14ac:dyDescent="0.35">
      <c r="A1651" t="s">
        <v>345</v>
      </c>
      <c r="B1651" t="s">
        <v>136</v>
      </c>
      <c r="C1651" t="s">
        <v>459</v>
      </c>
      <c r="D1651" t="s">
        <v>256</v>
      </c>
      <c r="E1651" t="s">
        <v>6</v>
      </c>
      <c r="F1651" t="s">
        <v>29</v>
      </c>
      <c r="G1651" t="s">
        <v>8</v>
      </c>
      <c r="H1651" t="s">
        <v>479</v>
      </c>
    </row>
    <row r="1652" spans="1:8" x14ac:dyDescent="0.35">
      <c r="A1652" t="s">
        <v>345</v>
      </c>
      <c r="B1652" t="s">
        <v>154</v>
      </c>
      <c r="C1652" t="s">
        <v>459</v>
      </c>
      <c r="D1652" t="s">
        <v>256</v>
      </c>
      <c r="E1652" t="s">
        <v>6</v>
      </c>
      <c r="F1652" t="s">
        <v>29</v>
      </c>
      <c r="G1652" t="s">
        <v>8</v>
      </c>
      <c r="H1652" t="s">
        <v>479</v>
      </c>
    </row>
    <row r="1653" spans="1:8" x14ac:dyDescent="0.35">
      <c r="A1653" t="s">
        <v>396</v>
      </c>
      <c r="B1653" t="s">
        <v>113</v>
      </c>
      <c r="C1653" t="s">
        <v>394</v>
      </c>
      <c r="D1653" t="s">
        <v>256</v>
      </c>
      <c r="E1653" t="s">
        <v>9</v>
      </c>
      <c r="F1653" t="s">
        <v>1327</v>
      </c>
      <c r="G1653" t="s">
        <v>15</v>
      </c>
      <c r="H1653" t="s">
        <v>483</v>
      </c>
    </row>
    <row r="1654" spans="1:8" x14ac:dyDescent="0.35">
      <c r="A1654" t="s">
        <v>396</v>
      </c>
      <c r="B1654" t="s">
        <v>114</v>
      </c>
      <c r="C1654" t="s">
        <v>13</v>
      </c>
      <c r="D1654" t="s">
        <v>256</v>
      </c>
      <c r="E1654" t="s">
        <v>9</v>
      </c>
      <c r="F1654" t="s">
        <v>1327</v>
      </c>
      <c r="G1654" t="s">
        <v>15</v>
      </c>
      <c r="H1654" t="s">
        <v>483</v>
      </c>
    </row>
    <row r="1655" spans="1:8" x14ac:dyDescent="0.35">
      <c r="A1655" t="s">
        <v>396</v>
      </c>
      <c r="B1655" t="s">
        <v>154</v>
      </c>
      <c r="C1655" t="s">
        <v>394</v>
      </c>
      <c r="D1655" t="s">
        <v>256</v>
      </c>
      <c r="E1655" t="s">
        <v>9</v>
      </c>
      <c r="F1655" t="s">
        <v>1327</v>
      </c>
      <c r="G1655" t="s">
        <v>15</v>
      </c>
      <c r="H1655" t="s">
        <v>483</v>
      </c>
    </row>
    <row r="1656" spans="1:8" x14ac:dyDescent="0.35">
      <c r="A1656" t="s">
        <v>396</v>
      </c>
      <c r="B1656" t="s">
        <v>335</v>
      </c>
      <c r="C1656" t="s">
        <v>13</v>
      </c>
      <c r="D1656" t="s">
        <v>256</v>
      </c>
      <c r="E1656" t="s">
        <v>9</v>
      </c>
      <c r="F1656" t="s">
        <v>1327</v>
      </c>
      <c r="G1656" t="s">
        <v>15</v>
      </c>
      <c r="H1656" t="s">
        <v>483</v>
      </c>
    </row>
    <row r="1657" spans="1:8" x14ac:dyDescent="0.35">
      <c r="A1657" t="s">
        <v>396</v>
      </c>
      <c r="B1657" t="s">
        <v>113</v>
      </c>
      <c r="C1657" t="s">
        <v>496</v>
      </c>
      <c r="D1657" t="s">
        <v>256</v>
      </c>
      <c r="E1657" t="s">
        <v>9</v>
      </c>
      <c r="F1657" t="s">
        <v>1327</v>
      </c>
      <c r="G1657" t="s">
        <v>15</v>
      </c>
      <c r="H1657" t="s">
        <v>483</v>
      </c>
    </row>
    <row r="1658" spans="1:8" x14ac:dyDescent="0.35">
      <c r="A1658" t="s">
        <v>396</v>
      </c>
      <c r="B1658" t="s">
        <v>114</v>
      </c>
      <c r="C1658" t="s">
        <v>394</v>
      </c>
      <c r="D1658" t="s">
        <v>256</v>
      </c>
      <c r="E1658" t="s">
        <v>9</v>
      </c>
      <c r="F1658" t="s">
        <v>1327</v>
      </c>
      <c r="G1658" t="s">
        <v>15</v>
      </c>
      <c r="H1658" t="s">
        <v>483</v>
      </c>
    </row>
    <row r="1659" spans="1:8" x14ac:dyDescent="0.35">
      <c r="A1659" t="s">
        <v>396</v>
      </c>
      <c r="B1659" t="s">
        <v>154</v>
      </c>
      <c r="C1659" t="s">
        <v>494</v>
      </c>
      <c r="D1659" t="s">
        <v>256</v>
      </c>
      <c r="E1659" t="s">
        <v>9</v>
      </c>
      <c r="F1659" t="s">
        <v>1327</v>
      </c>
      <c r="G1659" t="s">
        <v>15</v>
      </c>
      <c r="H1659" t="s">
        <v>483</v>
      </c>
    </row>
    <row r="1660" spans="1:8" x14ac:dyDescent="0.35">
      <c r="A1660" t="s">
        <v>396</v>
      </c>
      <c r="B1660" t="s">
        <v>154</v>
      </c>
      <c r="C1660" t="s">
        <v>496</v>
      </c>
      <c r="D1660" t="s">
        <v>256</v>
      </c>
      <c r="E1660" t="s">
        <v>9</v>
      </c>
      <c r="F1660" t="s">
        <v>1327</v>
      </c>
      <c r="G1660" t="s">
        <v>15</v>
      </c>
      <c r="H1660" t="s">
        <v>483</v>
      </c>
    </row>
    <row r="1661" spans="1:8" x14ac:dyDescent="0.35">
      <c r="A1661" t="s">
        <v>396</v>
      </c>
      <c r="B1661" t="s">
        <v>113</v>
      </c>
      <c r="C1661" t="s">
        <v>494</v>
      </c>
      <c r="D1661" t="s">
        <v>256</v>
      </c>
      <c r="E1661" t="s">
        <v>9</v>
      </c>
      <c r="F1661" t="s">
        <v>1327</v>
      </c>
      <c r="G1661" t="s">
        <v>15</v>
      </c>
      <c r="H1661" t="s">
        <v>483</v>
      </c>
    </row>
    <row r="1662" spans="1:8" x14ac:dyDescent="0.35">
      <c r="A1662" t="s">
        <v>327</v>
      </c>
      <c r="B1662" t="s">
        <v>478</v>
      </c>
      <c r="C1662" t="s">
        <v>255</v>
      </c>
      <c r="D1662" t="s">
        <v>256</v>
      </c>
      <c r="E1662" t="s">
        <v>11</v>
      </c>
      <c r="F1662" t="s">
        <v>29</v>
      </c>
      <c r="G1662" t="s">
        <v>8</v>
      </c>
      <c r="H1662" t="s">
        <v>476</v>
      </c>
    </row>
    <row r="1663" spans="1:8" x14ac:dyDescent="0.35">
      <c r="A1663" t="s">
        <v>327</v>
      </c>
      <c r="B1663" t="s">
        <v>108</v>
      </c>
      <c r="C1663" t="s">
        <v>255</v>
      </c>
      <c r="D1663" t="s">
        <v>256</v>
      </c>
      <c r="E1663" t="s">
        <v>11</v>
      </c>
      <c r="F1663" t="s">
        <v>29</v>
      </c>
      <c r="G1663" t="s">
        <v>8</v>
      </c>
      <c r="H1663" t="s">
        <v>476</v>
      </c>
    </row>
    <row r="1664" spans="1:8" x14ac:dyDescent="0.35">
      <c r="A1664" t="s">
        <v>327</v>
      </c>
      <c r="B1664" t="s">
        <v>136</v>
      </c>
      <c r="C1664" t="s">
        <v>255</v>
      </c>
      <c r="D1664" t="s">
        <v>256</v>
      </c>
      <c r="E1664" t="s">
        <v>11</v>
      </c>
      <c r="F1664" t="s">
        <v>29</v>
      </c>
      <c r="G1664" t="s">
        <v>8</v>
      </c>
      <c r="H1664" t="s">
        <v>476</v>
      </c>
    </row>
    <row r="1665" spans="1:8" x14ac:dyDescent="0.35">
      <c r="A1665" t="s">
        <v>327</v>
      </c>
      <c r="B1665" t="s">
        <v>335</v>
      </c>
      <c r="C1665" t="s">
        <v>255</v>
      </c>
      <c r="D1665" t="s">
        <v>256</v>
      </c>
      <c r="E1665" t="s">
        <v>11</v>
      </c>
      <c r="F1665" t="s">
        <v>29</v>
      </c>
      <c r="G1665" t="s">
        <v>8</v>
      </c>
      <c r="H1665" t="s">
        <v>476</v>
      </c>
    </row>
    <row r="1666" spans="1:8" x14ac:dyDescent="0.35">
      <c r="A1666" t="s">
        <v>327</v>
      </c>
      <c r="B1666" t="s">
        <v>127</v>
      </c>
      <c r="C1666" t="s">
        <v>255</v>
      </c>
      <c r="D1666" t="s">
        <v>256</v>
      </c>
      <c r="E1666" t="s">
        <v>11</v>
      </c>
      <c r="F1666" t="s">
        <v>29</v>
      </c>
      <c r="G1666" t="s">
        <v>8</v>
      </c>
      <c r="H1666" t="s">
        <v>476</v>
      </c>
    </row>
    <row r="1667" spans="1:8" x14ac:dyDescent="0.35">
      <c r="A1667" t="s">
        <v>326</v>
      </c>
      <c r="B1667" t="s">
        <v>154</v>
      </c>
      <c r="C1667" t="s">
        <v>255</v>
      </c>
      <c r="D1667" t="s">
        <v>256</v>
      </c>
      <c r="E1667" t="s">
        <v>11</v>
      </c>
      <c r="F1667" t="s">
        <v>29</v>
      </c>
      <c r="G1667" t="s">
        <v>8</v>
      </c>
      <c r="H1667" t="s">
        <v>476</v>
      </c>
    </row>
    <row r="1668" spans="1:8" x14ac:dyDescent="0.35">
      <c r="A1668" t="s">
        <v>326</v>
      </c>
      <c r="B1668" t="s">
        <v>478</v>
      </c>
      <c r="C1668" t="s">
        <v>255</v>
      </c>
      <c r="D1668" t="s">
        <v>256</v>
      </c>
      <c r="E1668" t="s">
        <v>11</v>
      </c>
      <c r="F1668" t="s">
        <v>29</v>
      </c>
      <c r="G1668" t="s">
        <v>8</v>
      </c>
      <c r="H1668" t="s">
        <v>476</v>
      </c>
    </row>
    <row r="1669" spans="1:8" x14ac:dyDescent="0.35">
      <c r="A1669" t="s">
        <v>326</v>
      </c>
      <c r="B1669" t="s">
        <v>136</v>
      </c>
      <c r="C1669" t="s">
        <v>255</v>
      </c>
      <c r="D1669" t="s">
        <v>256</v>
      </c>
      <c r="E1669" t="s">
        <v>11</v>
      </c>
      <c r="F1669" t="s">
        <v>29</v>
      </c>
      <c r="G1669" t="s">
        <v>8</v>
      </c>
      <c r="H1669" t="s">
        <v>476</v>
      </c>
    </row>
    <row r="1670" spans="1:8" x14ac:dyDescent="0.35">
      <c r="A1670" t="s">
        <v>326</v>
      </c>
      <c r="B1670" t="s">
        <v>127</v>
      </c>
      <c r="C1670" t="s">
        <v>255</v>
      </c>
      <c r="D1670" t="s">
        <v>256</v>
      </c>
      <c r="E1670" t="s">
        <v>11</v>
      </c>
      <c r="F1670" t="s">
        <v>29</v>
      </c>
      <c r="G1670" t="s">
        <v>8</v>
      </c>
      <c r="H1670" t="s">
        <v>476</v>
      </c>
    </row>
    <row r="1671" spans="1:8" x14ac:dyDescent="0.35">
      <c r="A1671" t="s">
        <v>289</v>
      </c>
      <c r="B1671" t="s">
        <v>117</v>
      </c>
      <c r="C1671" t="s">
        <v>255</v>
      </c>
      <c r="D1671" t="s">
        <v>256</v>
      </c>
      <c r="E1671" t="s">
        <v>6</v>
      </c>
      <c r="F1671" t="s">
        <v>29</v>
      </c>
      <c r="G1671" t="s">
        <v>8</v>
      </c>
      <c r="H1671" t="s">
        <v>481</v>
      </c>
    </row>
    <row r="1672" spans="1:8" x14ac:dyDescent="0.35">
      <c r="A1672" t="s">
        <v>289</v>
      </c>
      <c r="B1672" t="s">
        <v>335</v>
      </c>
      <c r="C1672" t="s">
        <v>255</v>
      </c>
      <c r="D1672" t="s">
        <v>256</v>
      </c>
      <c r="E1672" t="s">
        <v>6</v>
      </c>
      <c r="F1672" t="s">
        <v>29</v>
      </c>
      <c r="G1672" t="s">
        <v>8</v>
      </c>
      <c r="H1672" t="s">
        <v>481</v>
      </c>
    </row>
    <row r="1673" spans="1:8" x14ac:dyDescent="0.35">
      <c r="A1673" t="s">
        <v>289</v>
      </c>
      <c r="B1673" t="s">
        <v>478</v>
      </c>
      <c r="C1673" t="s">
        <v>255</v>
      </c>
      <c r="D1673" t="s">
        <v>256</v>
      </c>
      <c r="E1673" t="s">
        <v>6</v>
      </c>
      <c r="F1673" t="s">
        <v>29</v>
      </c>
      <c r="G1673" t="s">
        <v>8</v>
      </c>
      <c r="H1673" t="s">
        <v>481</v>
      </c>
    </row>
    <row r="1674" spans="1:8" x14ac:dyDescent="0.35">
      <c r="A1674" t="s">
        <v>289</v>
      </c>
      <c r="B1674" t="s">
        <v>154</v>
      </c>
      <c r="C1674" t="s">
        <v>255</v>
      </c>
      <c r="D1674" t="s">
        <v>256</v>
      </c>
      <c r="E1674" t="s">
        <v>6</v>
      </c>
      <c r="F1674" t="s">
        <v>29</v>
      </c>
      <c r="G1674" t="s">
        <v>8</v>
      </c>
      <c r="H1674" t="s">
        <v>481</v>
      </c>
    </row>
    <row r="1675" spans="1:8" x14ac:dyDescent="0.35">
      <c r="A1675" t="s">
        <v>289</v>
      </c>
      <c r="B1675" t="s">
        <v>127</v>
      </c>
      <c r="C1675" t="s">
        <v>255</v>
      </c>
      <c r="D1675" t="s">
        <v>256</v>
      </c>
      <c r="E1675" t="s">
        <v>6</v>
      </c>
      <c r="F1675" t="s">
        <v>29</v>
      </c>
      <c r="G1675" t="s">
        <v>8</v>
      </c>
      <c r="H1675" t="s">
        <v>481</v>
      </c>
    </row>
    <row r="1676" spans="1:8" x14ac:dyDescent="0.35">
      <c r="A1676" t="s">
        <v>289</v>
      </c>
      <c r="B1676" t="s">
        <v>108</v>
      </c>
      <c r="C1676" t="s">
        <v>255</v>
      </c>
      <c r="D1676" t="s">
        <v>256</v>
      </c>
      <c r="E1676" t="s">
        <v>6</v>
      </c>
      <c r="F1676" t="s">
        <v>29</v>
      </c>
      <c r="G1676" t="s">
        <v>8</v>
      </c>
      <c r="H1676" t="s">
        <v>481</v>
      </c>
    </row>
    <row r="1677" spans="1:8" x14ac:dyDescent="0.35">
      <c r="A1677" t="s">
        <v>328</v>
      </c>
      <c r="B1677" t="s">
        <v>127</v>
      </c>
      <c r="C1677" t="s">
        <v>255</v>
      </c>
      <c r="D1677" t="s">
        <v>256</v>
      </c>
      <c r="E1677" t="s">
        <v>6</v>
      </c>
      <c r="F1677" t="s">
        <v>29</v>
      </c>
      <c r="G1677" t="s">
        <v>8</v>
      </c>
      <c r="H1677" t="s">
        <v>481</v>
      </c>
    </row>
    <row r="1678" spans="1:8" x14ac:dyDescent="0.35">
      <c r="A1678" t="s">
        <v>328</v>
      </c>
      <c r="B1678" t="s">
        <v>136</v>
      </c>
      <c r="C1678" t="s">
        <v>255</v>
      </c>
      <c r="D1678" t="s">
        <v>256</v>
      </c>
      <c r="E1678" t="s">
        <v>6</v>
      </c>
      <c r="F1678" t="s">
        <v>29</v>
      </c>
      <c r="G1678" t="s">
        <v>8</v>
      </c>
      <c r="H1678" t="s">
        <v>481</v>
      </c>
    </row>
    <row r="1679" spans="1:8" x14ac:dyDescent="0.35">
      <c r="A1679" t="s">
        <v>328</v>
      </c>
      <c r="B1679" t="s">
        <v>335</v>
      </c>
      <c r="C1679" t="s">
        <v>255</v>
      </c>
      <c r="D1679" t="s">
        <v>256</v>
      </c>
      <c r="E1679" t="s">
        <v>6</v>
      </c>
      <c r="F1679" t="s">
        <v>29</v>
      </c>
      <c r="G1679" t="s">
        <v>8</v>
      </c>
      <c r="H1679" t="s">
        <v>481</v>
      </c>
    </row>
    <row r="1680" spans="1:8" x14ac:dyDescent="0.35">
      <c r="A1680" t="s">
        <v>328</v>
      </c>
      <c r="B1680" t="s">
        <v>478</v>
      </c>
      <c r="C1680" t="s">
        <v>255</v>
      </c>
      <c r="D1680" t="s">
        <v>256</v>
      </c>
      <c r="E1680" t="s">
        <v>6</v>
      </c>
      <c r="F1680" t="s">
        <v>29</v>
      </c>
      <c r="G1680" t="s">
        <v>8</v>
      </c>
      <c r="H1680" t="s">
        <v>481</v>
      </c>
    </row>
    <row r="1681" spans="1:8" x14ac:dyDescent="0.35">
      <c r="A1681" t="s">
        <v>391</v>
      </c>
      <c r="B1681" t="s">
        <v>114</v>
      </c>
      <c r="C1681" t="s">
        <v>255</v>
      </c>
      <c r="D1681" t="s">
        <v>482</v>
      </c>
      <c r="E1681" t="s">
        <v>9</v>
      </c>
      <c r="F1681" t="s">
        <v>29</v>
      </c>
      <c r="G1681" t="s">
        <v>10</v>
      </c>
      <c r="H1681" t="s">
        <v>485</v>
      </c>
    </row>
    <row r="1682" spans="1:8" x14ac:dyDescent="0.35">
      <c r="A1682" t="s">
        <v>391</v>
      </c>
      <c r="B1682" t="s">
        <v>478</v>
      </c>
      <c r="C1682" t="s">
        <v>255</v>
      </c>
      <c r="D1682" t="s">
        <v>482</v>
      </c>
      <c r="E1682" t="s">
        <v>9</v>
      </c>
      <c r="F1682" t="s">
        <v>29</v>
      </c>
      <c r="G1682" t="s">
        <v>10</v>
      </c>
      <c r="H1682" t="s">
        <v>485</v>
      </c>
    </row>
    <row r="1683" spans="1:8" x14ac:dyDescent="0.35">
      <c r="A1683" t="s">
        <v>391</v>
      </c>
      <c r="B1683" t="s">
        <v>154</v>
      </c>
      <c r="C1683" t="s">
        <v>255</v>
      </c>
      <c r="D1683" t="s">
        <v>482</v>
      </c>
      <c r="E1683" t="s">
        <v>9</v>
      </c>
      <c r="F1683" t="s">
        <v>29</v>
      </c>
      <c r="G1683" t="s">
        <v>10</v>
      </c>
      <c r="H1683" t="s">
        <v>485</v>
      </c>
    </row>
    <row r="1684" spans="1:8" x14ac:dyDescent="0.35">
      <c r="A1684" t="s">
        <v>378</v>
      </c>
      <c r="B1684" t="s">
        <v>119</v>
      </c>
      <c r="C1684" t="s">
        <v>255</v>
      </c>
      <c r="D1684" t="s">
        <v>482</v>
      </c>
      <c r="E1684" t="s">
        <v>9</v>
      </c>
      <c r="F1684" t="s">
        <v>29</v>
      </c>
      <c r="G1684" t="s">
        <v>10</v>
      </c>
      <c r="H1684" t="s">
        <v>485</v>
      </c>
    </row>
    <row r="1685" spans="1:8" x14ac:dyDescent="0.35">
      <c r="A1685" t="s">
        <v>378</v>
      </c>
      <c r="B1685" t="s">
        <v>478</v>
      </c>
      <c r="C1685" t="s">
        <v>255</v>
      </c>
      <c r="D1685" t="s">
        <v>482</v>
      </c>
      <c r="E1685" t="s">
        <v>9</v>
      </c>
      <c r="F1685" t="s">
        <v>29</v>
      </c>
      <c r="G1685" t="s">
        <v>10</v>
      </c>
      <c r="H1685" t="s">
        <v>485</v>
      </c>
    </row>
    <row r="1686" spans="1:8" x14ac:dyDescent="0.35">
      <c r="A1686" t="s">
        <v>378</v>
      </c>
      <c r="B1686" t="s">
        <v>108</v>
      </c>
      <c r="C1686" t="s">
        <v>255</v>
      </c>
      <c r="D1686" t="s">
        <v>482</v>
      </c>
      <c r="E1686" t="s">
        <v>9</v>
      </c>
      <c r="F1686" t="s">
        <v>29</v>
      </c>
      <c r="G1686" t="s">
        <v>10</v>
      </c>
      <c r="H1686" t="s">
        <v>485</v>
      </c>
    </row>
    <row r="1687" spans="1:8" x14ac:dyDescent="0.35">
      <c r="A1687" t="s">
        <v>378</v>
      </c>
      <c r="B1687" t="s">
        <v>154</v>
      </c>
      <c r="C1687" t="s">
        <v>255</v>
      </c>
      <c r="D1687" t="s">
        <v>482</v>
      </c>
      <c r="E1687" t="s">
        <v>9</v>
      </c>
      <c r="F1687" t="s">
        <v>29</v>
      </c>
      <c r="G1687" t="s">
        <v>10</v>
      </c>
      <c r="H1687" t="s">
        <v>485</v>
      </c>
    </row>
    <row r="1688" spans="1:8" x14ac:dyDescent="0.35">
      <c r="A1688" t="s">
        <v>378</v>
      </c>
      <c r="B1688" t="s">
        <v>114</v>
      </c>
      <c r="C1688" t="s">
        <v>255</v>
      </c>
      <c r="D1688" t="s">
        <v>482</v>
      </c>
      <c r="E1688" t="s">
        <v>9</v>
      </c>
      <c r="F1688" t="s">
        <v>29</v>
      </c>
      <c r="G1688" t="s">
        <v>10</v>
      </c>
      <c r="H1688" t="s">
        <v>485</v>
      </c>
    </row>
    <row r="1689" spans="1:8" x14ac:dyDescent="0.35">
      <c r="A1689" t="s">
        <v>305</v>
      </c>
      <c r="B1689" t="s">
        <v>154</v>
      </c>
      <c r="C1689" t="s">
        <v>255</v>
      </c>
      <c r="D1689" t="s">
        <v>256</v>
      </c>
      <c r="E1689" t="s">
        <v>6</v>
      </c>
      <c r="F1689" t="s">
        <v>29</v>
      </c>
      <c r="G1689" t="s">
        <v>8</v>
      </c>
      <c r="H1689" t="s">
        <v>488</v>
      </c>
    </row>
    <row r="1690" spans="1:8" x14ac:dyDescent="0.35">
      <c r="A1690" t="s">
        <v>305</v>
      </c>
      <c r="B1690" t="s">
        <v>114</v>
      </c>
      <c r="C1690" t="s">
        <v>255</v>
      </c>
      <c r="D1690" t="s">
        <v>256</v>
      </c>
      <c r="E1690" t="s">
        <v>6</v>
      </c>
      <c r="F1690" t="s">
        <v>29</v>
      </c>
      <c r="G1690" t="s">
        <v>8</v>
      </c>
      <c r="H1690" t="s">
        <v>488</v>
      </c>
    </row>
    <row r="1691" spans="1:8" x14ac:dyDescent="0.35">
      <c r="A1691" t="s">
        <v>305</v>
      </c>
      <c r="B1691" t="s">
        <v>121</v>
      </c>
      <c r="C1691" t="s">
        <v>255</v>
      </c>
      <c r="D1691" t="s">
        <v>256</v>
      </c>
      <c r="E1691" t="s">
        <v>6</v>
      </c>
      <c r="F1691" t="s">
        <v>29</v>
      </c>
      <c r="G1691" t="s">
        <v>8</v>
      </c>
      <c r="H1691" t="s">
        <v>488</v>
      </c>
    </row>
    <row r="1692" spans="1:8" x14ac:dyDescent="0.35">
      <c r="A1692" t="s">
        <v>305</v>
      </c>
      <c r="B1692" t="s">
        <v>119</v>
      </c>
      <c r="C1692" t="s">
        <v>255</v>
      </c>
      <c r="D1692" t="s">
        <v>256</v>
      </c>
      <c r="E1692" t="s">
        <v>6</v>
      </c>
      <c r="F1692" t="s">
        <v>29</v>
      </c>
      <c r="G1692" t="s">
        <v>8</v>
      </c>
      <c r="H1692" t="s">
        <v>488</v>
      </c>
    </row>
    <row r="1693" spans="1:8" x14ac:dyDescent="0.35">
      <c r="A1693" t="s">
        <v>300</v>
      </c>
      <c r="B1693" t="s">
        <v>121</v>
      </c>
      <c r="C1693" t="s">
        <v>255</v>
      </c>
      <c r="D1693" t="s">
        <v>256</v>
      </c>
      <c r="E1693" t="s">
        <v>6</v>
      </c>
      <c r="F1693" t="s">
        <v>29</v>
      </c>
      <c r="G1693" t="s">
        <v>8</v>
      </c>
      <c r="H1693" t="s">
        <v>488</v>
      </c>
    </row>
    <row r="1694" spans="1:8" x14ac:dyDescent="0.35">
      <c r="A1694" t="s">
        <v>300</v>
      </c>
      <c r="B1694" t="s">
        <v>119</v>
      </c>
      <c r="C1694" t="s">
        <v>255</v>
      </c>
      <c r="D1694" t="s">
        <v>256</v>
      </c>
      <c r="E1694" t="s">
        <v>6</v>
      </c>
      <c r="F1694" t="s">
        <v>29</v>
      </c>
      <c r="G1694" t="s">
        <v>8</v>
      </c>
      <c r="H1694" t="s">
        <v>488</v>
      </c>
    </row>
    <row r="1695" spans="1:8" x14ac:dyDescent="0.35">
      <c r="A1695" t="s">
        <v>300</v>
      </c>
      <c r="B1695" t="s">
        <v>154</v>
      </c>
      <c r="C1695" t="s">
        <v>255</v>
      </c>
      <c r="D1695" t="s">
        <v>256</v>
      </c>
      <c r="E1695" t="s">
        <v>6</v>
      </c>
      <c r="F1695" t="s">
        <v>29</v>
      </c>
      <c r="G1695" t="s">
        <v>8</v>
      </c>
      <c r="H1695" t="s">
        <v>488</v>
      </c>
    </row>
    <row r="1696" spans="1:8" x14ac:dyDescent="0.35">
      <c r="A1696" t="s">
        <v>300</v>
      </c>
      <c r="B1696" t="s">
        <v>114</v>
      </c>
      <c r="C1696" t="s">
        <v>255</v>
      </c>
      <c r="D1696" t="s">
        <v>256</v>
      </c>
      <c r="E1696" t="s">
        <v>6</v>
      </c>
      <c r="F1696" t="s">
        <v>29</v>
      </c>
      <c r="G1696" t="s">
        <v>8</v>
      </c>
      <c r="H1696" t="s">
        <v>488</v>
      </c>
    </row>
    <row r="1697" spans="1:8" x14ac:dyDescent="0.35">
      <c r="A1697" t="s">
        <v>389</v>
      </c>
      <c r="B1697" t="s">
        <v>478</v>
      </c>
      <c r="C1697" t="s">
        <v>255</v>
      </c>
      <c r="D1697" t="s">
        <v>482</v>
      </c>
      <c r="E1697" t="s">
        <v>9</v>
      </c>
      <c r="F1697" t="s">
        <v>1327</v>
      </c>
      <c r="G1697" t="s">
        <v>10</v>
      </c>
      <c r="H1697" t="s">
        <v>499</v>
      </c>
    </row>
    <row r="1698" spans="1:8" x14ac:dyDescent="0.35">
      <c r="A1698" t="s">
        <v>389</v>
      </c>
      <c r="B1698" t="s">
        <v>114</v>
      </c>
      <c r="C1698" t="s">
        <v>255</v>
      </c>
      <c r="D1698" t="s">
        <v>482</v>
      </c>
      <c r="E1698" t="s">
        <v>9</v>
      </c>
      <c r="F1698" t="s">
        <v>1327</v>
      </c>
      <c r="G1698" t="s">
        <v>10</v>
      </c>
      <c r="H1698" t="s">
        <v>499</v>
      </c>
    </row>
    <row r="1699" spans="1:8" x14ac:dyDescent="0.35">
      <c r="A1699" t="s">
        <v>389</v>
      </c>
      <c r="B1699" t="s">
        <v>154</v>
      </c>
      <c r="C1699" t="s">
        <v>255</v>
      </c>
      <c r="D1699" t="s">
        <v>482</v>
      </c>
      <c r="E1699" t="s">
        <v>9</v>
      </c>
      <c r="F1699" t="s">
        <v>1327</v>
      </c>
      <c r="G1699" t="s">
        <v>10</v>
      </c>
      <c r="H1699" t="s">
        <v>499</v>
      </c>
    </row>
    <row r="1700" spans="1:8" x14ac:dyDescent="0.35">
      <c r="A1700" t="s">
        <v>389</v>
      </c>
      <c r="B1700" t="s">
        <v>119</v>
      </c>
      <c r="C1700" t="s">
        <v>255</v>
      </c>
      <c r="D1700" t="s">
        <v>482</v>
      </c>
      <c r="E1700" t="s">
        <v>9</v>
      </c>
      <c r="F1700" t="s">
        <v>1327</v>
      </c>
      <c r="G1700" t="s">
        <v>10</v>
      </c>
      <c r="H1700" t="s">
        <v>499</v>
      </c>
    </row>
    <row r="1701" spans="1:8" x14ac:dyDescent="0.35">
      <c r="A1701" t="s">
        <v>293</v>
      </c>
      <c r="B1701" t="s">
        <v>113</v>
      </c>
      <c r="C1701" t="s">
        <v>255</v>
      </c>
      <c r="D1701" t="s">
        <v>256</v>
      </c>
      <c r="E1701" t="s">
        <v>6</v>
      </c>
      <c r="F1701" t="s">
        <v>1327</v>
      </c>
      <c r="G1701" t="s">
        <v>7</v>
      </c>
      <c r="H1701" t="s">
        <v>500</v>
      </c>
    </row>
    <row r="1702" spans="1:8" x14ac:dyDescent="0.35">
      <c r="A1702" t="s">
        <v>293</v>
      </c>
      <c r="B1702" t="s">
        <v>477</v>
      </c>
      <c r="C1702" t="s">
        <v>255</v>
      </c>
      <c r="D1702" t="s">
        <v>256</v>
      </c>
      <c r="E1702" t="s">
        <v>6</v>
      </c>
      <c r="F1702" t="s">
        <v>1327</v>
      </c>
      <c r="G1702" t="s">
        <v>7</v>
      </c>
      <c r="H1702" t="s">
        <v>500</v>
      </c>
    </row>
    <row r="1703" spans="1:8" x14ac:dyDescent="0.35">
      <c r="A1703" t="s">
        <v>306</v>
      </c>
      <c r="B1703" t="s">
        <v>174</v>
      </c>
      <c r="C1703" t="s">
        <v>255</v>
      </c>
      <c r="D1703" t="s">
        <v>256</v>
      </c>
      <c r="E1703" t="s">
        <v>12</v>
      </c>
      <c r="F1703" t="s">
        <v>1327</v>
      </c>
      <c r="G1703" t="s">
        <v>7</v>
      </c>
      <c r="H1703" t="s">
        <v>500</v>
      </c>
    </row>
    <row r="1704" spans="1:8" x14ac:dyDescent="0.35">
      <c r="A1704" t="s">
        <v>306</v>
      </c>
      <c r="B1704" t="s">
        <v>119</v>
      </c>
      <c r="C1704" t="s">
        <v>255</v>
      </c>
      <c r="D1704" t="s">
        <v>256</v>
      </c>
      <c r="E1704" t="s">
        <v>12</v>
      </c>
      <c r="F1704" t="s">
        <v>1327</v>
      </c>
      <c r="G1704" t="s">
        <v>7</v>
      </c>
      <c r="H1704" t="s">
        <v>500</v>
      </c>
    </row>
    <row r="1705" spans="1:8" x14ac:dyDescent="0.35">
      <c r="A1705" t="s">
        <v>306</v>
      </c>
      <c r="B1705" t="s">
        <v>477</v>
      </c>
      <c r="C1705" t="s">
        <v>255</v>
      </c>
      <c r="D1705" t="s">
        <v>256</v>
      </c>
      <c r="E1705" t="s">
        <v>12</v>
      </c>
      <c r="F1705" t="s">
        <v>1327</v>
      </c>
      <c r="G1705" t="s">
        <v>7</v>
      </c>
      <c r="H1705" t="s">
        <v>500</v>
      </c>
    </row>
    <row r="1706" spans="1:8" x14ac:dyDescent="0.35">
      <c r="A1706" t="s">
        <v>306</v>
      </c>
      <c r="B1706" t="s">
        <v>121</v>
      </c>
      <c r="C1706" t="s">
        <v>255</v>
      </c>
      <c r="D1706" t="s">
        <v>256</v>
      </c>
      <c r="E1706" t="s">
        <v>12</v>
      </c>
      <c r="F1706" t="s">
        <v>1327</v>
      </c>
      <c r="G1706" t="s">
        <v>7</v>
      </c>
      <c r="H1706" t="s">
        <v>500</v>
      </c>
    </row>
    <row r="1707" spans="1:8" x14ac:dyDescent="0.35">
      <c r="A1707" t="s">
        <v>301</v>
      </c>
      <c r="B1707" t="s">
        <v>478</v>
      </c>
      <c r="C1707" t="s">
        <v>255</v>
      </c>
      <c r="D1707" t="s">
        <v>256</v>
      </c>
      <c r="E1707" t="s">
        <v>6</v>
      </c>
      <c r="F1707" t="s">
        <v>29</v>
      </c>
      <c r="G1707" t="s">
        <v>7</v>
      </c>
      <c r="H1707" t="s">
        <v>501</v>
      </c>
    </row>
    <row r="1708" spans="1:8" x14ac:dyDescent="0.35">
      <c r="A1708" t="s">
        <v>301</v>
      </c>
      <c r="B1708" t="s">
        <v>114</v>
      </c>
      <c r="C1708" t="s">
        <v>255</v>
      </c>
      <c r="D1708" t="s">
        <v>256</v>
      </c>
      <c r="E1708" t="s">
        <v>6</v>
      </c>
      <c r="F1708" t="s">
        <v>29</v>
      </c>
      <c r="G1708" t="s">
        <v>7</v>
      </c>
      <c r="H1708" t="s">
        <v>501</v>
      </c>
    </row>
    <row r="1709" spans="1:8" x14ac:dyDescent="0.35">
      <c r="A1709" t="s">
        <v>301</v>
      </c>
      <c r="B1709" t="s">
        <v>119</v>
      </c>
      <c r="C1709" t="s">
        <v>255</v>
      </c>
      <c r="D1709" t="s">
        <v>256</v>
      </c>
      <c r="E1709" t="s">
        <v>6</v>
      </c>
      <c r="F1709" t="s">
        <v>29</v>
      </c>
      <c r="G1709" t="s">
        <v>7</v>
      </c>
      <c r="H1709" t="s">
        <v>501</v>
      </c>
    </row>
    <row r="1710" spans="1:8" x14ac:dyDescent="0.35">
      <c r="A1710" t="s">
        <v>301</v>
      </c>
      <c r="B1710" t="s">
        <v>136</v>
      </c>
      <c r="C1710" t="s">
        <v>255</v>
      </c>
      <c r="D1710" t="s">
        <v>256</v>
      </c>
      <c r="E1710" t="s">
        <v>6</v>
      </c>
      <c r="F1710" t="s">
        <v>29</v>
      </c>
      <c r="G1710" t="s">
        <v>7</v>
      </c>
      <c r="H1710" t="s">
        <v>501</v>
      </c>
    </row>
    <row r="1711" spans="1:8" x14ac:dyDescent="0.35">
      <c r="A1711" t="s">
        <v>301</v>
      </c>
      <c r="B1711" t="s">
        <v>154</v>
      </c>
      <c r="C1711" t="s">
        <v>255</v>
      </c>
      <c r="D1711" t="s">
        <v>256</v>
      </c>
      <c r="E1711" t="s">
        <v>6</v>
      </c>
      <c r="F1711" t="s">
        <v>29</v>
      </c>
      <c r="G1711" t="s">
        <v>7</v>
      </c>
      <c r="H1711" t="s">
        <v>501</v>
      </c>
    </row>
    <row r="1712" spans="1:8" x14ac:dyDescent="0.35">
      <c r="A1712" t="s">
        <v>301</v>
      </c>
      <c r="B1712" t="s">
        <v>121</v>
      </c>
      <c r="C1712" t="s">
        <v>255</v>
      </c>
      <c r="D1712" t="s">
        <v>256</v>
      </c>
      <c r="E1712" t="s">
        <v>6</v>
      </c>
      <c r="F1712" t="s">
        <v>29</v>
      </c>
      <c r="G1712" t="s">
        <v>7</v>
      </c>
      <c r="H1712" t="s">
        <v>501</v>
      </c>
    </row>
    <row r="1713" spans="1:8" x14ac:dyDescent="0.35">
      <c r="A1713" t="s">
        <v>313</v>
      </c>
      <c r="B1713" t="s">
        <v>114</v>
      </c>
      <c r="C1713" t="s">
        <v>255</v>
      </c>
      <c r="D1713" t="s">
        <v>256</v>
      </c>
      <c r="E1713" t="s">
        <v>11</v>
      </c>
      <c r="F1713" t="s">
        <v>1327</v>
      </c>
      <c r="G1713" t="s">
        <v>15</v>
      </c>
      <c r="H1713" t="s">
        <v>499</v>
      </c>
    </row>
    <row r="1714" spans="1:8" x14ac:dyDescent="0.35">
      <c r="A1714" t="s">
        <v>313</v>
      </c>
      <c r="B1714" t="s">
        <v>477</v>
      </c>
      <c r="C1714" t="s">
        <v>255</v>
      </c>
      <c r="D1714" t="s">
        <v>256</v>
      </c>
      <c r="E1714" t="s">
        <v>11</v>
      </c>
      <c r="F1714" t="s">
        <v>1327</v>
      </c>
      <c r="G1714" t="s">
        <v>15</v>
      </c>
      <c r="H1714" t="s">
        <v>499</v>
      </c>
    </row>
    <row r="1715" spans="1:8" x14ac:dyDescent="0.35">
      <c r="A1715" t="s">
        <v>313</v>
      </c>
      <c r="B1715" t="s">
        <v>154</v>
      </c>
      <c r="C1715" t="s">
        <v>255</v>
      </c>
      <c r="D1715" t="s">
        <v>256</v>
      </c>
      <c r="E1715" t="s">
        <v>11</v>
      </c>
      <c r="F1715" t="s">
        <v>1327</v>
      </c>
      <c r="G1715" t="s">
        <v>15</v>
      </c>
      <c r="H1715" t="s">
        <v>499</v>
      </c>
    </row>
    <row r="1716" spans="1:8" x14ac:dyDescent="0.35">
      <c r="A1716" t="s">
        <v>313</v>
      </c>
      <c r="B1716" t="s">
        <v>121</v>
      </c>
      <c r="C1716" t="s">
        <v>255</v>
      </c>
      <c r="D1716" t="s">
        <v>256</v>
      </c>
      <c r="E1716" t="s">
        <v>11</v>
      </c>
      <c r="F1716" t="s">
        <v>1327</v>
      </c>
      <c r="G1716" t="s">
        <v>15</v>
      </c>
      <c r="H1716" t="s">
        <v>499</v>
      </c>
    </row>
    <row r="1717" spans="1:8" x14ac:dyDescent="0.35">
      <c r="A1717" t="s">
        <v>313</v>
      </c>
      <c r="B1717" t="s">
        <v>119</v>
      </c>
      <c r="C1717" t="s">
        <v>255</v>
      </c>
      <c r="D1717" t="s">
        <v>256</v>
      </c>
      <c r="E1717" t="s">
        <v>11</v>
      </c>
      <c r="F1717" t="s">
        <v>1327</v>
      </c>
      <c r="G1717" t="s">
        <v>15</v>
      </c>
      <c r="H1717" t="s">
        <v>499</v>
      </c>
    </row>
    <row r="1718" spans="1:8" x14ac:dyDescent="0.35">
      <c r="A1718" t="s">
        <v>365</v>
      </c>
      <c r="B1718" t="s">
        <v>174</v>
      </c>
      <c r="C1718" t="s">
        <v>255</v>
      </c>
      <c r="D1718" t="s">
        <v>482</v>
      </c>
      <c r="E1718" t="s">
        <v>9</v>
      </c>
      <c r="F1718" t="s">
        <v>1327</v>
      </c>
      <c r="G1718" t="s">
        <v>10</v>
      </c>
      <c r="H1718" t="s">
        <v>483</v>
      </c>
    </row>
    <row r="1719" spans="1:8" x14ac:dyDescent="0.35">
      <c r="A1719" t="s">
        <v>365</v>
      </c>
      <c r="B1719" t="s">
        <v>113</v>
      </c>
      <c r="C1719" t="s">
        <v>255</v>
      </c>
      <c r="D1719" t="s">
        <v>482</v>
      </c>
      <c r="E1719" t="s">
        <v>9</v>
      </c>
      <c r="F1719" t="s">
        <v>1327</v>
      </c>
      <c r="G1719" t="s">
        <v>10</v>
      </c>
      <c r="H1719" t="s">
        <v>483</v>
      </c>
    </row>
    <row r="1720" spans="1:8" x14ac:dyDescent="0.35">
      <c r="A1720" t="s">
        <v>365</v>
      </c>
      <c r="B1720" t="s">
        <v>136</v>
      </c>
      <c r="C1720" t="s">
        <v>255</v>
      </c>
      <c r="D1720" t="s">
        <v>482</v>
      </c>
      <c r="E1720" t="s">
        <v>9</v>
      </c>
      <c r="F1720" t="s">
        <v>1327</v>
      </c>
      <c r="G1720" t="s">
        <v>10</v>
      </c>
      <c r="H1720" t="s">
        <v>483</v>
      </c>
    </row>
    <row r="1721" spans="1:8" x14ac:dyDescent="0.35">
      <c r="A1721" t="s">
        <v>365</v>
      </c>
      <c r="B1721" t="s">
        <v>117</v>
      </c>
      <c r="C1721" t="s">
        <v>255</v>
      </c>
      <c r="D1721" t="s">
        <v>482</v>
      </c>
      <c r="E1721" t="s">
        <v>9</v>
      </c>
      <c r="F1721" t="s">
        <v>1327</v>
      </c>
      <c r="G1721" t="s">
        <v>10</v>
      </c>
      <c r="H1721" t="s">
        <v>483</v>
      </c>
    </row>
    <row r="1722" spans="1:8" x14ac:dyDescent="0.35">
      <c r="A1722" t="s">
        <v>365</v>
      </c>
      <c r="B1722" t="s">
        <v>127</v>
      </c>
      <c r="C1722" t="s">
        <v>255</v>
      </c>
      <c r="D1722" t="s">
        <v>482</v>
      </c>
      <c r="E1722" t="s">
        <v>9</v>
      </c>
      <c r="F1722" t="s">
        <v>1327</v>
      </c>
      <c r="G1722" t="s">
        <v>10</v>
      </c>
      <c r="H1722" t="s">
        <v>483</v>
      </c>
    </row>
    <row r="1723" spans="1:8" x14ac:dyDescent="0.35">
      <c r="A1723" t="s">
        <v>365</v>
      </c>
      <c r="B1723" t="s">
        <v>154</v>
      </c>
      <c r="C1723" t="s">
        <v>255</v>
      </c>
      <c r="D1723" t="s">
        <v>482</v>
      </c>
      <c r="E1723" t="s">
        <v>9</v>
      </c>
      <c r="F1723" t="s">
        <v>1327</v>
      </c>
      <c r="G1723" t="s">
        <v>10</v>
      </c>
      <c r="H1723" t="s">
        <v>483</v>
      </c>
    </row>
    <row r="1724" spans="1:8" x14ac:dyDescent="0.35">
      <c r="A1724" t="s">
        <v>365</v>
      </c>
      <c r="B1724" t="s">
        <v>108</v>
      </c>
      <c r="C1724" t="s">
        <v>255</v>
      </c>
      <c r="D1724" t="s">
        <v>482</v>
      </c>
      <c r="E1724" t="s">
        <v>9</v>
      </c>
      <c r="F1724" t="s">
        <v>1327</v>
      </c>
      <c r="G1724" t="s">
        <v>10</v>
      </c>
      <c r="H1724" t="s">
        <v>483</v>
      </c>
    </row>
    <row r="1725" spans="1:8" x14ac:dyDescent="0.35">
      <c r="A1725" t="s">
        <v>340</v>
      </c>
      <c r="B1725" t="s">
        <v>119</v>
      </c>
      <c r="C1725" t="s">
        <v>255</v>
      </c>
      <c r="D1725" t="s">
        <v>256</v>
      </c>
      <c r="E1725" t="s">
        <v>11</v>
      </c>
      <c r="F1725" t="s">
        <v>29</v>
      </c>
      <c r="G1725" t="s">
        <v>7</v>
      </c>
      <c r="H1725" t="s">
        <v>488</v>
      </c>
    </row>
    <row r="1726" spans="1:8" x14ac:dyDescent="0.35">
      <c r="A1726" t="s">
        <v>340</v>
      </c>
      <c r="B1726" t="s">
        <v>114</v>
      </c>
      <c r="C1726" t="s">
        <v>255</v>
      </c>
      <c r="D1726" t="s">
        <v>256</v>
      </c>
      <c r="E1726" t="s">
        <v>11</v>
      </c>
      <c r="F1726" t="s">
        <v>29</v>
      </c>
      <c r="G1726" t="s">
        <v>7</v>
      </c>
      <c r="H1726" t="s">
        <v>488</v>
      </c>
    </row>
    <row r="1727" spans="1:8" x14ac:dyDescent="0.35">
      <c r="A1727" t="s">
        <v>340</v>
      </c>
      <c r="B1727" t="s">
        <v>154</v>
      </c>
      <c r="C1727" t="s">
        <v>255</v>
      </c>
      <c r="D1727" t="s">
        <v>256</v>
      </c>
      <c r="E1727" t="s">
        <v>11</v>
      </c>
      <c r="F1727" t="s">
        <v>29</v>
      </c>
      <c r="G1727" t="s">
        <v>7</v>
      </c>
      <c r="H1727" t="s">
        <v>488</v>
      </c>
    </row>
    <row r="1728" spans="1:8" x14ac:dyDescent="0.35">
      <c r="A1728" t="s">
        <v>302</v>
      </c>
      <c r="B1728" t="s">
        <v>119</v>
      </c>
      <c r="C1728" t="s">
        <v>255</v>
      </c>
      <c r="D1728" t="s">
        <v>256</v>
      </c>
      <c r="E1728" t="s">
        <v>6</v>
      </c>
      <c r="F1728" t="s">
        <v>29</v>
      </c>
      <c r="G1728" t="s">
        <v>7</v>
      </c>
      <c r="H1728" t="s">
        <v>501</v>
      </c>
    </row>
    <row r="1729" spans="1:8" x14ac:dyDescent="0.35">
      <c r="A1729" t="s">
        <v>302</v>
      </c>
      <c r="B1729" t="s">
        <v>154</v>
      </c>
      <c r="C1729" t="s">
        <v>255</v>
      </c>
      <c r="D1729" t="s">
        <v>256</v>
      </c>
      <c r="E1729" t="s">
        <v>6</v>
      </c>
      <c r="F1729" t="s">
        <v>29</v>
      </c>
      <c r="G1729" t="s">
        <v>7</v>
      </c>
      <c r="H1729" t="s">
        <v>501</v>
      </c>
    </row>
    <row r="1730" spans="1:8" x14ac:dyDescent="0.35">
      <c r="A1730" t="s">
        <v>302</v>
      </c>
      <c r="B1730" t="s">
        <v>478</v>
      </c>
      <c r="C1730" t="s">
        <v>255</v>
      </c>
      <c r="D1730" t="s">
        <v>256</v>
      </c>
      <c r="E1730" t="s">
        <v>6</v>
      </c>
      <c r="F1730" t="s">
        <v>29</v>
      </c>
      <c r="G1730" t="s">
        <v>7</v>
      </c>
      <c r="H1730" t="s">
        <v>501</v>
      </c>
    </row>
    <row r="1731" spans="1:8" x14ac:dyDescent="0.35">
      <c r="A1731" t="s">
        <v>302</v>
      </c>
      <c r="B1731" t="s">
        <v>136</v>
      </c>
      <c r="C1731" t="s">
        <v>255</v>
      </c>
      <c r="D1731" t="s">
        <v>256</v>
      </c>
      <c r="E1731" t="s">
        <v>6</v>
      </c>
      <c r="F1731" t="s">
        <v>29</v>
      </c>
      <c r="G1731" t="s">
        <v>7</v>
      </c>
      <c r="H1731" t="s">
        <v>501</v>
      </c>
    </row>
    <row r="1732" spans="1:8" x14ac:dyDescent="0.35">
      <c r="A1732" t="s">
        <v>302</v>
      </c>
      <c r="B1732" t="s">
        <v>114</v>
      </c>
      <c r="C1732" t="s">
        <v>255</v>
      </c>
      <c r="D1732" t="s">
        <v>256</v>
      </c>
      <c r="E1732" t="s">
        <v>6</v>
      </c>
      <c r="F1732" t="s">
        <v>29</v>
      </c>
      <c r="G1732" t="s">
        <v>7</v>
      </c>
      <c r="H1732" t="s">
        <v>501</v>
      </c>
    </row>
    <row r="1733" spans="1:8" x14ac:dyDescent="0.35">
      <c r="A1733" t="s">
        <v>302</v>
      </c>
      <c r="B1733" t="s">
        <v>121</v>
      </c>
      <c r="C1733" t="s">
        <v>255</v>
      </c>
      <c r="D1733" t="s">
        <v>256</v>
      </c>
      <c r="E1733" t="s">
        <v>6</v>
      </c>
      <c r="F1733" t="s">
        <v>29</v>
      </c>
      <c r="G1733" t="s">
        <v>7</v>
      </c>
      <c r="H1733" t="s">
        <v>501</v>
      </c>
    </row>
    <row r="1734" spans="1:8" x14ac:dyDescent="0.35">
      <c r="A1734" t="s">
        <v>339</v>
      </c>
      <c r="B1734" t="s">
        <v>478</v>
      </c>
      <c r="C1734" t="s">
        <v>255</v>
      </c>
      <c r="D1734" t="s">
        <v>256</v>
      </c>
      <c r="E1734" t="s">
        <v>6</v>
      </c>
      <c r="F1734" t="s">
        <v>1327</v>
      </c>
      <c r="G1734" t="s">
        <v>8</v>
      </c>
      <c r="H1734" t="s">
        <v>488</v>
      </c>
    </row>
    <row r="1735" spans="1:8" x14ac:dyDescent="0.35">
      <c r="A1735" t="s">
        <v>339</v>
      </c>
      <c r="B1735" t="s">
        <v>119</v>
      </c>
      <c r="C1735" t="s">
        <v>255</v>
      </c>
      <c r="D1735" t="s">
        <v>256</v>
      </c>
      <c r="E1735" t="s">
        <v>6</v>
      </c>
      <c r="F1735" t="s">
        <v>1327</v>
      </c>
      <c r="G1735" t="s">
        <v>8</v>
      </c>
      <c r="H1735" t="s">
        <v>488</v>
      </c>
    </row>
    <row r="1736" spans="1:8" x14ac:dyDescent="0.35">
      <c r="A1736" t="s">
        <v>339</v>
      </c>
      <c r="B1736" t="s">
        <v>114</v>
      </c>
      <c r="C1736" t="s">
        <v>255</v>
      </c>
      <c r="D1736" t="s">
        <v>256</v>
      </c>
      <c r="E1736" t="s">
        <v>6</v>
      </c>
      <c r="F1736" t="s">
        <v>1327</v>
      </c>
      <c r="G1736" t="s">
        <v>8</v>
      </c>
      <c r="H1736" t="s">
        <v>488</v>
      </c>
    </row>
    <row r="1737" spans="1:8" x14ac:dyDescent="0.35">
      <c r="A1737" t="s">
        <v>338</v>
      </c>
      <c r="B1737" t="s">
        <v>114</v>
      </c>
      <c r="C1737" t="s">
        <v>255</v>
      </c>
      <c r="D1737" t="s">
        <v>256</v>
      </c>
      <c r="E1737" t="s">
        <v>6</v>
      </c>
      <c r="F1737" t="s">
        <v>1327</v>
      </c>
      <c r="G1737" t="s">
        <v>8</v>
      </c>
      <c r="H1737" t="s">
        <v>488</v>
      </c>
    </row>
    <row r="1738" spans="1:8" x14ac:dyDescent="0.35">
      <c r="A1738" t="s">
        <v>338</v>
      </c>
      <c r="B1738" t="s">
        <v>119</v>
      </c>
      <c r="C1738" t="s">
        <v>255</v>
      </c>
      <c r="D1738" t="s">
        <v>256</v>
      </c>
      <c r="E1738" t="s">
        <v>6</v>
      </c>
      <c r="F1738" t="s">
        <v>1327</v>
      </c>
      <c r="G1738" t="s">
        <v>8</v>
      </c>
      <c r="H1738" t="s">
        <v>488</v>
      </c>
    </row>
    <row r="1739" spans="1:8" x14ac:dyDescent="0.35">
      <c r="A1739" t="s">
        <v>338</v>
      </c>
      <c r="B1739" t="s">
        <v>478</v>
      </c>
      <c r="C1739" t="s">
        <v>255</v>
      </c>
      <c r="D1739" t="s">
        <v>256</v>
      </c>
      <c r="E1739" t="s">
        <v>6</v>
      </c>
      <c r="F1739" t="s">
        <v>1327</v>
      </c>
      <c r="G1739" t="s">
        <v>8</v>
      </c>
      <c r="H1739" t="s">
        <v>488</v>
      </c>
    </row>
    <row r="1740" spans="1:8" x14ac:dyDescent="0.35">
      <c r="A1740" t="s">
        <v>337</v>
      </c>
      <c r="B1740" t="s">
        <v>114</v>
      </c>
      <c r="C1740" t="s">
        <v>255</v>
      </c>
      <c r="D1740" t="s">
        <v>256</v>
      </c>
      <c r="E1740" t="s">
        <v>6</v>
      </c>
      <c r="F1740" t="s">
        <v>1327</v>
      </c>
      <c r="G1740" t="s">
        <v>8</v>
      </c>
      <c r="H1740" t="s">
        <v>488</v>
      </c>
    </row>
    <row r="1741" spans="1:8" x14ac:dyDescent="0.35">
      <c r="A1741" t="s">
        <v>337</v>
      </c>
      <c r="B1741" t="s">
        <v>119</v>
      </c>
      <c r="C1741" t="s">
        <v>255</v>
      </c>
      <c r="D1741" t="s">
        <v>256</v>
      </c>
      <c r="E1741" t="s">
        <v>6</v>
      </c>
      <c r="F1741" t="s">
        <v>1327</v>
      </c>
      <c r="G1741" t="s">
        <v>8</v>
      </c>
      <c r="H1741" t="s">
        <v>488</v>
      </c>
    </row>
    <row r="1742" spans="1:8" x14ac:dyDescent="0.35">
      <c r="A1742" t="s">
        <v>337</v>
      </c>
      <c r="B1742" t="s">
        <v>478</v>
      </c>
      <c r="C1742" t="s">
        <v>255</v>
      </c>
      <c r="D1742" t="s">
        <v>256</v>
      </c>
      <c r="E1742" t="s">
        <v>6</v>
      </c>
      <c r="F1742" t="s">
        <v>1327</v>
      </c>
      <c r="G1742" t="s">
        <v>8</v>
      </c>
      <c r="H1742" t="s">
        <v>488</v>
      </c>
    </row>
    <row r="1743" spans="1:8" x14ac:dyDescent="0.35">
      <c r="A1743" t="s">
        <v>304</v>
      </c>
      <c r="B1743" t="s">
        <v>478</v>
      </c>
      <c r="C1743" t="s">
        <v>255</v>
      </c>
      <c r="D1743" t="s">
        <v>256</v>
      </c>
      <c r="E1743" t="s">
        <v>6</v>
      </c>
      <c r="F1743" t="s">
        <v>29</v>
      </c>
      <c r="G1743" t="s">
        <v>7</v>
      </c>
      <c r="H1743" t="s">
        <v>488</v>
      </c>
    </row>
    <row r="1744" spans="1:8" x14ac:dyDescent="0.35">
      <c r="A1744" t="s">
        <v>304</v>
      </c>
      <c r="B1744" t="s">
        <v>114</v>
      </c>
      <c r="C1744" t="s">
        <v>255</v>
      </c>
      <c r="D1744" t="s">
        <v>256</v>
      </c>
      <c r="E1744" t="s">
        <v>6</v>
      </c>
      <c r="F1744" t="s">
        <v>29</v>
      </c>
      <c r="G1744" t="s">
        <v>7</v>
      </c>
      <c r="H1744" t="s">
        <v>488</v>
      </c>
    </row>
    <row r="1745" spans="1:8" x14ac:dyDescent="0.35">
      <c r="A1745" t="s">
        <v>304</v>
      </c>
      <c r="B1745" t="s">
        <v>119</v>
      </c>
      <c r="C1745" t="s">
        <v>255</v>
      </c>
      <c r="D1745" t="s">
        <v>256</v>
      </c>
      <c r="E1745" t="s">
        <v>6</v>
      </c>
      <c r="F1745" t="s">
        <v>29</v>
      </c>
      <c r="G1745" t="s">
        <v>7</v>
      </c>
      <c r="H1745" t="s">
        <v>488</v>
      </c>
    </row>
    <row r="1746" spans="1:8" x14ac:dyDescent="0.35">
      <c r="A1746" t="s">
        <v>304</v>
      </c>
      <c r="B1746" t="s">
        <v>154</v>
      </c>
      <c r="C1746" t="s">
        <v>255</v>
      </c>
      <c r="D1746" t="s">
        <v>256</v>
      </c>
      <c r="E1746" t="s">
        <v>6</v>
      </c>
      <c r="F1746" t="s">
        <v>29</v>
      </c>
      <c r="G1746" t="s">
        <v>7</v>
      </c>
      <c r="H1746" t="s">
        <v>488</v>
      </c>
    </row>
    <row r="1747" spans="1:8" x14ac:dyDescent="0.35">
      <c r="A1747" t="s">
        <v>304</v>
      </c>
      <c r="B1747" t="s">
        <v>121</v>
      </c>
      <c r="C1747" t="s">
        <v>255</v>
      </c>
      <c r="D1747" t="s">
        <v>256</v>
      </c>
      <c r="E1747" t="s">
        <v>6</v>
      </c>
      <c r="F1747" t="s">
        <v>29</v>
      </c>
      <c r="G1747" t="s">
        <v>7</v>
      </c>
      <c r="H1747" t="s">
        <v>488</v>
      </c>
    </row>
    <row r="1748" spans="1:8" x14ac:dyDescent="0.35">
      <c r="A1748" t="s">
        <v>345</v>
      </c>
      <c r="B1748" t="s">
        <v>478</v>
      </c>
      <c r="C1748" t="s">
        <v>255</v>
      </c>
      <c r="D1748" t="s">
        <v>256</v>
      </c>
      <c r="E1748" t="s">
        <v>6</v>
      </c>
      <c r="F1748" t="s">
        <v>29</v>
      </c>
      <c r="G1748" t="s">
        <v>8</v>
      </c>
      <c r="H1748" t="s">
        <v>479</v>
      </c>
    </row>
    <row r="1749" spans="1:8" x14ac:dyDescent="0.35">
      <c r="A1749" t="s">
        <v>345</v>
      </c>
      <c r="B1749" t="s">
        <v>154</v>
      </c>
      <c r="C1749" t="s">
        <v>255</v>
      </c>
      <c r="D1749" t="s">
        <v>256</v>
      </c>
      <c r="E1749" t="s">
        <v>6</v>
      </c>
      <c r="F1749" t="s">
        <v>29</v>
      </c>
      <c r="G1749" t="s">
        <v>8</v>
      </c>
      <c r="H1749" t="s">
        <v>479</v>
      </c>
    </row>
    <row r="1750" spans="1:8" x14ac:dyDescent="0.35">
      <c r="A1750" t="s">
        <v>401</v>
      </c>
      <c r="B1750" t="s">
        <v>121</v>
      </c>
      <c r="C1750" t="s">
        <v>496</v>
      </c>
      <c r="D1750" t="s">
        <v>256</v>
      </c>
      <c r="E1750" t="s">
        <v>9</v>
      </c>
      <c r="F1750" t="s">
        <v>1327</v>
      </c>
      <c r="G1750" t="s">
        <v>15</v>
      </c>
      <c r="H1750" t="s">
        <v>484</v>
      </c>
    </row>
    <row r="1751" spans="1:8" x14ac:dyDescent="0.35">
      <c r="A1751" t="s">
        <v>401</v>
      </c>
      <c r="B1751" t="s">
        <v>119</v>
      </c>
      <c r="C1751" t="s">
        <v>494</v>
      </c>
      <c r="D1751" t="s">
        <v>256</v>
      </c>
      <c r="E1751" t="s">
        <v>9</v>
      </c>
      <c r="F1751" t="s">
        <v>1327</v>
      </c>
      <c r="G1751" t="s">
        <v>15</v>
      </c>
      <c r="H1751" t="s">
        <v>484</v>
      </c>
    </row>
    <row r="1752" spans="1:8" x14ac:dyDescent="0.35">
      <c r="A1752" t="s">
        <v>401</v>
      </c>
      <c r="B1752" t="s">
        <v>119</v>
      </c>
      <c r="C1752" t="s">
        <v>394</v>
      </c>
      <c r="D1752" t="s">
        <v>256</v>
      </c>
      <c r="E1752" t="s">
        <v>9</v>
      </c>
      <c r="F1752" t="s">
        <v>1327</v>
      </c>
      <c r="G1752" t="s">
        <v>15</v>
      </c>
      <c r="H1752" t="s">
        <v>484</v>
      </c>
    </row>
    <row r="1753" spans="1:8" x14ac:dyDescent="0.35">
      <c r="A1753" t="s">
        <v>401</v>
      </c>
      <c r="B1753" t="s">
        <v>477</v>
      </c>
      <c r="C1753" t="s">
        <v>494</v>
      </c>
      <c r="D1753" t="s">
        <v>256</v>
      </c>
      <c r="E1753" t="s">
        <v>9</v>
      </c>
      <c r="F1753" t="s">
        <v>1327</v>
      </c>
      <c r="G1753" t="s">
        <v>15</v>
      </c>
      <c r="H1753" t="s">
        <v>484</v>
      </c>
    </row>
    <row r="1754" spans="1:8" x14ac:dyDescent="0.35">
      <c r="A1754" t="s">
        <v>401</v>
      </c>
      <c r="B1754" t="s">
        <v>477</v>
      </c>
      <c r="C1754" t="s">
        <v>496</v>
      </c>
      <c r="D1754" t="s">
        <v>256</v>
      </c>
      <c r="E1754" t="s">
        <v>9</v>
      </c>
      <c r="F1754" t="s">
        <v>1327</v>
      </c>
      <c r="G1754" t="s">
        <v>15</v>
      </c>
      <c r="H1754" t="s">
        <v>484</v>
      </c>
    </row>
    <row r="1755" spans="1:8" x14ac:dyDescent="0.35">
      <c r="A1755" t="s">
        <v>401</v>
      </c>
      <c r="B1755" t="s">
        <v>121</v>
      </c>
      <c r="C1755" t="s">
        <v>494</v>
      </c>
      <c r="D1755" t="s">
        <v>256</v>
      </c>
      <c r="E1755" t="s">
        <v>9</v>
      </c>
      <c r="F1755" t="s">
        <v>1327</v>
      </c>
      <c r="G1755" t="s">
        <v>15</v>
      </c>
      <c r="H1755" t="s">
        <v>484</v>
      </c>
    </row>
    <row r="1756" spans="1:8" x14ac:dyDescent="0.35">
      <c r="A1756" t="s">
        <v>401</v>
      </c>
      <c r="B1756" t="s">
        <v>119</v>
      </c>
      <c r="C1756" t="s">
        <v>496</v>
      </c>
      <c r="D1756" t="s">
        <v>256</v>
      </c>
      <c r="E1756" t="s">
        <v>9</v>
      </c>
      <c r="F1756" t="s">
        <v>1327</v>
      </c>
      <c r="G1756" t="s">
        <v>15</v>
      </c>
      <c r="H1756" t="s">
        <v>484</v>
      </c>
    </row>
    <row r="1757" spans="1:8" x14ac:dyDescent="0.35">
      <c r="A1757" t="s">
        <v>348</v>
      </c>
      <c r="B1757" t="s">
        <v>121</v>
      </c>
      <c r="C1757" t="s">
        <v>394</v>
      </c>
      <c r="D1757" t="s">
        <v>256</v>
      </c>
      <c r="E1757" t="s">
        <v>9</v>
      </c>
      <c r="F1757" t="s">
        <v>1327</v>
      </c>
      <c r="G1757" t="s">
        <v>15</v>
      </c>
      <c r="H1757" t="s">
        <v>484</v>
      </c>
    </row>
    <row r="1758" spans="1:8" x14ac:dyDescent="0.35">
      <c r="A1758" t="s">
        <v>348</v>
      </c>
      <c r="B1758" t="s">
        <v>114</v>
      </c>
      <c r="C1758" t="s">
        <v>394</v>
      </c>
      <c r="D1758" t="s">
        <v>256</v>
      </c>
      <c r="E1758" t="s">
        <v>9</v>
      </c>
      <c r="F1758" t="s">
        <v>1327</v>
      </c>
      <c r="G1758" t="s">
        <v>15</v>
      </c>
      <c r="H1758" t="s">
        <v>484</v>
      </c>
    </row>
    <row r="1759" spans="1:8" x14ac:dyDescent="0.35">
      <c r="A1759" t="s">
        <v>348</v>
      </c>
      <c r="B1759" t="s">
        <v>119</v>
      </c>
      <c r="C1759" t="s">
        <v>494</v>
      </c>
      <c r="D1759" t="s">
        <v>256</v>
      </c>
      <c r="E1759" t="s">
        <v>9</v>
      </c>
      <c r="F1759" t="s">
        <v>1327</v>
      </c>
      <c r="G1759" t="s">
        <v>15</v>
      </c>
      <c r="H1759" t="s">
        <v>484</v>
      </c>
    </row>
    <row r="1760" spans="1:8" x14ac:dyDescent="0.35">
      <c r="A1760" t="s">
        <v>348</v>
      </c>
      <c r="B1760" t="s">
        <v>477</v>
      </c>
      <c r="C1760" t="s">
        <v>255</v>
      </c>
      <c r="D1760" t="s">
        <v>256</v>
      </c>
      <c r="E1760" t="s">
        <v>9</v>
      </c>
      <c r="F1760" t="s">
        <v>1327</v>
      </c>
      <c r="G1760" t="s">
        <v>15</v>
      </c>
      <c r="H1760" t="s">
        <v>484</v>
      </c>
    </row>
    <row r="1761" spans="1:8" x14ac:dyDescent="0.35">
      <c r="A1761" t="s">
        <v>348</v>
      </c>
      <c r="B1761" t="s">
        <v>154</v>
      </c>
      <c r="C1761" t="s">
        <v>496</v>
      </c>
      <c r="D1761" t="s">
        <v>256</v>
      </c>
      <c r="E1761" t="s">
        <v>9</v>
      </c>
      <c r="F1761" t="s">
        <v>1327</v>
      </c>
      <c r="G1761" t="s">
        <v>15</v>
      </c>
      <c r="H1761" t="s">
        <v>484</v>
      </c>
    </row>
    <row r="1762" spans="1:8" x14ac:dyDescent="0.35">
      <c r="A1762" t="s">
        <v>348</v>
      </c>
      <c r="B1762" t="s">
        <v>119</v>
      </c>
      <c r="C1762" t="s">
        <v>496</v>
      </c>
      <c r="D1762" t="s">
        <v>256</v>
      </c>
      <c r="E1762" t="s">
        <v>9</v>
      </c>
      <c r="F1762" t="s">
        <v>1327</v>
      </c>
      <c r="G1762" t="s">
        <v>15</v>
      </c>
      <c r="H1762" t="s">
        <v>484</v>
      </c>
    </row>
    <row r="1763" spans="1:8" x14ac:dyDescent="0.35">
      <c r="A1763" t="s">
        <v>348</v>
      </c>
      <c r="B1763" t="s">
        <v>477</v>
      </c>
      <c r="C1763" t="s">
        <v>394</v>
      </c>
      <c r="D1763" t="s">
        <v>256</v>
      </c>
      <c r="E1763" t="s">
        <v>9</v>
      </c>
      <c r="F1763" t="s">
        <v>1327</v>
      </c>
      <c r="G1763" t="s">
        <v>15</v>
      </c>
      <c r="H1763" t="s">
        <v>484</v>
      </c>
    </row>
    <row r="1764" spans="1:8" x14ac:dyDescent="0.35">
      <c r="A1764" t="s">
        <v>348</v>
      </c>
      <c r="B1764" t="s">
        <v>477</v>
      </c>
      <c r="C1764" t="s">
        <v>494</v>
      </c>
      <c r="D1764" t="s">
        <v>256</v>
      </c>
      <c r="E1764" t="s">
        <v>9</v>
      </c>
      <c r="F1764" t="s">
        <v>1327</v>
      </c>
      <c r="G1764" t="s">
        <v>15</v>
      </c>
      <c r="H1764" t="s">
        <v>484</v>
      </c>
    </row>
    <row r="1765" spans="1:8" x14ac:dyDescent="0.35">
      <c r="A1765" t="s">
        <v>348</v>
      </c>
      <c r="B1765" t="s">
        <v>154</v>
      </c>
      <c r="C1765" t="s">
        <v>494</v>
      </c>
      <c r="D1765" t="s">
        <v>256</v>
      </c>
      <c r="E1765" t="s">
        <v>9</v>
      </c>
      <c r="F1765" t="s">
        <v>1327</v>
      </c>
      <c r="G1765" t="s">
        <v>15</v>
      </c>
      <c r="H1765" t="s">
        <v>484</v>
      </c>
    </row>
    <row r="1766" spans="1:8" x14ac:dyDescent="0.35">
      <c r="A1766" t="s">
        <v>348</v>
      </c>
      <c r="B1766" t="s">
        <v>121</v>
      </c>
      <c r="C1766" t="s">
        <v>494</v>
      </c>
      <c r="D1766" t="s">
        <v>256</v>
      </c>
      <c r="E1766" t="s">
        <v>9</v>
      </c>
      <c r="F1766" t="s">
        <v>1327</v>
      </c>
      <c r="G1766" t="s">
        <v>15</v>
      </c>
      <c r="H1766" t="s">
        <v>484</v>
      </c>
    </row>
    <row r="1767" spans="1:8" x14ac:dyDescent="0.35">
      <c r="A1767" t="s">
        <v>348</v>
      </c>
      <c r="B1767" t="s">
        <v>335</v>
      </c>
      <c r="C1767" t="s">
        <v>13</v>
      </c>
      <c r="D1767" t="s">
        <v>256</v>
      </c>
      <c r="E1767" t="s">
        <v>9</v>
      </c>
      <c r="F1767" t="s">
        <v>1327</v>
      </c>
      <c r="G1767" t="s">
        <v>15</v>
      </c>
      <c r="H1767" t="s">
        <v>484</v>
      </c>
    </row>
    <row r="1768" spans="1:8" x14ac:dyDescent="0.35">
      <c r="A1768" t="s">
        <v>348</v>
      </c>
      <c r="B1768" t="s">
        <v>114</v>
      </c>
      <c r="C1768" t="s">
        <v>13</v>
      </c>
      <c r="D1768" t="s">
        <v>256</v>
      </c>
      <c r="E1768" t="s">
        <v>9</v>
      </c>
      <c r="F1768" t="s">
        <v>1327</v>
      </c>
      <c r="G1768" t="s">
        <v>15</v>
      </c>
      <c r="H1768" t="s">
        <v>484</v>
      </c>
    </row>
    <row r="1769" spans="1:8" x14ac:dyDescent="0.35">
      <c r="A1769" t="s">
        <v>348</v>
      </c>
      <c r="B1769" t="s">
        <v>154</v>
      </c>
      <c r="C1769" t="s">
        <v>255</v>
      </c>
      <c r="D1769" t="s">
        <v>256</v>
      </c>
      <c r="E1769" t="s">
        <v>9</v>
      </c>
      <c r="F1769" t="s">
        <v>1327</v>
      </c>
      <c r="G1769" t="s">
        <v>15</v>
      </c>
      <c r="H1769" t="s">
        <v>484</v>
      </c>
    </row>
    <row r="1770" spans="1:8" x14ac:dyDescent="0.35">
      <c r="A1770" t="s">
        <v>348</v>
      </c>
      <c r="B1770" t="s">
        <v>119</v>
      </c>
      <c r="C1770" t="s">
        <v>394</v>
      </c>
      <c r="D1770" t="s">
        <v>256</v>
      </c>
      <c r="E1770" t="s">
        <v>9</v>
      </c>
      <c r="F1770" t="s">
        <v>1327</v>
      </c>
      <c r="G1770" t="s">
        <v>15</v>
      </c>
      <c r="H1770" t="s">
        <v>484</v>
      </c>
    </row>
    <row r="1771" spans="1:8" x14ac:dyDescent="0.35">
      <c r="A1771" t="s">
        <v>404</v>
      </c>
      <c r="B1771" t="s">
        <v>154</v>
      </c>
      <c r="C1771" t="s">
        <v>394</v>
      </c>
      <c r="D1771" t="s">
        <v>256</v>
      </c>
      <c r="E1771" t="s">
        <v>9</v>
      </c>
      <c r="F1771" t="s">
        <v>1327</v>
      </c>
      <c r="G1771" t="s">
        <v>15</v>
      </c>
      <c r="H1771" t="s">
        <v>484</v>
      </c>
    </row>
    <row r="1772" spans="1:8" x14ac:dyDescent="0.35">
      <c r="A1772" t="s">
        <v>349</v>
      </c>
      <c r="B1772" t="s">
        <v>335</v>
      </c>
      <c r="C1772" t="s">
        <v>13</v>
      </c>
      <c r="D1772" t="s">
        <v>256</v>
      </c>
      <c r="E1772" t="s">
        <v>9</v>
      </c>
      <c r="F1772" t="s">
        <v>1327</v>
      </c>
      <c r="G1772" t="s">
        <v>15</v>
      </c>
      <c r="H1772" t="s">
        <v>484</v>
      </c>
    </row>
    <row r="1773" spans="1:8" x14ac:dyDescent="0.35">
      <c r="A1773" t="s">
        <v>349</v>
      </c>
      <c r="B1773" t="s">
        <v>121</v>
      </c>
      <c r="C1773" t="s">
        <v>494</v>
      </c>
      <c r="D1773" t="s">
        <v>256</v>
      </c>
      <c r="E1773" t="s">
        <v>9</v>
      </c>
      <c r="F1773" t="s">
        <v>1327</v>
      </c>
      <c r="G1773" t="s">
        <v>15</v>
      </c>
      <c r="H1773" t="s">
        <v>484</v>
      </c>
    </row>
    <row r="1774" spans="1:8" x14ac:dyDescent="0.35">
      <c r="A1774" t="s">
        <v>349</v>
      </c>
      <c r="B1774" t="s">
        <v>114</v>
      </c>
      <c r="C1774" t="s">
        <v>13</v>
      </c>
      <c r="D1774" t="s">
        <v>256</v>
      </c>
      <c r="E1774" t="s">
        <v>9</v>
      </c>
      <c r="F1774" t="s">
        <v>1327</v>
      </c>
      <c r="G1774" t="s">
        <v>15</v>
      </c>
      <c r="H1774" t="s">
        <v>484</v>
      </c>
    </row>
    <row r="1775" spans="1:8" x14ac:dyDescent="0.35">
      <c r="A1775" t="s">
        <v>349</v>
      </c>
      <c r="B1775" t="s">
        <v>121</v>
      </c>
      <c r="C1775" t="s">
        <v>394</v>
      </c>
      <c r="D1775" t="s">
        <v>256</v>
      </c>
      <c r="E1775" t="s">
        <v>9</v>
      </c>
      <c r="F1775" t="s">
        <v>1327</v>
      </c>
      <c r="G1775" t="s">
        <v>15</v>
      </c>
      <c r="H1775" t="s">
        <v>484</v>
      </c>
    </row>
    <row r="1776" spans="1:8" x14ac:dyDescent="0.35">
      <c r="A1776" t="s">
        <v>349</v>
      </c>
      <c r="B1776" t="s">
        <v>119</v>
      </c>
      <c r="C1776" t="s">
        <v>496</v>
      </c>
      <c r="D1776" t="s">
        <v>256</v>
      </c>
      <c r="E1776" t="s">
        <v>9</v>
      </c>
      <c r="F1776" t="s">
        <v>1327</v>
      </c>
      <c r="G1776" t="s">
        <v>15</v>
      </c>
      <c r="H1776" t="s">
        <v>484</v>
      </c>
    </row>
    <row r="1777" spans="1:8" x14ac:dyDescent="0.35">
      <c r="A1777" t="s">
        <v>349</v>
      </c>
      <c r="B1777" t="s">
        <v>477</v>
      </c>
      <c r="C1777" t="s">
        <v>255</v>
      </c>
      <c r="D1777" t="s">
        <v>256</v>
      </c>
      <c r="E1777" t="s">
        <v>9</v>
      </c>
      <c r="F1777" t="s">
        <v>1327</v>
      </c>
      <c r="G1777" t="s">
        <v>15</v>
      </c>
      <c r="H1777" t="s">
        <v>484</v>
      </c>
    </row>
    <row r="1778" spans="1:8" x14ac:dyDescent="0.35">
      <c r="A1778" t="s">
        <v>349</v>
      </c>
      <c r="B1778" t="s">
        <v>154</v>
      </c>
      <c r="C1778" t="s">
        <v>494</v>
      </c>
      <c r="D1778" t="s">
        <v>256</v>
      </c>
      <c r="E1778" t="s">
        <v>9</v>
      </c>
      <c r="F1778" t="s">
        <v>1327</v>
      </c>
      <c r="G1778" t="s">
        <v>15</v>
      </c>
      <c r="H1778" t="s">
        <v>484</v>
      </c>
    </row>
    <row r="1779" spans="1:8" x14ac:dyDescent="0.35">
      <c r="A1779" t="s">
        <v>349</v>
      </c>
      <c r="B1779" t="s">
        <v>154</v>
      </c>
      <c r="C1779" t="s">
        <v>496</v>
      </c>
      <c r="D1779" t="s">
        <v>256</v>
      </c>
      <c r="E1779" t="s">
        <v>9</v>
      </c>
      <c r="F1779" t="s">
        <v>1327</v>
      </c>
      <c r="G1779" t="s">
        <v>15</v>
      </c>
      <c r="H1779" t="s">
        <v>484</v>
      </c>
    </row>
    <row r="1780" spans="1:8" x14ac:dyDescent="0.35">
      <c r="A1780" t="s">
        <v>349</v>
      </c>
      <c r="B1780" t="s">
        <v>114</v>
      </c>
      <c r="C1780" t="s">
        <v>394</v>
      </c>
      <c r="D1780" t="s">
        <v>256</v>
      </c>
      <c r="E1780" t="s">
        <v>9</v>
      </c>
      <c r="F1780" t="s">
        <v>1327</v>
      </c>
      <c r="G1780" t="s">
        <v>15</v>
      </c>
      <c r="H1780" t="s">
        <v>484</v>
      </c>
    </row>
    <row r="1781" spans="1:8" x14ac:dyDescent="0.35">
      <c r="A1781" t="s">
        <v>349</v>
      </c>
      <c r="B1781" t="s">
        <v>119</v>
      </c>
      <c r="C1781" t="s">
        <v>394</v>
      </c>
      <c r="D1781" t="s">
        <v>256</v>
      </c>
      <c r="E1781" t="s">
        <v>9</v>
      </c>
      <c r="F1781" t="s">
        <v>1327</v>
      </c>
      <c r="G1781" t="s">
        <v>15</v>
      </c>
      <c r="H1781" t="s">
        <v>484</v>
      </c>
    </row>
    <row r="1782" spans="1:8" x14ac:dyDescent="0.35">
      <c r="A1782" t="s">
        <v>349</v>
      </c>
      <c r="B1782" t="s">
        <v>119</v>
      </c>
      <c r="C1782" t="s">
        <v>494</v>
      </c>
      <c r="D1782" t="s">
        <v>256</v>
      </c>
      <c r="E1782" t="s">
        <v>9</v>
      </c>
      <c r="F1782" t="s">
        <v>1327</v>
      </c>
      <c r="G1782" t="s">
        <v>15</v>
      </c>
      <c r="H1782" t="s">
        <v>484</v>
      </c>
    </row>
    <row r="1783" spans="1:8" x14ac:dyDescent="0.35">
      <c r="A1783" t="s">
        <v>349</v>
      </c>
      <c r="B1783" t="s">
        <v>477</v>
      </c>
      <c r="C1783" t="s">
        <v>494</v>
      </c>
      <c r="D1783" t="s">
        <v>256</v>
      </c>
      <c r="E1783" t="s">
        <v>9</v>
      </c>
      <c r="F1783" t="s">
        <v>1327</v>
      </c>
      <c r="G1783" t="s">
        <v>15</v>
      </c>
      <c r="H1783" t="s">
        <v>484</v>
      </c>
    </row>
    <row r="1784" spans="1:8" x14ac:dyDescent="0.35">
      <c r="A1784" t="s">
        <v>349</v>
      </c>
      <c r="B1784" t="s">
        <v>477</v>
      </c>
      <c r="C1784" t="s">
        <v>394</v>
      </c>
      <c r="D1784" t="s">
        <v>256</v>
      </c>
      <c r="E1784" t="s">
        <v>9</v>
      </c>
      <c r="F1784" t="s">
        <v>1327</v>
      </c>
      <c r="G1784" t="s">
        <v>15</v>
      </c>
      <c r="H1784" t="s">
        <v>484</v>
      </c>
    </row>
    <row r="1785" spans="1:8" x14ac:dyDescent="0.35">
      <c r="A1785" t="s">
        <v>349</v>
      </c>
      <c r="B1785" t="s">
        <v>154</v>
      </c>
      <c r="C1785" t="s">
        <v>255</v>
      </c>
      <c r="D1785" t="s">
        <v>256</v>
      </c>
      <c r="E1785" t="s">
        <v>9</v>
      </c>
      <c r="F1785" t="s">
        <v>1327</v>
      </c>
      <c r="G1785" t="s">
        <v>15</v>
      </c>
      <c r="H1785" t="s">
        <v>484</v>
      </c>
    </row>
    <row r="1786" spans="1:8" x14ac:dyDescent="0.35">
      <c r="A1786" t="s">
        <v>405</v>
      </c>
      <c r="B1786" t="s">
        <v>154</v>
      </c>
      <c r="C1786" t="s">
        <v>394</v>
      </c>
      <c r="D1786" t="s">
        <v>256</v>
      </c>
      <c r="E1786" t="s">
        <v>9</v>
      </c>
      <c r="F1786" t="s">
        <v>1327</v>
      </c>
      <c r="G1786" t="s">
        <v>15</v>
      </c>
      <c r="H1786" t="s">
        <v>484</v>
      </c>
    </row>
    <row r="1787" spans="1:8" x14ac:dyDescent="0.35">
      <c r="A1787" t="s">
        <v>408</v>
      </c>
      <c r="B1787" t="s">
        <v>119</v>
      </c>
      <c r="C1787" t="s">
        <v>494</v>
      </c>
      <c r="D1787" t="s">
        <v>256</v>
      </c>
      <c r="E1787" t="s">
        <v>9</v>
      </c>
      <c r="F1787" t="s">
        <v>1327</v>
      </c>
      <c r="G1787" t="s">
        <v>15</v>
      </c>
      <c r="H1787" t="s">
        <v>484</v>
      </c>
    </row>
    <row r="1788" spans="1:8" x14ac:dyDescent="0.35">
      <c r="A1788" t="s">
        <v>408</v>
      </c>
      <c r="B1788" t="s">
        <v>108</v>
      </c>
      <c r="C1788" t="s">
        <v>474</v>
      </c>
      <c r="D1788" t="s">
        <v>256</v>
      </c>
      <c r="E1788" t="s">
        <v>9</v>
      </c>
      <c r="F1788" t="s">
        <v>1327</v>
      </c>
      <c r="G1788" t="s">
        <v>15</v>
      </c>
      <c r="H1788" t="s">
        <v>484</v>
      </c>
    </row>
    <row r="1789" spans="1:8" x14ac:dyDescent="0.35">
      <c r="A1789" t="s">
        <v>408</v>
      </c>
      <c r="B1789" t="s">
        <v>108</v>
      </c>
      <c r="C1789" t="s">
        <v>494</v>
      </c>
      <c r="D1789" t="s">
        <v>256</v>
      </c>
      <c r="E1789" t="s">
        <v>9</v>
      </c>
      <c r="F1789" t="s">
        <v>1327</v>
      </c>
      <c r="G1789" t="s">
        <v>15</v>
      </c>
      <c r="H1789" t="s">
        <v>484</v>
      </c>
    </row>
    <row r="1790" spans="1:8" x14ac:dyDescent="0.35">
      <c r="A1790" t="s">
        <v>408</v>
      </c>
      <c r="B1790" t="s">
        <v>174</v>
      </c>
      <c r="C1790" t="s">
        <v>494</v>
      </c>
      <c r="D1790" t="s">
        <v>256</v>
      </c>
      <c r="E1790" t="s">
        <v>9</v>
      </c>
      <c r="F1790" t="s">
        <v>1327</v>
      </c>
      <c r="G1790" t="s">
        <v>15</v>
      </c>
      <c r="H1790" t="s">
        <v>484</v>
      </c>
    </row>
    <row r="1791" spans="1:8" x14ac:dyDescent="0.35">
      <c r="A1791" t="s">
        <v>408</v>
      </c>
      <c r="B1791" t="s">
        <v>174</v>
      </c>
      <c r="C1791" t="s">
        <v>496</v>
      </c>
      <c r="D1791" t="s">
        <v>256</v>
      </c>
      <c r="E1791" t="s">
        <v>9</v>
      </c>
      <c r="F1791" t="s">
        <v>1327</v>
      </c>
      <c r="G1791" t="s">
        <v>15</v>
      </c>
      <c r="H1791" t="s">
        <v>484</v>
      </c>
    </row>
    <row r="1792" spans="1:8" x14ac:dyDescent="0.35">
      <c r="A1792" t="s">
        <v>408</v>
      </c>
      <c r="B1792" t="s">
        <v>477</v>
      </c>
      <c r="C1792" t="s">
        <v>494</v>
      </c>
      <c r="D1792" t="s">
        <v>256</v>
      </c>
      <c r="E1792" t="s">
        <v>9</v>
      </c>
      <c r="F1792" t="s">
        <v>1327</v>
      </c>
      <c r="G1792" t="s">
        <v>15</v>
      </c>
      <c r="H1792" t="s">
        <v>484</v>
      </c>
    </row>
    <row r="1793" spans="1:8" x14ac:dyDescent="0.35">
      <c r="A1793" t="s">
        <v>408</v>
      </c>
      <c r="B1793" t="s">
        <v>174</v>
      </c>
      <c r="C1793" t="s">
        <v>394</v>
      </c>
      <c r="D1793" t="s">
        <v>256</v>
      </c>
      <c r="E1793" t="s">
        <v>9</v>
      </c>
      <c r="F1793" t="s">
        <v>1327</v>
      </c>
      <c r="G1793" t="s">
        <v>15</v>
      </c>
      <c r="H1793" t="s">
        <v>484</v>
      </c>
    </row>
    <row r="1794" spans="1:8" x14ac:dyDescent="0.35">
      <c r="A1794" t="s">
        <v>408</v>
      </c>
      <c r="B1794" t="s">
        <v>121</v>
      </c>
      <c r="C1794" t="s">
        <v>496</v>
      </c>
      <c r="D1794" t="s">
        <v>256</v>
      </c>
      <c r="E1794" t="s">
        <v>9</v>
      </c>
      <c r="F1794" t="s">
        <v>1327</v>
      </c>
      <c r="G1794" t="s">
        <v>15</v>
      </c>
      <c r="H1794" t="s">
        <v>484</v>
      </c>
    </row>
    <row r="1795" spans="1:8" x14ac:dyDescent="0.35">
      <c r="A1795" t="s">
        <v>408</v>
      </c>
      <c r="B1795" t="s">
        <v>121</v>
      </c>
      <c r="C1795" t="s">
        <v>494</v>
      </c>
      <c r="D1795" t="s">
        <v>256</v>
      </c>
      <c r="E1795" t="s">
        <v>9</v>
      </c>
      <c r="F1795" t="s">
        <v>1327</v>
      </c>
      <c r="G1795" t="s">
        <v>15</v>
      </c>
      <c r="H1795" t="s">
        <v>484</v>
      </c>
    </row>
    <row r="1796" spans="1:8" x14ac:dyDescent="0.35">
      <c r="A1796" t="s">
        <v>408</v>
      </c>
      <c r="B1796" t="s">
        <v>477</v>
      </c>
      <c r="C1796" t="s">
        <v>496</v>
      </c>
      <c r="D1796" t="s">
        <v>256</v>
      </c>
      <c r="E1796" t="s">
        <v>9</v>
      </c>
      <c r="F1796" t="s">
        <v>1327</v>
      </c>
      <c r="G1796" t="s">
        <v>15</v>
      </c>
      <c r="H1796" t="s">
        <v>484</v>
      </c>
    </row>
    <row r="1797" spans="1:8" x14ac:dyDescent="0.35">
      <c r="A1797" t="s">
        <v>408</v>
      </c>
      <c r="B1797" t="s">
        <v>127</v>
      </c>
      <c r="C1797" t="s">
        <v>496</v>
      </c>
      <c r="D1797" t="s">
        <v>256</v>
      </c>
      <c r="E1797" t="s">
        <v>9</v>
      </c>
      <c r="F1797" t="s">
        <v>1327</v>
      </c>
      <c r="G1797" t="s">
        <v>15</v>
      </c>
      <c r="H1797" t="s">
        <v>484</v>
      </c>
    </row>
    <row r="1798" spans="1:8" x14ac:dyDescent="0.35">
      <c r="A1798" t="s">
        <v>408</v>
      </c>
      <c r="B1798" t="s">
        <v>127</v>
      </c>
      <c r="C1798" t="s">
        <v>494</v>
      </c>
      <c r="D1798" t="s">
        <v>256</v>
      </c>
      <c r="E1798" t="s">
        <v>9</v>
      </c>
      <c r="F1798" t="s">
        <v>1327</v>
      </c>
      <c r="G1798" t="s">
        <v>15</v>
      </c>
      <c r="H1798" t="s">
        <v>484</v>
      </c>
    </row>
    <row r="1799" spans="1:8" x14ac:dyDescent="0.35">
      <c r="A1799" t="s">
        <v>408</v>
      </c>
      <c r="B1799" t="s">
        <v>119</v>
      </c>
      <c r="C1799" t="s">
        <v>496</v>
      </c>
      <c r="D1799" t="s">
        <v>256</v>
      </c>
      <c r="E1799" t="s">
        <v>9</v>
      </c>
      <c r="F1799" t="s">
        <v>1327</v>
      </c>
      <c r="G1799" t="s">
        <v>15</v>
      </c>
      <c r="H1799" t="s">
        <v>484</v>
      </c>
    </row>
    <row r="1800" spans="1:8" x14ac:dyDescent="0.35">
      <c r="A1800" t="s">
        <v>374</v>
      </c>
      <c r="B1800" t="s">
        <v>119</v>
      </c>
      <c r="C1800" t="s">
        <v>255</v>
      </c>
      <c r="D1800" t="s">
        <v>482</v>
      </c>
      <c r="E1800" t="s">
        <v>9</v>
      </c>
      <c r="F1800" t="s">
        <v>29</v>
      </c>
      <c r="G1800" t="s">
        <v>10</v>
      </c>
      <c r="H1800" t="s">
        <v>484</v>
      </c>
    </row>
    <row r="1801" spans="1:8" x14ac:dyDescent="0.35">
      <c r="A1801" t="s">
        <v>374</v>
      </c>
      <c r="B1801" t="s">
        <v>121</v>
      </c>
      <c r="C1801" t="s">
        <v>496</v>
      </c>
      <c r="D1801" t="s">
        <v>256</v>
      </c>
      <c r="E1801" t="s">
        <v>9</v>
      </c>
      <c r="F1801" t="s">
        <v>29</v>
      </c>
      <c r="G1801" t="s">
        <v>10</v>
      </c>
      <c r="H1801" t="s">
        <v>484</v>
      </c>
    </row>
    <row r="1802" spans="1:8" x14ac:dyDescent="0.35">
      <c r="A1802" t="s">
        <v>374</v>
      </c>
      <c r="B1802" t="s">
        <v>478</v>
      </c>
      <c r="C1802" t="s">
        <v>255</v>
      </c>
      <c r="D1802" t="s">
        <v>482</v>
      </c>
      <c r="E1802" t="s">
        <v>9</v>
      </c>
      <c r="F1802" t="s">
        <v>29</v>
      </c>
      <c r="G1802" t="s">
        <v>10</v>
      </c>
      <c r="H1802" t="s">
        <v>484</v>
      </c>
    </row>
    <row r="1803" spans="1:8" x14ac:dyDescent="0.35">
      <c r="A1803" t="s">
        <v>374</v>
      </c>
      <c r="B1803" t="s">
        <v>478</v>
      </c>
      <c r="C1803" t="s">
        <v>13</v>
      </c>
      <c r="D1803" t="s">
        <v>482</v>
      </c>
      <c r="E1803" t="s">
        <v>9</v>
      </c>
      <c r="F1803" t="s">
        <v>29</v>
      </c>
      <c r="G1803" t="s">
        <v>10</v>
      </c>
      <c r="H1803" t="s">
        <v>484</v>
      </c>
    </row>
    <row r="1804" spans="1:8" x14ac:dyDescent="0.35">
      <c r="A1804" t="s">
        <v>374</v>
      </c>
      <c r="B1804" t="s">
        <v>477</v>
      </c>
      <c r="C1804" t="s">
        <v>496</v>
      </c>
      <c r="D1804" t="s">
        <v>256</v>
      </c>
      <c r="E1804" t="s">
        <v>9</v>
      </c>
      <c r="F1804" t="s">
        <v>29</v>
      </c>
      <c r="G1804" t="s">
        <v>10</v>
      </c>
      <c r="H1804" t="s">
        <v>484</v>
      </c>
    </row>
    <row r="1805" spans="1:8" x14ac:dyDescent="0.35">
      <c r="A1805" t="s">
        <v>374</v>
      </c>
      <c r="B1805" t="s">
        <v>478</v>
      </c>
      <c r="C1805" t="s">
        <v>394</v>
      </c>
      <c r="D1805" t="s">
        <v>482</v>
      </c>
      <c r="E1805" t="s">
        <v>9</v>
      </c>
      <c r="F1805" t="s">
        <v>29</v>
      </c>
      <c r="G1805" t="s">
        <v>10</v>
      </c>
      <c r="H1805" t="s">
        <v>484</v>
      </c>
    </row>
    <row r="1806" spans="1:8" x14ac:dyDescent="0.35">
      <c r="A1806" t="s">
        <v>374</v>
      </c>
      <c r="B1806" t="s">
        <v>114</v>
      </c>
      <c r="C1806" t="s">
        <v>255</v>
      </c>
      <c r="D1806" t="s">
        <v>482</v>
      </c>
      <c r="E1806" t="s">
        <v>9</v>
      </c>
      <c r="F1806" t="s">
        <v>29</v>
      </c>
      <c r="G1806" t="s">
        <v>10</v>
      </c>
      <c r="H1806" t="s">
        <v>484</v>
      </c>
    </row>
    <row r="1807" spans="1:8" x14ac:dyDescent="0.35">
      <c r="A1807" t="s">
        <v>374</v>
      </c>
      <c r="B1807" t="s">
        <v>119</v>
      </c>
      <c r="C1807" t="s">
        <v>394</v>
      </c>
      <c r="D1807" t="s">
        <v>482</v>
      </c>
      <c r="E1807" t="s">
        <v>9</v>
      </c>
      <c r="F1807" t="s">
        <v>29</v>
      </c>
      <c r="G1807" t="s">
        <v>10</v>
      </c>
      <c r="H1807" t="s">
        <v>484</v>
      </c>
    </row>
    <row r="1808" spans="1:8" x14ac:dyDescent="0.35">
      <c r="A1808" t="s">
        <v>374</v>
      </c>
      <c r="B1808" t="s">
        <v>114</v>
      </c>
      <c r="C1808" t="s">
        <v>394</v>
      </c>
      <c r="D1808" t="s">
        <v>482</v>
      </c>
      <c r="E1808" t="s">
        <v>9</v>
      </c>
      <c r="F1808" t="s">
        <v>29</v>
      </c>
      <c r="G1808" t="s">
        <v>10</v>
      </c>
      <c r="H1808" t="s">
        <v>484</v>
      </c>
    </row>
    <row r="1809" spans="1:8" x14ac:dyDescent="0.35">
      <c r="A1809" t="s">
        <v>374</v>
      </c>
      <c r="B1809" t="s">
        <v>119</v>
      </c>
      <c r="C1809" t="s">
        <v>494</v>
      </c>
      <c r="D1809" t="s">
        <v>482</v>
      </c>
      <c r="E1809" t="s">
        <v>9</v>
      </c>
      <c r="F1809" t="s">
        <v>29</v>
      </c>
      <c r="G1809" t="s">
        <v>10</v>
      </c>
      <c r="H1809" t="s">
        <v>484</v>
      </c>
    </row>
    <row r="1810" spans="1:8" x14ac:dyDescent="0.35">
      <c r="A1810" t="s">
        <v>374</v>
      </c>
      <c r="B1810" t="s">
        <v>114</v>
      </c>
      <c r="C1810" t="s">
        <v>13</v>
      </c>
      <c r="D1810" t="s">
        <v>482</v>
      </c>
      <c r="E1810" t="s">
        <v>9</v>
      </c>
      <c r="F1810" t="s">
        <v>29</v>
      </c>
      <c r="G1810" t="s">
        <v>10</v>
      </c>
      <c r="H1810" t="s">
        <v>484</v>
      </c>
    </row>
    <row r="1811" spans="1:8" x14ac:dyDescent="0.35">
      <c r="A1811" t="s">
        <v>374</v>
      </c>
      <c r="B1811" t="s">
        <v>335</v>
      </c>
      <c r="C1811" t="s">
        <v>13</v>
      </c>
      <c r="D1811" t="s">
        <v>482</v>
      </c>
      <c r="E1811" t="s">
        <v>9</v>
      </c>
      <c r="F1811" t="s">
        <v>29</v>
      </c>
      <c r="G1811" t="s">
        <v>10</v>
      </c>
      <c r="H1811" t="s">
        <v>484</v>
      </c>
    </row>
    <row r="1812" spans="1:8" x14ac:dyDescent="0.35">
      <c r="A1812" t="s">
        <v>380</v>
      </c>
      <c r="B1812" t="s">
        <v>119</v>
      </c>
      <c r="C1812" t="s">
        <v>394</v>
      </c>
      <c r="D1812" t="s">
        <v>482</v>
      </c>
      <c r="E1812" t="s">
        <v>9</v>
      </c>
      <c r="F1812" t="s">
        <v>1327</v>
      </c>
      <c r="G1812" t="s">
        <v>10</v>
      </c>
      <c r="H1812" t="s">
        <v>484</v>
      </c>
    </row>
    <row r="1813" spans="1:8" x14ac:dyDescent="0.35">
      <c r="A1813" t="s">
        <v>380</v>
      </c>
      <c r="B1813" t="s">
        <v>478</v>
      </c>
      <c r="C1813" t="s">
        <v>394</v>
      </c>
      <c r="D1813" t="s">
        <v>482</v>
      </c>
      <c r="E1813" t="s">
        <v>9</v>
      </c>
      <c r="F1813" t="s">
        <v>1327</v>
      </c>
      <c r="G1813" t="s">
        <v>10</v>
      </c>
      <c r="H1813" t="s">
        <v>484</v>
      </c>
    </row>
    <row r="1814" spans="1:8" x14ac:dyDescent="0.35">
      <c r="A1814" t="s">
        <v>380</v>
      </c>
      <c r="B1814" t="s">
        <v>154</v>
      </c>
      <c r="C1814" t="s">
        <v>255</v>
      </c>
      <c r="D1814" t="s">
        <v>482</v>
      </c>
      <c r="E1814" t="s">
        <v>9</v>
      </c>
      <c r="F1814" t="s">
        <v>1327</v>
      </c>
      <c r="G1814" t="s">
        <v>10</v>
      </c>
      <c r="H1814" t="s">
        <v>484</v>
      </c>
    </row>
    <row r="1815" spans="1:8" x14ac:dyDescent="0.35">
      <c r="A1815" t="s">
        <v>380</v>
      </c>
      <c r="B1815" t="s">
        <v>119</v>
      </c>
      <c r="C1815" t="s">
        <v>255</v>
      </c>
      <c r="D1815" t="s">
        <v>482</v>
      </c>
      <c r="E1815" t="s">
        <v>9</v>
      </c>
      <c r="F1815" t="s">
        <v>1327</v>
      </c>
      <c r="G1815" t="s">
        <v>10</v>
      </c>
      <c r="H1815" t="s">
        <v>484</v>
      </c>
    </row>
    <row r="1816" spans="1:8" x14ac:dyDescent="0.35">
      <c r="A1816" t="s">
        <v>380</v>
      </c>
      <c r="B1816" t="s">
        <v>121</v>
      </c>
      <c r="C1816" t="s">
        <v>496</v>
      </c>
      <c r="D1816" t="s">
        <v>256</v>
      </c>
      <c r="E1816" t="s">
        <v>9</v>
      </c>
      <c r="F1816" t="s">
        <v>1327</v>
      </c>
      <c r="G1816" t="s">
        <v>10</v>
      </c>
      <c r="H1816" t="s">
        <v>484</v>
      </c>
    </row>
    <row r="1817" spans="1:8" x14ac:dyDescent="0.35">
      <c r="A1817" t="s">
        <v>380</v>
      </c>
      <c r="B1817" t="s">
        <v>114</v>
      </c>
      <c r="C1817" t="s">
        <v>394</v>
      </c>
      <c r="D1817" t="s">
        <v>482</v>
      </c>
      <c r="E1817" t="s">
        <v>9</v>
      </c>
      <c r="F1817" t="s">
        <v>1327</v>
      </c>
      <c r="G1817" t="s">
        <v>10</v>
      </c>
      <c r="H1817" t="s">
        <v>484</v>
      </c>
    </row>
    <row r="1818" spans="1:8" x14ac:dyDescent="0.35">
      <c r="A1818" t="s">
        <v>380</v>
      </c>
      <c r="B1818" t="s">
        <v>119</v>
      </c>
      <c r="C1818" t="s">
        <v>494</v>
      </c>
      <c r="D1818" t="s">
        <v>482</v>
      </c>
      <c r="E1818" t="s">
        <v>9</v>
      </c>
      <c r="F1818" t="s">
        <v>1327</v>
      </c>
      <c r="G1818" t="s">
        <v>10</v>
      </c>
      <c r="H1818" t="s">
        <v>484</v>
      </c>
    </row>
    <row r="1819" spans="1:8" x14ac:dyDescent="0.35">
      <c r="A1819" t="s">
        <v>380</v>
      </c>
      <c r="B1819" t="s">
        <v>114</v>
      </c>
      <c r="C1819" t="s">
        <v>255</v>
      </c>
      <c r="D1819" t="s">
        <v>482</v>
      </c>
      <c r="E1819" t="s">
        <v>9</v>
      </c>
      <c r="F1819" t="s">
        <v>1327</v>
      </c>
      <c r="G1819" t="s">
        <v>10</v>
      </c>
      <c r="H1819" t="s">
        <v>484</v>
      </c>
    </row>
    <row r="1820" spans="1:8" x14ac:dyDescent="0.35">
      <c r="A1820" t="s">
        <v>380</v>
      </c>
      <c r="B1820" t="s">
        <v>478</v>
      </c>
      <c r="C1820" t="s">
        <v>255</v>
      </c>
      <c r="D1820" t="s">
        <v>482</v>
      </c>
      <c r="E1820" t="s">
        <v>9</v>
      </c>
      <c r="F1820" t="s">
        <v>1327</v>
      </c>
      <c r="G1820" t="s">
        <v>10</v>
      </c>
      <c r="H1820" t="s">
        <v>484</v>
      </c>
    </row>
    <row r="1821" spans="1:8" x14ac:dyDescent="0.35">
      <c r="A1821" t="s">
        <v>380</v>
      </c>
      <c r="B1821" t="s">
        <v>335</v>
      </c>
      <c r="C1821" t="s">
        <v>13</v>
      </c>
      <c r="D1821" t="s">
        <v>482</v>
      </c>
      <c r="E1821" t="s">
        <v>9</v>
      </c>
      <c r="F1821" t="s">
        <v>1327</v>
      </c>
      <c r="G1821" t="s">
        <v>10</v>
      </c>
      <c r="H1821" t="s">
        <v>484</v>
      </c>
    </row>
    <row r="1822" spans="1:8" x14ac:dyDescent="0.35">
      <c r="A1822" t="s">
        <v>380</v>
      </c>
      <c r="B1822" t="s">
        <v>478</v>
      </c>
      <c r="C1822" t="s">
        <v>13</v>
      </c>
      <c r="D1822" t="s">
        <v>482</v>
      </c>
      <c r="E1822" t="s">
        <v>9</v>
      </c>
      <c r="F1822" t="s">
        <v>1327</v>
      </c>
      <c r="G1822" t="s">
        <v>10</v>
      </c>
      <c r="H1822" t="s">
        <v>484</v>
      </c>
    </row>
    <row r="1823" spans="1:8" x14ac:dyDescent="0.35">
      <c r="A1823" t="s">
        <v>380</v>
      </c>
      <c r="B1823" t="s">
        <v>114</v>
      </c>
      <c r="C1823" t="s">
        <v>13</v>
      </c>
      <c r="D1823" t="s">
        <v>482</v>
      </c>
      <c r="E1823" t="s">
        <v>9</v>
      </c>
      <c r="F1823" t="s">
        <v>1327</v>
      </c>
      <c r="G1823" t="s">
        <v>10</v>
      </c>
      <c r="H1823" t="s">
        <v>484</v>
      </c>
    </row>
    <row r="1824" spans="1:8" x14ac:dyDescent="0.35">
      <c r="A1824" t="s">
        <v>380</v>
      </c>
      <c r="B1824" t="s">
        <v>154</v>
      </c>
      <c r="C1824" t="s">
        <v>459</v>
      </c>
      <c r="D1824" t="s">
        <v>482</v>
      </c>
      <c r="E1824" t="s">
        <v>9</v>
      </c>
      <c r="F1824" t="s">
        <v>1327</v>
      </c>
      <c r="G1824" t="s">
        <v>10</v>
      </c>
      <c r="H1824" t="s">
        <v>484</v>
      </c>
    </row>
    <row r="1825" spans="1:8" x14ac:dyDescent="0.35">
      <c r="A1825" t="s">
        <v>380</v>
      </c>
      <c r="B1825" t="s">
        <v>477</v>
      </c>
      <c r="C1825" t="s">
        <v>496</v>
      </c>
      <c r="D1825" t="s">
        <v>256</v>
      </c>
      <c r="E1825" t="s">
        <v>9</v>
      </c>
      <c r="F1825" t="s">
        <v>1327</v>
      </c>
      <c r="G1825" t="s">
        <v>10</v>
      </c>
      <c r="H1825" t="s">
        <v>484</v>
      </c>
    </row>
    <row r="1826" spans="1:8" x14ac:dyDescent="0.35">
      <c r="A1826" t="s">
        <v>380</v>
      </c>
      <c r="B1826" t="s">
        <v>154</v>
      </c>
      <c r="C1826" t="s">
        <v>394</v>
      </c>
      <c r="D1826" t="s">
        <v>482</v>
      </c>
      <c r="E1826" t="s">
        <v>9</v>
      </c>
      <c r="F1826" t="s">
        <v>1327</v>
      </c>
      <c r="G1826" t="s">
        <v>10</v>
      </c>
      <c r="H1826" t="s">
        <v>484</v>
      </c>
    </row>
    <row r="1827" spans="1:8" x14ac:dyDescent="0.35">
      <c r="A1827" t="s">
        <v>373</v>
      </c>
      <c r="B1827" t="s">
        <v>114</v>
      </c>
      <c r="C1827" t="s">
        <v>13</v>
      </c>
      <c r="D1827" t="s">
        <v>482</v>
      </c>
      <c r="E1827" t="s">
        <v>9</v>
      </c>
      <c r="F1827" t="s">
        <v>1327</v>
      </c>
      <c r="G1827" t="s">
        <v>10</v>
      </c>
      <c r="H1827" t="s">
        <v>484</v>
      </c>
    </row>
    <row r="1828" spans="1:8" x14ac:dyDescent="0.35">
      <c r="A1828" t="s">
        <v>373</v>
      </c>
      <c r="B1828" t="s">
        <v>114</v>
      </c>
      <c r="C1828" t="s">
        <v>394</v>
      </c>
      <c r="D1828" t="s">
        <v>482</v>
      </c>
      <c r="E1828" t="s">
        <v>9</v>
      </c>
      <c r="F1828" t="s">
        <v>1327</v>
      </c>
      <c r="G1828" t="s">
        <v>10</v>
      </c>
      <c r="H1828" t="s">
        <v>484</v>
      </c>
    </row>
    <row r="1829" spans="1:8" x14ac:dyDescent="0.35">
      <c r="A1829" t="s">
        <v>373</v>
      </c>
      <c r="B1829" t="s">
        <v>119</v>
      </c>
      <c r="C1829" t="s">
        <v>394</v>
      </c>
      <c r="D1829" t="s">
        <v>482</v>
      </c>
      <c r="E1829" t="s">
        <v>9</v>
      </c>
      <c r="F1829" t="s">
        <v>1327</v>
      </c>
      <c r="G1829" t="s">
        <v>10</v>
      </c>
      <c r="H1829" t="s">
        <v>484</v>
      </c>
    </row>
    <row r="1830" spans="1:8" x14ac:dyDescent="0.35">
      <c r="A1830" t="s">
        <v>373</v>
      </c>
      <c r="B1830" t="s">
        <v>121</v>
      </c>
      <c r="C1830" t="s">
        <v>496</v>
      </c>
      <c r="D1830" t="s">
        <v>256</v>
      </c>
      <c r="E1830" t="s">
        <v>9</v>
      </c>
      <c r="F1830" t="s">
        <v>1327</v>
      </c>
      <c r="G1830" t="s">
        <v>10</v>
      </c>
      <c r="H1830" t="s">
        <v>484</v>
      </c>
    </row>
    <row r="1831" spans="1:8" x14ac:dyDescent="0.35">
      <c r="A1831" t="s">
        <v>373</v>
      </c>
      <c r="B1831" t="s">
        <v>119</v>
      </c>
      <c r="C1831" t="s">
        <v>255</v>
      </c>
      <c r="D1831" t="s">
        <v>482</v>
      </c>
      <c r="E1831" t="s">
        <v>9</v>
      </c>
      <c r="F1831" t="s">
        <v>1327</v>
      </c>
      <c r="G1831" t="s">
        <v>10</v>
      </c>
      <c r="H1831" t="s">
        <v>484</v>
      </c>
    </row>
    <row r="1832" spans="1:8" x14ac:dyDescent="0.35">
      <c r="A1832" t="s">
        <v>373</v>
      </c>
      <c r="B1832" t="s">
        <v>154</v>
      </c>
      <c r="C1832" t="s">
        <v>459</v>
      </c>
      <c r="D1832" t="s">
        <v>482</v>
      </c>
      <c r="E1832" t="s">
        <v>9</v>
      </c>
      <c r="F1832" t="s">
        <v>1327</v>
      </c>
      <c r="G1832" t="s">
        <v>10</v>
      </c>
      <c r="H1832" t="s">
        <v>484</v>
      </c>
    </row>
    <row r="1833" spans="1:8" x14ac:dyDescent="0.35">
      <c r="A1833" t="s">
        <v>373</v>
      </c>
      <c r="B1833" t="s">
        <v>114</v>
      </c>
      <c r="C1833" t="s">
        <v>255</v>
      </c>
      <c r="D1833" t="s">
        <v>482</v>
      </c>
      <c r="E1833" t="s">
        <v>9</v>
      </c>
      <c r="F1833" t="s">
        <v>1327</v>
      </c>
      <c r="G1833" t="s">
        <v>10</v>
      </c>
      <c r="H1833" t="s">
        <v>484</v>
      </c>
    </row>
    <row r="1834" spans="1:8" x14ac:dyDescent="0.35">
      <c r="A1834" t="s">
        <v>373</v>
      </c>
      <c r="B1834" t="s">
        <v>478</v>
      </c>
      <c r="C1834" t="s">
        <v>255</v>
      </c>
      <c r="D1834" t="s">
        <v>482</v>
      </c>
      <c r="E1834" t="s">
        <v>9</v>
      </c>
      <c r="F1834" t="s">
        <v>1327</v>
      </c>
      <c r="G1834" t="s">
        <v>10</v>
      </c>
      <c r="H1834" t="s">
        <v>484</v>
      </c>
    </row>
    <row r="1835" spans="1:8" x14ac:dyDescent="0.35">
      <c r="A1835" t="s">
        <v>373</v>
      </c>
      <c r="B1835" t="s">
        <v>478</v>
      </c>
      <c r="C1835" t="s">
        <v>13</v>
      </c>
      <c r="D1835" t="s">
        <v>482</v>
      </c>
      <c r="E1835" t="s">
        <v>9</v>
      </c>
      <c r="F1835" t="s">
        <v>1327</v>
      </c>
      <c r="G1835" t="s">
        <v>10</v>
      </c>
      <c r="H1835" t="s">
        <v>484</v>
      </c>
    </row>
    <row r="1836" spans="1:8" x14ac:dyDescent="0.35">
      <c r="A1836" t="s">
        <v>373</v>
      </c>
      <c r="B1836" t="s">
        <v>154</v>
      </c>
      <c r="C1836" t="s">
        <v>394</v>
      </c>
      <c r="D1836" t="s">
        <v>482</v>
      </c>
      <c r="E1836" t="s">
        <v>9</v>
      </c>
      <c r="F1836" t="s">
        <v>1327</v>
      </c>
      <c r="G1836" t="s">
        <v>10</v>
      </c>
      <c r="H1836" t="s">
        <v>484</v>
      </c>
    </row>
    <row r="1837" spans="1:8" x14ac:dyDescent="0.35">
      <c r="A1837" t="s">
        <v>373</v>
      </c>
      <c r="B1837" t="s">
        <v>335</v>
      </c>
      <c r="C1837" t="s">
        <v>13</v>
      </c>
      <c r="D1837" t="s">
        <v>482</v>
      </c>
      <c r="E1837" t="s">
        <v>9</v>
      </c>
      <c r="F1837" t="s">
        <v>1327</v>
      </c>
      <c r="G1837" t="s">
        <v>10</v>
      </c>
      <c r="H1837" t="s">
        <v>484</v>
      </c>
    </row>
    <row r="1838" spans="1:8" x14ac:dyDescent="0.35">
      <c r="A1838" t="s">
        <v>373</v>
      </c>
      <c r="B1838" t="s">
        <v>478</v>
      </c>
      <c r="C1838" t="s">
        <v>394</v>
      </c>
      <c r="D1838" t="s">
        <v>482</v>
      </c>
      <c r="E1838" t="s">
        <v>9</v>
      </c>
      <c r="F1838" t="s">
        <v>1327</v>
      </c>
      <c r="G1838" t="s">
        <v>10</v>
      </c>
      <c r="H1838" t="s">
        <v>484</v>
      </c>
    </row>
    <row r="1839" spans="1:8" x14ac:dyDescent="0.35">
      <c r="A1839" t="s">
        <v>373</v>
      </c>
      <c r="B1839" t="s">
        <v>477</v>
      </c>
      <c r="C1839" t="s">
        <v>496</v>
      </c>
      <c r="D1839" t="s">
        <v>256</v>
      </c>
      <c r="E1839" t="s">
        <v>9</v>
      </c>
      <c r="F1839" t="s">
        <v>1327</v>
      </c>
      <c r="G1839" t="s">
        <v>10</v>
      </c>
      <c r="H1839" t="s">
        <v>484</v>
      </c>
    </row>
    <row r="1840" spans="1:8" x14ac:dyDescent="0.35">
      <c r="A1840" t="s">
        <v>373</v>
      </c>
      <c r="B1840" t="s">
        <v>119</v>
      </c>
      <c r="C1840" t="s">
        <v>494</v>
      </c>
      <c r="D1840" t="s">
        <v>482</v>
      </c>
      <c r="E1840" t="s">
        <v>9</v>
      </c>
      <c r="F1840" t="s">
        <v>1327</v>
      </c>
      <c r="G1840" t="s">
        <v>10</v>
      </c>
      <c r="H1840" t="s">
        <v>484</v>
      </c>
    </row>
    <row r="1841" spans="1:8" x14ac:dyDescent="0.35">
      <c r="A1841" t="s">
        <v>373</v>
      </c>
      <c r="B1841" t="s">
        <v>154</v>
      </c>
      <c r="C1841" t="s">
        <v>255</v>
      </c>
      <c r="D1841" t="s">
        <v>482</v>
      </c>
      <c r="E1841" t="s">
        <v>9</v>
      </c>
      <c r="F1841" t="s">
        <v>1327</v>
      </c>
      <c r="G1841" t="s">
        <v>10</v>
      </c>
      <c r="H1841" t="s">
        <v>484</v>
      </c>
    </row>
    <row r="1842" spans="1:8" x14ac:dyDescent="0.35">
      <c r="A1842" t="s">
        <v>393</v>
      </c>
      <c r="B1842" t="s">
        <v>154</v>
      </c>
      <c r="C1842" t="s">
        <v>394</v>
      </c>
      <c r="D1842" t="s">
        <v>482</v>
      </c>
      <c r="E1842" t="s">
        <v>9</v>
      </c>
      <c r="F1842" t="s">
        <v>1327</v>
      </c>
      <c r="G1842" t="s">
        <v>10</v>
      </c>
      <c r="H1842" t="s">
        <v>484</v>
      </c>
    </row>
    <row r="1843" spans="1:8" x14ac:dyDescent="0.35">
      <c r="A1843" t="s">
        <v>393</v>
      </c>
      <c r="B1843" t="s">
        <v>154</v>
      </c>
      <c r="C1843" t="s">
        <v>459</v>
      </c>
      <c r="D1843" t="s">
        <v>482</v>
      </c>
      <c r="E1843" t="s">
        <v>9</v>
      </c>
      <c r="F1843" t="s">
        <v>1327</v>
      </c>
      <c r="G1843" t="s">
        <v>10</v>
      </c>
      <c r="H1843" t="s">
        <v>484</v>
      </c>
    </row>
    <row r="1844" spans="1:8" x14ac:dyDescent="0.35">
      <c r="A1844" t="s">
        <v>393</v>
      </c>
      <c r="B1844" t="s">
        <v>154</v>
      </c>
      <c r="C1844" t="s">
        <v>255</v>
      </c>
      <c r="D1844" t="s">
        <v>482</v>
      </c>
      <c r="E1844" t="s">
        <v>9</v>
      </c>
      <c r="F1844" t="s">
        <v>1327</v>
      </c>
      <c r="G1844" t="s">
        <v>10</v>
      </c>
      <c r="H1844" t="s">
        <v>484</v>
      </c>
    </row>
    <row r="1845" spans="1:8" x14ac:dyDescent="0.35">
      <c r="A1845" t="s">
        <v>375</v>
      </c>
      <c r="B1845" t="s">
        <v>154</v>
      </c>
      <c r="C1845" t="s">
        <v>459</v>
      </c>
      <c r="D1845" t="s">
        <v>482</v>
      </c>
      <c r="E1845" t="s">
        <v>9</v>
      </c>
      <c r="F1845" t="s">
        <v>1327</v>
      </c>
      <c r="G1845" t="s">
        <v>10</v>
      </c>
      <c r="H1845" t="s">
        <v>484</v>
      </c>
    </row>
    <row r="1846" spans="1:8" x14ac:dyDescent="0.35">
      <c r="A1846" t="s">
        <v>375</v>
      </c>
      <c r="B1846" t="s">
        <v>154</v>
      </c>
      <c r="C1846" t="s">
        <v>255</v>
      </c>
      <c r="D1846" t="s">
        <v>482</v>
      </c>
      <c r="E1846" t="s">
        <v>9</v>
      </c>
      <c r="F1846" t="s">
        <v>1327</v>
      </c>
      <c r="G1846" t="s">
        <v>10</v>
      </c>
      <c r="H1846" t="s">
        <v>484</v>
      </c>
    </row>
    <row r="1847" spans="1:8" x14ac:dyDescent="0.35">
      <c r="A1847" t="s">
        <v>375</v>
      </c>
      <c r="B1847" t="s">
        <v>478</v>
      </c>
      <c r="C1847" t="s">
        <v>13</v>
      </c>
      <c r="D1847" t="s">
        <v>482</v>
      </c>
      <c r="E1847" t="s">
        <v>9</v>
      </c>
      <c r="F1847" t="s">
        <v>1327</v>
      </c>
      <c r="G1847" t="s">
        <v>10</v>
      </c>
      <c r="H1847" t="s">
        <v>484</v>
      </c>
    </row>
    <row r="1848" spans="1:8" x14ac:dyDescent="0.35">
      <c r="A1848" t="s">
        <v>375</v>
      </c>
      <c r="B1848" t="s">
        <v>114</v>
      </c>
      <c r="C1848" t="s">
        <v>255</v>
      </c>
      <c r="D1848" t="s">
        <v>482</v>
      </c>
      <c r="E1848" t="s">
        <v>9</v>
      </c>
      <c r="F1848" t="s">
        <v>1327</v>
      </c>
      <c r="G1848" t="s">
        <v>10</v>
      </c>
      <c r="H1848" t="s">
        <v>484</v>
      </c>
    </row>
    <row r="1849" spans="1:8" x14ac:dyDescent="0.35">
      <c r="A1849" t="s">
        <v>375</v>
      </c>
      <c r="B1849" t="s">
        <v>335</v>
      </c>
      <c r="C1849" t="s">
        <v>13</v>
      </c>
      <c r="D1849" t="s">
        <v>482</v>
      </c>
      <c r="E1849" t="s">
        <v>9</v>
      </c>
      <c r="F1849" t="s">
        <v>1327</v>
      </c>
      <c r="G1849" t="s">
        <v>10</v>
      </c>
      <c r="H1849" t="s">
        <v>484</v>
      </c>
    </row>
    <row r="1850" spans="1:8" x14ac:dyDescent="0.35">
      <c r="A1850" t="s">
        <v>375</v>
      </c>
      <c r="B1850" t="s">
        <v>119</v>
      </c>
      <c r="C1850" t="s">
        <v>255</v>
      </c>
      <c r="D1850" t="s">
        <v>482</v>
      </c>
      <c r="E1850" t="s">
        <v>9</v>
      </c>
      <c r="F1850" t="s">
        <v>1327</v>
      </c>
      <c r="G1850" t="s">
        <v>10</v>
      </c>
      <c r="H1850" t="s">
        <v>484</v>
      </c>
    </row>
    <row r="1851" spans="1:8" x14ac:dyDescent="0.35">
      <c r="A1851" t="s">
        <v>375</v>
      </c>
      <c r="B1851" t="s">
        <v>114</v>
      </c>
      <c r="C1851" t="s">
        <v>13</v>
      </c>
      <c r="D1851" t="s">
        <v>482</v>
      </c>
      <c r="E1851" t="s">
        <v>9</v>
      </c>
      <c r="F1851" t="s">
        <v>1327</v>
      </c>
      <c r="G1851" t="s">
        <v>10</v>
      </c>
      <c r="H1851" t="s">
        <v>484</v>
      </c>
    </row>
    <row r="1852" spans="1:8" x14ac:dyDescent="0.35">
      <c r="A1852" t="s">
        <v>375</v>
      </c>
      <c r="B1852" t="s">
        <v>477</v>
      </c>
      <c r="C1852" t="s">
        <v>496</v>
      </c>
      <c r="D1852" t="s">
        <v>256</v>
      </c>
      <c r="E1852" t="s">
        <v>9</v>
      </c>
      <c r="F1852" t="s">
        <v>1327</v>
      </c>
      <c r="G1852" t="s">
        <v>10</v>
      </c>
      <c r="H1852" t="s">
        <v>484</v>
      </c>
    </row>
    <row r="1853" spans="1:8" x14ac:dyDescent="0.35">
      <c r="A1853" t="s">
        <v>375</v>
      </c>
      <c r="B1853" t="s">
        <v>114</v>
      </c>
      <c r="C1853" t="s">
        <v>394</v>
      </c>
      <c r="D1853" t="s">
        <v>482</v>
      </c>
      <c r="E1853" t="s">
        <v>9</v>
      </c>
      <c r="F1853" t="s">
        <v>1327</v>
      </c>
      <c r="G1853" t="s">
        <v>10</v>
      </c>
      <c r="H1853" t="s">
        <v>484</v>
      </c>
    </row>
    <row r="1854" spans="1:8" x14ac:dyDescent="0.35">
      <c r="A1854" t="s">
        <v>375</v>
      </c>
      <c r="B1854" t="s">
        <v>119</v>
      </c>
      <c r="C1854" t="s">
        <v>494</v>
      </c>
      <c r="D1854" t="s">
        <v>482</v>
      </c>
      <c r="E1854" t="s">
        <v>9</v>
      </c>
      <c r="F1854" t="s">
        <v>1327</v>
      </c>
      <c r="G1854" t="s">
        <v>10</v>
      </c>
      <c r="H1854" t="s">
        <v>484</v>
      </c>
    </row>
    <row r="1855" spans="1:8" x14ac:dyDescent="0.35">
      <c r="A1855" t="s">
        <v>375</v>
      </c>
      <c r="B1855" t="s">
        <v>478</v>
      </c>
      <c r="C1855" t="s">
        <v>255</v>
      </c>
      <c r="D1855" t="s">
        <v>482</v>
      </c>
      <c r="E1855" t="s">
        <v>9</v>
      </c>
      <c r="F1855" t="s">
        <v>1327</v>
      </c>
      <c r="G1855" t="s">
        <v>10</v>
      </c>
      <c r="H1855" t="s">
        <v>484</v>
      </c>
    </row>
    <row r="1856" spans="1:8" x14ac:dyDescent="0.35">
      <c r="A1856" t="s">
        <v>375</v>
      </c>
      <c r="B1856" t="s">
        <v>478</v>
      </c>
      <c r="C1856" t="s">
        <v>394</v>
      </c>
      <c r="D1856" t="s">
        <v>482</v>
      </c>
      <c r="E1856" t="s">
        <v>9</v>
      </c>
      <c r="F1856" t="s">
        <v>1327</v>
      </c>
      <c r="G1856" t="s">
        <v>10</v>
      </c>
      <c r="H1856" t="s">
        <v>484</v>
      </c>
    </row>
    <row r="1857" spans="1:8" x14ac:dyDescent="0.35">
      <c r="A1857" t="s">
        <v>375</v>
      </c>
      <c r="B1857" t="s">
        <v>121</v>
      </c>
      <c r="C1857" t="s">
        <v>496</v>
      </c>
      <c r="D1857" t="s">
        <v>256</v>
      </c>
      <c r="E1857" t="s">
        <v>9</v>
      </c>
      <c r="F1857" t="s">
        <v>1327</v>
      </c>
      <c r="G1857" t="s">
        <v>10</v>
      </c>
      <c r="H1857" t="s">
        <v>484</v>
      </c>
    </row>
    <row r="1858" spans="1:8" x14ac:dyDescent="0.35">
      <c r="A1858" t="s">
        <v>375</v>
      </c>
      <c r="B1858" t="s">
        <v>119</v>
      </c>
      <c r="C1858" t="s">
        <v>394</v>
      </c>
      <c r="D1858" t="s">
        <v>482</v>
      </c>
      <c r="E1858" t="s">
        <v>9</v>
      </c>
      <c r="F1858" t="s">
        <v>1327</v>
      </c>
      <c r="G1858" t="s">
        <v>10</v>
      </c>
      <c r="H1858" t="s">
        <v>484</v>
      </c>
    </row>
    <row r="1859" spans="1:8" x14ac:dyDescent="0.35">
      <c r="A1859" t="s">
        <v>375</v>
      </c>
      <c r="B1859" t="s">
        <v>154</v>
      </c>
      <c r="C1859" t="s">
        <v>394</v>
      </c>
      <c r="D1859" t="s">
        <v>482</v>
      </c>
      <c r="E1859" t="s">
        <v>9</v>
      </c>
      <c r="F1859" t="s">
        <v>1327</v>
      </c>
      <c r="G1859" t="s">
        <v>10</v>
      </c>
      <c r="H1859" t="s">
        <v>484</v>
      </c>
    </row>
    <row r="1860" spans="1:8" x14ac:dyDescent="0.35">
      <c r="A1860" t="s">
        <v>463</v>
      </c>
      <c r="B1860" t="s">
        <v>478</v>
      </c>
      <c r="C1860" t="s">
        <v>13</v>
      </c>
      <c r="D1860" t="s">
        <v>482</v>
      </c>
      <c r="E1860" t="s">
        <v>9</v>
      </c>
      <c r="F1860" t="s">
        <v>1327</v>
      </c>
      <c r="G1860" t="s">
        <v>10</v>
      </c>
      <c r="H1860" t="s">
        <v>484</v>
      </c>
    </row>
    <row r="1861" spans="1:8" x14ac:dyDescent="0.35">
      <c r="A1861" t="s">
        <v>371</v>
      </c>
      <c r="B1861" t="s">
        <v>478</v>
      </c>
      <c r="C1861" t="s">
        <v>394</v>
      </c>
      <c r="D1861" t="s">
        <v>482</v>
      </c>
      <c r="E1861" t="s">
        <v>9</v>
      </c>
      <c r="F1861" t="s">
        <v>1327</v>
      </c>
      <c r="G1861" t="s">
        <v>10</v>
      </c>
      <c r="H1861" t="s">
        <v>484</v>
      </c>
    </row>
    <row r="1862" spans="1:8" x14ac:dyDescent="0.35">
      <c r="A1862" t="s">
        <v>371</v>
      </c>
      <c r="B1862" t="s">
        <v>477</v>
      </c>
      <c r="C1862" t="s">
        <v>496</v>
      </c>
      <c r="D1862" t="s">
        <v>256</v>
      </c>
      <c r="E1862" t="s">
        <v>9</v>
      </c>
      <c r="F1862" t="s">
        <v>1327</v>
      </c>
      <c r="G1862" t="s">
        <v>10</v>
      </c>
      <c r="H1862" t="s">
        <v>484</v>
      </c>
    </row>
    <row r="1863" spans="1:8" x14ac:dyDescent="0.35">
      <c r="A1863" t="s">
        <v>371</v>
      </c>
      <c r="B1863" t="s">
        <v>478</v>
      </c>
      <c r="C1863" t="s">
        <v>255</v>
      </c>
      <c r="D1863" t="s">
        <v>482</v>
      </c>
      <c r="E1863" t="s">
        <v>9</v>
      </c>
      <c r="F1863" t="s">
        <v>1327</v>
      </c>
      <c r="G1863" t="s">
        <v>10</v>
      </c>
      <c r="H1863" t="s">
        <v>484</v>
      </c>
    </row>
    <row r="1864" spans="1:8" x14ac:dyDescent="0.35">
      <c r="A1864" t="s">
        <v>371</v>
      </c>
      <c r="B1864" t="s">
        <v>114</v>
      </c>
      <c r="C1864" t="s">
        <v>13</v>
      </c>
      <c r="D1864" t="s">
        <v>482</v>
      </c>
      <c r="E1864" t="s">
        <v>9</v>
      </c>
      <c r="F1864" t="s">
        <v>1327</v>
      </c>
      <c r="G1864" t="s">
        <v>10</v>
      </c>
      <c r="H1864" t="s">
        <v>484</v>
      </c>
    </row>
    <row r="1865" spans="1:8" x14ac:dyDescent="0.35">
      <c r="A1865" t="s">
        <v>371</v>
      </c>
      <c r="B1865" t="s">
        <v>121</v>
      </c>
      <c r="C1865" t="s">
        <v>494</v>
      </c>
      <c r="D1865" t="s">
        <v>256</v>
      </c>
      <c r="E1865" t="s">
        <v>9</v>
      </c>
      <c r="F1865" t="s">
        <v>1327</v>
      </c>
      <c r="G1865" t="s">
        <v>10</v>
      </c>
      <c r="H1865" t="s">
        <v>484</v>
      </c>
    </row>
    <row r="1866" spans="1:8" x14ac:dyDescent="0.35">
      <c r="A1866" t="s">
        <v>371</v>
      </c>
      <c r="B1866" t="s">
        <v>119</v>
      </c>
      <c r="C1866" t="s">
        <v>394</v>
      </c>
      <c r="D1866" t="s">
        <v>482</v>
      </c>
      <c r="E1866" t="s">
        <v>9</v>
      </c>
      <c r="F1866" t="s">
        <v>1327</v>
      </c>
      <c r="G1866" t="s">
        <v>10</v>
      </c>
      <c r="H1866" t="s">
        <v>484</v>
      </c>
    </row>
    <row r="1867" spans="1:8" x14ac:dyDescent="0.35">
      <c r="A1867" t="s">
        <v>371</v>
      </c>
      <c r="B1867" t="s">
        <v>114</v>
      </c>
      <c r="C1867" t="s">
        <v>394</v>
      </c>
      <c r="D1867" t="s">
        <v>482</v>
      </c>
      <c r="E1867" t="s">
        <v>9</v>
      </c>
      <c r="F1867" t="s">
        <v>1327</v>
      </c>
      <c r="G1867" t="s">
        <v>10</v>
      </c>
      <c r="H1867" t="s">
        <v>484</v>
      </c>
    </row>
    <row r="1868" spans="1:8" x14ac:dyDescent="0.35">
      <c r="A1868" t="s">
        <v>371</v>
      </c>
      <c r="B1868" t="s">
        <v>154</v>
      </c>
      <c r="C1868" t="s">
        <v>255</v>
      </c>
      <c r="D1868" t="s">
        <v>482</v>
      </c>
      <c r="E1868" t="s">
        <v>9</v>
      </c>
      <c r="F1868" t="s">
        <v>1327</v>
      </c>
      <c r="G1868" t="s">
        <v>10</v>
      </c>
      <c r="H1868" t="s">
        <v>484</v>
      </c>
    </row>
    <row r="1869" spans="1:8" x14ac:dyDescent="0.35">
      <c r="A1869" t="s">
        <v>371</v>
      </c>
      <c r="B1869" t="s">
        <v>119</v>
      </c>
      <c r="C1869" t="s">
        <v>494</v>
      </c>
      <c r="D1869" t="s">
        <v>482</v>
      </c>
      <c r="E1869" t="s">
        <v>9</v>
      </c>
      <c r="F1869" t="s">
        <v>1327</v>
      </c>
      <c r="G1869" t="s">
        <v>10</v>
      </c>
      <c r="H1869" t="s">
        <v>484</v>
      </c>
    </row>
    <row r="1870" spans="1:8" x14ac:dyDescent="0.35">
      <c r="A1870" t="s">
        <v>371</v>
      </c>
      <c r="B1870" t="s">
        <v>121</v>
      </c>
      <c r="C1870" t="s">
        <v>496</v>
      </c>
      <c r="D1870" t="s">
        <v>256</v>
      </c>
      <c r="E1870" t="s">
        <v>9</v>
      </c>
      <c r="F1870" t="s">
        <v>1327</v>
      </c>
      <c r="G1870" t="s">
        <v>10</v>
      </c>
      <c r="H1870" t="s">
        <v>484</v>
      </c>
    </row>
    <row r="1871" spans="1:8" x14ac:dyDescent="0.35">
      <c r="A1871" t="s">
        <v>371</v>
      </c>
      <c r="B1871" t="s">
        <v>335</v>
      </c>
      <c r="C1871" t="s">
        <v>13</v>
      </c>
      <c r="D1871" t="s">
        <v>482</v>
      </c>
      <c r="E1871" t="s">
        <v>9</v>
      </c>
      <c r="F1871" t="s">
        <v>1327</v>
      </c>
      <c r="G1871" t="s">
        <v>10</v>
      </c>
      <c r="H1871" t="s">
        <v>484</v>
      </c>
    </row>
    <row r="1872" spans="1:8" x14ac:dyDescent="0.35">
      <c r="A1872" t="s">
        <v>371</v>
      </c>
      <c r="B1872" t="s">
        <v>477</v>
      </c>
      <c r="C1872" t="s">
        <v>494</v>
      </c>
      <c r="D1872" t="s">
        <v>256</v>
      </c>
      <c r="E1872" t="s">
        <v>9</v>
      </c>
      <c r="F1872" t="s">
        <v>1327</v>
      </c>
      <c r="G1872" t="s">
        <v>10</v>
      </c>
      <c r="H1872" t="s">
        <v>484</v>
      </c>
    </row>
    <row r="1873" spans="1:8" x14ac:dyDescent="0.35">
      <c r="A1873" t="s">
        <v>371</v>
      </c>
      <c r="B1873" t="s">
        <v>114</v>
      </c>
      <c r="C1873" t="s">
        <v>255</v>
      </c>
      <c r="D1873" t="s">
        <v>482</v>
      </c>
      <c r="E1873" t="s">
        <v>9</v>
      </c>
      <c r="F1873" t="s">
        <v>1327</v>
      </c>
      <c r="G1873" t="s">
        <v>10</v>
      </c>
      <c r="H1873" t="s">
        <v>484</v>
      </c>
    </row>
    <row r="1874" spans="1:8" x14ac:dyDescent="0.35">
      <c r="A1874" t="s">
        <v>371</v>
      </c>
      <c r="B1874" t="s">
        <v>154</v>
      </c>
      <c r="C1874" t="s">
        <v>459</v>
      </c>
      <c r="D1874" t="s">
        <v>482</v>
      </c>
      <c r="E1874" t="s">
        <v>9</v>
      </c>
      <c r="F1874" t="s">
        <v>1327</v>
      </c>
      <c r="G1874" t="s">
        <v>10</v>
      </c>
      <c r="H1874" t="s">
        <v>484</v>
      </c>
    </row>
    <row r="1875" spans="1:8" x14ac:dyDescent="0.35">
      <c r="A1875" t="s">
        <v>371</v>
      </c>
      <c r="B1875" t="s">
        <v>478</v>
      </c>
      <c r="C1875" t="s">
        <v>13</v>
      </c>
      <c r="D1875" t="s">
        <v>482</v>
      </c>
      <c r="E1875" t="s">
        <v>9</v>
      </c>
      <c r="F1875" t="s">
        <v>1327</v>
      </c>
      <c r="G1875" t="s">
        <v>10</v>
      </c>
      <c r="H1875" t="s">
        <v>484</v>
      </c>
    </row>
    <row r="1876" spans="1:8" x14ac:dyDescent="0.35">
      <c r="A1876" t="s">
        <v>371</v>
      </c>
      <c r="B1876" t="s">
        <v>154</v>
      </c>
      <c r="C1876" t="s">
        <v>394</v>
      </c>
      <c r="D1876" t="s">
        <v>482</v>
      </c>
      <c r="E1876" t="s">
        <v>9</v>
      </c>
      <c r="F1876" t="s">
        <v>1327</v>
      </c>
      <c r="G1876" t="s">
        <v>10</v>
      </c>
      <c r="H1876" t="s">
        <v>484</v>
      </c>
    </row>
    <row r="1877" spans="1:8" x14ac:dyDescent="0.35">
      <c r="A1877" t="s">
        <v>371</v>
      </c>
      <c r="B1877" t="s">
        <v>119</v>
      </c>
      <c r="C1877" t="s">
        <v>255</v>
      </c>
      <c r="D1877" t="s">
        <v>482</v>
      </c>
      <c r="E1877" t="s">
        <v>9</v>
      </c>
      <c r="F1877" t="s">
        <v>1327</v>
      </c>
      <c r="G1877" t="s">
        <v>10</v>
      </c>
      <c r="H1877" t="s">
        <v>484</v>
      </c>
    </row>
    <row r="1878" spans="1:8" x14ac:dyDescent="0.35">
      <c r="A1878" t="s">
        <v>376</v>
      </c>
      <c r="B1878" t="s">
        <v>478</v>
      </c>
      <c r="C1878" t="s">
        <v>13</v>
      </c>
      <c r="D1878" t="s">
        <v>482</v>
      </c>
      <c r="E1878" t="s">
        <v>9</v>
      </c>
      <c r="F1878" t="s">
        <v>1327</v>
      </c>
      <c r="G1878" t="s">
        <v>10</v>
      </c>
      <c r="H1878" t="s">
        <v>484</v>
      </c>
    </row>
    <row r="1879" spans="1:8" x14ac:dyDescent="0.35">
      <c r="A1879" t="s">
        <v>376</v>
      </c>
      <c r="B1879" t="s">
        <v>154</v>
      </c>
      <c r="C1879" t="s">
        <v>255</v>
      </c>
      <c r="D1879" t="s">
        <v>482</v>
      </c>
      <c r="E1879" t="s">
        <v>9</v>
      </c>
      <c r="F1879" t="s">
        <v>1327</v>
      </c>
      <c r="G1879" t="s">
        <v>10</v>
      </c>
      <c r="H1879" t="s">
        <v>484</v>
      </c>
    </row>
    <row r="1880" spans="1:8" x14ac:dyDescent="0.35">
      <c r="A1880" t="s">
        <v>376</v>
      </c>
      <c r="B1880" t="s">
        <v>478</v>
      </c>
      <c r="C1880" t="s">
        <v>394</v>
      </c>
      <c r="D1880" t="s">
        <v>482</v>
      </c>
      <c r="E1880" t="s">
        <v>9</v>
      </c>
      <c r="F1880" t="s">
        <v>1327</v>
      </c>
      <c r="G1880" t="s">
        <v>10</v>
      </c>
      <c r="H1880" t="s">
        <v>484</v>
      </c>
    </row>
    <row r="1881" spans="1:8" x14ac:dyDescent="0.35">
      <c r="A1881" t="s">
        <v>376</v>
      </c>
      <c r="B1881" t="s">
        <v>477</v>
      </c>
      <c r="C1881" t="s">
        <v>496</v>
      </c>
      <c r="D1881" t="s">
        <v>256</v>
      </c>
      <c r="E1881" t="s">
        <v>9</v>
      </c>
      <c r="F1881" t="s">
        <v>1327</v>
      </c>
      <c r="G1881" t="s">
        <v>10</v>
      </c>
      <c r="H1881" t="s">
        <v>484</v>
      </c>
    </row>
    <row r="1882" spans="1:8" x14ac:dyDescent="0.35">
      <c r="A1882" t="s">
        <v>376</v>
      </c>
      <c r="B1882" t="s">
        <v>154</v>
      </c>
      <c r="C1882" t="s">
        <v>394</v>
      </c>
      <c r="D1882" t="s">
        <v>482</v>
      </c>
      <c r="E1882" t="s">
        <v>9</v>
      </c>
      <c r="F1882" t="s">
        <v>1327</v>
      </c>
      <c r="G1882" t="s">
        <v>10</v>
      </c>
      <c r="H1882" t="s">
        <v>484</v>
      </c>
    </row>
    <row r="1883" spans="1:8" x14ac:dyDescent="0.35">
      <c r="A1883" t="s">
        <v>376</v>
      </c>
      <c r="B1883" t="s">
        <v>478</v>
      </c>
      <c r="C1883" t="s">
        <v>255</v>
      </c>
      <c r="D1883" t="s">
        <v>482</v>
      </c>
      <c r="E1883" t="s">
        <v>9</v>
      </c>
      <c r="F1883" t="s">
        <v>1327</v>
      </c>
      <c r="G1883" t="s">
        <v>10</v>
      </c>
      <c r="H1883" t="s">
        <v>484</v>
      </c>
    </row>
    <row r="1884" spans="1:8" x14ac:dyDescent="0.35">
      <c r="A1884" t="s">
        <v>376</v>
      </c>
      <c r="B1884" t="s">
        <v>119</v>
      </c>
      <c r="C1884" t="s">
        <v>494</v>
      </c>
      <c r="D1884" t="s">
        <v>482</v>
      </c>
      <c r="E1884" t="s">
        <v>9</v>
      </c>
      <c r="F1884" t="s">
        <v>1327</v>
      </c>
      <c r="G1884" t="s">
        <v>10</v>
      </c>
      <c r="H1884" t="s">
        <v>484</v>
      </c>
    </row>
    <row r="1885" spans="1:8" x14ac:dyDescent="0.35">
      <c r="A1885" t="s">
        <v>376</v>
      </c>
      <c r="B1885" t="s">
        <v>114</v>
      </c>
      <c r="C1885" t="s">
        <v>13</v>
      </c>
      <c r="D1885" t="s">
        <v>482</v>
      </c>
      <c r="E1885" t="s">
        <v>9</v>
      </c>
      <c r="F1885" t="s">
        <v>1327</v>
      </c>
      <c r="G1885" t="s">
        <v>10</v>
      </c>
      <c r="H1885" t="s">
        <v>484</v>
      </c>
    </row>
    <row r="1886" spans="1:8" x14ac:dyDescent="0.35">
      <c r="A1886" t="s">
        <v>376</v>
      </c>
      <c r="B1886" t="s">
        <v>114</v>
      </c>
      <c r="C1886" t="s">
        <v>394</v>
      </c>
      <c r="D1886" t="s">
        <v>482</v>
      </c>
      <c r="E1886" t="s">
        <v>9</v>
      </c>
      <c r="F1886" t="s">
        <v>1327</v>
      </c>
      <c r="G1886" t="s">
        <v>10</v>
      </c>
      <c r="H1886" t="s">
        <v>484</v>
      </c>
    </row>
    <row r="1887" spans="1:8" x14ac:dyDescent="0.35">
      <c r="A1887" t="s">
        <v>376</v>
      </c>
      <c r="B1887" t="s">
        <v>114</v>
      </c>
      <c r="C1887" t="s">
        <v>255</v>
      </c>
      <c r="D1887" t="s">
        <v>482</v>
      </c>
      <c r="E1887" t="s">
        <v>9</v>
      </c>
      <c r="F1887" t="s">
        <v>1327</v>
      </c>
      <c r="G1887" t="s">
        <v>10</v>
      </c>
      <c r="H1887" t="s">
        <v>484</v>
      </c>
    </row>
    <row r="1888" spans="1:8" x14ac:dyDescent="0.35">
      <c r="A1888" t="s">
        <v>376</v>
      </c>
      <c r="B1888" t="s">
        <v>119</v>
      </c>
      <c r="C1888" t="s">
        <v>255</v>
      </c>
      <c r="D1888" t="s">
        <v>482</v>
      </c>
      <c r="E1888" t="s">
        <v>9</v>
      </c>
      <c r="F1888" t="s">
        <v>1327</v>
      </c>
      <c r="G1888" t="s">
        <v>10</v>
      </c>
      <c r="H1888" t="s">
        <v>484</v>
      </c>
    </row>
    <row r="1889" spans="1:8" x14ac:dyDescent="0.35">
      <c r="A1889" t="s">
        <v>376</v>
      </c>
      <c r="B1889" t="s">
        <v>335</v>
      </c>
      <c r="C1889" t="s">
        <v>13</v>
      </c>
      <c r="D1889" t="s">
        <v>482</v>
      </c>
      <c r="E1889" t="s">
        <v>9</v>
      </c>
      <c r="F1889" t="s">
        <v>1327</v>
      </c>
      <c r="G1889" t="s">
        <v>10</v>
      </c>
      <c r="H1889" t="s">
        <v>484</v>
      </c>
    </row>
    <row r="1890" spans="1:8" x14ac:dyDescent="0.35">
      <c r="A1890" t="s">
        <v>376</v>
      </c>
      <c r="B1890" t="s">
        <v>121</v>
      </c>
      <c r="C1890" t="s">
        <v>496</v>
      </c>
      <c r="D1890" t="s">
        <v>256</v>
      </c>
      <c r="E1890" t="s">
        <v>9</v>
      </c>
      <c r="F1890" t="s">
        <v>1327</v>
      </c>
      <c r="G1890" t="s">
        <v>10</v>
      </c>
      <c r="H1890" t="s">
        <v>484</v>
      </c>
    </row>
    <row r="1891" spans="1:8" x14ac:dyDescent="0.35">
      <c r="A1891" t="s">
        <v>376</v>
      </c>
      <c r="B1891" t="s">
        <v>119</v>
      </c>
      <c r="C1891" t="s">
        <v>394</v>
      </c>
      <c r="D1891" t="s">
        <v>482</v>
      </c>
      <c r="E1891" t="s">
        <v>9</v>
      </c>
      <c r="F1891" t="s">
        <v>1327</v>
      </c>
      <c r="G1891" t="s">
        <v>10</v>
      </c>
      <c r="H1891" t="s">
        <v>484</v>
      </c>
    </row>
    <row r="1892" spans="1:8" x14ac:dyDescent="0.35">
      <c r="A1892" t="s">
        <v>376</v>
      </c>
      <c r="B1892" t="s">
        <v>154</v>
      </c>
      <c r="C1892" t="s">
        <v>459</v>
      </c>
      <c r="D1892" t="s">
        <v>482</v>
      </c>
      <c r="E1892" t="s">
        <v>9</v>
      </c>
      <c r="F1892" t="s">
        <v>1327</v>
      </c>
      <c r="G1892" t="s">
        <v>10</v>
      </c>
      <c r="H1892" t="s">
        <v>484</v>
      </c>
    </row>
    <row r="1893" spans="1:8" x14ac:dyDescent="0.35">
      <c r="A1893" t="s">
        <v>377</v>
      </c>
      <c r="B1893" t="s">
        <v>154</v>
      </c>
      <c r="C1893" t="s">
        <v>255</v>
      </c>
      <c r="D1893" t="s">
        <v>482</v>
      </c>
      <c r="E1893" t="s">
        <v>9</v>
      </c>
      <c r="F1893" t="s">
        <v>1327</v>
      </c>
      <c r="G1893" t="s">
        <v>10</v>
      </c>
      <c r="H1893" t="s">
        <v>484</v>
      </c>
    </row>
    <row r="1894" spans="1:8" x14ac:dyDescent="0.35">
      <c r="A1894" t="s">
        <v>377</v>
      </c>
      <c r="B1894" t="s">
        <v>114</v>
      </c>
      <c r="C1894" t="s">
        <v>394</v>
      </c>
      <c r="D1894" t="s">
        <v>482</v>
      </c>
      <c r="E1894" t="s">
        <v>9</v>
      </c>
      <c r="F1894" t="s">
        <v>1327</v>
      </c>
      <c r="G1894" t="s">
        <v>10</v>
      </c>
      <c r="H1894" t="s">
        <v>484</v>
      </c>
    </row>
    <row r="1895" spans="1:8" x14ac:dyDescent="0.35">
      <c r="A1895" t="s">
        <v>377</v>
      </c>
      <c r="B1895" t="s">
        <v>114</v>
      </c>
      <c r="C1895" t="s">
        <v>255</v>
      </c>
      <c r="D1895" t="s">
        <v>482</v>
      </c>
      <c r="E1895" t="s">
        <v>9</v>
      </c>
      <c r="F1895" t="s">
        <v>1327</v>
      </c>
      <c r="G1895" t="s">
        <v>10</v>
      </c>
      <c r="H1895" t="s">
        <v>484</v>
      </c>
    </row>
    <row r="1896" spans="1:8" x14ac:dyDescent="0.35">
      <c r="A1896" t="s">
        <v>377</v>
      </c>
      <c r="B1896" t="s">
        <v>154</v>
      </c>
      <c r="C1896" t="s">
        <v>459</v>
      </c>
      <c r="D1896" t="s">
        <v>482</v>
      </c>
      <c r="E1896" t="s">
        <v>9</v>
      </c>
      <c r="F1896" t="s">
        <v>1327</v>
      </c>
      <c r="G1896" t="s">
        <v>10</v>
      </c>
      <c r="H1896" t="s">
        <v>484</v>
      </c>
    </row>
    <row r="1897" spans="1:8" x14ac:dyDescent="0.35">
      <c r="A1897" t="s">
        <v>377</v>
      </c>
      <c r="B1897" t="s">
        <v>119</v>
      </c>
      <c r="C1897" t="s">
        <v>494</v>
      </c>
      <c r="D1897" t="s">
        <v>482</v>
      </c>
      <c r="E1897" t="s">
        <v>9</v>
      </c>
      <c r="F1897" t="s">
        <v>1327</v>
      </c>
      <c r="G1897" t="s">
        <v>10</v>
      </c>
      <c r="H1897" t="s">
        <v>484</v>
      </c>
    </row>
    <row r="1898" spans="1:8" x14ac:dyDescent="0.35">
      <c r="A1898" t="s">
        <v>377</v>
      </c>
      <c r="B1898" t="s">
        <v>477</v>
      </c>
      <c r="C1898" t="s">
        <v>496</v>
      </c>
      <c r="D1898" t="s">
        <v>256</v>
      </c>
      <c r="E1898" t="s">
        <v>9</v>
      </c>
      <c r="F1898" t="s">
        <v>1327</v>
      </c>
      <c r="G1898" t="s">
        <v>10</v>
      </c>
      <c r="H1898" t="s">
        <v>484</v>
      </c>
    </row>
    <row r="1899" spans="1:8" x14ac:dyDescent="0.35">
      <c r="A1899" t="s">
        <v>377</v>
      </c>
      <c r="B1899" t="s">
        <v>478</v>
      </c>
      <c r="C1899" t="s">
        <v>394</v>
      </c>
      <c r="D1899" t="s">
        <v>482</v>
      </c>
      <c r="E1899" t="s">
        <v>9</v>
      </c>
      <c r="F1899" t="s">
        <v>1327</v>
      </c>
      <c r="G1899" t="s">
        <v>10</v>
      </c>
      <c r="H1899" t="s">
        <v>484</v>
      </c>
    </row>
    <row r="1900" spans="1:8" x14ac:dyDescent="0.35">
      <c r="A1900" t="s">
        <v>377</v>
      </c>
      <c r="B1900" t="s">
        <v>114</v>
      </c>
      <c r="C1900" t="s">
        <v>13</v>
      </c>
      <c r="D1900" t="s">
        <v>482</v>
      </c>
      <c r="E1900" t="s">
        <v>9</v>
      </c>
      <c r="F1900" t="s">
        <v>1327</v>
      </c>
      <c r="G1900" t="s">
        <v>10</v>
      </c>
      <c r="H1900" t="s">
        <v>484</v>
      </c>
    </row>
    <row r="1901" spans="1:8" x14ac:dyDescent="0.35">
      <c r="A1901" t="s">
        <v>377</v>
      </c>
      <c r="B1901" t="s">
        <v>478</v>
      </c>
      <c r="C1901" t="s">
        <v>255</v>
      </c>
      <c r="D1901" t="s">
        <v>482</v>
      </c>
      <c r="E1901" t="s">
        <v>9</v>
      </c>
      <c r="F1901" t="s">
        <v>1327</v>
      </c>
      <c r="G1901" t="s">
        <v>10</v>
      </c>
      <c r="H1901" t="s">
        <v>484</v>
      </c>
    </row>
    <row r="1902" spans="1:8" x14ac:dyDescent="0.35">
      <c r="A1902" t="s">
        <v>377</v>
      </c>
      <c r="B1902" t="s">
        <v>335</v>
      </c>
      <c r="C1902" t="s">
        <v>13</v>
      </c>
      <c r="D1902" t="s">
        <v>482</v>
      </c>
      <c r="E1902" t="s">
        <v>9</v>
      </c>
      <c r="F1902" t="s">
        <v>1327</v>
      </c>
      <c r="G1902" t="s">
        <v>10</v>
      </c>
      <c r="H1902" t="s">
        <v>484</v>
      </c>
    </row>
    <row r="1903" spans="1:8" x14ac:dyDescent="0.35">
      <c r="A1903" t="s">
        <v>377</v>
      </c>
      <c r="B1903" t="s">
        <v>119</v>
      </c>
      <c r="C1903" t="s">
        <v>255</v>
      </c>
      <c r="D1903" t="s">
        <v>482</v>
      </c>
      <c r="E1903" t="s">
        <v>9</v>
      </c>
      <c r="F1903" t="s">
        <v>1327</v>
      </c>
      <c r="G1903" t="s">
        <v>10</v>
      </c>
      <c r="H1903" t="s">
        <v>484</v>
      </c>
    </row>
    <row r="1904" spans="1:8" x14ac:dyDescent="0.35">
      <c r="A1904" t="s">
        <v>377</v>
      </c>
      <c r="B1904" t="s">
        <v>478</v>
      </c>
      <c r="C1904" t="s">
        <v>13</v>
      </c>
      <c r="D1904" t="s">
        <v>482</v>
      </c>
      <c r="E1904" t="s">
        <v>9</v>
      </c>
      <c r="F1904" t="s">
        <v>1327</v>
      </c>
      <c r="G1904" t="s">
        <v>10</v>
      </c>
      <c r="H1904" t="s">
        <v>484</v>
      </c>
    </row>
    <row r="1905" spans="1:8" x14ac:dyDescent="0.35">
      <c r="A1905" t="s">
        <v>377</v>
      </c>
      <c r="B1905" t="s">
        <v>119</v>
      </c>
      <c r="C1905" t="s">
        <v>394</v>
      </c>
      <c r="D1905" t="s">
        <v>482</v>
      </c>
      <c r="E1905" t="s">
        <v>9</v>
      </c>
      <c r="F1905" t="s">
        <v>1327</v>
      </c>
      <c r="G1905" t="s">
        <v>10</v>
      </c>
      <c r="H1905" t="s">
        <v>484</v>
      </c>
    </row>
    <row r="1906" spans="1:8" x14ac:dyDescent="0.35">
      <c r="A1906" t="s">
        <v>377</v>
      </c>
      <c r="B1906" t="s">
        <v>154</v>
      </c>
      <c r="C1906" t="s">
        <v>394</v>
      </c>
      <c r="D1906" t="s">
        <v>482</v>
      </c>
      <c r="E1906" t="s">
        <v>9</v>
      </c>
      <c r="F1906" t="s">
        <v>1327</v>
      </c>
      <c r="G1906" t="s">
        <v>10</v>
      </c>
      <c r="H1906" t="s">
        <v>484</v>
      </c>
    </row>
    <row r="1907" spans="1:8" x14ac:dyDescent="0.35">
      <c r="A1907" t="s">
        <v>377</v>
      </c>
      <c r="B1907" t="s">
        <v>121</v>
      </c>
      <c r="C1907" t="s">
        <v>496</v>
      </c>
      <c r="D1907" t="s">
        <v>256</v>
      </c>
      <c r="E1907" t="s">
        <v>9</v>
      </c>
      <c r="F1907" t="s">
        <v>1327</v>
      </c>
      <c r="G1907" t="s">
        <v>10</v>
      </c>
      <c r="H1907" t="s">
        <v>484</v>
      </c>
    </row>
    <row r="1908" spans="1:8" x14ac:dyDescent="0.35">
      <c r="A1908" t="s">
        <v>329</v>
      </c>
      <c r="B1908" t="s">
        <v>478</v>
      </c>
      <c r="C1908" t="s">
        <v>255</v>
      </c>
      <c r="D1908" t="s">
        <v>256</v>
      </c>
      <c r="E1908" t="s">
        <v>6</v>
      </c>
      <c r="F1908" t="s">
        <v>29</v>
      </c>
      <c r="G1908" t="s">
        <v>14</v>
      </c>
      <c r="H1908" t="s">
        <v>493</v>
      </c>
    </row>
    <row r="1909" spans="1:8" x14ac:dyDescent="0.35">
      <c r="A1909" t="s">
        <v>329</v>
      </c>
      <c r="B1909" t="s">
        <v>478</v>
      </c>
      <c r="C1909" t="s">
        <v>394</v>
      </c>
      <c r="D1909" t="s">
        <v>256</v>
      </c>
      <c r="E1909" t="s">
        <v>6</v>
      </c>
      <c r="F1909" t="s">
        <v>29</v>
      </c>
      <c r="G1909" t="s">
        <v>14</v>
      </c>
      <c r="H1909" t="s">
        <v>493</v>
      </c>
    </row>
    <row r="1910" spans="1:8" x14ac:dyDescent="0.35">
      <c r="A1910" t="s">
        <v>329</v>
      </c>
      <c r="B1910" t="s">
        <v>119</v>
      </c>
      <c r="C1910" t="s">
        <v>255</v>
      </c>
      <c r="D1910" t="s">
        <v>256</v>
      </c>
      <c r="E1910" t="s">
        <v>6</v>
      </c>
      <c r="F1910" t="s">
        <v>29</v>
      </c>
      <c r="G1910" t="s">
        <v>14</v>
      </c>
      <c r="H1910" t="s">
        <v>493</v>
      </c>
    </row>
    <row r="1911" spans="1:8" x14ac:dyDescent="0.35">
      <c r="A1911" t="s">
        <v>329</v>
      </c>
      <c r="B1911" t="s">
        <v>335</v>
      </c>
      <c r="C1911" t="s">
        <v>255</v>
      </c>
      <c r="D1911" t="s">
        <v>256</v>
      </c>
      <c r="E1911" t="s">
        <v>6</v>
      </c>
      <c r="F1911" t="s">
        <v>29</v>
      </c>
      <c r="G1911" t="s">
        <v>14</v>
      </c>
      <c r="H1911" t="s">
        <v>493</v>
      </c>
    </row>
    <row r="1912" spans="1:8" x14ac:dyDescent="0.35">
      <c r="A1912" t="s">
        <v>329</v>
      </c>
      <c r="B1912" t="s">
        <v>114</v>
      </c>
      <c r="C1912" t="s">
        <v>255</v>
      </c>
      <c r="D1912" t="s">
        <v>256</v>
      </c>
      <c r="E1912" t="s">
        <v>6</v>
      </c>
      <c r="F1912" t="s">
        <v>29</v>
      </c>
      <c r="G1912" t="s">
        <v>14</v>
      </c>
      <c r="H1912" t="s">
        <v>493</v>
      </c>
    </row>
    <row r="1913" spans="1:8" x14ac:dyDescent="0.35">
      <c r="A1913" t="s">
        <v>329</v>
      </c>
      <c r="B1913" t="s">
        <v>154</v>
      </c>
      <c r="C1913" t="s">
        <v>459</v>
      </c>
      <c r="D1913" t="s">
        <v>256</v>
      </c>
      <c r="E1913" t="s">
        <v>6</v>
      </c>
      <c r="F1913" t="s">
        <v>29</v>
      </c>
      <c r="G1913" t="s">
        <v>14</v>
      </c>
      <c r="H1913" t="s">
        <v>493</v>
      </c>
    </row>
    <row r="1914" spans="1:8" x14ac:dyDescent="0.35">
      <c r="A1914" t="s">
        <v>329</v>
      </c>
      <c r="B1914" t="s">
        <v>108</v>
      </c>
      <c r="C1914" t="s">
        <v>255</v>
      </c>
      <c r="D1914" t="s">
        <v>256</v>
      </c>
      <c r="E1914" t="s">
        <v>6</v>
      </c>
      <c r="F1914" t="s">
        <v>29</v>
      </c>
      <c r="G1914" t="s">
        <v>14</v>
      </c>
      <c r="H1914" t="s">
        <v>493</v>
      </c>
    </row>
    <row r="1915" spans="1:8" x14ac:dyDescent="0.35">
      <c r="A1915" t="s">
        <v>329</v>
      </c>
      <c r="B1915" t="s">
        <v>127</v>
      </c>
      <c r="C1915" t="s">
        <v>255</v>
      </c>
      <c r="D1915" t="s">
        <v>256</v>
      </c>
      <c r="E1915" t="s">
        <v>6</v>
      </c>
      <c r="F1915" t="s">
        <v>29</v>
      </c>
      <c r="G1915" t="s">
        <v>14</v>
      </c>
      <c r="H1915" t="s">
        <v>493</v>
      </c>
    </row>
    <row r="1916" spans="1:8" x14ac:dyDescent="0.35">
      <c r="A1916" t="s">
        <v>329</v>
      </c>
      <c r="B1916" t="s">
        <v>154</v>
      </c>
      <c r="C1916" t="s">
        <v>255</v>
      </c>
      <c r="D1916" t="s">
        <v>256</v>
      </c>
      <c r="E1916" t="s">
        <v>6</v>
      </c>
      <c r="F1916" t="s">
        <v>29</v>
      </c>
      <c r="G1916" t="s">
        <v>14</v>
      </c>
      <c r="H1916" t="s">
        <v>493</v>
      </c>
    </row>
    <row r="1917" spans="1:8" x14ac:dyDescent="0.35">
      <c r="A1917" t="s">
        <v>329</v>
      </c>
      <c r="B1917" t="s">
        <v>335</v>
      </c>
      <c r="C1917" t="s">
        <v>13</v>
      </c>
      <c r="D1917" t="s">
        <v>256</v>
      </c>
      <c r="E1917" t="s">
        <v>6</v>
      </c>
      <c r="F1917" t="s">
        <v>29</v>
      </c>
      <c r="G1917" t="s">
        <v>14</v>
      </c>
      <c r="H1917" t="s">
        <v>493</v>
      </c>
    </row>
    <row r="1918" spans="1:8" x14ac:dyDescent="0.35">
      <c r="A1918" t="s">
        <v>329</v>
      </c>
      <c r="B1918" t="s">
        <v>136</v>
      </c>
      <c r="C1918" t="s">
        <v>459</v>
      </c>
      <c r="D1918" t="s">
        <v>256</v>
      </c>
      <c r="E1918" t="s">
        <v>6</v>
      </c>
      <c r="F1918" t="s">
        <v>29</v>
      </c>
      <c r="G1918" t="s">
        <v>14</v>
      </c>
      <c r="H1918" t="s">
        <v>493</v>
      </c>
    </row>
    <row r="1919" spans="1:8" x14ac:dyDescent="0.35">
      <c r="A1919" t="s">
        <v>324</v>
      </c>
      <c r="B1919" t="s">
        <v>121</v>
      </c>
      <c r="C1919" t="s">
        <v>255</v>
      </c>
      <c r="D1919" t="s">
        <v>256</v>
      </c>
      <c r="E1919" t="s">
        <v>12</v>
      </c>
      <c r="F1919" t="s">
        <v>29</v>
      </c>
      <c r="G1919" t="s">
        <v>14</v>
      </c>
      <c r="H1919" t="s">
        <v>493</v>
      </c>
    </row>
    <row r="1920" spans="1:8" x14ac:dyDescent="0.35">
      <c r="A1920" t="s">
        <v>324</v>
      </c>
      <c r="B1920" t="s">
        <v>119</v>
      </c>
      <c r="C1920" t="s">
        <v>496</v>
      </c>
      <c r="D1920" t="s">
        <v>256</v>
      </c>
      <c r="E1920" t="s">
        <v>12</v>
      </c>
      <c r="F1920" t="s">
        <v>29</v>
      </c>
      <c r="G1920" t="s">
        <v>14</v>
      </c>
      <c r="H1920" t="s">
        <v>493</v>
      </c>
    </row>
    <row r="1921" spans="1:8" x14ac:dyDescent="0.35">
      <c r="A1921" t="s">
        <v>324</v>
      </c>
      <c r="B1921" t="s">
        <v>477</v>
      </c>
      <c r="C1921" t="s">
        <v>255</v>
      </c>
      <c r="D1921" t="s">
        <v>256</v>
      </c>
      <c r="E1921" t="s">
        <v>12</v>
      </c>
      <c r="F1921" t="s">
        <v>29</v>
      </c>
      <c r="G1921" t="s">
        <v>14</v>
      </c>
      <c r="H1921" t="s">
        <v>493</v>
      </c>
    </row>
    <row r="1922" spans="1:8" x14ac:dyDescent="0.35">
      <c r="A1922" t="s">
        <v>324</v>
      </c>
      <c r="B1922" t="s">
        <v>121</v>
      </c>
      <c r="C1922" t="s">
        <v>394</v>
      </c>
      <c r="D1922" t="s">
        <v>256</v>
      </c>
      <c r="E1922" t="s">
        <v>12</v>
      </c>
      <c r="F1922" t="s">
        <v>29</v>
      </c>
      <c r="G1922" t="s">
        <v>14</v>
      </c>
      <c r="H1922" t="s">
        <v>493</v>
      </c>
    </row>
    <row r="1923" spans="1:8" x14ac:dyDescent="0.35">
      <c r="A1923" t="s">
        <v>324</v>
      </c>
      <c r="B1923" t="s">
        <v>154</v>
      </c>
      <c r="C1923" t="s">
        <v>494</v>
      </c>
      <c r="D1923" t="s">
        <v>256</v>
      </c>
      <c r="E1923" t="s">
        <v>12</v>
      </c>
      <c r="F1923" t="s">
        <v>29</v>
      </c>
      <c r="G1923" t="s">
        <v>14</v>
      </c>
      <c r="H1923" t="s">
        <v>493</v>
      </c>
    </row>
    <row r="1924" spans="1:8" x14ac:dyDescent="0.35">
      <c r="A1924" t="s">
        <v>324</v>
      </c>
      <c r="B1924" t="s">
        <v>154</v>
      </c>
      <c r="C1924" t="s">
        <v>496</v>
      </c>
      <c r="D1924" t="s">
        <v>256</v>
      </c>
      <c r="E1924" t="s">
        <v>12</v>
      </c>
      <c r="F1924" t="s">
        <v>29</v>
      </c>
      <c r="G1924" t="s">
        <v>14</v>
      </c>
      <c r="H1924" t="s">
        <v>493</v>
      </c>
    </row>
    <row r="1925" spans="1:8" x14ac:dyDescent="0.35">
      <c r="A1925" t="s">
        <v>324</v>
      </c>
      <c r="B1925" t="s">
        <v>114</v>
      </c>
      <c r="C1925" t="s">
        <v>394</v>
      </c>
      <c r="D1925" t="s">
        <v>256</v>
      </c>
      <c r="E1925" t="s">
        <v>12</v>
      </c>
      <c r="F1925" t="s">
        <v>29</v>
      </c>
      <c r="G1925" t="s">
        <v>14</v>
      </c>
      <c r="H1925" t="s">
        <v>493</v>
      </c>
    </row>
    <row r="1926" spans="1:8" x14ac:dyDescent="0.35">
      <c r="A1926" t="s">
        <v>324</v>
      </c>
      <c r="B1926" t="s">
        <v>477</v>
      </c>
      <c r="C1926" t="s">
        <v>394</v>
      </c>
      <c r="D1926" t="s">
        <v>256</v>
      </c>
      <c r="E1926" t="s">
        <v>12</v>
      </c>
      <c r="F1926" t="s">
        <v>29</v>
      </c>
      <c r="G1926" t="s">
        <v>14</v>
      </c>
      <c r="H1926" t="s">
        <v>493</v>
      </c>
    </row>
    <row r="1927" spans="1:8" x14ac:dyDescent="0.35">
      <c r="A1927" t="s">
        <v>324</v>
      </c>
      <c r="B1927" t="s">
        <v>108</v>
      </c>
      <c r="C1927" t="s">
        <v>474</v>
      </c>
      <c r="D1927" t="s">
        <v>256</v>
      </c>
      <c r="E1927" t="s">
        <v>12</v>
      </c>
      <c r="F1927" t="s">
        <v>29</v>
      </c>
      <c r="G1927" t="s">
        <v>14</v>
      </c>
      <c r="H1927" t="s">
        <v>493</v>
      </c>
    </row>
    <row r="1928" spans="1:8" x14ac:dyDescent="0.35">
      <c r="A1928" t="s">
        <v>324</v>
      </c>
      <c r="B1928" t="s">
        <v>119</v>
      </c>
      <c r="C1928" t="s">
        <v>494</v>
      </c>
      <c r="D1928" t="s">
        <v>256</v>
      </c>
      <c r="E1928" t="s">
        <v>12</v>
      </c>
      <c r="F1928" t="s">
        <v>29</v>
      </c>
      <c r="G1928" t="s">
        <v>14</v>
      </c>
      <c r="H1928" t="s">
        <v>493</v>
      </c>
    </row>
    <row r="1929" spans="1:8" x14ac:dyDescent="0.35">
      <c r="A1929" t="s">
        <v>324</v>
      </c>
      <c r="B1929" t="s">
        <v>114</v>
      </c>
      <c r="C1929" t="s">
        <v>13</v>
      </c>
      <c r="D1929" t="s">
        <v>256</v>
      </c>
      <c r="E1929" t="s">
        <v>12</v>
      </c>
      <c r="F1929" t="s">
        <v>29</v>
      </c>
      <c r="G1929" t="s">
        <v>14</v>
      </c>
      <c r="H1929" t="s">
        <v>493</v>
      </c>
    </row>
    <row r="1930" spans="1:8" x14ac:dyDescent="0.35">
      <c r="A1930" t="s">
        <v>355</v>
      </c>
      <c r="B1930" t="s">
        <v>113</v>
      </c>
      <c r="C1930" t="s">
        <v>394</v>
      </c>
      <c r="D1930" t="s">
        <v>256</v>
      </c>
      <c r="E1930" t="s">
        <v>12</v>
      </c>
      <c r="F1930" t="s">
        <v>29</v>
      </c>
      <c r="G1930" t="s">
        <v>14</v>
      </c>
      <c r="H1930" t="s">
        <v>493</v>
      </c>
    </row>
    <row r="1931" spans="1:8" x14ac:dyDescent="0.35">
      <c r="A1931" t="s">
        <v>355</v>
      </c>
      <c r="B1931" t="s">
        <v>108</v>
      </c>
      <c r="C1931" t="s">
        <v>13</v>
      </c>
      <c r="D1931" t="s">
        <v>256</v>
      </c>
      <c r="E1931" t="s">
        <v>12</v>
      </c>
      <c r="F1931" t="s">
        <v>29</v>
      </c>
      <c r="G1931" t="s">
        <v>14</v>
      </c>
      <c r="H1931" t="s">
        <v>493</v>
      </c>
    </row>
    <row r="1932" spans="1:8" x14ac:dyDescent="0.35">
      <c r="A1932" t="s">
        <v>355</v>
      </c>
      <c r="B1932" t="s">
        <v>477</v>
      </c>
      <c r="C1932" t="s">
        <v>394</v>
      </c>
      <c r="D1932" t="s">
        <v>256</v>
      </c>
      <c r="E1932" t="s">
        <v>12</v>
      </c>
      <c r="F1932" t="s">
        <v>29</v>
      </c>
      <c r="G1932" t="s">
        <v>14</v>
      </c>
      <c r="H1932" t="s">
        <v>493</v>
      </c>
    </row>
    <row r="1933" spans="1:8" x14ac:dyDescent="0.35">
      <c r="A1933" t="s">
        <v>355</v>
      </c>
      <c r="B1933" t="s">
        <v>113</v>
      </c>
      <c r="C1933" t="s">
        <v>494</v>
      </c>
      <c r="D1933" t="s">
        <v>256</v>
      </c>
      <c r="E1933" t="s">
        <v>12</v>
      </c>
      <c r="F1933" t="s">
        <v>29</v>
      </c>
      <c r="G1933" t="s">
        <v>14</v>
      </c>
      <c r="H1933" t="s">
        <v>493</v>
      </c>
    </row>
    <row r="1934" spans="1:8" x14ac:dyDescent="0.35">
      <c r="A1934" t="s">
        <v>355</v>
      </c>
      <c r="B1934" t="s">
        <v>114</v>
      </c>
      <c r="C1934" t="s">
        <v>13</v>
      </c>
      <c r="D1934" t="s">
        <v>256</v>
      </c>
      <c r="E1934" t="s">
        <v>12</v>
      </c>
      <c r="F1934" t="s">
        <v>29</v>
      </c>
      <c r="G1934" t="s">
        <v>14</v>
      </c>
      <c r="H1934" t="s">
        <v>493</v>
      </c>
    </row>
    <row r="1935" spans="1:8" x14ac:dyDescent="0.35">
      <c r="A1935" t="s">
        <v>355</v>
      </c>
      <c r="B1935" t="s">
        <v>121</v>
      </c>
      <c r="C1935" t="s">
        <v>494</v>
      </c>
      <c r="D1935" t="s">
        <v>256</v>
      </c>
      <c r="E1935" t="s">
        <v>12</v>
      </c>
      <c r="F1935" t="s">
        <v>29</v>
      </c>
      <c r="G1935" t="s">
        <v>14</v>
      </c>
      <c r="H1935" t="s">
        <v>493</v>
      </c>
    </row>
    <row r="1936" spans="1:8" x14ac:dyDescent="0.35">
      <c r="A1936" t="s">
        <v>355</v>
      </c>
      <c r="B1936" t="s">
        <v>477</v>
      </c>
      <c r="C1936" t="s">
        <v>496</v>
      </c>
      <c r="D1936" t="s">
        <v>256</v>
      </c>
      <c r="E1936" t="s">
        <v>12</v>
      </c>
      <c r="F1936" t="s">
        <v>29</v>
      </c>
      <c r="G1936" t="s">
        <v>14</v>
      </c>
      <c r="H1936" t="s">
        <v>493</v>
      </c>
    </row>
    <row r="1937" spans="1:8" x14ac:dyDescent="0.35">
      <c r="A1937" t="s">
        <v>355</v>
      </c>
      <c r="B1937" t="s">
        <v>477</v>
      </c>
      <c r="C1937" t="s">
        <v>255</v>
      </c>
      <c r="D1937" t="s">
        <v>256</v>
      </c>
      <c r="E1937" t="s">
        <v>12</v>
      </c>
      <c r="F1937" t="s">
        <v>29</v>
      </c>
      <c r="G1937" t="s">
        <v>14</v>
      </c>
      <c r="H1937" t="s">
        <v>493</v>
      </c>
    </row>
    <row r="1938" spans="1:8" x14ac:dyDescent="0.35">
      <c r="A1938" t="s">
        <v>355</v>
      </c>
      <c r="B1938" t="s">
        <v>108</v>
      </c>
      <c r="C1938" t="s">
        <v>494</v>
      </c>
      <c r="D1938" t="s">
        <v>256</v>
      </c>
      <c r="E1938" t="s">
        <v>12</v>
      </c>
      <c r="F1938" t="s">
        <v>29</v>
      </c>
      <c r="G1938" t="s">
        <v>14</v>
      </c>
      <c r="H1938" t="s">
        <v>493</v>
      </c>
    </row>
    <row r="1939" spans="1:8" x14ac:dyDescent="0.35">
      <c r="A1939" t="s">
        <v>355</v>
      </c>
      <c r="B1939" t="s">
        <v>113</v>
      </c>
      <c r="C1939" t="s">
        <v>496</v>
      </c>
      <c r="D1939" t="s">
        <v>256</v>
      </c>
      <c r="E1939" t="s">
        <v>12</v>
      </c>
      <c r="F1939" t="s">
        <v>29</v>
      </c>
      <c r="G1939" t="s">
        <v>14</v>
      </c>
      <c r="H1939" t="s">
        <v>493</v>
      </c>
    </row>
    <row r="1940" spans="1:8" x14ac:dyDescent="0.35">
      <c r="A1940" t="s">
        <v>355</v>
      </c>
      <c r="B1940" t="s">
        <v>477</v>
      </c>
      <c r="C1940" t="s">
        <v>494</v>
      </c>
      <c r="D1940" t="s">
        <v>256</v>
      </c>
      <c r="E1940" t="s">
        <v>12</v>
      </c>
      <c r="F1940" t="s">
        <v>29</v>
      </c>
      <c r="G1940" t="s">
        <v>14</v>
      </c>
      <c r="H1940" t="s">
        <v>493</v>
      </c>
    </row>
    <row r="1941" spans="1:8" x14ac:dyDescent="0.35">
      <c r="A1941" t="s">
        <v>355</v>
      </c>
      <c r="B1941" t="s">
        <v>119</v>
      </c>
      <c r="C1941" t="s">
        <v>496</v>
      </c>
      <c r="D1941" t="s">
        <v>256</v>
      </c>
      <c r="E1941" t="s">
        <v>12</v>
      </c>
      <c r="F1941" t="s">
        <v>29</v>
      </c>
      <c r="G1941" t="s">
        <v>14</v>
      </c>
      <c r="H1941" t="s">
        <v>493</v>
      </c>
    </row>
    <row r="1942" spans="1:8" x14ac:dyDescent="0.35">
      <c r="A1942" t="s">
        <v>355</v>
      </c>
      <c r="B1942" t="s">
        <v>121</v>
      </c>
      <c r="C1942" t="s">
        <v>496</v>
      </c>
      <c r="D1942" t="s">
        <v>256</v>
      </c>
      <c r="E1942" t="s">
        <v>12</v>
      </c>
      <c r="F1942" t="s">
        <v>29</v>
      </c>
      <c r="G1942" t="s">
        <v>14</v>
      </c>
      <c r="H1942" t="s">
        <v>493</v>
      </c>
    </row>
    <row r="1943" spans="1:8" x14ac:dyDescent="0.35">
      <c r="A1943" t="s">
        <v>355</v>
      </c>
      <c r="B1943" t="s">
        <v>121</v>
      </c>
      <c r="C1943" t="s">
        <v>394</v>
      </c>
      <c r="D1943" t="s">
        <v>256</v>
      </c>
      <c r="E1943" t="s">
        <v>12</v>
      </c>
      <c r="F1943" t="s">
        <v>29</v>
      </c>
      <c r="G1943" t="s">
        <v>14</v>
      </c>
      <c r="H1943" t="s">
        <v>493</v>
      </c>
    </row>
    <row r="1944" spans="1:8" x14ac:dyDescent="0.35">
      <c r="A1944" t="s">
        <v>292</v>
      </c>
      <c r="B1944" t="s">
        <v>478</v>
      </c>
      <c r="C1944" t="s">
        <v>13</v>
      </c>
      <c r="D1944" t="s">
        <v>256</v>
      </c>
      <c r="E1944" t="s">
        <v>12</v>
      </c>
      <c r="F1944" t="s">
        <v>29</v>
      </c>
      <c r="G1944" t="s">
        <v>14</v>
      </c>
      <c r="H1944" t="s">
        <v>493</v>
      </c>
    </row>
    <row r="1945" spans="1:8" x14ac:dyDescent="0.35">
      <c r="A1945" t="s">
        <v>292</v>
      </c>
      <c r="B1945" t="s">
        <v>119</v>
      </c>
      <c r="C1945" t="s">
        <v>496</v>
      </c>
      <c r="D1945" t="s">
        <v>256</v>
      </c>
      <c r="E1945" t="s">
        <v>12</v>
      </c>
      <c r="F1945" t="s">
        <v>29</v>
      </c>
      <c r="G1945" t="s">
        <v>14</v>
      </c>
      <c r="H1945" t="s">
        <v>493</v>
      </c>
    </row>
    <row r="1946" spans="1:8" x14ac:dyDescent="0.35">
      <c r="A1946" t="s">
        <v>292</v>
      </c>
      <c r="B1946" t="s">
        <v>108</v>
      </c>
      <c r="C1946" t="s">
        <v>255</v>
      </c>
      <c r="D1946" t="s">
        <v>256</v>
      </c>
      <c r="E1946" t="s">
        <v>12</v>
      </c>
      <c r="F1946" t="s">
        <v>29</v>
      </c>
      <c r="G1946" t="s">
        <v>14</v>
      </c>
      <c r="H1946" t="s">
        <v>493</v>
      </c>
    </row>
    <row r="1947" spans="1:8" x14ac:dyDescent="0.35">
      <c r="A1947" t="s">
        <v>292</v>
      </c>
      <c r="B1947" t="s">
        <v>113</v>
      </c>
      <c r="C1947" t="s">
        <v>255</v>
      </c>
      <c r="D1947" t="s">
        <v>256</v>
      </c>
      <c r="E1947" t="s">
        <v>12</v>
      </c>
      <c r="F1947" t="s">
        <v>29</v>
      </c>
      <c r="G1947" t="s">
        <v>14</v>
      </c>
      <c r="H1947" t="s">
        <v>493</v>
      </c>
    </row>
    <row r="1948" spans="1:8" x14ac:dyDescent="0.35">
      <c r="A1948" t="s">
        <v>292</v>
      </c>
      <c r="B1948" t="s">
        <v>154</v>
      </c>
      <c r="C1948" t="s">
        <v>496</v>
      </c>
      <c r="D1948" t="s">
        <v>256</v>
      </c>
      <c r="E1948" t="s">
        <v>12</v>
      </c>
      <c r="F1948" t="s">
        <v>29</v>
      </c>
      <c r="G1948" t="s">
        <v>14</v>
      </c>
      <c r="H1948" t="s">
        <v>493</v>
      </c>
    </row>
    <row r="1949" spans="1:8" x14ac:dyDescent="0.35">
      <c r="A1949" t="s">
        <v>292</v>
      </c>
      <c r="B1949" t="s">
        <v>119</v>
      </c>
      <c r="C1949" t="s">
        <v>255</v>
      </c>
      <c r="D1949" t="s">
        <v>256</v>
      </c>
      <c r="E1949" t="s">
        <v>12</v>
      </c>
      <c r="F1949" t="s">
        <v>29</v>
      </c>
      <c r="G1949" t="s">
        <v>14</v>
      </c>
      <c r="H1949" t="s">
        <v>493</v>
      </c>
    </row>
    <row r="1950" spans="1:8" x14ac:dyDescent="0.35">
      <c r="A1950" t="s">
        <v>292</v>
      </c>
      <c r="B1950" t="s">
        <v>174</v>
      </c>
      <c r="C1950" t="s">
        <v>255</v>
      </c>
      <c r="D1950" t="s">
        <v>256</v>
      </c>
      <c r="E1950" t="s">
        <v>12</v>
      </c>
      <c r="F1950" t="s">
        <v>29</v>
      </c>
      <c r="G1950" t="s">
        <v>14</v>
      </c>
      <c r="H1950" t="s">
        <v>493</v>
      </c>
    </row>
    <row r="1951" spans="1:8" x14ac:dyDescent="0.35">
      <c r="A1951" t="s">
        <v>292</v>
      </c>
      <c r="B1951" t="s">
        <v>478</v>
      </c>
      <c r="C1951" t="s">
        <v>394</v>
      </c>
      <c r="D1951" t="s">
        <v>256</v>
      </c>
      <c r="E1951" t="s">
        <v>12</v>
      </c>
      <c r="F1951" t="s">
        <v>29</v>
      </c>
      <c r="G1951" t="s">
        <v>14</v>
      </c>
      <c r="H1951" t="s">
        <v>493</v>
      </c>
    </row>
    <row r="1952" spans="1:8" x14ac:dyDescent="0.35">
      <c r="A1952" t="s">
        <v>292</v>
      </c>
      <c r="B1952" t="s">
        <v>154</v>
      </c>
      <c r="C1952" t="s">
        <v>394</v>
      </c>
      <c r="D1952" t="s">
        <v>256</v>
      </c>
      <c r="E1952" t="s">
        <v>12</v>
      </c>
      <c r="F1952" t="s">
        <v>29</v>
      </c>
      <c r="G1952" t="s">
        <v>14</v>
      </c>
      <c r="H1952" t="s">
        <v>493</v>
      </c>
    </row>
    <row r="1953" spans="1:8" x14ac:dyDescent="0.35">
      <c r="A1953" t="s">
        <v>292</v>
      </c>
      <c r="B1953" t="s">
        <v>154</v>
      </c>
      <c r="C1953" t="s">
        <v>494</v>
      </c>
      <c r="D1953" t="s">
        <v>256</v>
      </c>
      <c r="E1953" t="s">
        <v>12</v>
      </c>
      <c r="F1953" t="s">
        <v>29</v>
      </c>
      <c r="G1953" t="s">
        <v>14</v>
      </c>
      <c r="H1953" t="s">
        <v>493</v>
      </c>
    </row>
    <row r="1954" spans="1:8" x14ac:dyDescent="0.35">
      <c r="A1954" t="s">
        <v>292</v>
      </c>
      <c r="B1954" t="s">
        <v>114</v>
      </c>
      <c r="C1954" t="s">
        <v>394</v>
      </c>
      <c r="D1954" t="s">
        <v>256</v>
      </c>
      <c r="E1954" t="s">
        <v>12</v>
      </c>
      <c r="F1954" t="s">
        <v>29</v>
      </c>
      <c r="G1954" t="s">
        <v>14</v>
      </c>
      <c r="H1954" t="s">
        <v>493</v>
      </c>
    </row>
    <row r="1955" spans="1:8" x14ac:dyDescent="0.35">
      <c r="A1955" t="s">
        <v>292</v>
      </c>
      <c r="B1955" t="s">
        <v>477</v>
      </c>
      <c r="C1955" t="s">
        <v>394</v>
      </c>
      <c r="D1955" t="s">
        <v>256</v>
      </c>
      <c r="E1955" t="s">
        <v>12</v>
      </c>
      <c r="F1955" t="s">
        <v>29</v>
      </c>
      <c r="G1955" t="s">
        <v>14</v>
      </c>
      <c r="H1955" t="s">
        <v>493</v>
      </c>
    </row>
    <row r="1956" spans="1:8" x14ac:dyDescent="0.35">
      <c r="A1956" t="s">
        <v>292</v>
      </c>
      <c r="B1956" t="s">
        <v>119</v>
      </c>
      <c r="C1956" t="s">
        <v>394</v>
      </c>
      <c r="D1956" t="s">
        <v>256</v>
      </c>
      <c r="E1956" t="s">
        <v>12</v>
      </c>
      <c r="F1956" t="s">
        <v>29</v>
      </c>
      <c r="G1956" t="s">
        <v>14</v>
      </c>
      <c r="H1956" t="s">
        <v>493</v>
      </c>
    </row>
    <row r="1957" spans="1:8" x14ac:dyDescent="0.35">
      <c r="A1957" t="s">
        <v>292</v>
      </c>
      <c r="B1957" t="s">
        <v>108</v>
      </c>
      <c r="C1957" t="s">
        <v>394</v>
      </c>
      <c r="D1957" t="s">
        <v>256</v>
      </c>
      <c r="E1957" t="s">
        <v>12</v>
      </c>
      <c r="F1957" t="s">
        <v>29</v>
      </c>
      <c r="G1957" t="s">
        <v>14</v>
      </c>
      <c r="H1957" t="s">
        <v>493</v>
      </c>
    </row>
    <row r="1958" spans="1:8" x14ac:dyDescent="0.35">
      <c r="A1958" t="s">
        <v>292</v>
      </c>
      <c r="B1958" t="s">
        <v>121</v>
      </c>
      <c r="C1958" t="s">
        <v>255</v>
      </c>
      <c r="D1958" t="s">
        <v>256</v>
      </c>
      <c r="E1958" t="s">
        <v>12</v>
      </c>
      <c r="F1958" t="s">
        <v>29</v>
      </c>
      <c r="G1958" t="s">
        <v>14</v>
      </c>
      <c r="H1958" t="s">
        <v>493</v>
      </c>
    </row>
    <row r="1959" spans="1:8" x14ac:dyDescent="0.35">
      <c r="A1959" t="s">
        <v>292</v>
      </c>
      <c r="B1959" t="s">
        <v>108</v>
      </c>
      <c r="C1959" t="s">
        <v>497</v>
      </c>
      <c r="D1959" t="s">
        <v>256</v>
      </c>
      <c r="E1959" t="s">
        <v>12</v>
      </c>
      <c r="F1959" t="s">
        <v>29</v>
      </c>
      <c r="G1959" t="s">
        <v>14</v>
      </c>
      <c r="H1959" t="s">
        <v>493</v>
      </c>
    </row>
    <row r="1960" spans="1:8" x14ac:dyDescent="0.35">
      <c r="A1960" t="s">
        <v>292</v>
      </c>
      <c r="B1960" t="s">
        <v>119</v>
      </c>
      <c r="C1960" t="s">
        <v>494</v>
      </c>
      <c r="D1960" t="s">
        <v>256</v>
      </c>
      <c r="E1960" t="s">
        <v>12</v>
      </c>
      <c r="F1960" t="s">
        <v>29</v>
      </c>
      <c r="G1960" t="s">
        <v>14</v>
      </c>
      <c r="H1960" t="s">
        <v>493</v>
      </c>
    </row>
    <row r="1961" spans="1:8" x14ac:dyDescent="0.35">
      <c r="A1961" t="s">
        <v>292</v>
      </c>
      <c r="B1961" t="s">
        <v>114</v>
      </c>
      <c r="C1961" t="s">
        <v>13</v>
      </c>
      <c r="D1961" t="s">
        <v>256</v>
      </c>
      <c r="E1961" t="s">
        <v>12</v>
      </c>
      <c r="F1961" t="s">
        <v>29</v>
      </c>
      <c r="G1961" t="s">
        <v>14</v>
      </c>
      <c r="H1961" t="s">
        <v>493</v>
      </c>
    </row>
    <row r="1962" spans="1:8" x14ac:dyDescent="0.35">
      <c r="A1962" t="s">
        <v>292</v>
      </c>
      <c r="B1962" t="s">
        <v>477</v>
      </c>
      <c r="C1962" t="s">
        <v>255</v>
      </c>
      <c r="D1962" t="s">
        <v>256</v>
      </c>
      <c r="E1962" t="s">
        <v>12</v>
      </c>
      <c r="F1962" t="s">
        <v>29</v>
      </c>
      <c r="G1962" t="s">
        <v>14</v>
      </c>
      <c r="H1962" t="s">
        <v>493</v>
      </c>
    </row>
    <row r="1963" spans="1:8" x14ac:dyDescent="0.35">
      <c r="A1963" t="s">
        <v>292</v>
      </c>
      <c r="B1963" t="s">
        <v>121</v>
      </c>
      <c r="C1963" t="s">
        <v>394</v>
      </c>
      <c r="D1963" t="s">
        <v>256</v>
      </c>
      <c r="E1963" t="s">
        <v>12</v>
      </c>
      <c r="F1963" t="s">
        <v>29</v>
      </c>
      <c r="G1963" t="s">
        <v>14</v>
      </c>
      <c r="H1963" t="s">
        <v>493</v>
      </c>
    </row>
    <row r="1964" spans="1:8" x14ac:dyDescent="0.35">
      <c r="A1964" t="s">
        <v>292</v>
      </c>
      <c r="B1964" t="s">
        <v>108</v>
      </c>
      <c r="C1964" t="s">
        <v>474</v>
      </c>
      <c r="D1964" t="s">
        <v>256</v>
      </c>
      <c r="E1964" t="s">
        <v>12</v>
      </c>
      <c r="F1964" t="s">
        <v>29</v>
      </c>
      <c r="G1964" t="s">
        <v>14</v>
      </c>
      <c r="H1964" t="s">
        <v>493</v>
      </c>
    </row>
    <row r="1965" spans="1:8" x14ac:dyDescent="0.35">
      <c r="A1965" t="s">
        <v>292</v>
      </c>
      <c r="B1965" t="s">
        <v>121</v>
      </c>
      <c r="C1965" t="s">
        <v>494</v>
      </c>
      <c r="D1965" t="s">
        <v>256</v>
      </c>
      <c r="E1965" t="s">
        <v>12</v>
      </c>
      <c r="F1965" t="s">
        <v>29</v>
      </c>
      <c r="G1965" t="s">
        <v>14</v>
      </c>
      <c r="H1965" t="s">
        <v>493</v>
      </c>
    </row>
    <row r="1966" spans="1:8" x14ac:dyDescent="0.35">
      <c r="A1966" t="s">
        <v>352</v>
      </c>
      <c r="B1966" t="s">
        <v>114</v>
      </c>
      <c r="C1966" t="s">
        <v>394</v>
      </c>
      <c r="D1966" t="s">
        <v>256</v>
      </c>
      <c r="E1966" t="s">
        <v>12</v>
      </c>
      <c r="F1966" t="s">
        <v>29</v>
      </c>
      <c r="G1966" t="s">
        <v>14</v>
      </c>
      <c r="H1966" t="s">
        <v>493</v>
      </c>
    </row>
    <row r="1967" spans="1:8" x14ac:dyDescent="0.35">
      <c r="A1967" t="s">
        <v>352</v>
      </c>
      <c r="B1967" t="s">
        <v>114</v>
      </c>
      <c r="C1967" t="s">
        <v>13</v>
      </c>
      <c r="D1967" t="s">
        <v>256</v>
      </c>
      <c r="E1967" t="s">
        <v>12</v>
      </c>
      <c r="F1967" t="s">
        <v>29</v>
      </c>
      <c r="G1967" t="s">
        <v>14</v>
      </c>
      <c r="H1967" t="s">
        <v>493</v>
      </c>
    </row>
    <row r="1968" spans="1:8" x14ac:dyDescent="0.35">
      <c r="A1968" t="s">
        <v>352</v>
      </c>
      <c r="B1968" t="s">
        <v>154</v>
      </c>
      <c r="C1968" t="s">
        <v>496</v>
      </c>
      <c r="D1968" t="s">
        <v>256</v>
      </c>
      <c r="E1968" t="s">
        <v>12</v>
      </c>
      <c r="F1968" t="s">
        <v>29</v>
      </c>
      <c r="G1968" t="s">
        <v>14</v>
      </c>
      <c r="H1968" t="s">
        <v>493</v>
      </c>
    </row>
    <row r="1969" spans="1:8" x14ac:dyDescent="0.35">
      <c r="A1969" t="s">
        <v>352</v>
      </c>
      <c r="B1969" t="s">
        <v>127</v>
      </c>
      <c r="C1969" t="s">
        <v>494</v>
      </c>
      <c r="D1969" t="s">
        <v>256</v>
      </c>
      <c r="E1969" t="s">
        <v>12</v>
      </c>
      <c r="F1969" t="s">
        <v>29</v>
      </c>
      <c r="G1969" t="s">
        <v>14</v>
      </c>
      <c r="H1969" t="s">
        <v>493</v>
      </c>
    </row>
    <row r="1970" spans="1:8" x14ac:dyDescent="0.35">
      <c r="A1970" t="s">
        <v>352</v>
      </c>
      <c r="B1970" t="s">
        <v>477</v>
      </c>
      <c r="C1970" t="s">
        <v>494</v>
      </c>
      <c r="D1970" t="s">
        <v>256</v>
      </c>
      <c r="E1970" t="s">
        <v>12</v>
      </c>
      <c r="F1970" t="s">
        <v>29</v>
      </c>
      <c r="G1970" t="s">
        <v>14</v>
      </c>
      <c r="H1970" t="s">
        <v>493</v>
      </c>
    </row>
    <row r="1971" spans="1:8" x14ac:dyDescent="0.35">
      <c r="A1971" t="s">
        <v>352</v>
      </c>
      <c r="B1971" t="s">
        <v>119</v>
      </c>
      <c r="C1971" t="s">
        <v>496</v>
      </c>
      <c r="D1971" t="s">
        <v>256</v>
      </c>
      <c r="E1971" t="s">
        <v>12</v>
      </c>
      <c r="F1971" t="s">
        <v>29</v>
      </c>
      <c r="G1971" t="s">
        <v>14</v>
      </c>
      <c r="H1971" t="s">
        <v>493</v>
      </c>
    </row>
    <row r="1972" spans="1:8" x14ac:dyDescent="0.35">
      <c r="A1972" t="s">
        <v>352</v>
      </c>
      <c r="B1972" t="s">
        <v>335</v>
      </c>
      <c r="C1972" t="s">
        <v>13</v>
      </c>
      <c r="D1972" t="s">
        <v>256</v>
      </c>
      <c r="E1972" t="s">
        <v>12</v>
      </c>
      <c r="F1972" t="s">
        <v>29</v>
      </c>
      <c r="G1972" t="s">
        <v>14</v>
      </c>
      <c r="H1972" t="s">
        <v>493</v>
      </c>
    </row>
    <row r="1973" spans="1:8" x14ac:dyDescent="0.35">
      <c r="A1973" t="s">
        <v>352</v>
      </c>
      <c r="B1973" t="s">
        <v>477</v>
      </c>
      <c r="C1973" t="s">
        <v>394</v>
      </c>
      <c r="D1973" t="s">
        <v>256</v>
      </c>
      <c r="E1973" t="s">
        <v>12</v>
      </c>
      <c r="F1973" t="s">
        <v>29</v>
      </c>
      <c r="G1973" t="s">
        <v>14</v>
      </c>
      <c r="H1973" t="s">
        <v>493</v>
      </c>
    </row>
    <row r="1974" spans="1:8" x14ac:dyDescent="0.35">
      <c r="A1974" t="s">
        <v>352</v>
      </c>
      <c r="B1974" t="s">
        <v>113</v>
      </c>
      <c r="C1974" t="s">
        <v>494</v>
      </c>
      <c r="D1974" t="s">
        <v>256</v>
      </c>
      <c r="E1974" t="s">
        <v>12</v>
      </c>
      <c r="F1974" t="s">
        <v>29</v>
      </c>
      <c r="G1974" t="s">
        <v>14</v>
      </c>
      <c r="H1974" t="s">
        <v>493</v>
      </c>
    </row>
    <row r="1975" spans="1:8" x14ac:dyDescent="0.35">
      <c r="A1975" t="s">
        <v>352</v>
      </c>
      <c r="B1975" t="s">
        <v>113</v>
      </c>
      <c r="C1975" t="s">
        <v>496</v>
      </c>
      <c r="D1975" t="s">
        <v>256</v>
      </c>
      <c r="E1975" t="s">
        <v>12</v>
      </c>
      <c r="F1975" t="s">
        <v>29</v>
      </c>
      <c r="G1975" t="s">
        <v>14</v>
      </c>
      <c r="H1975" t="s">
        <v>493</v>
      </c>
    </row>
    <row r="1976" spans="1:8" x14ac:dyDescent="0.35">
      <c r="A1976" t="s">
        <v>352</v>
      </c>
      <c r="B1976" t="s">
        <v>174</v>
      </c>
      <c r="C1976" t="s">
        <v>255</v>
      </c>
      <c r="D1976" t="s">
        <v>256</v>
      </c>
      <c r="E1976" t="s">
        <v>12</v>
      </c>
      <c r="F1976" t="s">
        <v>29</v>
      </c>
      <c r="G1976" t="s">
        <v>14</v>
      </c>
      <c r="H1976" t="s">
        <v>493</v>
      </c>
    </row>
    <row r="1977" spans="1:8" x14ac:dyDescent="0.35">
      <c r="A1977" t="s">
        <v>352</v>
      </c>
      <c r="B1977" t="s">
        <v>113</v>
      </c>
      <c r="C1977" t="s">
        <v>394</v>
      </c>
      <c r="D1977" t="s">
        <v>256</v>
      </c>
      <c r="E1977" t="s">
        <v>12</v>
      </c>
      <c r="F1977" t="s">
        <v>29</v>
      </c>
      <c r="G1977" t="s">
        <v>14</v>
      </c>
      <c r="H1977" t="s">
        <v>493</v>
      </c>
    </row>
    <row r="1978" spans="1:8" x14ac:dyDescent="0.35">
      <c r="A1978" t="s">
        <v>352</v>
      </c>
      <c r="B1978" t="s">
        <v>119</v>
      </c>
      <c r="C1978" t="s">
        <v>494</v>
      </c>
      <c r="D1978" t="s">
        <v>256</v>
      </c>
      <c r="E1978" t="s">
        <v>12</v>
      </c>
      <c r="F1978" t="s">
        <v>29</v>
      </c>
      <c r="G1978" t="s">
        <v>14</v>
      </c>
      <c r="H1978" t="s">
        <v>493</v>
      </c>
    </row>
    <row r="1979" spans="1:8" x14ac:dyDescent="0.35">
      <c r="A1979" t="s">
        <v>352</v>
      </c>
      <c r="B1979" t="s">
        <v>121</v>
      </c>
      <c r="C1979" t="s">
        <v>496</v>
      </c>
      <c r="D1979" t="s">
        <v>256</v>
      </c>
      <c r="E1979" t="s">
        <v>12</v>
      </c>
      <c r="F1979" t="s">
        <v>29</v>
      </c>
      <c r="G1979" t="s">
        <v>14</v>
      </c>
      <c r="H1979" t="s">
        <v>493</v>
      </c>
    </row>
    <row r="1980" spans="1:8" x14ac:dyDescent="0.35">
      <c r="A1980" t="s">
        <v>352</v>
      </c>
      <c r="B1980" t="s">
        <v>127</v>
      </c>
      <c r="C1980" t="s">
        <v>394</v>
      </c>
      <c r="D1980" t="s">
        <v>256</v>
      </c>
      <c r="E1980" t="s">
        <v>12</v>
      </c>
      <c r="F1980" t="s">
        <v>29</v>
      </c>
      <c r="G1980" t="s">
        <v>14</v>
      </c>
      <c r="H1980" t="s">
        <v>493</v>
      </c>
    </row>
    <row r="1981" spans="1:8" x14ac:dyDescent="0.35">
      <c r="A1981" t="s">
        <v>352</v>
      </c>
      <c r="B1981" t="s">
        <v>174</v>
      </c>
      <c r="C1981" t="s">
        <v>496</v>
      </c>
      <c r="D1981" t="s">
        <v>256</v>
      </c>
      <c r="E1981" t="s">
        <v>12</v>
      </c>
      <c r="F1981" t="s">
        <v>29</v>
      </c>
      <c r="G1981" t="s">
        <v>14</v>
      </c>
      <c r="H1981" t="s">
        <v>493</v>
      </c>
    </row>
    <row r="1982" spans="1:8" x14ac:dyDescent="0.35">
      <c r="A1982" t="s">
        <v>352</v>
      </c>
      <c r="B1982" t="s">
        <v>477</v>
      </c>
      <c r="C1982" t="s">
        <v>496</v>
      </c>
      <c r="D1982" t="s">
        <v>256</v>
      </c>
      <c r="E1982" t="s">
        <v>12</v>
      </c>
      <c r="F1982" t="s">
        <v>29</v>
      </c>
      <c r="G1982" t="s">
        <v>14</v>
      </c>
      <c r="H1982" t="s">
        <v>493</v>
      </c>
    </row>
    <row r="1983" spans="1:8" x14ac:dyDescent="0.35">
      <c r="A1983" t="s">
        <v>352</v>
      </c>
      <c r="B1983" t="s">
        <v>174</v>
      </c>
      <c r="C1983" t="s">
        <v>494</v>
      </c>
      <c r="D1983" t="s">
        <v>256</v>
      </c>
      <c r="E1983" t="s">
        <v>12</v>
      </c>
      <c r="F1983" t="s">
        <v>29</v>
      </c>
      <c r="G1983" t="s">
        <v>14</v>
      </c>
      <c r="H1983" t="s">
        <v>493</v>
      </c>
    </row>
    <row r="1984" spans="1:8" x14ac:dyDescent="0.35">
      <c r="A1984" t="s">
        <v>352</v>
      </c>
      <c r="B1984" t="s">
        <v>108</v>
      </c>
      <c r="C1984" t="s">
        <v>497</v>
      </c>
      <c r="D1984" t="s">
        <v>256</v>
      </c>
      <c r="E1984" t="s">
        <v>12</v>
      </c>
      <c r="F1984" t="s">
        <v>29</v>
      </c>
      <c r="G1984" t="s">
        <v>14</v>
      </c>
      <c r="H1984" t="s">
        <v>493</v>
      </c>
    </row>
    <row r="1985" spans="1:8" x14ac:dyDescent="0.35">
      <c r="A1985" t="s">
        <v>352</v>
      </c>
      <c r="B1985" t="s">
        <v>108</v>
      </c>
      <c r="C1985" t="s">
        <v>394</v>
      </c>
      <c r="D1985" t="s">
        <v>256</v>
      </c>
      <c r="E1985" t="s">
        <v>12</v>
      </c>
      <c r="F1985" t="s">
        <v>29</v>
      </c>
      <c r="G1985" t="s">
        <v>14</v>
      </c>
      <c r="H1985" t="s">
        <v>493</v>
      </c>
    </row>
    <row r="1986" spans="1:8" x14ac:dyDescent="0.35">
      <c r="A1986" t="s">
        <v>352</v>
      </c>
      <c r="B1986" t="s">
        <v>121</v>
      </c>
      <c r="C1986" t="s">
        <v>494</v>
      </c>
      <c r="D1986" t="s">
        <v>256</v>
      </c>
      <c r="E1986" t="s">
        <v>12</v>
      </c>
      <c r="F1986" t="s">
        <v>29</v>
      </c>
      <c r="G1986" t="s">
        <v>14</v>
      </c>
      <c r="H1986" t="s">
        <v>493</v>
      </c>
    </row>
    <row r="1987" spans="1:8" x14ac:dyDescent="0.35">
      <c r="A1987" t="s">
        <v>352</v>
      </c>
      <c r="B1987" t="s">
        <v>174</v>
      </c>
      <c r="C1987" t="s">
        <v>394</v>
      </c>
      <c r="D1987" t="s">
        <v>256</v>
      </c>
      <c r="E1987" t="s">
        <v>12</v>
      </c>
      <c r="F1987" t="s">
        <v>29</v>
      </c>
      <c r="G1987" t="s">
        <v>14</v>
      </c>
      <c r="H1987" t="s">
        <v>493</v>
      </c>
    </row>
    <row r="1988" spans="1:8" x14ac:dyDescent="0.35">
      <c r="A1988" t="s">
        <v>352</v>
      </c>
      <c r="B1988" t="s">
        <v>127</v>
      </c>
      <c r="C1988" t="s">
        <v>496</v>
      </c>
      <c r="D1988" t="s">
        <v>256</v>
      </c>
      <c r="E1988" t="s">
        <v>12</v>
      </c>
      <c r="F1988" t="s">
        <v>29</v>
      </c>
      <c r="G1988" t="s">
        <v>14</v>
      </c>
      <c r="H1988" t="s">
        <v>493</v>
      </c>
    </row>
    <row r="1989" spans="1:8" x14ac:dyDescent="0.35">
      <c r="A1989" t="s">
        <v>352</v>
      </c>
      <c r="B1989" t="s">
        <v>108</v>
      </c>
      <c r="C1989" t="s">
        <v>494</v>
      </c>
      <c r="D1989" t="s">
        <v>256</v>
      </c>
      <c r="E1989" t="s">
        <v>12</v>
      </c>
      <c r="F1989" t="s">
        <v>29</v>
      </c>
      <c r="G1989" t="s">
        <v>14</v>
      </c>
      <c r="H1989" t="s">
        <v>493</v>
      </c>
    </row>
    <row r="1990" spans="1:8" x14ac:dyDescent="0.35">
      <c r="A1990" t="s">
        <v>352</v>
      </c>
      <c r="B1990" t="s">
        <v>108</v>
      </c>
      <c r="C1990" t="s">
        <v>13</v>
      </c>
      <c r="D1990" t="s">
        <v>256</v>
      </c>
      <c r="E1990" t="s">
        <v>12</v>
      </c>
      <c r="F1990" t="s">
        <v>29</v>
      </c>
      <c r="G1990" t="s">
        <v>14</v>
      </c>
      <c r="H1990" t="s">
        <v>493</v>
      </c>
    </row>
    <row r="1991" spans="1:8" x14ac:dyDescent="0.35">
      <c r="A1991" t="s">
        <v>352</v>
      </c>
      <c r="B1991" t="s">
        <v>477</v>
      </c>
      <c r="C1991" t="s">
        <v>255</v>
      </c>
      <c r="D1991" t="s">
        <v>256</v>
      </c>
      <c r="E1991" t="s">
        <v>12</v>
      </c>
      <c r="F1991" t="s">
        <v>29</v>
      </c>
      <c r="G1991" t="s">
        <v>14</v>
      </c>
      <c r="H1991" t="s">
        <v>493</v>
      </c>
    </row>
    <row r="1992" spans="1:8" x14ac:dyDescent="0.35">
      <c r="A1992" t="s">
        <v>352</v>
      </c>
      <c r="B1992" t="s">
        <v>108</v>
      </c>
      <c r="C1992" t="s">
        <v>474</v>
      </c>
      <c r="D1992" t="s">
        <v>256</v>
      </c>
      <c r="E1992" t="s">
        <v>12</v>
      </c>
      <c r="F1992" t="s">
        <v>29</v>
      </c>
      <c r="G1992" t="s">
        <v>14</v>
      </c>
      <c r="H1992" t="s">
        <v>493</v>
      </c>
    </row>
    <row r="1993" spans="1:8" x14ac:dyDescent="0.35">
      <c r="A1993" t="s">
        <v>266</v>
      </c>
      <c r="B1993" t="s">
        <v>117</v>
      </c>
      <c r="C1993" t="s">
        <v>255</v>
      </c>
      <c r="D1993" t="s">
        <v>256</v>
      </c>
      <c r="E1993" t="s">
        <v>12</v>
      </c>
      <c r="F1993" t="s">
        <v>13</v>
      </c>
      <c r="G1993" t="s">
        <v>14</v>
      </c>
      <c r="H1993" t="s">
        <v>493</v>
      </c>
    </row>
    <row r="1994" spans="1:8" x14ac:dyDescent="0.35">
      <c r="A1994" t="s">
        <v>266</v>
      </c>
      <c r="B1994" t="s">
        <v>117</v>
      </c>
      <c r="C1994" t="s">
        <v>394</v>
      </c>
      <c r="D1994" t="s">
        <v>256</v>
      </c>
      <c r="E1994" t="s">
        <v>12</v>
      </c>
      <c r="F1994" t="s">
        <v>13</v>
      </c>
      <c r="G1994" t="s">
        <v>14</v>
      </c>
      <c r="H1994" t="s">
        <v>493</v>
      </c>
    </row>
    <row r="1995" spans="1:8" x14ac:dyDescent="0.35">
      <c r="A1995" t="s">
        <v>266</v>
      </c>
      <c r="B1995" t="s">
        <v>335</v>
      </c>
      <c r="C1995" t="s">
        <v>13</v>
      </c>
      <c r="D1995" t="s">
        <v>256</v>
      </c>
      <c r="E1995" t="s">
        <v>12</v>
      </c>
      <c r="F1995" t="s">
        <v>13</v>
      </c>
      <c r="G1995" t="s">
        <v>14</v>
      </c>
      <c r="H1995" t="s">
        <v>493</v>
      </c>
    </row>
    <row r="1996" spans="1:8" x14ac:dyDescent="0.35">
      <c r="A1996" t="s">
        <v>266</v>
      </c>
      <c r="B1996" t="s">
        <v>174</v>
      </c>
      <c r="C1996" t="s">
        <v>494</v>
      </c>
      <c r="D1996" t="s">
        <v>256</v>
      </c>
      <c r="E1996" t="s">
        <v>12</v>
      </c>
      <c r="F1996" t="s">
        <v>13</v>
      </c>
      <c r="G1996" t="s">
        <v>14</v>
      </c>
      <c r="H1996" t="s">
        <v>493</v>
      </c>
    </row>
    <row r="1997" spans="1:8" x14ac:dyDescent="0.35">
      <c r="A1997" t="s">
        <v>266</v>
      </c>
      <c r="B1997" t="s">
        <v>127</v>
      </c>
      <c r="C1997" t="s">
        <v>394</v>
      </c>
      <c r="D1997" t="s">
        <v>256</v>
      </c>
      <c r="E1997" t="s">
        <v>12</v>
      </c>
      <c r="F1997" t="s">
        <v>13</v>
      </c>
      <c r="G1997" t="s">
        <v>14</v>
      </c>
      <c r="H1997" t="s">
        <v>493</v>
      </c>
    </row>
    <row r="1998" spans="1:8" x14ac:dyDescent="0.35">
      <c r="A1998" t="s">
        <v>266</v>
      </c>
      <c r="B1998" t="s">
        <v>117</v>
      </c>
      <c r="C1998" t="s">
        <v>494</v>
      </c>
      <c r="D1998" t="s">
        <v>256</v>
      </c>
      <c r="E1998" t="s">
        <v>12</v>
      </c>
      <c r="F1998" t="s">
        <v>13</v>
      </c>
      <c r="G1998" t="s">
        <v>14</v>
      </c>
      <c r="H1998" t="s">
        <v>493</v>
      </c>
    </row>
    <row r="1999" spans="1:8" x14ac:dyDescent="0.35">
      <c r="A1999" t="s">
        <v>266</v>
      </c>
      <c r="B1999" t="s">
        <v>108</v>
      </c>
      <c r="C1999" t="s">
        <v>255</v>
      </c>
      <c r="D1999" t="s">
        <v>256</v>
      </c>
      <c r="E1999" t="s">
        <v>12</v>
      </c>
      <c r="F1999" t="s">
        <v>13</v>
      </c>
      <c r="G1999" t="s">
        <v>14</v>
      </c>
      <c r="H1999" t="s">
        <v>493</v>
      </c>
    </row>
    <row r="2000" spans="1:8" x14ac:dyDescent="0.35">
      <c r="A2000" t="s">
        <v>266</v>
      </c>
      <c r="B2000" t="s">
        <v>335</v>
      </c>
      <c r="C2000" t="s">
        <v>255</v>
      </c>
      <c r="D2000" t="s">
        <v>256</v>
      </c>
      <c r="E2000" t="s">
        <v>12</v>
      </c>
      <c r="F2000" t="s">
        <v>13</v>
      </c>
      <c r="G2000" t="s">
        <v>14</v>
      </c>
      <c r="H2000" t="s">
        <v>493</v>
      </c>
    </row>
    <row r="2001" spans="1:8" x14ac:dyDescent="0.35">
      <c r="A2001" t="s">
        <v>266</v>
      </c>
      <c r="B2001" t="s">
        <v>108</v>
      </c>
      <c r="C2001" t="s">
        <v>497</v>
      </c>
      <c r="D2001" t="s">
        <v>256</v>
      </c>
      <c r="E2001" t="s">
        <v>12</v>
      </c>
      <c r="F2001" t="s">
        <v>13</v>
      </c>
      <c r="G2001" t="s">
        <v>14</v>
      </c>
      <c r="H2001" t="s">
        <v>493</v>
      </c>
    </row>
    <row r="2002" spans="1:8" x14ac:dyDescent="0.35">
      <c r="A2002" t="s">
        <v>266</v>
      </c>
      <c r="B2002" t="s">
        <v>174</v>
      </c>
      <c r="C2002" t="s">
        <v>394</v>
      </c>
      <c r="D2002" t="s">
        <v>256</v>
      </c>
      <c r="E2002" t="s">
        <v>12</v>
      </c>
      <c r="F2002" t="s">
        <v>13</v>
      </c>
      <c r="G2002" t="s">
        <v>14</v>
      </c>
      <c r="H2002" t="s">
        <v>493</v>
      </c>
    </row>
    <row r="2003" spans="1:8" x14ac:dyDescent="0.35">
      <c r="A2003" t="s">
        <v>266</v>
      </c>
      <c r="B2003" t="s">
        <v>117</v>
      </c>
      <c r="C2003" t="s">
        <v>496</v>
      </c>
      <c r="D2003" t="s">
        <v>256</v>
      </c>
      <c r="E2003" t="s">
        <v>12</v>
      </c>
      <c r="F2003" t="s">
        <v>13</v>
      </c>
      <c r="G2003" t="s">
        <v>14</v>
      </c>
      <c r="H2003" t="s">
        <v>493</v>
      </c>
    </row>
    <row r="2004" spans="1:8" x14ac:dyDescent="0.35">
      <c r="A2004" t="s">
        <v>266</v>
      </c>
      <c r="B2004" t="s">
        <v>127</v>
      </c>
      <c r="C2004" t="s">
        <v>494</v>
      </c>
      <c r="D2004" t="s">
        <v>256</v>
      </c>
      <c r="E2004" t="s">
        <v>12</v>
      </c>
      <c r="F2004" t="s">
        <v>13</v>
      </c>
      <c r="G2004" t="s">
        <v>14</v>
      </c>
      <c r="H2004" t="s">
        <v>493</v>
      </c>
    </row>
    <row r="2005" spans="1:8" x14ac:dyDescent="0.35">
      <c r="A2005" t="s">
        <v>266</v>
      </c>
      <c r="B2005" t="s">
        <v>127</v>
      </c>
      <c r="C2005" t="s">
        <v>496</v>
      </c>
      <c r="D2005" t="s">
        <v>256</v>
      </c>
      <c r="E2005" t="s">
        <v>12</v>
      </c>
      <c r="F2005" t="s">
        <v>13</v>
      </c>
      <c r="G2005" t="s">
        <v>14</v>
      </c>
      <c r="H2005" t="s">
        <v>493</v>
      </c>
    </row>
    <row r="2006" spans="1:8" x14ac:dyDescent="0.35">
      <c r="A2006" t="s">
        <v>266</v>
      </c>
      <c r="B2006" t="s">
        <v>477</v>
      </c>
      <c r="C2006" t="s">
        <v>496</v>
      </c>
      <c r="D2006" t="s">
        <v>256</v>
      </c>
      <c r="E2006" t="s">
        <v>12</v>
      </c>
      <c r="F2006" t="s">
        <v>13</v>
      </c>
      <c r="G2006" t="s">
        <v>14</v>
      </c>
      <c r="H2006" t="s">
        <v>493</v>
      </c>
    </row>
    <row r="2007" spans="1:8" x14ac:dyDescent="0.35">
      <c r="A2007" t="s">
        <v>266</v>
      </c>
      <c r="B2007" t="s">
        <v>136</v>
      </c>
      <c r="C2007" t="s">
        <v>474</v>
      </c>
      <c r="D2007" t="s">
        <v>256</v>
      </c>
      <c r="E2007" t="s">
        <v>12</v>
      </c>
      <c r="F2007" t="s">
        <v>13</v>
      </c>
      <c r="G2007" t="s">
        <v>14</v>
      </c>
      <c r="H2007" t="s">
        <v>493</v>
      </c>
    </row>
    <row r="2008" spans="1:8" x14ac:dyDescent="0.35">
      <c r="A2008" t="s">
        <v>266</v>
      </c>
      <c r="B2008" t="s">
        <v>477</v>
      </c>
      <c r="C2008" t="s">
        <v>394</v>
      </c>
      <c r="D2008" t="s">
        <v>256</v>
      </c>
      <c r="E2008" t="s">
        <v>12</v>
      </c>
      <c r="F2008" t="s">
        <v>13</v>
      </c>
      <c r="G2008" t="s">
        <v>14</v>
      </c>
      <c r="H2008" t="s">
        <v>493</v>
      </c>
    </row>
    <row r="2009" spans="1:8" x14ac:dyDescent="0.35">
      <c r="A2009" t="s">
        <v>266</v>
      </c>
      <c r="B2009" t="s">
        <v>174</v>
      </c>
      <c r="C2009" t="s">
        <v>496</v>
      </c>
      <c r="D2009" t="s">
        <v>256</v>
      </c>
      <c r="E2009" t="s">
        <v>12</v>
      </c>
      <c r="F2009" t="s">
        <v>13</v>
      </c>
      <c r="G2009" t="s">
        <v>14</v>
      </c>
      <c r="H2009" t="s">
        <v>493</v>
      </c>
    </row>
    <row r="2010" spans="1:8" x14ac:dyDescent="0.35">
      <c r="A2010" t="s">
        <v>266</v>
      </c>
      <c r="B2010" t="s">
        <v>477</v>
      </c>
      <c r="C2010" t="s">
        <v>494</v>
      </c>
      <c r="D2010" t="s">
        <v>256</v>
      </c>
      <c r="E2010" t="s">
        <v>12</v>
      </c>
      <c r="F2010" t="s">
        <v>13</v>
      </c>
      <c r="G2010" t="s">
        <v>14</v>
      </c>
      <c r="H2010" t="s">
        <v>493</v>
      </c>
    </row>
    <row r="2011" spans="1:8" x14ac:dyDescent="0.35">
      <c r="A2011" t="s">
        <v>266</v>
      </c>
      <c r="B2011" t="s">
        <v>108</v>
      </c>
      <c r="C2011" t="s">
        <v>394</v>
      </c>
      <c r="D2011" t="s">
        <v>256</v>
      </c>
      <c r="E2011" t="s">
        <v>12</v>
      </c>
      <c r="F2011" t="s">
        <v>13</v>
      </c>
      <c r="G2011" t="s">
        <v>14</v>
      </c>
      <c r="H2011" t="s">
        <v>493</v>
      </c>
    </row>
    <row r="2012" spans="1:8" x14ac:dyDescent="0.35">
      <c r="A2012" t="s">
        <v>266</v>
      </c>
      <c r="B2012" t="s">
        <v>477</v>
      </c>
      <c r="C2012" t="s">
        <v>255</v>
      </c>
      <c r="D2012" t="s">
        <v>256</v>
      </c>
      <c r="E2012" t="s">
        <v>12</v>
      </c>
      <c r="F2012" t="s">
        <v>13</v>
      </c>
      <c r="G2012" t="s">
        <v>14</v>
      </c>
      <c r="H2012" t="s">
        <v>493</v>
      </c>
    </row>
    <row r="2013" spans="1:8" x14ac:dyDescent="0.35">
      <c r="A2013" t="s">
        <v>266</v>
      </c>
      <c r="B2013" t="s">
        <v>108</v>
      </c>
      <c r="C2013" t="s">
        <v>13</v>
      </c>
      <c r="D2013" t="s">
        <v>256</v>
      </c>
      <c r="E2013" t="s">
        <v>12</v>
      </c>
      <c r="F2013" t="s">
        <v>13</v>
      </c>
      <c r="G2013" t="s">
        <v>14</v>
      </c>
      <c r="H2013" t="s">
        <v>493</v>
      </c>
    </row>
    <row r="2014" spans="1:8" x14ac:dyDescent="0.35">
      <c r="A2014" t="s">
        <v>266</v>
      </c>
      <c r="B2014" t="s">
        <v>108</v>
      </c>
      <c r="C2014" t="s">
        <v>494</v>
      </c>
      <c r="D2014" t="s">
        <v>256</v>
      </c>
      <c r="E2014" t="s">
        <v>12</v>
      </c>
      <c r="F2014" t="s">
        <v>13</v>
      </c>
      <c r="G2014" t="s">
        <v>14</v>
      </c>
      <c r="H2014" t="s">
        <v>493</v>
      </c>
    </row>
    <row r="2015" spans="1:8" x14ac:dyDescent="0.35">
      <c r="A2015" t="s">
        <v>266</v>
      </c>
      <c r="B2015" t="s">
        <v>335</v>
      </c>
      <c r="C2015" t="s">
        <v>494</v>
      </c>
      <c r="D2015" t="s">
        <v>256</v>
      </c>
      <c r="E2015" t="s">
        <v>12</v>
      </c>
      <c r="F2015" t="s">
        <v>13</v>
      </c>
      <c r="G2015" t="s">
        <v>14</v>
      </c>
      <c r="H2015" t="s">
        <v>493</v>
      </c>
    </row>
    <row r="2016" spans="1:8" x14ac:dyDescent="0.35">
      <c r="A2016" t="s">
        <v>266</v>
      </c>
      <c r="B2016" t="s">
        <v>174</v>
      </c>
      <c r="C2016" t="s">
        <v>255</v>
      </c>
      <c r="D2016" t="s">
        <v>256</v>
      </c>
      <c r="E2016" t="s">
        <v>12</v>
      </c>
      <c r="F2016" t="s">
        <v>13</v>
      </c>
      <c r="G2016" t="s">
        <v>14</v>
      </c>
      <c r="H2016" t="s">
        <v>493</v>
      </c>
    </row>
    <row r="2017" spans="1:8" x14ac:dyDescent="0.35">
      <c r="A2017" t="s">
        <v>266</v>
      </c>
      <c r="B2017" t="s">
        <v>108</v>
      </c>
      <c r="C2017" t="s">
        <v>474</v>
      </c>
      <c r="D2017" t="s">
        <v>256</v>
      </c>
      <c r="E2017" t="s">
        <v>12</v>
      </c>
      <c r="F2017" t="s">
        <v>13</v>
      </c>
      <c r="G2017" t="s">
        <v>14</v>
      </c>
      <c r="H2017" t="s">
        <v>493</v>
      </c>
    </row>
    <row r="2018" spans="1:8" x14ac:dyDescent="0.35">
      <c r="A2018" t="s">
        <v>267</v>
      </c>
      <c r="B2018" t="s">
        <v>477</v>
      </c>
      <c r="C2018" t="s">
        <v>496</v>
      </c>
      <c r="D2018" t="s">
        <v>256</v>
      </c>
      <c r="E2018" t="s">
        <v>12</v>
      </c>
      <c r="F2018" t="s">
        <v>13</v>
      </c>
      <c r="G2018" t="s">
        <v>14</v>
      </c>
      <c r="H2018" t="s">
        <v>493</v>
      </c>
    </row>
    <row r="2019" spans="1:8" x14ac:dyDescent="0.35">
      <c r="A2019" t="s">
        <v>267</v>
      </c>
      <c r="B2019" t="s">
        <v>335</v>
      </c>
      <c r="C2019" t="s">
        <v>494</v>
      </c>
      <c r="D2019" t="s">
        <v>256</v>
      </c>
      <c r="E2019" t="s">
        <v>12</v>
      </c>
      <c r="F2019" t="s">
        <v>13</v>
      </c>
      <c r="G2019" t="s">
        <v>14</v>
      </c>
      <c r="H2019" t="s">
        <v>493</v>
      </c>
    </row>
    <row r="2020" spans="1:8" x14ac:dyDescent="0.35">
      <c r="A2020" t="s">
        <v>267</v>
      </c>
      <c r="B2020" t="s">
        <v>108</v>
      </c>
      <c r="C2020" t="s">
        <v>474</v>
      </c>
      <c r="D2020" t="s">
        <v>256</v>
      </c>
      <c r="E2020" t="s">
        <v>12</v>
      </c>
      <c r="F2020" t="s">
        <v>13</v>
      </c>
      <c r="G2020" t="s">
        <v>14</v>
      </c>
      <c r="H2020" t="s">
        <v>493</v>
      </c>
    </row>
    <row r="2021" spans="1:8" x14ac:dyDescent="0.35">
      <c r="A2021" t="s">
        <v>267</v>
      </c>
      <c r="B2021" t="s">
        <v>174</v>
      </c>
      <c r="C2021" t="s">
        <v>494</v>
      </c>
      <c r="D2021" t="s">
        <v>256</v>
      </c>
      <c r="E2021" t="s">
        <v>12</v>
      </c>
      <c r="F2021" t="s">
        <v>13</v>
      </c>
      <c r="G2021" t="s">
        <v>14</v>
      </c>
      <c r="H2021" t="s">
        <v>493</v>
      </c>
    </row>
    <row r="2022" spans="1:8" x14ac:dyDescent="0.35">
      <c r="A2022" t="s">
        <v>267</v>
      </c>
      <c r="B2022" t="s">
        <v>174</v>
      </c>
      <c r="C2022" t="s">
        <v>255</v>
      </c>
      <c r="D2022" t="s">
        <v>256</v>
      </c>
      <c r="E2022" t="s">
        <v>12</v>
      </c>
      <c r="F2022" t="s">
        <v>13</v>
      </c>
      <c r="G2022" t="s">
        <v>14</v>
      </c>
      <c r="H2022" t="s">
        <v>493</v>
      </c>
    </row>
    <row r="2023" spans="1:8" x14ac:dyDescent="0.35">
      <c r="A2023" t="s">
        <v>267</v>
      </c>
      <c r="B2023" t="s">
        <v>174</v>
      </c>
      <c r="C2023" t="s">
        <v>496</v>
      </c>
      <c r="D2023" t="s">
        <v>256</v>
      </c>
      <c r="E2023" t="s">
        <v>12</v>
      </c>
      <c r="F2023" t="s">
        <v>13</v>
      </c>
      <c r="G2023" t="s">
        <v>14</v>
      </c>
      <c r="H2023" t="s">
        <v>493</v>
      </c>
    </row>
    <row r="2024" spans="1:8" x14ac:dyDescent="0.35">
      <c r="A2024" t="s">
        <v>267</v>
      </c>
      <c r="B2024" t="s">
        <v>108</v>
      </c>
      <c r="C2024" t="s">
        <v>255</v>
      </c>
      <c r="D2024" t="s">
        <v>256</v>
      </c>
      <c r="E2024" t="s">
        <v>12</v>
      </c>
      <c r="F2024" t="s">
        <v>13</v>
      </c>
      <c r="G2024" t="s">
        <v>14</v>
      </c>
      <c r="H2024" t="s">
        <v>493</v>
      </c>
    </row>
    <row r="2025" spans="1:8" x14ac:dyDescent="0.35">
      <c r="A2025" t="s">
        <v>267</v>
      </c>
      <c r="B2025" t="s">
        <v>335</v>
      </c>
      <c r="C2025" t="s">
        <v>13</v>
      </c>
      <c r="D2025" t="s">
        <v>256</v>
      </c>
      <c r="E2025" t="s">
        <v>12</v>
      </c>
      <c r="F2025" t="s">
        <v>13</v>
      </c>
      <c r="G2025" t="s">
        <v>14</v>
      </c>
      <c r="H2025" t="s">
        <v>493</v>
      </c>
    </row>
    <row r="2026" spans="1:8" x14ac:dyDescent="0.35">
      <c r="A2026" t="s">
        <v>267</v>
      </c>
      <c r="B2026" t="s">
        <v>117</v>
      </c>
      <c r="C2026" t="s">
        <v>394</v>
      </c>
      <c r="D2026" t="s">
        <v>256</v>
      </c>
      <c r="E2026" t="s">
        <v>12</v>
      </c>
      <c r="F2026" t="s">
        <v>13</v>
      </c>
      <c r="G2026" t="s">
        <v>14</v>
      </c>
      <c r="H2026" t="s">
        <v>493</v>
      </c>
    </row>
    <row r="2027" spans="1:8" x14ac:dyDescent="0.35">
      <c r="A2027" t="s">
        <v>267</v>
      </c>
      <c r="B2027" t="s">
        <v>127</v>
      </c>
      <c r="C2027" t="s">
        <v>494</v>
      </c>
      <c r="D2027" t="s">
        <v>256</v>
      </c>
      <c r="E2027" t="s">
        <v>12</v>
      </c>
      <c r="F2027" t="s">
        <v>13</v>
      </c>
      <c r="G2027" t="s">
        <v>14</v>
      </c>
      <c r="H2027" t="s">
        <v>493</v>
      </c>
    </row>
    <row r="2028" spans="1:8" x14ac:dyDescent="0.35">
      <c r="A2028" t="s">
        <v>267</v>
      </c>
      <c r="B2028" t="s">
        <v>108</v>
      </c>
      <c r="C2028" t="s">
        <v>394</v>
      </c>
      <c r="D2028" t="s">
        <v>256</v>
      </c>
      <c r="E2028" t="s">
        <v>12</v>
      </c>
      <c r="F2028" t="s">
        <v>13</v>
      </c>
      <c r="G2028" t="s">
        <v>14</v>
      </c>
      <c r="H2028" t="s">
        <v>493</v>
      </c>
    </row>
    <row r="2029" spans="1:8" x14ac:dyDescent="0.35">
      <c r="A2029" t="s">
        <v>267</v>
      </c>
      <c r="B2029" t="s">
        <v>127</v>
      </c>
      <c r="C2029" t="s">
        <v>496</v>
      </c>
      <c r="D2029" t="s">
        <v>256</v>
      </c>
      <c r="E2029" t="s">
        <v>12</v>
      </c>
      <c r="F2029" t="s">
        <v>13</v>
      </c>
      <c r="G2029" t="s">
        <v>14</v>
      </c>
      <c r="H2029" t="s">
        <v>493</v>
      </c>
    </row>
    <row r="2030" spans="1:8" x14ac:dyDescent="0.35">
      <c r="A2030" t="s">
        <v>267</v>
      </c>
      <c r="B2030" t="s">
        <v>117</v>
      </c>
      <c r="C2030" t="s">
        <v>255</v>
      </c>
      <c r="D2030" t="s">
        <v>256</v>
      </c>
      <c r="E2030" t="s">
        <v>12</v>
      </c>
      <c r="F2030" t="s">
        <v>13</v>
      </c>
      <c r="G2030" t="s">
        <v>14</v>
      </c>
      <c r="H2030" t="s">
        <v>493</v>
      </c>
    </row>
    <row r="2031" spans="1:8" x14ac:dyDescent="0.35">
      <c r="A2031" t="s">
        <v>267</v>
      </c>
      <c r="B2031" t="s">
        <v>174</v>
      </c>
      <c r="C2031" t="s">
        <v>394</v>
      </c>
      <c r="D2031" t="s">
        <v>256</v>
      </c>
      <c r="E2031" t="s">
        <v>12</v>
      </c>
      <c r="F2031" t="s">
        <v>13</v>
      </c>
      <c r="G2031" t="s">
        <v>14</v>
      </c>
      <c r="H2031" t="s">
        <v>493</v>
      </c>
    </row>
    <row r="2032" spans="1:8" x14ac:dyDescent="0.35">
      <c r="A2032" t="s">
        <v>267</v>
      </c>
      <c r="B2032" t="s">
        <v>477</v>
      </c>
      <c r="C2032" t="s">
        <v>394</v>
      </c>
      <c r="D2032" t="s">
        <v>256</v>
      </c>
      <c r="E2032" t="s">
        <v>12</v>
      </c>
      <c r="F2032" t="s">
        <v>13</v>
      </c>
      <c r="G2032" t="s">
        <v>14</v>
      </c>
      <c r="H2032" t="s">
        <v>493</v>
      </c>
    </row>
    <row r="2033" spans="1:8" x14ac:dyDescent="0.35">
      <c r="A2033" t="s">
        <v>267</v>
      </c>
      <c r="B2033" t="s">
        <v>136</v>
      </c>
      <c r="C2033" t="s">
        <v>474</v>
      </c>
      <c r="D2033" t="s">
        <v>256</v>
      </c>
      <c r="E2033" t="s">
        <v>12</v>
      </c>
      <c r="F2033" t="s">
        <v>13</v>
      </c>
      <c r="G2033" t="s">
        <v>14</v>
      </c>
      <c r="H2033" t="s">
        <v>493</v>
      </c>
    </row>
    <row r="2034" spans="1:8" x14ac:dyDescent="0.35">
      <c r="A2034" t="s">
        <v>267</v>
      </c>
      <c r="B2034" t="s">
        <v>117</v>
      </c>
      <c r="C2034" t="s">
        <v>494</v>
      </c>
      <c r="D2034" t="s">
        <v>256</v>
      </c>
      <c r="E2034" t="s">
        <v>12</v>
      </c>
      <c r="F2034" t="s">
        <v>13</v>
      </c>
      <c r="G2034" t="s">
        <v>14</v>
      </c>
      <c r="H2034" t="s">
        <v>493</v>
      </c>
    </row>
    <row r="2035" spans="1:8" x14ac:dyDescent="0.35">
      <c r="A2035" t="s">
        <v>267</v>
      </c>
      <c r="B2035" t="s">
        <v>108</v>
      </c>
      <c r="C2035" t="s">
        <v>494</v>
      </c>
      <c r="D2035" t="s">
        <v>256</v>
      </c>
      <c r="E2035" t="s">
        <v>12</v>
      </c>
      <c r="F2035" t="s">
        <v>13</v>
      </c>
      <c r="G2035" t="s">
        <v>14</v>
      </c>
      <c r="H2035" t="s">
        <v>493</v>
      </c>
    </row>
    <row r="2036" spans="1:8" x14ac:dyDescent="0.35">
      <c r="A2036" t="s">
        <v>267</v>
      </c>
      <c r="B2036" t="s">
        <v>335</v>
      </c>
      <c r="C2036" t="s">
        <v>255</v>
      </c>
      <c r="D2036" t="s">
        <v>256</v>
      </c>
      <c r="E2036" t="s">
        <v>12</v>
      </c>
      <c r="F2036" t="s">
        <v>13</v>
      </c>
      <c r="G2036" t="s">
        <v>14</v>
      </c>
      <c r="H2036" t="s">
        <v>493</v>
      </c>
    </row>
    <row r="2037" spans="1:8" x14ac:dyDescent="0.35">
      <c r="A2037" t="s">
        <v>267</v>
      </c>
      <c r="B2037" t="s">
        <v>477</v>
      </c>
      <c r="C2037" t="s">
        <v>255</v>
      </c>
      <c r="D2037" t="s">
        <v>256</v>
      </c>
      <c r="E2037" t="s">
        <v>12</v>
      </c>
      <c r="F2037" t="s">
        <v>13</v>
      </c>
      <c r="G2037" t="s">
        <v>14</v>
      </c>
      <c r="H2037" t="s">
        <v>493</v>
      </c>
    </row>
    <row r="2038" spans="1:8" x14ac:dyDescent="0.35">
      <c r="A2038" t="s">
        <v>267</v>
      </c>
      <c r="B2038" t="s">
        <v>108</v>
      </c>
      <c r="C2038" t="s">
        <v>497</v>
      </c>
      <c r="D2038" t="s">
        <v>256</v>
      </c>
      <c r="E2038" t="s">
        <v>12</v>
      </c>
      <c r="F2038" t="s">
        <v>13</v>
      </c>
      <c r="G2038" t="s">
        <v>14</v>
      </c>
      <c r="H2038" t="s">
        <v>493</v>
      </c>
    </row>
    <row r="2039" spans="1:8" x14ac:dyDescent="0.35">
      <c r="A2039" t="s">
        <v>267</v>
      </c>
      <c r="B2039" t="s">
        <v>117</v>
      </c>
      <c r="C2039" t="s">
        <v>496</v>
      </c>
      <c r="D2039" t="s">
        <v>256</v>
      </c>
      <c r="E2039" t="s">
        <v>12</v>
      </c>
      <c r="F2039" t="s">
        <v>13</v>
      </c>
      <c r="G2039" t="s">
        <v>14</v>
      </c>
      <c r="H2039" t="s">
        <v>493</v>
      </c>
    </row>
    <row r="2040" spans="1:8" x14ac:dyDescent="0.35">
      <c r="A2040" t="s">
        <v>267</v>
      </c>
      <c r="B2040" t="s">
        <v>127</v>
      </c>
      <c r="C2040" t="s">
        <v>394</v>
      </c>
      <c r="D2040" t="s">
        <v>256</v>
      </c>
      <c r="E2040" t="s">
        <v>12</v>
      </c>
      <c r="F2040" t="s">
        <v>13</v>
      </c>
      <c r="G2040" t="s">
        <v>14</v>
      </c>
      <c r="H2040" t="s">
        <v>493</v>
      </c>
    </row>
    <row r="2041" spans="1:8" x14ac:dyDescent="0.35">
      <c r="A2041" t="s">
        <v>267</v>
      </c>
      <c r="B2041" t="s">
        <v>477</v>
      </c>
      <c r="C2041" t="s">
        <v>494</v>
      </c>
      <c r="D2041" t="s">
        <v>256</v>
      </c>
      <c r="E2041" t="s">
        <v>12</v>
      </c>
      <c r="F2041" t="s">
        <v>13</v>
      </c>
      <c r="G2041" t="s">
        <v>14</v>
      </c>
      <c r="H2041" t="s">
        <v>493</v>
      </c>
    </row>
    <row r="2042" spans="1:8" x14ac:dyDescent="0.35">
      <c r="A2042" t="s">
        <v>267</v>
      </c>
      <c r="B2042" t="s">
        <v>108</v>
      </c>
      <c r="C2042" t="s">
        <v>13</v>
      </c>
      <c r="D2042" t="s">
        <v>256</v>
      </c>
      <c r="E2042" t="s">
        <v>12</v>
      </c>
      <c r="F2042" t="s">
        <v>13</v>
      </c>
      <c r="G2042" t="s">
        <v>14</v>
      </c>
      <c r="H2042" t="s">
        <v>493</v>
      </c>
    </row>
    <row r="2043" spans="1:8" x14ac:dyDescent="0.35">
      <c r="A2043" t="s">
        <v>406</v>
      </c>
      <c r="B2043" t="s">
        <v>154</v>
      </c>
      <c r="C2043" t="s">
        <v>394</v>
      </c>
      <c r="D2043" t="s">
        <v>256</v>
      </c>
      <c r="E2043" t="s">
        <v>12</v>
      </c>
      <c r="F2043" t="s">
        <v>13</v>
      </c>
      <c r="G2043" t="s">
        <v>14</v>
      </c>
      <c r="H2043" t="s">
        <v>493</v>
      </c>
    </row>
    <row r="2044" spans="1:8" x14ac:dyDescent="0.35">
      <c r="A2044" t="s">
        <v>353</v>
      </c>
      <c r="B2044" t="s">
        <v>113</v>
      </c>
      <c r="C2044" t="s">
        <v>496</v>
      </c>
      <c r="D2044" t="s">
        <v>256</v>
      </c>
      <c r="E2044" t="s">
        <v>12</v>
      </c>
      <c r="F2044" t="s">
        <v>29</v>
      </c>
      <c r="G2044" t="s">
        <v>14</v>
      </c>
      <c r="H2044" t="s">
        <v>493</v>
      </c>
    </row>
    <row r="2045" spans="1:8" x14ac:dyDescent="0.35">
      <c r="A2045" t="s">
        <v>353</v>
      </c>
      <c r="B2045" t="s">
        <v>127</v>
      </c>
      <c r="C2045" t="s">
        <v>494</v>
      </c>
      <c r="D2045" t="s">
        <v>256</v>
      </c>
      <c r="E2045" t="s">
        <v>12</v>
      </c>
      <c r="F2045" t="s">
        <v>29</v>
      </c>
      <c r="G2045" t="s">
        <v>14</v>
      </c>
      <c r="H2045" t="s">
        <v>493</v>
      </c>
    </row>
    <row r="2046" spans="1:8" x14ac:dyDescent="0.35">
      <c r="A2046" t="s">
        <v>353</v>
      </c>
      <c r="B2046" t="s">
        <v>477</v>
      </c>
      <c r="C2046" t="s">
        <v>394</v>
      </c>
      <c r="D2046" t="s">
        <v>256</v>
      </c>
      <c r="E2046" t="s">
        <v>12</v>
      </c>
      <c r="F2046" t="s">
        <v>29</v>
      </c>
      <c r="G2046" t="s">
        <v>14</v>
      </c>
      <c r="H2046" t="s">
        <v>493</v>
      </c>
    </row>
    <row r="2047" spans="1:8" x14ac:dyDescent="0.35">
      <c r="A2047" t="s">
        <v>353</v>
      </c>
      <c r="B2047" t="s">
        <v>477</v>
      </c>
      <c r="C2047" t="s">
        <v>494</v>
      </c>
      <c r="D2047" t="s">
        <v>256</v>
      </c>
      <c r="E2047" t="s">
        <v>12</v>
      </c>
      <c r="F2047" t="s">
        <v>29</v>
      </c>
      <c r="G2047" t="s">
        <v>14</v>
      </c>
      <c r="H2047" t="s">
        <v>493</v>
      </c>
    </row>
    <row r="2048" spans="1:8" x14ac:dyDescent="0.35">
      <c r="A2048" t="s">
        <v>353</v>
      </c>
      <c r="B2048" t="s">
        <v>108</v>
      </c>
      <c r="C2048" t="s">
        <v>494</v>
      </c>
      <c r="D2048" t="s">
        <v>256</v>
      </c>
      <c r="E2048" t="s">
        <v>12</v>
      </c>
      <c r="F2048" t="s">
        <v>29</v>
      </c>
      <c r="G2048" t="s">
        <v>14</v>
      </c>
      <c r="H2048" t="s">
        <v>493</v>
      </c>
    </row>
    <row r="2049" spans="1:8" x14ac:dyDescent="0.35">
      <c r="A2049" t="s">
        <v>353</v>
      </c>
      <c r="B2049" t="s">
        <v>335</v>
      </c>
      <c r="C2049" t="s">
        <v>13</v>
      </c>
      <c r="D2049" t="s">
        <v>256</v>
      </c>
      <c r="E2049" t="s">
        <v>12</v>
      </c>
      <c r="F2049" t="s">
        <v>29</v>
      </c>
      <c r="G2049" t="s">
        <v>14</v>
      </c>
      <c r="H2049" t="s">
        <v>493</v>
      </c>
    </row>
    <row r="2050" spans="1:8" x14ac:dyDescent="0.35">
      <c r="A2050" t="s">
        <v>353</v>
      </c>
      <c r="B2050" t="s">
        <v>174</v>
      </c>
      <c r="C2050" t="s">
        <v>394</v>
      </c>
      <c r="D2050" t="s">
        <v>256</v>
      </c>
      <c r="E2050" t="s">
        <v>12</v>
      </c>
      <c r="F2050" t="s">
        <v>29</v>
      </c>
      <c r="G2050" t="s">
        <v>14</v>
      </c>
      <c r="H2050" t="s">
        <v>493</v>
      </c>
    </row>
    <row r="2051" spans="1:8" x14ac:dyDescent="0.35">
      <c r="A2051" t="s">
        <v>353</v>
      </c>
      <c r="B2051" t="s">
        <v>477</v>
      </c>
      <c r="C2051" t="s">
        <v>255</v>
      </c>
      <c r="D2051" t="s">
        <v>256</v>
      </c>
      <c r="E2051" t="s">
        <v>12</v>
      </c>
      <c r="F2051" t="s">
        <v>29</v>
      </c>
      <c r="G2051" t="s">
        <v>14</v>
      </c>
      <c r="H2051" t="s">
        <v>493</v>
      </c>
    </row>
    <row r="2052" spans="1:8" x14ac:dyDescent="0.35">
      <c r="A2052" t="s">
        <v>353</v>
      </c>
      <c r="B2052" t="s">
        <v>113</v>
      </c>
      <c r="C2052" t="s">
        <v>494</v>
      </c>
      <c r="D2052" t="s">
        <v>256</v>
      </c>
      <c r="E2052" t="s">
        <v>12</v>
      </c>
      <c r="F2052" t="s">
        <v>29</v>
      </c>
      <c r="G2052" t="s">
        <v>14</v>
      </c>
      <c r="H2052" t="s">
        <v>493</v>
      </c>
    </row>
    <row r="2053" spans="1:8" x14ac:dyDescent="0.35">
      <c r="A2053" t="s">
        <v>353</v>
      </c>
      <c r="B2053" t="s">
        <v>174</v>
      </c>
      <c r="C2053" t="s">
        <v>496</v>
      </c>
      <c r="D2053" t="s">
        <v>256</v>
      </c>
      <c r="E2053" t="s">
        <v>12</v>
      </c>
      <c r="F2053" t="s">
        <v>29</v>
      </c>
      <c r="G2053" t="s">
        <v>14</v>
      </c>
      <c r="H2053" t="s">
        <v>493</v>
      </c>
    </row>
    <row r="2054" spans="1:8" x14ac:dyDescent="0.35">
      <c r="A2054" t="s">
        <v>353</v>
      </c>
      <c r="B2054" t="s">
        <v>108</v>
      </c>
      <c r="C2054" t="s">
        <v>394</v>
      </c>
      <c r="D2054" t="s">
        <v>256</v>
      </c>
      <c r="E2054" t="s">
        <v>12</v>
      </c>
      <c r="F2054" t="s">
        <v>29</v>
      </c>
      <c r="G2054" t="s">
        <v>14</v>
      </c>
      <c r="H2054" t="s">
        <v>493</v>
      </c>
    </row>
    <row r="2055" spans="1:8" x14ac:dyDescent="0.35">
      <c r="A2055" t="s">
        <v>353</v>
      </c>
      <c r="B2055" t="s">
        <v>121</v>
      </c>
      <c r="C2055" t="s">
        <v>496</v>
      </c>
      <c r="D2055" t="s">
        <v>256</v>
      </c>
      <c r="E2055" t="s">
        <v>12</v>
      </c>
      <c r="F2055" t="s">
        <v>29</v>
      </c>
      <c r="G2055" t="s">
        <v>14</v>
      </c>
      <c r="H2055" t="s">
        <v>493</v>
      </c>
    </row>
    <row r="2056" spans="1:8" x14ac:dyDescent="0.35">
      <c r="A2056" t="s">
        <v>353</v>
      </c>
      <c r="B2056" t="s">
        <v>477</v>
      </c>
      <c r="C2056" t="s">
        <v>496</v>
      </c>
      <c r="D2056" t="s">
        <v>256</v>
      </c>
      <c r="E2056" t="s">
        <v>12</v>
      </c>
      <c r="F2056" t="s">
        <v>29</v>
      </c>
      <c r="G2056" t="s">
        <v>14</v>
      </c>
      <c r="H2056" t="s">
        <v>493</v>
      </c>
    </row>
    <row r="2057" spans="1:8" x14ac:dyDescent="0.35">
      <c r="A2057" t="s">
        <v>353</v>
      </c>
      <c r="B2057" t="s">
        <v>174</v>
      </c>
      <c r="C2057" t="s">
        <v>255</v>
      </c>
      <c r="D2057" t="s">
        <v>256</v>
      </c>
      <c r="E2057" t="s">
        <v>12</v>
      </c>
      <c r="F2057" t="s">
        <v>29</v>
      </c>
      <c r="G2057" t="s">
        <v>14</v>
      </c>
      <c r="H2057" t="s">
        <v>493</v>
      </c>
    </row>
    <row r="2058" spans="1:8" x14ac:dyDescent="0.35">
      <c r="A2058" t="s">
        <v>353</v>
      </c>
      <c r="B2058" t="s">
        <v>174</v>
      </c>
      <c r="C2058" t="s">
        <v>494</v>
      </c>
      <c r="D2058" t="s">
        <v>256</v>
      </c>
      <c r="E2058" t="s">
        <v>12</v>
      </c>
      <c r="F2058" t="s">
        <v>29</v>
      </c>
      <c r="G2058" t="s">
        <v>14</v>
      </c>
      <c r="H2058" t="s">
        <v>493</v>
      </c>
    </row>
    <row r="2059" spans="1:8" x14ac:dyDescent="0.35">
      <c r="A2059" t="s">
        <v>353</v>
      </c>
      <c r="B2059" t="s">
        <v>108</v>
      </c>
      <c r="C2059" t="s">
        <v>13</v>
      </c>
      <c r="D2059" t="s">
        <v>256</v>
      </c>
      <c r="E2059" t="s">
        <v>12</v>
      </c>
      <c r="F2059" t="s">
        <v>29</v>
      </c>
      <c r="G2059" t="s">
        <v>14</v>
      </c>
      <c r="H2059" t="s">
        <v>493</v>
      </c>
    </row>
    <row r="2060" spans="1:8" x14ac:dyDescent="0.35">
      <c r="A2060" t="s">
        <v>353</v>
      </c>
      <c r="B2060" t="s">
        <v>113</v>
      </c>
      <c r="C2060" t="s">
        <v>394</v>
      </c>
      <c r="D2060" t="s">
        <v>256</v>
      </c>
      <c r="E2060" t="s">
        <v>12</v>
      </c>
      <c r="F2060" t="s">
        <v>29</v>
      </c>
      <c r="G2060" t="s">
        <v>14</v>
      </c>
      <c r="H2060" t="s">
        <v>493</v>
      </c>
    </row>
    <row r="2061" spans="1:8" x14ac:dyDescent="0.35">
      <c r="A2061" t="s">
        <v>353</v>
      </c>
      <c r="B2061" t="s">
        <v>108</v>
      </c>
      <c r="C2061" t="s">
        <v>474</v>
      </c>
      <c r="D2061" t="s">
        <v>256</v>
      </c>
      <c r="E2061" t="s">
        <v>12</v>
      </c>
      <c r="F2061" t="s">
        <v>29</v>
      </c>
      <c r="G2061" t="s">
        <v>14</v>
      </c>
      <c r="H2061" t="s">
        <v>493</v>
      </c>
    </row>
    <row r="2062" spans="1:8" x14ac:dyDescent="0.35">
      <c r="A2062" t="s">
        <v>353</v>
      </c>
      <c r="B2062" t="s">
        <v>121</v>
      </c>
      <c r="C2062" t="s">
        <v>494</v>
      </c>
      <c r="D2062" t="s">
        <v>256</v>
      </c>
      <c r="E2062" t="s">
        <v>12</v>
      </c>
      <c r="F2062" t="s">
        <v>29</v>
      </c>
      <c r="G2062" t="s">
        <v>14</v>
      </c>
      <c r="H2062" t="s">
        <v>493</v>
      </c>
    </row>
    <row r="2063" spans="1:8" x14ac:dyDescent="0.35">
      <c r="A2063" t="s">
        <v>353</v>
      </c>
      <c r="B2063" t="s">
        <v>127</v>
      </c>
      <c r="C2063" t="s">
        <v>496</v>
      </c>
      <c r="D2063" t="s">
        <v>256</v>
      </c>
      <c r="E2063" t="s">
        <v>12</v>
      </c>
      <c r="F2063" t="s">
        <v>29</v>
      </c>
      <c r="G2063" t="s">
        <v>14</v>
      </c>
      <c r="H2063" t="s">
        <v>493</v>
      </c>
    </row>
    <row r="2064" spans="1:8" x14ac:dyDescent="0.35">
      <c r="A2064" t="s">
        <v>353</v>
      </c>
      <c r="B2064" t="s">
        <v>119</v>
      </c>
      <c r="C2064" t="s">
        <v>496</v>
      </c>
      <c r="D2064" t="s">
        <v>256</v>
      </c>
      <c r="E2064" t="s">
        <v>12</v>
      </c>
      <c r="F2064" t="s">
        <v>29</v>
      </c>
      <c r="G2064" t="s">
        <v>14</v>
      </c>
      <c r="H2064" t="s">
        <v>493</v>
      </c>
    </row>
    <row r="2065" spans="1:8" x14ac:dyDescent="0.35">
      <c r="A2065" t="s">
        <v>353</v>
      </c>
      <c r="B2065" t="s">
        <v>119</v>
      </c>
      <c r="C2065" t="s">
        <v>494</v>
      </c>
      <c r="D2065" t="s">
        <v>256</v>
      </c>
      <c r="E2065" t="s">
        <v>12</v>
      </c>
      <c r="F2065" t="s">
        <v>29</v>
      </c>
      <c r="G2065" t="s">
        <v>14</v>
      </c>
      <c r="H2065" t="s">
        <v>493</v>
      </c>
    </row>
    <row r="2066" spans="1:8" x14ac:dyDescent="0.35">
      <c r="A2066" t="s">
        <v>353</v>
      </c>
      <c r="B2066" t="s">
        <v>127</v>
      </c>
      <c r="C2066" t="s">
        <v>394</v>
      </c>
      <c r="D2066" t="s">
        <v>256</v>
      </c>
      <c r="E2066" t="s">
        <v>12</v>
      </c>
      <c r="F2066" t="s">
        <v>29</v>
      </c>
      <c r="G2066" t="s">
        <v>14</v>
      </c>
      <c r="H2066" t="s">
        <v>493</v>
      </c>
    </row>
    <row r="2067" spans="1:8" x14ac:dyDescent="0.35">
      <c r="A2067" t="s">
        <v>353</v>
      </c>
      <c r="B2067" t="s">
        <v>108</v>
      </c>
      <c r="C2067" t="s">
        <v>497</v>
      </c>
      <c r="D2067" t="s">
        <v>256</v>
      </c>
      <c r="E2067" t="s">
        <v>12</v>
      </c>
      <c r="F2067" t="s">
        <v>29</v>
      </c>
      <c r="G2067" t="s">
        <v>14</v>
      </c>
      <c r="H2067" t="s">
        <v>493</v>
      </c>
    </row>
    <row r="2068" spans="1:8" x14ac:dyDescent="0.35">
      <c r="A2068" t="s">
        <v>353</v>
      </c>
      <c r="B2068" t="s">
        <v>114</v>
      </c>
      <c r="C2068" t="s">
        <v>394</v>
      </c>
      <c r="D2068" t="s">
        <v>256</v>
      </c>
      <c r="E2068" t="s">
        <v>12</v>
      </c>
      <c r="F2068" t="s">
        <v>29</v>
      </c>
      <c r="G2068" t="s">
        <v>14</v>
      </c>
      <c r="H2068" t="s">
        <v>493</v>
      </c>
    </row>
    <row r="2069" spans="1:8" x14ac:dyDescent="0.35">
      <c r="A2069" t="s">
        <v>353</v>
      </c>
      <c r="B2069" t="s">
        <v>114</v>
      </c>
      <c r="C2069" t="s">
        <v>13</v>
      </c>
      <c r="D2069" t="s">
        <v>256</v>
      </c>
      <c r="E2069" t="s">
        <v>12</v>
      </c>
      <c r="F2069" t="s">
        <v>29</v>
      </c>
      <c r="G2069" t="s">
        <v>14</v>
      </c>
      <c r="H2069" t="s">
        <v>493</v>
      </c>
    </row>
    <row r="2070" spans="1:8" x14ac:dyDescent="0.35">
      <c r="A2070" t="s">
        <v>353</v>
      </c>
      <c r="B2070" t="s">
        <v>154</v>
      </c>
      <c r="C2070" t="s">
        <v>494</v>
      </c>
      <c r="D2070" t="s">
        <v>256</v>
      </c>
      <c r="E2070" t="s">
        <v>12</v>
      </c>
      <c r="F2070" t="s">
        <v>29</v>
      </c>
      <c r="G2070" t="s">
        <v>14</v>
      </c>
      <c r="H2070" t="s">
        <v>493</v>
      </c>
    </row>
    <row r="2071" spans="1:8" x14ac:dyDescent="0.35">
      <c r="A2071" t="s">
        <v>353</v>
      </c>
      <c r="B2071" t="s">
        <v>154</v>
      </c>
      <c r="C2071" t="s">
        <v>496</v>
      </c>
      <c r="D2071" t="s">
        <v>256</v>
      </c>
      <c r="E2071" t="s">
        <v>12</v>
      </c>
      <c r="F2071" t="s">
        <v>29</v>
      </c>
      <c r="G2071" t="s">
        <v>14</v>
      </c>
      <c r="H2071" t="s">
        <v>493</v>
      </c>
    </row>
    <row r="2072" spans="1:8" x14ac:dyDescent="0.35">
      <c r="A2072" t="s">
        <v>299</v>
      </c>
      <c r="B2072" t="s">
        <v>154</v>
      </c>
      <c r="C2072" t="s">
        <v>255</v>
      </c>
      <c r="D2072" t="s">
        <v>256</v>
      </c>
      <c r="E2072" t="s">
        <v>12</v>
      </c>
      <c r="F2072" t="s">
        <v>1327</v>
      </c>
      <c r="G2072" t="s">
        <v>14</v>
      </c>
      <c r="H2072" t="s">
        <v>493</v>
      </c>
    </row>
    <row r="2073" spans="1:8" x14ac:dyDescent="0.35">
      <c r="A2073" t="s">
        <v>299</v>
      </c>
      <c r="B2073" t="s">
        <v>154</v>
      </c>
      <c r="C2073" t="s">
        <v>394</v>
      </c>
      <c r="D2073" t="s">
        <v>256</v>
      </c>
      <c r="E2073" t="s">
        <v>12</v>
      </c>
      <c r="F2073" t="s">
        <v>1327</v>
      </c>
      <c r="G2073" t="s">
        <v>14</v>
      </c>
      <c r="H2073" t="s">
        <v>493</v>
      </c>
    </row>
    <row r="2074" spans="1:8" x14ac:dyDescent="0.35">
      <c r="A2074" t="s">
        <v>299</v>
      </c>
      <c r="B2074" t="s">
        <v>114</v>
      </c>
      <c r="C2074" t="s">
        <v>394</v>
      </c>
      <c r="D2074" t="s">
        <v>256</v>
      </c>
      <c r="E2074" t="s">
        <v>12</v>
      </c>
      <c r="F2074" t="s">
        <v>1327</v>
      </c>
      <c r="G2074" t="s">
        <v>14</v>
      </c>
      <c r="H2074" t="s">
        <v>493</v>
      </c>
    </row>
    <row r="2075" spans="1:8" x14ac:dyDescent="0.35">
      <c r="A2075" t="s">
        <v>299</v>
      </c>
      <c r="B2075" t="s">
        <v>108</v>
      </c>
      <c r="C2075" t="s">
        <v>255</v>
      </c>
      <c r="D2075" t="s">
        <v>256</v>
      </c>
      <c r="E2075" t="s">
        <v>12</v>
      </c>
      <c r="F2075" t="s">
        <v>1327</v>
      </c>
      <c r="G2075" t="s">
        <v>14</v>
      </c>
      <c r="H2075" t="s">
        <v>493</v>
      </c>
    </row>
    <row r="2076" spans="1:8" x14ac:dyDescent="0.35">
      <c r="A2076" t="s">
        <v>299</v>
      </c>
      <c r="B2076" t="s">
        <v>113</v>
      </c>
      <c r="C2076" t="s">
        <v>255</v>
      </c>
      <c r="D2076" t="s">
        <v>256</v>
      </c>
      <c r="E2076" t="s">
        <v>12</v>
      </c>
      <c r="F2076" t="s">
        <v>1327</v>
      </c>
      <c r="G2076" t="s">
        <v>14</v>
      </c>
      <c r="H2076" t="s">
        <v>493</v>
      </c>
    </row>
    <row r="2077" spans="1:8" x14ac:dyDescent="0.35">
      <c r="A2077" t="s">
        <v>299</v>
      </c>
      <c r="B2077" t="s">
        <v>478</v>
      </c>
      <c r="C2077" t="s">
        <v>394</v>
      </c>
      <c r="D2077" t="s">
        <v>256</v>
      </c>
      <c r="E2077" t="s">
        <v>12</v>
      </c>
      <c r="F2077" t="s">
        <v>1327</v>
      </c>
      <c r="G2077" t="s">
        <v>14</v>
      </c>
      <c r="H2077" t="s">
        <v>493</v>
      </c>
    </row>
    <row r="2078" spans="1:8" x14ac:dyDescent="0.35">
      <c r="A2078" t="s">
        <v>299</v>
      </c>
      <c r="B2078" t="s">
        <v>478</v>
      </c>
      <c r="C2078" t="s">
        <v>13</v>
      </c>
      <c r="D2078" t="s">
        <v>256</v>
      </c>
      <c r="E2078" t="s">
        <v>12</v>
      </c>
      <c r="F2078" t="s">
        <v>1327</v>
      </c>
      <c r="G2078" t="s">
        <v>14</v>
      </c>
      <c r="H2078" t="s">
        <v>493</v>
      </c>
    </row>
    <row r="2079" spans="1:8" x14ac:dyDescent="0.35">
      <c r="A2079" t="s">
        <v>299</v>
      </c>
      <c r="B2079" t="s">
        <v>154</v>
      </c>
      <c r="C2079" t="s">
        <v>496</v>
      </c>
      <c r="D2079" t="s">
        <v>256</v>
      </c>
      <c r="E2079" t="s">
        <v>12</v>
      </c>
      <c r="F2079" t="s">
        <v>1327</v>
      </c>
      <c r="G2079" t="s">
        <v>14</v>
      </c>
      <c r="H2079" t="s">
        <v>493</v>
      </c>
    </row>
    <row r="2080" spans="1:8" x14ac:dyDescent="0.35">
      <c r="A2080" t="s">
        <v>299</v>
      </c>
      <c r="B2080" t="s">
        <v>477</v>
      </c>
      <c r="C2080" t="s">
        <v>255</v>
      </c>
      <c r="D2080" t="s">
        <v>256</v>
      </c>
      <c r="E2080" t="s">
        <v>12</v>
      </c>
      <c r="F2080" t="s">
        <v>1327</v>
      </c>
      <c r="G2080" t="s">
        <v>14</v>
      </c>
      <c r="H2080" t="s">
        <v>493</v>
      </c>
    </row>
    <row r="2081" spans="1:8" x14ac:dyDescent="0.35">
      <c r="A2081" t="s">
        <v>299</v>
      </c>
      <c r="B2081" t="s">
        <v>335</v>
      </c>
      <c r="C2081" t="s">
        <v>13</v>
      </c>
      <c r="D2081" t="s">
        <v>256</v>
      </c>
      <c r="E2081" t="s">
        <v>12</v>
      </c>
      <c r="F2081" t="s">
        <v>1327</v>
      </c>
      <c r="G2081" t="s">
        <v>14</v>
      </c>
      <c r="H2081" t="s">
        <v>493</v>
      </c>
    </row>
    <row r="2082" spans="1:8" x14ac:dyDescent="0.35">
      <c r="A2082" t="s">
        <v>299</v>
      </c>
      <c r="B2082" t="s">
        <v>154</v>
      </c>
      <c r="C2082" t="s">
        <v>494</v>
      </c>
      <c r="D2082" t="s">
        <v>256</v>
      </c>
      <c r="E2082" t="s">
        <v>12</v>
      </c>
      <c r="F2082" t="s">
        <v>1327</v>
      </c>
      <c r="G2082" t="s">
        <v>14</v>
      </c>
      <c r="H2082" t="s">
        <v>493</v>
      </c>
    </row>
    <row r="2083" spans="1:8" x14ac:dyDescent="0.35">
      <c r="A2083" t="s">
        <v>299</v>
      </c>
      <c r="B2083" t="s">
        <v>477</v>
      </c>
      <c r="C2083" t="s">
        <v>394</v>
      </c>
      <c r="D2083" t="s">
        <v>256</v>
      </c>
      <c r="E2083" t="s">
        <v>12</v>
      </c>
      <c r="F2083" t="s">
        <v>1327</v>
      </c>
      <c r="G2083" t="s">
        <v>14</v>
      </c>
      <c r="H2083" t="s">
        <v>493</v>
      </c>
    </row>
    <row r="2084" spans="1:8" x14ac:dyDescent="0.35">
      <c r="A2084" t="s">
        <v>299</v>
      </c>
      <c r="B2084" t="s">
        <v>121</v>
      </c>
      <c r="C2084" t="s">
        <v>255</v>
      </c>
      <c r="D2084" t="s">
        <v>256</v>
      </c>
      <c r="E2084" t="s">
        <v>12</v>
      </c>
      <c r="F2084" t="s">
        <v>1327</v>
      </c>
      <c r="G2084" t="s">
        <v>14</v>
      </c>
      <c r="H2084" t="s">
        <v>493</v>
      </c>
    </row>
    <row r="2085" spans="1:8" x14ac:dyDescent="0.35">
      <c r="A2085" t="s">
        <v>299</v>
      </c>
      <c r="B2085" t="s">
        <v>119</v>
      </c>
      <c r="C2085" t="s">
        <v>255</v>
      </c>
      <c r="D2085" t="s">
        <v>256</v>
      </c>
      <c r="E2085" t="s">
        <v>12</v>
      </c>
      <c r="F2085" t="s">
        <v>1327</v>
      </c>
      <c r="G2085" t="s">
        <v>14</v>
      </c>
      <c r="H2085" t="s">
        <v>493</v>
      </c>
    </row>
    <row r="2086" spans="1:8" x14ac:dyDescent="0.35">
      <c r="A2086" t="s">
        <v>299</v>
      </c>
      <c r="B2086" t="s">
        <v>114</v>
      </c>
      <c r="C2086" t="s">
        <v>13</v>
      </c>
      <c r="D2086" t="s">
        <v>256</v>
      </c>
      <c r="E2086" t="s">
        <v>12</v>
      </c>
      <c r="F2086" t="s">
        <v>1327</v>
      </c>
      <c r="G2086" t="s">
        <v>14</v>
      </c>
      <c r="H2086" t="s">
        <v>493</v>
      </c>
    </row>
    <row r="2087" spans="1:8" x14ac:dyDescent="0.35">
      <c r="A2087" t="s">
        <v>299</v>
      </c>
      <c r="B2087" t="s">
        <v>119</v>
      </c>
      <c r="C2087" t="s">
        <v>494</v>
      </c>
      <c r="D2087" t="s">
        <v>256</v>
      </c>
      <c r="E2087" t="s">
        <v>12</v>
      </c>
      <c r="F2087" t="s">
        <v>1327</v>
      </c>
      <c r="G2087" t="s">
        <v>14</v>
      </c>
      <c r="H2087" t="s">
        <v>493</v>
      </c>
    </row>
    <row r="2088" spans="1:8" x14ac:dyDescent="0.35">
      <c r="A2088" t="s">
        <v>299</v>
      </c>
      <c r="B2088" t="s">
        <v>119</v>
      </c>
      <c r="C2088" t="s">
        <v>394</v>
      </c>
      <c r="D2088" t="s">
        <v>256</v>
      </c>
      <c r="E2088" t="s">
        <v>12</v>
      </c>
      <c r="F2088" t="s">
        <v>1327</v>
      </c>
      <c r="G2088" t="s">
        <v>14</v>
      </c>
      <c r="H2088" t="s">
        <v>493</v>
      </c>
    </row>
    <row r="2089" spans="1:8" x14ac:dyDescent="0.35">
      <c r="A2089" t="s">
        <v>299</v>
      </c>
      <c r="B2089" t="s">
        <v>121</v>
      </c>
      <c r="C2089" t="s">
        <v>394</v>
      </c>
      <c r="D2089" t="s">
        <v>256</v>
      </c>
      <c r="E2089" t="s">
        <v>12</v>
      </c>
      <c r="F2089" t="s">
        <v>1327</v>
      </c>
      <c r="G2089" t="s">
        <v>14</v>
      </c>
      <c r="H2089" t="s">
        <v>493</v>
      </c>
    </row>
    <row r="2090" spans="1:8" x14ac:dyDescent="0.35">
      <c r="A2090" t="s">
        <v>299</v>
      </c>
      <c r="B2090" t="s">
        <v>174</v>
      </c>
      <c r="C2090" t="s">
        <v>255</v>
      </c>
      <c r="D2090" t="s">
        <v>256</v>
      </c>
      <c r="E2090" t="s">
        <v>12</v>
      </c>
      <c r="F2090" t="s">
        <v>1327</v>
      </c>
      <c r="G2090" t="s">
        <v>14</v>
      </c>
      <c r="H2090" t="s">
        <v>493</v>
      </c>
    </row>
    <row r="2091" spans="1:8" x14ac:dyDescent="0.35">
      <c r="A2091" t="s">
        <v>464</v>
      </c>
      <c r="B2091" t="s">
        <v>478</v>
      </c>
      <c r="C2091" t="s">
        <v>13</v>
      </c>
      <c r="D2091" t="s">
        <v>256</v>
      </c>
      <c r="E2091" t="s">
        <v>12</v>
      </c>
      <c r="F2091" t="s">
        <v>1327</v>
      </c>
      <c r="G2091" t="s">
        <v>14</v>
      </c>
      <c r="H2091" t="s">
        <v>493</v>
      </c>
    </row>
    <row r="2092" spans="1:8" x14ac:dyDescent="0.35">
      <c r="A2092" t="s">
        <v>465</v>
      </c>
      <c r="B2092" t="s">
        <v>154</v>
      </c>
      <c r="C2092" t="s">
        <v>255</v>
      </c>
      <c r="D2092" t="s">
        <v>256</v>
      </c>
      <c r="E2092" t="s">
        <v>6</v>
      </c>
      <c r="F2092" t="s">
        <v>29</v>
      </c>
      <c r="G2092" t="s">
        <v>15</v>
      </c>
      <c r="H2092" t="s">
        <v>502</v>
      </c>
    </row>
    <row r="2093" spans="1:8" x14ac:dyDescent="0.35">
      <c r="A2093" t="s">
        <v>465</v>
      </c>
      <c r="B2093" t="s">
        <v>154</v>
      </c>
      <c r="C2093" t="s">
        <v>459</v>
      </c>
      <c r="D2093" t="s">
        <v>256</v>
      </c>
      <c r="E2093" t="s">
        <v>6</v>
      </c>
      <c r="F2093" t="s">
        <v>29</v>
      </c>
      <c r="G2093" t="s">
        <v>15</v>
      </c>
      <c r="H2093" t="s">
        <v>502</v>
      </c>
    </row>
    <row r="2094" spans="1:8" x14ac:dyDescent="0.35">
      <c r="A2094" t="s">
        <v>465</v>
      </c>
      <c r="B2094" t="s">
        <v>478</v>
      </c>
      <c r="C2094" t="s">
        <v>255</v>
      </c>
      <c r="D2094" t="s">
        <v>256</v>
      </c>
      <c r="E2094" t="s">
        <v>6</v>
      </c>
      <c r="F2094" t="s">
        <v>29</v>
      </c>
      <c r="G2094" t="s">
        <v>15</v>
      </c>
      <c r="H2094" t="s">
        <v>502</v>
      </c>
    </row>
    <row r="2095" spans="1:8" x14ac:dyDescent="0.35">
      <c r="A2095" t="s">
        <v>465</v>
      </c>
      <c r="B2095" t="s">
        <v>114</v>
      </c>
      <c r="C2095" t="s">
        <v>255</v>
      </c>
      <c r="D2095" t="s">
        <v>256</v>
      </c>
      <c r="E2095" t="s">
        <v>6</v>
      </c>
      <c r="F2095" t="s">
        <v>29</v>
      </c>
      <c r="G2095" t="s">
        <v>15</v>
      </c>
      <c r="H2095" t="s">
        <v>502</v>
      </c>
    </row>
    <row r="2096" spans="1:8" x14ac:dyDescent="0.35">
      <c r="A2096" t="s">
        <v>465</v>
      </c>
      <c r="B2096" t="s">
        <v>478</v>
      </c>
      <c r="C2096" t="s">
        <v>394</v>
      </c>
      <c r="D2096" t="s">
        <v>256</v>
      </c>
      <c r="E2096" t="s">
        <v>6</v>
      </c>
      <c r="F2096" t="s">
        <v>29</v>
      </c>
      <c r="G2096" t="s">
        <v>15</v>
      </c>
      <c r="H2096" t="s">
        <v>502</v>
      </c>
    </row>
    <row r="2097" spans="1:8" x14ac:dyDescent="0.35">
      <c r="A2097" t="s">
        <v>465</v>
      </c>
      <c r="B2097" t="s">
        <v>136</v>
      </c>
      <c r="C2097" t="s">
        <v>255</v>
      </c>
      <c r="D2097" t="s">
        <v>256</v>
      </c>
      <c r="E2097" t="s">
        <v>6</v>
      </c>
      <c r="F2097" t="s">
        <v>29</v>
      </c>
      <c r="G2097" t="s">
        <v>15</v>
      </c>
      <c r="H2097" t="s">
        <v>502</v>
      </c>
    </row>
    <row r="2098" spans="1:8" x14ac:dyDescent="0.35">
      <c r="A2098" t="s">
        <v>465</v>
      </c>
      <c r="B2098" t="s">
        <v>121</v>
      </c>
      <c r="C2098" t="s">
        <v>255</v>
      </c>
      <c r="D2098" t="s">
        <v>256</v>
      </c>
      <c r="E2098" t="s">
        <v>6</v>
      </c>
      <c r="F2098" t="s">
        <v>29</v>
      </c>
      <c r="G2098" t="s">
        <v>15</v>
      </c>
      <c r="H2098" t="s">
        <v>502</v>
      </c>
    </row>
    <row r="2099" spans="1:8" x14ac:dyDescent="0.35">
      <c r="A2099" t="s">
        <v>465</v>
      </c>
      <c r="B2099" t="s">
        <v>108</v>
      </c>
      <c r="C2099" t="s">
        <v>13</v>
      </c>
      <c r="D2099" t="s">
        <v>256</v>
      </c>
      <c r="E2099" t="s">
        <v>6</v>
      </c>
      <c r="F2099" t="s">
        <v>29</v>
      </c>
      <c r="G2099" t="s">
        <v>15</v>
      </c>
      <c r="H2099" t="s">
        <v>502</v>
      </c>
    </row>
    <row r="2100" spans="1:8" x14ac:dyDescent="0.35">
      <c r="A2100" t="s">
        <v>308</v>
      </c>
      <c r="B2100" t="s">
        <v>119</v>
      </c>
      <c r="C2100" t="s">
        <v>394</v>
      </c>
      <c r="D2100" t="s">
        <v>256</v>
      </c>
      <c r="E2100" t="s">
        <v>11</v>
      </c>
      <c r="F2100" t="s">
        <v>1327</v>
      </c>
      <c r="G2100" t="s">
        <v>15</v>
      </c>
      <c r="H2100" t="s">
        <v>502</v>
      </c>
    </row>
    <row r="2101" spans="1:8" x14ac:dyDescent="0.35">
      <c r="A2101" t="s">
        <v>308</v>
      </c>
      <c r="B2101" t="s">
        <v>477</v>
      </c>
      <c r="C2101" t="s">
        <v>394</v>
      </c>
      <c r="D2101" t="s">
        <v>256</v>
      </c>
      <c r="E2101" t="s">
        <v>11</v>
      </c>
      <c r="F2101" t="s">
        <v>1327</v>
      </c>
      <c r="G2101" t="s">
        <v>15</v>
      </c>
      <c r="H2101" t="s">
        <v>502</v>
      </c>
    </row>
    <row r="2102" spans="1:8" x14ac:dyDescent="0.35">
      <c r="A2102" t="s">
        <v>308</v>
      </c>
      <c r="B2102" t="s">
        <v>154</v>
      </c>
      <c r="C2102" t="s">
        <v>255</v>
      </c>
      <c r="D2102" t="s">
        <v>256</v>
      </c>
      <c r="E2102" t="s">
        <v>11</v>
      </c>
      <c r="F2102" t="s">
        <v>1327</v>
      </c>
      <c r="G2102" t="s">
        <v>15</v>
      </c>
      <c r="H2102" t="s">
        <v>502</v>
      </c>
    </row>
    <row r="2103" spans="1:8" x14ac:dyDescent="0.35">
      <c r="A2103" t="s">
        <v>308</v>
      </c>
      <c r="B2103" t="s">
        <v>154</v>
      </c>
      <c r="C2103" t="s">
        <v>494</v>
      </c>
      <c r="D2103" t="s">
        <v>256</v>
      </c>
      <c r="E2103" t="s">
        <v>11</v>
      </c>
      <c r="F2103" t="s">
        <v>1327</v>
      </c>
      <c r="G2103" t="s">
        <v>15</v>
      </c>
      <c r="H2103" t="s">
        <v>502</v>
      </c>
    </row>
    <row r="2104" spans="1:8" x14ac:dyDescent="0.35">
      <c r="A2104" t="s">
        <v>308</v>
      </c>
      <c r="B2104" t="s">
        <v>478</v>
      </c>
      <c r="C2104" t="s">
        <v>394</v>
      </c>
      <c r="D2104" t="s">
        <v>256</v>
      </c>
      <c r="E2104" t="s">
        <v>11</v>
      </c>
      <c r="F2104" t="s">
        <v>1327</v>
      </c>
      <c r="G2104" t="s">
        <v>15</v>
      </c>
      <c r="H2104" t="s">
        <v>502</v>
      </c>
    </row>
    <row r="2105" spans="1:8" x14ac:dyDescent="0.35">
      <c r="A2105" t="s">
        <v>308</v>
      </c>
      <c r="B2105" t="s">
        <v>154</v>
      </c>
      <c r="C2105" t="s">
        <v>394</v>
      </c>
      <c r="D2105" t="s">
        <v>256</v>
      </c>
      <c r="E2105" t="s">
        <v>11</v>
      </c>
      <c r="F2105" t="s">
        <v>1327</v>
      </c>
      <c r="G2105" t="s">
        <v>15</v>
      </c>
      <c r="H2105" t="s">
        <v>502</v>
      </c>
    </row>
    <row r="2106" spans="1:8" x14ac:dyDescent="0.35">
      <c r="A2106" t="s">
        <v>308</v>
      </c>
      <c r="B2106" t="s">
        <v>477</v>
      </c>
      <c r="C2106" t="s">
        <v>255</v>
      </c>
      <c r="D2106" t="s">
        <v>256</v>
      </c>
      <c r="E2106" t="s">
        <v>11</v>
      </c>
      <c r="F2106" t="s">
        <v>1327</v>
      </c>
      <c r="G2106" t="s">
        <v>15</v>
      </c>
      <c r="H2106" t="s">
        <v>502</v>
      </c>
    </row>
    <row r="2107" spans="1:8" x14ac:dyDescent="0.35">
      <c r="A2107" t="s">
        <v>308</v>
      </c>
      <c r="B2107" t="s">
        <v>119</v>
      </c>
      <c r="C2107" t="s">
        <v>255</v>
      </c>
      <c r="D2107" t="s">
        <v>256</v>
      </c>
      <c r="E2107" t="s">
        <v>11</v>
      </c>
      <c r="F2107" t="s">
        <v>1327</v>
      </c>
      <c r="G2107" t="s">
        <v>15</v>
      </c>
      <c r="H2107" t="s">
        <v>502</v>
      </c>
    </row>
    <row r="2108" spans="1:8" x14ac:dyDescent="0.35">
      <c r="A2108" t="s">
        <v>308</v>
      </c>
      <c r="B2108" t="s">
        <v>478</v>
      </c>
      <c r="C2108" t="s">
        <v>13</v>
      </c>
      <c r="D2108" t="s">
        <v>256</v>
      </c>
      <c r="E2108" t="s">
        <v>11</v>
      </c>
      <c r="F2108" t="s">
        <v>1327</v>
      </c>
      <c r="G2108" t="s">
        <v>15</v>
      </c>
      <c r="H2108" t="s">
        <v>502</v>
      </c>
    </row>
    <row r="2109" spans="1:8" x14ac:dyDescent="0.35">
      <c r="A2109" t="s">
        <v>308</v>
      </c>
      <c r="B2109" t="s">
        <v>121</v>
      </c>
      <c r="C2109" t="s">
        <v>255</v>
      </c>
      <c r="D2109" t="s">
        <v>256</v>
      </c>
      <c r="E2109" t="s">
        <v>11</v>
      </c>
      <c r="F2109" t="s">
        <v>1327</v>
      </c>
      <c r="G2109" t="s">
        <v>15</v>
      </c>
      <c r="H2109" t="s">
        <v>502</v>
      </c>
    </row>
    <row r="2110" spans="1:8" x14ac:dyDescent="0.35">
      <c r="A2110" t="s">
        <v>308</v>
      </c>
      <c r="B2110" t="s">
        <v>108</v>
      </c>
      <c r="C2110" t="s">
        <v>255</v>
      </c>
      <c r="D2110" t="s">
        <v>256</v>
      </c>
      <c r="E2110" t="s">
        <v>11</v>
      </c>
      <c r="F2110" t="s">
        <v>1327</v>
      </c>
      <c r="G2110" t="s">
        <v>15</v>
      </c>
      <c r="H2110" t="s">
        <v>502</v>
      </c>
    </row>
    <row r="2111" spans="1:8" x14ac:dyDescent="0.35">
      <c r="A2111" t="s">
        <v>419</v>
      </c>
      <c r="B2111" t="s">
        <v>136</v>
      </c>
      <c r="C2111" t="s">
        <v>255</v>
      </c>
      <c r="D2111" t="s">
        <v>256</v>
      </c>
      <c r="E2111" t="s">
        <v>9</v>
      </c>
      <c r="F2111" t="s">
        <v>29</v>
      </c>
      <c r="G2111" t="s">
        <v>15</v>
      </c>
      <c r="H2111" t="s">
        <v>502</v>
      </c>
    </row>
    <row r="2112" spans="1:8" x14ac:dyDescent="0.35">
      <c r="A2112" t="s">
        <v>419</v>
      </c>
      <c r="B2112" t="s">
        <v>113</v>
      </c>
      <c r="C2112" t="s">
        <v>255</v>
      </c>
      <c r="D2112" t="s">
        <v>256</v>
      </c>
      <c r="E2112" t="s">
        <v>9</v>
      </c>
      <c r="F2112" t="s">
        <v>29</v>
      </c>
      <c r="G2112" t="s">
        <v>15</v>
      </c>
      <c r="H2112" t="s">
        <v>502</v>
      </c>
    </row>
    <row r="2113" spans="1:8" x14ac:dyDescent="0.35">
      <c r="A2113" t="s">
        <v>419</v>
      </c>
      <c r="B2113" t="s">
        <v>136</v>
      </c>
      <c r="C2113" t="s">
        <v>394</v>
      </c>
      <c r="D2113" t="s">
        <v>256</v>
      </c>
      <c r="E2113" t="s">
        <v>9</v>
      </c>
      <c r="F2113" t="s">
        <v>29</v>
      </c>
      <c r="G2113" t="s">
        <v>15</v>
      </c>
      <c r="H2113" t="s">
        <v>502</v>
      </c>
    </row>
    <row r="2114" spans="1:8" x14ac:dyDescent="0.35">
      <c r="A2114" t="s">
        <v>419</v>
      </c>
      <c r="B2114" t="s">
        <v>119</v>
      </c>
      <c r="C2114" t="s">
        <v>255</v>
      </c>
      <c r="D2114" t="s">
        <v>256</v>
      </c>
      <c r="E2114" t="s">
        <v>9</v>
      </c>
      <c r="F2114" t="s">
        <v>29</v>
      </c>
      <c r="G2114" t="s">
        <v>15</v>
      </c>
      <c r="H2114" t="s">
        <v>502</v>
      </c>
    </row>
    <row r="2115" spans="1:8" x14ac:dyDescent="0.35">
      <c r="A2115" t="s">
        <v>419</v>
      </c>
      <c r="B2115" t="s">
        <v>119</v>
      </c>
      <c r="C2115" t="s">
        <v>394</v>
      </c>
      <c r="D2115" t="s">
        <v>256</v>
      </c>
      <c r="E2115" t="s">
        <v>9</v>
      </c>
      <c r="F2115" t="s">
        <v>29</v>
      </c>
      <c r="G2115" t="s">
        <v>15</v>
      </c>
      <c r="H2115" t="s">
        <v>502</v>
      </c>
    </row>
    <row r="2116" spans="1:8" x14ac:dyDescent="0.35">
      <c r="A2116" t="s">
        <v>419</v>
      </c>
      <c r="B2116" t="s">
        <v>121</v>
      </c>
      <c r="C2116" t="s">
        <v>255</v>
      </c>
      <c r="D2116" t="s">
        <v>256</v>
      </c>
      <c r="E2116" t="s">
        <v>9</v>
      </c>
      <c r="F2116" t="s">
        <v>29</v>
      </c>
      <c r="G2116" t="s">
        <v>15</v>
      </c>
      <c r="H2116" t="s">
        <v>502</v>
      </c>
    </row>
    <row r="2117" spans="1:8" x14ac:dyDescent="0.35">
      <c r="A2117" t="s">
        <v>419</v>
      </c>
      <c r="B2117" t="s">
        <v>113</v>
      </c>
      <c r="C2117" t="s">
        <v>494</v>
      </c>
      <c r="D2117" t="s">
        <v>256</v>
      </c>
      <c r="E2117" t="s">
        <v>9</v>
      </c>
      <c r="F2117" t="s">
        <v>29</v>
      </c>
      <c r="G2117" t="s">
        <v>15</v>
      </c>
      <c r="H2117" t="s">
        <v>502</v>
      </c>
    </row>
    <row r="2118" spans="1:8" x14ac:dyDescent="0.35">
      <c r="A2118" t="s">
        <v>419</v>
      </c>
      <c r="B2118" t="s">
        <v>136</v>
      </c>
      <c r="C2118" t="s">
        <v>494</v>
      </c>
      <c r="D2118" t="s">
        <v>256</v>
      </c>
      <c r="E2118" t="s">
        <v>9</v>
      </c>
      <c r="F2118" t="s">
        <v>29</v>
      </c>
      <c r="G2118" t="s">
        <v>15</v>
      </c>
      <c r="H2118" t="s">
        <v>502</v>
      </c>
    </row>
    <row r="2119" spans="1:8" x14ac:dyDescent="0.35">
      <c r="A2119" t="s">
        <v>419</v>
      </c>
      <c r="B2119" t="s">
        <v>108</v>
      </c>
      <c r="C2119" t="s">
        <v>497</v>
      </c>
      <c r="D2119" t="s">
        <v>256</v>
      </c>
      <c r="E2119" t="s">
        <v>9</v>
      </c>
      <c r="F2119" t="s">
        <v>29</v>
      </c>
      <c r="G2119" t="s">
        <v>15</v>
      </c>
      <c r="H2119" t="s">
        <v>502</v>
      </c>
    </row>
    <row r="2120" spans="1:8" x14ac:dyDescent="0.35">
      <c r="A2120" t="s">
        <v>419</v>
      </c>
      <c r="B2120" t="s">
        <v>108</v>
      </c>
      <c r="C2120" t="s">
        <v>13</v>
      </c>
      <c r="D2120" t="s">
        <v>256</v>
      </c>
      <c r="E2120" t="s">
        <v>9</v>
      </c>
      <c r="F2120" t="s">
        <v>29</v>
      </c>
      <c r="G2120" t="s">
        <v>15</v>
      </c>
      <c r="H2120" t="s">
        <v>502</v>
      </c>
    </row>
    <row r="2121" spans="1:8" x14ac:dyDescent="0.35">
      <c r="A2121" t="s">
        <v>418</v>
      </c>
      <c r="B2121" t="s">
        <v>174</v>
      </c>
      <c r="C2121" t="s">
        <v>394</v>
      </c>
      <c r="D2121" t="s">
        <v>256</v>
      </c>
      <c r="E2121" t="s">
        <v>9</v>
      </c>
      <c r="F2121" t="s">
        <v>29</v>
      </c>
      <c r="G2121" t="s">
        <v>15</v>
      </c>
      <c r="H2121" t="s">
        <v>502</v>
      </c>
    </row>
    <row r="2122" spans="1:8" x14ac:dyDescent="0.35">
      <c r="A2122" t="s">
        <v>418</v>
      </c>
      <c r="B2122" t="s">
        <v>119</v>
      </c>
      <c r="C2122" t="s">
        <v>394</v>
      </c>
      <c r="D2122" t="s">
        <v>256</v>
      </c>
      <c r="E2122" t="s">
        <v>9</v>
      </c>
      <c r="F2122" t="s">
        <v>29</v>
      </c>
      <c r="G2122" t="s">
        <v>15</v>
      </c>
      <c r="H2122" t="s">
        <v>502</v>
      </c>
    </row>
    <row r="2123" spans="1:8" x14ac:dyDescent="0.35">
      <c r="A2123" t="s">
        <v>418</v>
      </c>
      <c r="B2123" t="s">
        <v>108</v>
      </c>
      <c r="C2123" t="s">
        <v>13</v>
      </c>
      <c r="D2123" t="s">
        <v>256</v>
      </c>
      <c r="E2123" t="s">
        <v>9</v>
      </c>
      <c r="F2123" t="s">
        <v>29</v>
      </c>
      <c r="G2123" t="s">
        <v>15</v>
      </c>
      <c r="H2123" t="s">
        <v>502</v>
      </c>
    </row>
    <row r="2124" spans="1:8" x14ac:dyDescent="0.35">
      <c r="A2124" t="s">
        <v>418</v>
      </c>
      <c r="B2124" t="s">
        <v>121</v>
      </c>
      <c r="C2124" t="s">
        <v>496</v>
      </c>
      <c r="D2124" t="s">
        <v>256</v>
      </c>
      <c r="E2124" t="s">
        <v>9</v>
      </c>
      <c r="F2124" t="s">
        <v>29</v>
      </c>
      <c r="G2124" t="s">
        <v>15</v>
      </c>
      <c r="H2124" t="s">
        <v>502</v>
      </c>
    </row>
    <row r="2125" spans="1:8" x14ac:dyDescent="0.35">
      <c r="A2125" t="s">
        <v>418</v>
      </c>
      <c r="B2125" t="s">
        <v>119</v>
      </c>
      <c r="C2125" t="s">
        <v>496</v>
      </c>
      <c r="D2125" t="s">
        <v>256</v>
      </c>
      <c r="E2125" t="s">
        <v>9</v>
      </c>
      <c r="F2125" t="s">
        <v>29</v>
      </c>
      <c r="G2125" t="s">
        <v>15</v>
      </c>
      <c r="H2125" t="s">
        <v>502</v>
      </c>
    </row>
    <row r="2126" spans="1:8" x14ac:dyDescent="0.35">
      <c r="A2126" t="s">
        <v>418</v>
      </c>
      <c r="B2126" t="s">
        <v>108</v>
      </c>
      <c r="C2126" t="s">
        <v>474</v>
      </c>
      <c r="D2126" t="s">
        <v>256</v>
      </c>
      <c r="E2126" t="s">
        <v>9</v>
      </c>
      <c r="F2126" t="s">
        <v>29</v>
      </c>
      <c r="G2126" t="s">
        <v>15</v>
      </c>
      <c r="H2126" t="s">
        <v>502</v>
      </c>
    </row>
    <row r="2127" spans="1:8" x14ac:dyDescent="0.35">
      <c r="A2127" t="s">
        <v>418</v>
      </c>
      <c r="B2127" t="s">
        <v>113</v>
      </c>
      <c r="C2127" t="s">
        <v>496</v>
      </c>
      <c r="D2127" t="s">
        <v>256</v>
      </c>
      <c r="E2127" t="s">
        <v>9</v>
      </c>
      <c r="F2127" t="s">
        <v>29</v>
      </c>
      <c r="G2127" t="s">
        <v>15</v>
      </c>
      <c r="H2127" t="s">
        <v>502</v>
      </c>
    </row>
    <row r="2128" spans="1:8" x14ac:dyDescent="0.35">
      <c r="A2128" t="s">
        <v>418</v>
      </c>
      <c r="B2128" t="s">
        <v>477</v>
      </c>
      <c r="C2128" t="s">
        <v>255</v>
      </c>
      <c r="D2128" t="s">
        <v>256</v>
      </c>
      <c r="E2128" t="s">
        <v>9</v>
      </c>
      <c r="F2128" t="s">
        <v>29</v>
      </c>
      <c r="G2128" t="s">
        <v>15</v>
      </c>
      <c r="H2128" t="s">
        <v>502</v>
      </c>
    </row>
    <row r="2129" spans="1:8" x14ac:dyDescent="0.35">
      <c r="A2129" t="s">
        <v>418</v>
      </c>
      <c r="B2129" t="s">
        <v>113</v>
      </c>
      <c r="C2129" t="s">
        <v>494</v>
      </c>
      <c r="D2129" t="s">
        <v>256</v>
      </c>
      <c r="E2129" t="s">
        <v>9</v>
      </c>
      <c r="F2129" t="s">
        <v>29</v>
      </c>
      <c r="G2129" t="s">
        <v>15</v>
      </c>
      <c r="H2129" t="s">
        <v>502</v>
      </c>
    </row>
    <row r="2130" spans="1:8" x14ac:dyDescent="0.35">
      <c r="A2130" t="s">
        <v>466</v>
      </c>
      <c r="B2130" t="s">
        <v>478</v>
      </c>
      <c r="C2130" t="s">
        <v>13</v>
      </c>
      <c r="D2130" t="s">
        <v>256</v>
      </c>
      <c r="E2130" t="s">
        <v>11</v>
      </c>
      <c r="F2130" t="s">
        <v>1327</v>
      </c>
      <c r="G2130" t="s">
        <v>15</v>
      </c>
      <c r="H2130" t="s">
        <v>502</v>
      </c>
    </row>
    <row r="2131" spans="1:8" x14ac:dyDescent="0.35">
      <c r="A2131" t="s">
        <v>307</v>
      </c>
      <c r="B2131" t="s">
        <v>114</v>
      </c>
      <c r="C2131" t="s">
        <v>13</v>
      </c>
      <c r="D2131" t="s">
        <v>256</v>
      </c>
      <c r="E2131" t="s">
        <v>11</v>
      </c>
      <c r="F2131" t="s">
        <v>1327</v>
      </c>
      <c r="G2131" t="s">
        <v>15</v>
      </c>
      <c r="H2131" t="s">
        <v>502</v>
      </c>
    </row>
    <row r="2132" spans="1:8" x14ac:dyDescent="0.35">
      <c r="A2132" t="s">
        <v>307</v>
      </c>
      <c r="B2132" t="s">
        <v>154</v>
      </c>
      <c r="C2132" t="s">
        <v>255</v>
      </c>
      <c r="D2132" t="s">
        <v>256</v>
      </c>
      <c r="E2132" t="s">
        <v>11</v>
      </c>
      <c r="F2132" t="s">
        <v>1327</v>
      </c>
      <c r="G2132" t="s">
        <v>15</v>
      </c>
      <c r="H2132" t="s">
        <v>502</v>
      </c>
    </row>
    <row r="2133" spans="1:8" x14ac:dyDescent="0.35">
      <c r="A2133" t="s">
        <v>307</v>
      </c>
      <c r="B2133" t="s">
        <v>154</v>
      </c>
      <c r="C2133" t="s">
        <v>494</v>
      </c>
      <c r="D2133" t="s">
        <v>256</v>
      </c>
      <c r="E2133" t="s">
        <v>11</v>
      </c>
      <c r="F2133" t="s">
        <v>1327</v>
      </c>
      <c r="G2133" t="s">
        <v>15</v>
      </c>
      <c r="H2133" t="s">
        <v>502</v>
      </c>
    </row>
    <row r="2134" spans="1:8" x14ac:dyDescent="0.35">
      <c r="A2134" t="s">
        <v>307</v>
      </c>
      <c r="B2134" t="s">
        <v>335</v>
      </c>
      <c r="C2134" t="s">
        <v>255</v>
      </c>
      <c r="D2134" t="s">
        <v>256</v>
      </c>
      <c r="E2134" t="s">
        <v>11</v>
      </c>
      <c r="F2134" t="s">
        <v>1327</v>
      </c>
      <c r="G2134" t="s">
        <v>15</v>
      </c>
      <c r="H2134" t="s">
        <v>502</v>
      </c>
    </row>
    <row r="2135" spans="1:8" x14ac:dyDescent="0.35">
      <c r="A2135" t="s">
        <v>307</v>
      </c>
      <c r="B2135" t="s">
        <v>174</v>
      </c>
      <c r="C2135" t="s">
        <v>255</v>
      </c>
      <c r="D2135" t="s">
        <v>256</v>
      </c>
      <c r="E2135" t="s">
        <v>11</v>
      </c>
      <c r="F2135" t="s">
        <v>1327</v>
      </c>
      <c r="G2135" t="s">
        <v>15</v>
      </c>
      <c r="H2135" t="s">
        <v>502</v>
      </c>
    </row>
    <row r="2136" spans="1:8" x14ac:dyDescent="0.35">
      <c r="A2136" t="s">
        <v>307</v>
      </c>
      <c r="B2136" t="s">
        <v>114</v>
      </c>
      <c r="C2136" t="s">
        <v>255</v>
      </c>
      <c r="D2136" t="s">
        <v>256</v>
      </c>
      <c r="E2136" t="s">
        <v>11</v>
      </c>
      <c r="F2136" t="s">
        <v>1327</v>
      </c>
      <c r="G2136" t="s">
        <v>15</v>
      </c>
      <c r="H2136" t="s">
        <v>502</v>
      </c>
    </row>
    <row r="2137" spans="1:8" x14ac:dyDescent="0.35">
      <c r="A2137" t="s">
        <v>307</v>
      </c>
      <c r="B2137" t="s">
        <v>335</v>
      </c>
      <c r="C2137" t="s">
        <v>13</v>
      </c>
      <c r="D2137" t="s">
        <v>256</v>
      </c>
      <c r="E2137" t="s">
        <v>11</v>
      </c>
      <c r="F2137" t="s">
        <v>1327</v>
      </c>
      <c r="G2137" t="s">
        <v>15</v>
      </c>
      <c r="H2137" t="s">
        <v>502</v>
      </c>
    </row>
    <row r="2138" spans="1:8" x14ac:dyDescent="0.35">
      <c r="A2138" t="s">
        <v>307</v>
      </c>
      <c r="B2138" t="s">
        <v>174</v>
      </c>
      <c r="C2138" t="s">
        <v>394</v>
      </c>
      <c r="D2138" t="s">
        <v>256</v>
      </c>
      <c r="E2138" t="s">
        <v>11</v>
      </c>
      <c r="F2138" t="s">
        <v>1327</v>
      </c>
      <c r="G2138" t="s">
        <v>15</v>
      </c>
      <c r="H2138" t="s">
        <v>502</v>
      </c>
    </row>
    <row r="2139" spans="1:8" x14ac:dyDescent="0.35">
      <c r="A2139" t="s">
        <v>307</v>
      </c>
      <c r="B2139" t="s">
        <v>478</v>
      </c>
      <c r="C2139" t="s">
        <v>13</v>
      </c>
      <c r="D2139" t="s">
        <v>256</v>
      </c>
      <c r="E2139" t="s">
        <v>11</v>
      </c>
      <c r="F2139" t="s">
        <v>1327</v>
      </c>
      <c r="G2139" t="s">
        <v>15</v>
      </c>
      <c r="H2139" t="s">
        <v>502</v>
      </c>
    </row>
    <row r="2140" spans="1:8" x14ac:dyDescent="0.35">
      <c r="A2140" t="s">
        <v>307</v>
      </c>
      <c r="B2140" t="s">
        <v>121</v>
      </c>
      <c r="C2140" t="s">
        <v>255</v>
      </c>
      <c r="D2140" t="s">
        <v>256</v>
      </c>
      <c r="E2140" t="s">
        <v>11</v>
      </c>
      <c r="F2140" t="s">
        <v>1327</v>
      </c>
      <c r="G2140" t="s">
        <v>15</v>
      </c>
      <c r="H2140" t="s">
        <v>502</v>
      </c>
    </row>
    <row r="2141" spans="1:8" x14ac:dyDescent="0.35">
      <c r="A2141" t="s">
        <v>307</v>
      </c>
      <c r="B2141" t="s">
        <v>121</v>
      </c>
      <c r="C2141" t="s">
        <v>394</v>
      </c>
      <c r="D2141" t="s">
        <v>256</v>
      </c>
      <c r="E2141" t="s">
        <v>11</v>
      </c>
      <c r="F2141" t="s">
        <v>1327</v>
      </c>
      <c r="G2141" t="s">
        <v>15</v>
      </c>
      <c r="H2141" t="s">
        <v>502</v>
      </c>
    </row>
    <row r="2142" spans="1:8" x14ac:dyDescent="0.35">
      <c r="A2142" t="s">
        <v>307</v>
      </c>
      <c r="B2142" t="s">
        <v>478</v>
      </c>
      <c r="C2142" t="s">
        <v>394</v>
      </c>
      <c r="D2142" t="s">
        <v>256</v>
      </c>
      <c r="E2142" t="s">
        <v>11</v>
      </c>
      <c r="F2142" t="s">
        <v>1327</v>
      </c>
      <c r="G2142" t="s">
        <v>15</v>
      </c>
      <c r="H2142" t="s">
        <v>502</v>
      </c>
    </row>
    <row r="2143" spans="1:8" x14ac:dyDescent="0.35">
      <c r="A2143" t="s">
        <v>307</v>
      </c>
      <c r="B2143" t="s">
        <v>119</v>
      </c>
      <c r="C2143" t="s">
        <v>255</v>
      </c>
      <c r="D2143" t="s">
        <v>256</v>
      </c>
      <c r="E2143" t="s">
        <v>11</v>
      </c>
      <c r="F2143" t="s">
        <v>1327</v>
      </c>
      <c r="G2143" t="s">
        <v>15</v>
      </c>
      <c r="H2143" t="s">
        <v>502</v>
      </c>
    </row>
    <row r="2144" spans="1:8" x14ac:dyDescent="0.35">
      <c r="A2144" t="s">
        <v>307</v>
      </c>
      <c r="B2144" t="s">
        <v>108</v>
      </c>
      <c r="C2144" t="s">
        <v>255</v>
      </c>
      <c r="D2144" t="s">
        <v>256</v>
      </c>
      <c r="E2144" t="s">
        <v>11</v>
      </c>
      <c r="F2144" t="s">
        <v>1327</v>
      </c>
      <c r="G2144" t="s">
        <v>15</v>
      </c>
      <c r="H2144" t="s">
        <v>502</v>
      </c>
    </row>
    <row r="2145" spans="1:8" x14ac:dyDescent="0.35">
      <c r="A2145" t="s">
        <v>307</v>
      </c>
      <c r="B2145" t="s">
        <v>477</v>
      </c>
      <c r="C2145" t="s">
        <v>394</v>
      </c>
      <c r="D2145" t="s">
        <v>256</v>
      </c>
      <c r="E2145" t="s">
        <v>11</v>
      </c>
      <c r="F2145" t="s">
        <v>1327</v>
      </c>
      <c r="G2145" t="s">
        <v>15</v>
      </c>
      <c r="H2145" t="s">
        <v>502</v>
      </c>
    </row>
    <row r="2146" spans="1:8" x14ac:dyDescent="0.35">
      <c r="A2146" t="s">
        <v>307</v>
      </c>
      <c r="B2146" t="s">
        <v>154</v>
      </c>
      <c r="C2146" t="s">
        <v>394</v>
      </c>
      <c r="D2146" t="s">
        <v>256</v>
      </c>
      <c r="E2146" t="s">
        <v>11</v>
      </c>
      <c r="F2146" t="s">
        <v>1327</v>
      </c>
      <c r="G2146" t="s">
        <v>15</v>
      </c>
      <c r="H2146" t="s">
        <v>502</v>
      </c>
    </row>
    <row r="2147" spans="1:8" x14ac:dyDescent="0.35">
      <c r="A2147" t="s">
        <v>307</v>
      </c>
      <c r="B2147" t="s">
        <v>119</v>
      </c>
      <c r="C2147" t="s">
        <v>394</v>
      </c>
      <c r="D2147" t="s">
        <v>256</v>
      </c>
      <c r="E2147" t="s">
        <v>11</v>
      </c>
      <c r="F2147" t="s">
        <v>1327</v>
      </c>
      <c r="G2147" t="s">
        <v>15</v>
      </c>
      <c r="H2147" t="s">
        <v>502</v>
      </c>
    </row>
    <row r="2148" spans="1:8" x14ac:dyDescent="0.35">
      <c r="A2148" t="s">
        <v>307</v>
      </c>
      <c r="B2148" t="s">
        <v>477</v>
      </c>
      <c r="C2148" t="s">
        <v>255</v>
      </c>
      <c r="D2148" t="s">
        <v>256</v>
      </c>
      <c r="E2148" t="s">
        <v>11</v>
      </c>
      <c r="F2148" t="s">
        <v>1327</v>
      </c>
      <c r="G2148" t="s">
        <v>15</v>
      </c>
      <c r="H2148" t="s">
        <v>502</v>
      </c>
    </row>
    <row r="2149" spans="1:8" x14ac:dyDescent="0.35">
      <c r="A2149" t="s">
        <v>307</v>
      </c>
      <c r="B2149" t="s">
        <v>119</v>
      </c>
      <c r="C2149" t="s">
        <v>494</v>
      </c>
      <c r="D2149" t="s">
        <v>256</v>
      </c>
      <c r="E2149" t="s">
        <v>11</v>
      </c>
      <c r="F2149" t="s">
        <v>1327</v>
      </c>
      <c r="G2149" t="s">
        <v>15</v>
      </c>
      <c r="H2149" t="s">
        <v>502</v>
      </c>
    </row>
    <row r="2150" spans="1:8" x14ac:dyDescent="0.35">
      <c r="A2150" t="s">
        <v>307</v>
      </c>
      <c r="B2150" t="s">
        <v>114</v>
      </c>
      <c r="C2150" t="s">
        <v>394</v>
      </c>
      <c r="D2150" t="s">
        <v>256</v>
      </c>
      <c r="E2150" t="s">
        <v>11</v>
      </c>
      <c r="F2150" t="s">
        <v>1327</v>
      </c>
      <c r="G2150" t="s">
        <v>15</v>
      </c>
      <c r="H2150" t="s">
        <v>502</v>
      </c>
    </row>
    <row r="2151" spans="1:8" x14ac:dyDescent="0.35">
      <c r="A2151" t="s">
        <v>390</v>
      </c>
      <c r="B2151" t="s">
        <v>478</v>
      </c>
      <c r="C2151" t="s">
        <v>13</v>
      </c>
      <c r="D2151" t="s">
        <v>482</v>
      </c>
      <c r="E2151" t="s">
        <v>9</v>
      </c>
      <c r="F2151" t="s">
        <v>29</v>
      </c>
      <c r="G2151" t="s">
        <v>10</v>
      </c>
      <c r="H2151" t="s">
        <v>502</v>
      </c>
    </row>
    <row r="2152" spans="1:8" x14ac:dyDescent="0.35">
      <c r="A2152" t="s">
        <v>390</v>
      </c>
      <c r="B2152" t="s">
        <v>477</v>
      </c>
      <c r="C2152" t="s">
        <v>496</v>
      </c>
      <c r="D2152" t="s">
        <v>256</v>
      </c>
      <c r="E2152" t="s">
        <v>9</v>
      </c>
      <c r="F2152" t="s">
        <v>29</v>
      </c>
      <c r="G2152" t="s">
        <v>10</v>
      </c>
      <c r="H2152" t="s">
        <v>502</v>
      </c>
    </row>
    <row r="2153" spans="1:8" x14ac:dyDescent="0.35">
      <c r="A2153" t="s">
        <v>390</v>
      </c>
      <c r="B2153" t="s">
        <v>154</v>
      </c>
      <c r="C2153" t="s">
        <v>394</v>
      </c>
      <c r="D2153" t="s">
        <v>482</v>
      </c>
      <c r="E2153" t="s">
        <v>9</v>
      </c>
      <c r="F2153" t="s">
        <v>29</v>
      </c>
      <c r="G2153" t="s">
        <v>10</v>
      </c>
      <c r="H2153" t="s">
        <v>502</v>
      </c>
    </row>
    <row r="2154" spans="1:8" x14ac:dyDescent="0.35">
      <c r="A2154" t="s">
        <v>390</v>
      </c>
      <c r="B2154" t="s">
        <v>478</v>
      </c>
      <c r="C2154" t="s">
        <v>255</v>
      </c>
      <c r="D2154" t="s">
        <v>482</v>
      </c>
      <c r="E2154" t="s">
        <v>9</v>
      </c>
      <c r="F2154" t="s">
        <v>29</v>
      </c>
      <c r="G2154" t="s">
        <v>10</v>
      </c>
      <c r="H2154" t="s">
        <v>502</v>
      </c>
    </row>
    <row r="2155" spans="1:8" x14ac:dyDescent="0.35">
      <c r="A2155" t="s">
        <v>390</v>
      </c>
      <c r="B2155" t="s">
        <v>335</v>
      </c>
      <c r="C2155" t="s">
        <v>13</v>
      </c>
      <c r="D2155" t="s">
        <v>482</v>
      </c>
      <c r="E2155" t="s">
        <v>9</v>
      </c>
      <c r="F2155" t="s">
        <v>29</v>
      </c>
      <c r="G2155" t="s">
        <v>10</v>
      </c>
      <c r="H2155" t="s">
        <v>502</v>
      </c>
    </row>
    <row r="2156" spans="1:8" x14ac:dyDescent="0.35">
      <c r="A2156" t="s">
        <v>390</v>
      </c>
      <c r="B2156" t="s">
        <v>154</v>
      </c>
      <c r="C2156" t="s">
        <v>459</v>
      </c>
      <c r="D2156" t="s">
        <v>482</v>
      </c>
      <c r="E2156" t="s">
        <v>9</v>
      </c>
      <c r="F2156" t="s">
        <v>29</v>
      </c>
      <c r="G2156" t="s">
        <v>10</v>
      </c>
      <c r="H2156" t="s">
        <v>502</v>
      </c>
    </row>
    <row r="2157" spans="1:8" x14ac:dyDescent="0.35">
      <c r="A2157" t="s">
        <v>390</v>
      </c>
      <c r="B2157" t="s">
        <v>114</v>
      </c>
      <c r="C2157" t="s">
        <v>394</v>
      </c>
      <c r="D2157" t="s">
        <v>482</v>
      </c>
      <c r="E2157" t="s">
        <v>9</v>
      </c>
      <c r="F2157" t="s">
        <v>29</v>
      </c>
      <c r="G2157" t="s">
        <v>10</v>
      </c>
      <c r="H2157" t="s">
        <v>502</v>
      </c>
    </row>
    <row r="2158" spans="1:8" x14ac:dyDescent="0.35">
      <c r="A2158" t="s">
        <v>390</v>
      </c>
      <c r="B2158" t="s">
        <v>121</v>
      </c>
      <c r="C2158" t="s">
        <v>496</v>
      </c>
      <c r="D2158" t="s">
        <v>256</v>
      </c>
      <c r="E2158" t="s">
        <v>9</v>
      </c>
      <c r="F2158" t="s">
        <v>29</v>
      </c>
      <c r="G2158" t="s">
        <v>10</v>
      </c>
      <c r="H2158" t="s">
        <v>502</v>
      </c>
    </row>
    <row r="2159" spans="1:8" x14ac:dyDescent="0.35">
      <c r="A2159" t="s">
        <v>390</v>
      </c>
      <c r="B2159" t="s">
        <v>114</v>
      </c>
      <c r="C2159" t="s">
        <v>13</v>
      </c>
      <c r="D2159" t="s">
        <v>482</v>
      </c>
      <c r="E2159" t="s">
        <v>9</v>
      </c>
      <c r="F2159" t="s">
        <v>29</v>
      </c>
      <c r="G2159" t="s">
        <v>10</v>
      </c>
      <c r="H2159" t="s">
        <v>502</v>
      </c>
    </row>
    <row r="2160" spans="1:8" x14ac:dyDescent="0.35">
      <c r="A2160" t="s">
        <v>390</v>
      </c>
      <c r="B2160" t="s">
        <v>119</v>
      </c>
      <c r="C2160" t="s">
        <v>494</v>
      </c>
      <c r="D2160" t="s">
        <v>482</v>
      </c>
      <c r="E2160" t="s">
        <v>9</v>
      </c>
      <c r="F2160" t="s">
        <v>29</v>
      </c>
      <c r="G2160" t="s">
        <v>10</v>
      </c>
      <c r="H2160" t="s">
        <v>502</v>
      </c>
    </row>
    <row r="2161" spans="1:8" x14ac:dyDescent="0.35">
      <c r="A2161" t="s">
        <v>390</v>
      </c>
      <c r="B2161" t="s">
        <v>154</v>
      </c>
      <c r="C2161" t="s">
        <v>255</v>
      </c>
      <c r="D2161" t="s">
        <v>482</v>
      </c>
      <c r="E2161" t="s">
        <v>9</v>
      </c>
      <c r="F2161" t="s">
        <v>29</v>
      </c>
      <c r="G2161" t="s">
        <v>10</v>
      </c>
      <c r="H2161" t="s">
        <v>502</v>
      </c>
    </row>
    <row r="2162" spans="1:8" x14ac:dyDescent="0.35">
      <c r="A2162" t="s">
        <v>390</v>
      </c>
      <c r="B2162" t="s">
        <v>478</v>
      </c>
      <c r="C2162" t="s">
        <v>394</v>
      </c>
      <c r="D2162" t="s">
        <v>482</v>
      </c>
      <c r="E2162" t="s">
        <v>9</v>
      </c>
      <c r="F2162" t="s">
        <v>29</v>
      </c>
      <c r="G2162" t="s">
        <v>10</v>
      </c>
      <c r="H2162" t="s">
        <v>502</v>
      </c>
    </row>
    <row r="2163" spans="1:8" x14ac:dyDescent="0.35">
      <c r="A2163" t="s">
        <v>390</v>
      </c>
      <c r="B2163" t="s">
        <v>114</v>
      </c>
      <c r="C2163" t="s">
        <v>255</v>
      </c>
      <c r="D2163" t="s">
        <v>482</v>
      </c>
      <c r="E2163" t="s">
        <v>9</v>
      </c>
      <c r="F2163" t="s">
        <v>29</v>
      </c>
      <c r="G2163" t="s">
        <v>10</v>
      </c>
      <c r="H2163" t="s">
        <v>502</v>
      </c>
    </row>
    <row r="2164" spans="1:8" x14ac:dyDescent="0.35">
      <c r="A2164" t="s">
        <v>379</v>
      </c>
      <c r="B2164" t="s">
        <v>154</v>
      </c>
      <c r="C2164" t="s">
        <v>459</v>
      </c>
      <c r="D2164" t="s">
        <v>482</v>
      </c>
      <c r="E2164" t="s">
        <v>9</v>
      </c>
      <c r="F2164" t="s">
        <v>29</v>
      </c>
      <c r="G2164" t="s">
        <v>10</v>
      </c>
      <c r="H2164" t="s">
        <v>502</v>
      </c>
    </row>
    <row r="2165" spans="1:8" x14ac:dyDescent="0.35">
      <c r="A2165" t="s">
        <v>379</v>
      </c>
      <c r="B2165" t="s">
        <v>121</v>
      </c>
      <c r="C2165" t="s">
        <v>496</v>
      </c>
      <c r="D2165" t="s">
        <v>256</v>
      </c>
      <c r="E2165" t="s">
        <v>9</v>
      </c>
      <c r="F2165" t="s">
        <v>29</v>
      </c>
      <c r="G2165" t="s">
        <v>10</v>
      </c>
      <c r="H2165" t="s">
        <v>502</v>
      </c>
    </row>
    <row r="2166" spans="1:8" x14ac:dyDescent="0.35">
      <c r="A2166" t="s">
        <v>379</v>
      </c>
      <c r="B2166" t="s">
        <v>477</v>
      </c>
      <c r="C2166" t="s">
        <v>496</v>
      </c>
      <c r="D2166" t="s">
        <v>256</v>
      </c>
      <c r="E2166" t="s">
        <v>9</v>
      </c>
      <c r="F2166" t="s">
        <v>29</v>
      </c>
      <c r="G2166" t="s">
        <v>10</v>
      </c>
      <c r="H2166" t="s">
        <v>502</v>
      </c>
    </row>
    <row r="2167" spans="1:8" x14ac:dyDescent="0.35">
      <c r="A2167" t="s">
        <v>379</v>
      </c>
      <c r="B2167" t="s">
        <v>119</v>
      </c>
      <c r="C2167" t="s">
        <v>394</v>
      </c>
      <c r="D2167" t="s">
        <v>482</v>
      </c>
      <c r="E2167" t="s">
        <v>9</v>
      </c>
      <c r="F2167" t="s">
        <v>29</v>
      </c>
      <c r="G2167" t="s">
        <v>10</v>
      </c>
      <c r="H2167" t="s">
        <v>502</v>
      </c>
    </row>
    <row r="2168" spans="1:8" x14ac:dyDescent="0.35">
      <c r="A2168" t="s">
        <v>379</v>
      </c>
      <c r="B2168" t="s">
        <v>478</v>
      </c>
      <c r="C2168" t="s">
        <v>394</v>
      </c>
      <c r="D2168" t="s">
        <v>482</v>
      </c>
      <c r="E2168" t="s">
        <v>9</v>
      </c>
      <c r="F2168" t="s">
        <v>29</v>
      </c>
      <c r="G2168" t="s">
        <v>10</v>
      </c>
      <c r="H2168" t="s">
        <v>502</v>
      </c>
    </row>
    <row r="2169" spans="1:8" x14ac:dyDescent="0.35">
      <c r="A2169" t="s">
        <v>379</v>
      </c>
      <c r="B2169" t="s">
        <v>114</v>
      </c>
      <c r="C2169" t="s">
        <v>394</v>
      </c>
      <c r="D2169" t="s">
        <v>482</v>
      </c>
      <c r="E2169" t="s">
        <v>9</v>
      </c>
      <c r="F2169" t="s">
        <v>29</v>
      </c>
      <c r="G2169" t="s">
        <v>10</v>
      </c>
      <c r="H2169" t="s">
        <v>502</v>
      </c>
    </row>
    <row r="2170" spans="1:8" x14ac:dyDescent="0.35">
      <c r="A2170" t="s">
        <v>379</v>
      </c>
      <c r="B2170" t="s">
        <v>154</v>
      </c>
      <c r="C2170" t="s">
        <v>255</v>
      </c>
      <c r="D2170" t="s">
        <v>482</v>
      </c>
      <c r="E2170" t="s">
        <v>9</v>
      </c>
      <c r="F2170" t="s">
        <v>29</v>
      </c>
      <c r="G2170" t="s">
        <v>10</v>
      </c>
      <c r="H2170" t="s">
        <v>502</v>
      </c>
    </row>
    <row r="2171" spans="1:8" x14ac:dyDescent="0.35">
      <c r="A2171" t="s">
        <v>379</v>
      </c>
      <c r="B2171" t="s">
        <v>119</v>
      </c>
      <c r="C2171" t="s">
        <v>255</v>
      </c>
      <c r="D2171" t="s">
        <v>482</v>
      </c>
      <c r="E2171" t="s">
        <v>9</v>
      </c>
      <c r="F2171" t="s">
        <v>29</v>
      </c>
      <c r="G2171" t="s">
        <v>10</v>
      </c>
      <c r="H2171" t="s">
        <v>502</v>
      </c>
    </row>
    <row r="2172" spans="1:8" x14ac:dyDescent="0.35">
      <c r="A2172" t="s">
        <v>379</v>
      </c>
      <c r="B2172" t="s">
        <v>478</v>
      </c>
      <c r="C2172" t="s">
        <v>255</v>
      </c>
      <c r="D2172" t="s">
        <v>482</v>
      </c>
      <c r="E2172" t="s">
        <v>9</v>
      </c>
      <c r="F2172" t="s">
        <v>29</v>
      </c>
      <c r="G2172" t="s">
        <v>10</v>
      </c>
      <c r="H2172" t="s">
        <v>502</v>
      </c>
    </row>
    <row r="2173" spans="1:8" x14ac:dyDescent="0.35">
      <c r="A2173" t="s">
        <v>379</v>
      </c>
      <c r="B2173" t="s">
        <v>478</v>
      </c>
      <c r="C2173" t="s">
        <v>13</v>
      </c>
      <c r="D2173" t="s">
        <v>482</v>
      </c>
      <c r="E2173" t="s">
        <v>9</v>
      </c>
      <c r="F2173" t="s">
        <v>29</v>
      </c>
      <c r="G2173" t="s">
        <v>10</v>
      </c>
      <c r="H2173" t="s">
        <v>502</v>
      </c>
    </row>
    <row r="2174" spans="1:8" x14ac:dyDescent="0.35">
      <c r="A2174" t="s">
        <v>379</v>
      </c>
      <c r="B2174" t="s">
        <v>114</v>
      </c>
      <c r="C2174" t="s">
        <v>255</v>
      </c>
      <c r="D2174" t="s">
        <v>482</v>
      </c>
      <c r="E2174" t="s">
        <v>9</v>
      </c>
      <c r="F2174" t="s">
        <v>29</v>
      </c>
      <c r="G2174" t="s">
        <v>10</v>
      </c>
      <c r="H2174" t="s">
        <v>502</v>
      </c>
    </row>
    <row r="2175" spans="1:8" x14ac:dyDescent="0.35">
      <c r="A2175" t="s">
        <v>369</v>
      </c>
      <c r="B2175" t="s">
        <v>136</v>
      </c>
      <c r="C2175" t="s">
        <v>498</v>
      </c>
      <c r="D2175" t="s">
        <v>482</v>
      </c>
      <c r="E2175" t="s">
        <v>9</v>
      </c>
      <c r="F2175" t="s">
        <v>29</v>
      </c>
      <c r="G2175" t="s">
        <v>10</v>
      </c>
      <c r="H2175" t="s">
        <v>502</v>
      </c>
    </row>
    <row r="2176" spans="1:8" x14ac:dyDescent="0.35">
      <c r="A2176" t="s">
        <v>369</v>
      </c>
      <c r="B2176" t="s">
        <v>174</v>
      </c>
      <c r="C2176" t="s">
        <v>394</v>
      </c>
      <c r="D2176" t="s">
        <v>482</v>
      </c>
      <c r="E2176" t="s">
        <v>9</v>
      </c>
      <c r="F2176" t="s">
        <v>29</v>
      </c>
      <c r="G2176" t="s">
        <v>10</v>
      </c>
      <c r="H2176" t="s">
        <v>502</v>
      </c>
    </row>
    <row r="2177" spans="1:8" x14ac:dyDescent="0.35">
      <c r="A2177" t="s">
        <v>369</v>
      </c>
      <c r="B2177" t="s">
        <v>136</v>
      </c>
      <c r="C2177" t="s">
        <v>496</v>
      </c>
      <c r="D2177" t="s">
        <v>482</v>
      </c>
      <c r="E2177" t="s">
        <v>9</v>
      </c>
      <c r="F2177" t="s">
        <v>29</v>
      </c>
      <c r="G2177" t="s">
        <v>10</v>
      </c>
      <c r="H2177" t="s">
        <v>502</v>
      </c>
    </row>
    <row r="2178" spans="1:8" x14ac:dyDescent="0.35">
      <c r="A2178" t="s">
        <v>369</v>
      </c>
      <c r="B2178" t="s">
        <v>113</v>
      </c>
      <c r="C2178" t="s">
        <v>496</v>
      </c>
      <c r="D2178" t="s">
        <v>256</v>
      </c>
      <c r="E2178" t="s">
        <v>9</v>
      </c>
      <c r="F2178" t="s">
        <v>29</v>
      </c>
      <c r="G2178" t="s">
        <v>10</v>
      </c>
      <c r="H2178" t="s">
        <v>502</v>
      </c>
    </row>
    <row r="2179" spans="1:8" x14ac:dyDescent="0.35">
      <c r="A2179" t="s">
        <v>369</v>
      </c>
      <c r="B2179" t="s">
        <v>477</v>
      </c>
      <c r="C2179" t="s">
        <v>496</v>
      </c>
      <c r="D2179" t="s">
        <v>256</v>
      </c>
      <c r="E2179" t="s">
        <v>9</v>
      </c>
      <c r="F2179" t="s">
        <v>29</v>
      </c>
      <c r="G2179" t="s">
        <v>10</v>
      </c>
      <c r="H2179" t="s">
        <v>502</v>
      </c>
    </row>
    <row r="2180" spans="1:8" x14ac:dyDescent="0.35">
      <c r="A2180" t="s">
        <v>369</v>
      </c>
      <c r="B2180" t="s">
        <v>154</v>
      </c>
      <c r="C2180" t="s">
        <v>255</v>
      </c>
      <c r="D2180" t="s">
        <v>482</v>
      </c>
      <c r="E2180" t="s">
        <v>9</v>
      </c>
      <c r="F2180" t="s">
        <v>29</v>
      </c>
      <c r="G2180" t="s">
        <v>10</v>
      </c>
      <c r="H2180" t="s">
        <v>502</v>
      </c>
    </row>
    <row r="2181" spans="1:8" x14ac:dyDescent="0.35">
      <c r="A2181" t="s">
        <v>369</v>
      </c>
      <c r="B2181" t="s">
        <v>127</v>
      </c>
      <c r="C2181" t="s">
        <v>496</v>
      </c>
      <c r="D2181" t="s">
        <v>256</v>
      </c>
      <c r="E2181" t="s">
        <v>9</v>
      </c>
      <c r="F2181" t="s">
        <v>29</v>
      </c>
      <c r="G2181" t="s">
        <v>10</v>
      </c>
      <c r="H2181" t="s">
        <v>502</v>
      </c>
    </row>
    <row r="2182" spans="1:8" x14ac:dyDescent="0.35">
      <c r="A2182" t="s">
        <v>369</v>
      </c>
      <c r="B2182" t="s">
        <v>335</v>
      </c>
      <c r="C2182" t="s">
        <v>13</v>
      </c>
      <c r="D2182" t="s">
        <v>482</v>
      </c>
      <c r="E2182" t="s">
        <v>9</v>
      </c>
      <c r="F2182" t="s">
        <v>29</v>
      </c>
      <c r="G2182" t="s">
        <v>10</v>
      </c>
      <c r="H2182" t="s">
        <v>502</v>
      </c>
    </row>
    <row r="2183" spans="1:8" x14ac:dyDescent="0.35">
      <c r="A2183" t="s">
        <v>369</v>
      </c>
      <c r="B2183" t="s">
        <v>113</v>
      </c>
      <c r="C2183" t="s">
        <v>394</v>
      </c>
      <c r="D2183" t="s">
        <v>482</v>
      </c>
      <c r="E2183" t="s">
        <v>9</v>
      </c>
      <c r="F2183" t="s">
        <v>29</v>
      </c>
      <c r="G2183" t="s">
        <v>10</v>
      </c>
      <c r="H2183" t="s">
        <v>502</v>
      </c>
    </row>
    <row r="2184" spans="1:8" x14ac:dyDescent="0.35">
      <c r="A2184" t="s">
        <v>369</v>
      </c>
      <c r="B2184" t="s">
        <v>113</v>
      </c>
      <c r="C2184" t="s">
        <v>255</v>
      </c>
      <c r="D2184" t="s">
        <v>482</v>
      </c>
      <c r="E2184" t="s">
        <v>9</v>
      </c>
      <c r="F2184" t="s">
        <v>29</v>
      </c>
      <c r="G2184" t="s">
        <v>10</v>
      </c>
      <c r="H2184" t="s">
        <v>502</v>
      </c>
    </row>
    <row r="2185" spans="1:8" x14ac:dyDescent="0.35">
      <c r="A2185" t="s">
        <v>369</v>
      </c>
      <c r="B2185" t="s">
        <v>113</v>
      </c>
      <c r="C2185" t="s">
        <v>494</v>
      </c>
      <c r="D2185" t="s">
        <v>482</v>
      </c>
      <c r="E2185" t="s">
        <v>9</v>
      </c>
      <c r="F2185" t="s">
        <v>29</v>
      </c>
      <c r="G2185" t="s">
        <v>10</v>
      </c>
      <c r="H2185" t="s">
        <v>502</v>
      </c>
    </row>
    <row r="2186" spans="1:8" x14ac:dyDescent="0.35">
      <c r="A2186" t="s">
        <v>369</v>
      </c>
      <c r="B2186" t="s">
        <v>136</v>
      </c>
      <c r="C2186" t="s">
        <v>494</v>
      </c>
      <c r="D2186" t="s">
        <v>482</v>
      </c>
      <c r="E2186" t="s">
        <v>9</v>
      </c>
      <c r="F2186" t="s">
        <v>29</v>
      </c>
      <c r="G2186" t="s">
        <v>10</v>
      </c>
      <c r="H2186" t="s">
        <v>502</v>
      </c>
    </row>
    <row r="2187" spans="1:8" x14ac:dyDescent="0.35">
      <c r="A2187" t="s">
        <v>369</v>
      </c>
      <c r="B2187" t="s">
        <v>136</v>
      </c>
      <c r="C2187" t="s">
        <v>394</v>
      </c>
      <c r="D2187" t="s">
        <v>482</v>
      </c>
      <c r="E2187" t="s">
        <v>9</v>
      </c>
      <c r="F2187" t="s">
        <v>29</v>
      </c>
      <c r="G2187" t="s">
        <v>10</v>
      </c>
      <c r="H2187" t="s">
        <v>502</v>
      </c>
    </row>
    <row r="2188" spans="1:8" x14ac:dyDescent="0.35">
      <c r="A2188" t="s">
        <v>369</v>
      </c>
      <c r="B2188" t="s">
        <v>174</v>
      </c>
      <c r="C2188" t="s">
        <v>496</v>
      </c>
      <c r="D2188" t="s">
        <v>256</v>
      </c>
      <c r="E2188" t="s">
        <v>9</v>
      </c>
      <c r="F2188" t="s">
        <v>29</v>
      </c>
      <c r="G2188" t="s">
        <v>10</v>
      </c>
      <c r="H2188" t="s">
        <v>502</v>
      </c>
    </row>
    <row r="2189" spans="1:8" x14ac:dyDescent="0.35">
      <c r="A2189" t="s">
        <v>369</v>
      </c>
      <c r="B2189" t="s">
        <v>154</v>
      </c>
      <c r="C2189" t="s">
        <v>459</v>
      </c>
      <c r="D2189" t="s">
        <v>482</v>
      </c>
      <c r="E2189" t="s">
        <v>9</v>
      </c>
      <c r="F2189" t="s">
        <v>29</v>
      </c>
      <c r="G2189" t="s">
        <v>10</v>
      </c>
      <c r="H2189" t="s">
        <v>502</v>
      </c>
    </row>
    <row r="2190" spans="1:8" x14ac:dyDescent="0.35">
      <c r="A2190" t="s">
        <v>369</v>
      </c>
      <c r="B2190" t="s">
        <v>121</v>
      </c>
      <c r="C2190" t="s">
        <v>496</v>
      </c>
      <c r="D2190" t="s">
        <v>256</v>
      </c>
      <c r="E2190" t="s">
        <v>9</v>
      </c>
      <c r="F2190" t="s">
        <v>29</v>
      </c>
      <c r="G2190" t="s">
        <v>10</v>
      </c>
      <c r="H2190" t="s">
        <v>502</v>
      </c>
    </row>
    <row r="2191" spans="1:8" x14ac:dyDescent="0.35">
      <c r="A2191" t="s">
        <v>369</v>
      </c>
      <c r="B2191" t="s">
        <v>108</v>
      </c>
      <c r="C2191" t="s">
        <v>255</v>
      </c>
      <c r="D2191" t="s">
        <v>482</v>
      </c>
      <c r="E2191" t="s">
        <v>9</v>
      </c>
      <c r="F2191" t="s">
        <v>29</v>
      </c>
      <c r="G2191" t="s">
        <v>10</v>
      </c>
      <c r="H2191" t="s">
        <v>502</v>
      </c>
    </row>
    <row r="2192" spans="1:8" x14ac:dyDescent="0.35">
      <c r="A2192" t="s">
        <v>369</v>
      </c>
      <c r="B2192" t="s">
        <v>136</v>
      </c>
      <c r="C2192" t="s">
        <v>255</v>
      </c>
      <c r="D2192" t="s">
        <v>482</v>
      </c>
      <c r="E2192" t="s">
        <v>9</v>
      </c>
      <c r="F2192" t="s">
        <v>29</v>
      </c>
      <c r="G2192" t="s">
        <v>10</v>
      </c>
      <c r="H2192" t="s">
        <v>502</v>
      </c>
    </row>
    <row r="2193" spans="1:8" x14ac:dyDescent="0.35">
      <c r="A2193" t="s">
        <v>369</v>
      </c>
      <c r="B2193" t="s">
        <v>154</v>
      </c>
      <c r="C2193" t="s">
        <v>394</v>
      </c>
      <c r="D2193" t="s">
        <v>482</v>
      </c>
      <c r="E2193" t="s">
        <v>9</v>
      </c>
      <c r="F2193" t="s">
        <v>29</v>
      </c>
      <c r="G2193" t="s">
        <v>10</v>
      </c>
      <c r="H2193" t="s">
        <v>502</v>
      </c>
    </row>
    <row r="2194" spans="1:8" x14ac:dyDescent="0.35">
      <c r="A2194" t="s">
        <v>369</v>
      </c>
      <c r="B2194" t="s">
        <v>127</v>
      </c>
      <c r="C2194" t="s">
        <v>494</v>
      </c>
      <c r="D2194" t="s">
        <v>482</v>
      </c>
      <c r="E2194" t="s">
        <v>9</v>
      </c>
      <c r="F2194" t="s">
        <v>29</v>
      </c>
      <c r="G2194" t="s">
        <v>10</v>
      </c>
      <c r="H2194" t="s">
        <v>502</v>
      </c>
    </row>
    <row r="2195" spans="1:8" x14ac:dyDescent="0.35">
      <c r="A2195" t="s">
        <v>369</v>
      </c>
      <c r="B2195" t="s">
        <v>136</v>
      </c>
      <c r="C2195" t="s">
        <v>459</v>
      </c>
      <c r="D2195" t="s">
        <v>482</v>
      </c>
      <c r="E2195" t="s">
        <v>9</v>
      </c>
      <c r="F2195" t="s">
        <v>29</v>
      </c>
      <c r="G2195" t="s">
        <v>10</v>
      </c>
      <c r="H2195" t="s">
        <v>502</v>
      </c>
    </row>
    <row r="2196" spans="1:8" x14ac:dyDescent="0.35">
      <c r="A2196" t="s">
        <v>369</v>
      </c>
      <c r="B2196" t="s">
        <v>174</v>
      </c>
      <c r="C2196" t="s">
        <v>255</v>
      </c>
      <c r="D2196" t="s">
        <v>482</v>
      </c>
      <c r="E2196" t="s">
        <v>9</v>
      </c>
      <c r="F2196" t="s">
        <v>29</v>
      </c>
      <c r="G2196" t="s">
        <v>10</v>
      </c>
      <c r="H2196" t="s">
        <v>502</v>
      </c>
    </row>
    <row r="2197" spans="1:8" x14ac:dyDescent="0.35">
      <c r="A2197" t="s">
        <v>369</v>
      </c>
      <c r="B2197" t="s">
        <v>127</v>
      </c>
      <c r="C2197" t="s">
        <v>394</v>
      </c>
      <c r="D2197" t="s">
        <v>482</v>
      </c>
      <c r="E2197" t="s">
        <v>9</v>
      </c>
      <c r="F2197" t="s">
        <v>29</v>
      </c>
      <c r="G2197" t="s">
        <v>10</v>
      </c>
      <c r="H2197" t="s">
        <v>502</v>
      </c>
    </row>
    <row r="2198" spans="1:8" x14ac:dyDescent="0.35">
      <c r="A2198" t="s">
        <v>369</v>
      </c>
      <c r="B2198" t="s">
        <v>108</v>
      </c>
      <c r="C2198" t="s">
        <v>474</v>
      </c>
      <c r="D2198" t="s">
        <v>482</v>
      </c>
      <c r="E2198" t="s">
        <v>9</v>
      </c>
      <c r="F2198" t="s">
        <v>29</v>
      </c>
      <c r="G2198" t="s">
        <v>10</v>
      </c>
      <c r="H2198" t="s">
        <v>502</v>
      </c>
    </row>
    <row r="2199" spans="1:8" x14ac:dyDescent="0.35">
      <c r="A2199" t="s">
        <v>369</v>
      </c>
      <c r="B2199" t="s">
        <v>117</v>
      </c>
      <c r="C2199" t="s">
        <v>494</v>
      </c>
      <c r="D2199" t="s">
        <v>482</v>
      </c>
      <c r="E2199" t="s">
        <v>9</v>
      </c>
      <c r="F2199" t="s">
        <v>29</v>
      </c>
      <c r="G2199" t="s">
        <v>10</v>
      </c>
      <c r="H2199" t="s">
        <v>502</v>
      </c>
    </row>
    <row r="2200" spans="1:8" x14ac:dyDescent="0.35">
      <c r="A2200" t="s">
        <v>369</v>
      </c>
      <c r="B2200" t="s">
        <v>108</v>
      </c>
      <c r="C2200" t="s">
        <v>497</v>
      </c>
      <c r="D2200" t="s">
        <v>482</v>
      </c>
      <c r="E2200" t="s">
        <v>9</v>
      </c>
      <c r="F2200" t="s">
        <v>29</v>
      </c>
      <c r="G2200" t="s">
        <v>10</v>
      </c>
      <c r="H2200" t="s">
        <v>502</v>
      </c>
    </row>
    <row r="2201" spans="1:8" x14ac:dyDescent="0.35">
      <c r="A2201" t="s">
        <v>369</v>
      </c>
      <c r="B2201" t="s">
        <v>117</v>
      </c>
      <c r="C2201" t="s">
        <v>394</v>
      </c>
      <c r="D2201" t="s">
        <v>482</v>
      </c>
      <c r="E2201" t="s">
        <v>9</v>
      </c>
      <c r="F2201" t="s">
        <v>29</v>
      </c>
      <c r="G2201" t="s">
        <v>10</v>
      </c>
      <c r="H2201" t="s">
        <v>502</v>
      </c>
    </row>
    <row r="2202" spans="1:8" x14ac:dyDescent="0.35">
      <c r="A2202" t="s">
        <v>369</v>
      </c>
      <c r="B2202" t="s">
        <v>108</v>
      </c>
      <c r="C2202" t="s">
        <v>494</v>
      </c>
      <c r="D2202" t="s">
        <v>482</v>
      </c>
      <c r="E2202" t="s">
        <v>9</v>
      </c>
      <c r="F2202" t="s">
        <v>29</v>
      </c>
      <c r="G2202" t="s">
        <v>10</v>
      </c>
      <c r="H2202" t="s">
        <v>502</v>
      </c>
    </row>
    <row r="2203" spans="1:8" x14ac:dyDescent="0.35">
      <c r="A2203" t="s">
        <v>369</v>
      </c>
      <c r="B2203" t="s">
        <v>108</v>
      </c>
      <c r="C2203" t="s">
        <v>394</v>
      </c>
      <c r="D2203" t="s">
        <v>482</v>
      </c>
      <c r="E2203" t="s">
        <v>9</v>
      </c>
      <c r="F2203" t="s">
        <v>29</v>
      </c>
      <c r="G2203" t="s">
        <v>10</v>
      </c>
      <c r="H2203" t="s">
        <v>502</v>
      </c>
    </row>
    <row r="2204" spans="1:8" x14ac:dyDescent="0.35">
      <c r="A2204" t="s">
        <v>369</v>
      </c>
      <c r="B2204" t="s">
        <v>117</v>
      </c>
      <c r="C2204" t="s">
        <v>255</v>
      </c>
      <c r="D2204" t="s">
        <v>482</v>
      </c>
      <c r="E2204" t="s">
        <v>9</v>
      </c>
      <c r="F2204" t="s">
        <v>29</v>
      </c>
      <c r="G2204" t="s">
        <v>10</v>
      </c>
      <c r="H2204" t="s">
        <v>502</v>
      </c>
    </row>
    <row r="2205" spans="1:8" x14ac:dyDescent="0.35">
      <c r="A2205" t="s">
        <v>369</v>
      </c>
      <c r="B2205" t="s">
        <v>127</v>
      </c>
      <c r="C2205" t="s">
        <v>255</v>
      </c>
      <c r="D2205" t="s">
        <v>482</v>
      </c>
      <c r="E2205" t="s">
        <v>9</v>
      </c>
      <c r="F2205" t="s">
        <v>29</v>
      </c>
      <c r="G2205" t="s">
        <v>10</v>
      </c>
      <c r="H2205" t="s">
        <v>502</v>
      </c>
    </row>
    <row r="2206" spans="1:8" x14ac:dyDescent="0.35">
      <c r="A2206" t="s">
        <v>369</v>
      </c>
      <c r="B2206" t="s">
        <v>108</v>
      </c>
      <c r="C2206" t="s">
        <v>13</v>
      </c>
      <c r="D2206" t="s">
        <v>256</v>
      </c>
      <c r="E2206" t="s">
        <v>9</v>
      </c>
      <c r="F2206" t="s">
        <v>29</v>
      </c>
      <c r="G2206" t="s">
        <v>10</v>
      </c>
      <c r="H2206" t="s">
        <v>502</v>
      </c>
    </row>
    <row r="2207" spans="1:8" x14ac:dyDescent="0.35">
      <c r="A2207" t="s">
        <v>369</v>
      </c>
      <c r="B2207" t="s">
        <v>335</v>
      </c>
      <c r="C2207" t="s">
        <v>494</v>
      </c>
      <c r="D2207" t="s">
        <v>482</v>
      </c>
      <c r="E2207" t="s">
        <v>9</v>
      </c>
      <c r="F2207" t="s">
        <v>29</v>
      </c>
      <c r="G2207" t="s">
        <v>10</v>
      </c>
      <c r="H2207" t="s">
        <v>502</v>
      </c>
    </row>
    <row r="2208" spans="1:8" x14ac:dyDescent="0.35">
      <c r="A2208" t="s">
        <v>392</v>
      </c>
      <c r="B2208" t="s">
        <v>478</v>
      </c>
      <c r="C2208" t="s">
        <v>13</v>
      </c>
      <c r="D2208" t="s">
        <v>482</v>
      </c>
      <c r="E2208" t="s">
        <v>9</v>
      </c>
      <c r="F2208" t="s">
        <v>29</v>
      </c>
      <c r="G2208" t="s">
        <v>10</v>
      </c>
      <c r="H2208" t="s">
        <v>502</v>
      </c>
    </row>
    <row r="2209" spans="1:8" x14ac:dyDescent="0.35">
      <c r="A2209" t="s">
        <v>392</v>
      </c>
      <c r="B2209" t="s">
        <v>335</v>
      </c>
      <c r="C2209" t="s">
        <v>13</v>
      </c>
      <c r="D2209" t="s">
        <v>482</v>
      </c>
      <c r="E2209" t="s">
        <v>9</v>
      </c>
      <c r="F2209" t="s">
        <v>29</v>
      </c>
      <c r="G2209" t="s">
        <v>10</v>
      </c>
      <c r="H2209" t="s">
        <v>502</v>
      </c>
    </row>
    <row r="2210" spans="1:8" x14ac:dyDescent="0.35">
      <c r="A2210" t="s">
        <v>392</v>
      </c>
      <c r="B2210" t="s">
        <v>477</v>
      </c>
      <c r="C2210" t="s">
        <v>496</v>
      </c>
      <c r="D2210" t="s">
        <v>256</v>
      </c>
      <c r="E2210" t="s">
        <v>9</v>
      </c>
      <c r="F2210" t="s">
        <v>29</v>
      </c>
      <c r="G2210" t="s">
        <v>10</v>
      </c>
      <c r="H2210" t="s">
        <v>502</v>
      </c>
    </row>
    <row r="2211" spans="1:8" x14ac:dyDescent="0.35">
      <c r="A2211" t="s">
        <v>392</v>
      </c>
      <c r="B2211" t="s">
        <v>114</v>
      </c>
      <c r="C2211" t="s">
        <v>13</v>
      </c>
      <c r="D2211" t="s">
        <v>482</v>
      </c>
      <c r="E2211" t="s">
        <v>9</v>
      </c>
      <c r="F2211" t="s">
        <v>29</v>
      </c>
      <c r="G2211" t="s">
        <v>10</v>
      </c>
      <c r="H2211" t="s">
        <v>502</v>
      </c>
    </row>
    <row r="2212" spans="1:8" x14ac:dyDescent="0.35">
      <c r="A2212" t="s">
        <v>392</v>
      </c>
      <c r="B2212" t="s">
        <v>119</v>
      </c>
      <c r="C2212" t="s">
        <v>494</v>
      </c>
      <c r="D2212" t="s">
        <v>482</v>
      </c>
      <c r="E2212" t="s">
        <v>9</v>
      </c>
      <c r="F2212" t="s">
        <v>29</v>
      </c>
      <c r="G2212" t="s">
        <v>10</v>
      </c>
      <c r="H2212" t="s">
        <v>502</v>
      </c>
    </row>
    <row r="2213" spans="1:8" x14ac:dyDescent="0.35">
      <c r="A2213" t="s">
        <v>392</v>
      </c>
      <c r="B2213" t="s">
        <v>478</v>
      </c>
      <c r="C2213" t="s">
        <v>255</v>
      </c>
      <c r="D2213" t="s">
        <v>482</v>
      </c>
      <c r="E2213" t="s">
        <v>9</v>
      </c>
      <c r="F2213" t="s">
        <v>29</v>
      </c>
      <c r="G2213" t="s">
        <v>10</v>
      </c>
      <c r="H2213" t="s">
        <v>502</v>
      </c>
    </row>
    <row r="2214" spans="1:8" x14ac:dyDescent="0.35">
      <c r="A2214" t="s">
        <v>392</v>
      </c>
      <c r="B2214" t="s">
        <v>154</v>
      </c>
      <c r="C2214" t="s">
        <v>255</v>
      </c>
      <c r="D2214" t="s">
        <v>482</v>
      </c>
      <c r="E2214" t="s">
        <v>9</v>
      </c>
      <c r="F2214" t="s">
        <v>29</v>
      </c>
      <c r="G2214" t="s">
        <v>10</v>
      </c>
      <c r="H2214" t="s">
        <v>502</v>
      </c>
    </row>
    <row r="2215" spans="1:8" x14ac:dyDescent="0.35">
      <c r="A2215" t="s">
        <v>392</v>
      </c>
      <c r="B2215" t="s">
        <v>154</v>
      </c>
      <c r="C2215" t="s">
        <v>394</v>
      </c>
      <c r="D2215" t="s">
        <v>482</v>
      </c>
      <c r="E2215" t="s">
        <v>9</v>
      </c>
      <c r="F2215" t="s">
        <v>29</v>
      </c>
      <c r="G2215" t="s">
        <v>10</v>
      </c>
      <c r="H2215" t="s">
        <v>502</v>
      </c>
    </row>
    <row r="2216" spans="1:8" x14ac:dyDescent="0.35">
      <c r="A2216" t="s">
        <v>392</v>
      </c>
      <c r="B2216" t="s">
        <v>114</v>
      </c>
      <c r="C2216" t="s">
        <v>394</v>
      </c>
      <c r="D2216" t="s">
        <v>482</v>
      </c>
      <c r="E2216" t="s">
        <v>9</v>
      </c>
      <c r="F2216" t="s">
        <v>29</v>
      </c>
      <c r="G2216" t="s">
        <v>10</v>
      </c>
      <c r="H2216" t="s">
        <v>502</v>
      </c>
    </row>
    <row r="2217" spans="1:8" x14ac:dyDescent="0.35">
      <c r="A2217" t="s">
        <v>392</v>
      </c>
      <c r="B2217" t="s">
        <v>114</v>
      </c>
      <c r="C2217" t="s">
        <v>255</v>
      </c>
      <c r="D2217" t="s">
        <v>482</v>
      </c>
      <c r="E2217" t="s">
        <v>9</v>
      </c>
      <c r="F2217" t="s">
        <v>29</v>
      </c>
      <c r="G2217" t="s">
        <v>10</v>
      </c>
      <c r="H2217" t="s">
        <v>502</v>
      </c>
    </row>
    <row r="2218" spans="1:8" x14ac:dyDescent="0.35">
      <c r="A2218" t="s">
        <v>392</v>
      </c>
      <c r="B2218" t="s">
        <v>478</v>
      </c>
      <c r="C2218" t="s">
        <v>394</v>
      </c>
      <c r="D2218" t="s">
        <v>482</v>
      </c>
      <c r="E2218" t="s">
        <v>9</v>
      </c>
      <c r="F2218" t="s">
        <v>29</v>
      </c>
      <c r="G2218" t="s">
        <v>10</v>
      </c>
      <c r="H2218" t="s">
        <v>502</v>
      </c>
    </row>
    <row r="2219" spans="1:8" x14ac:dyDescent="0.35">
      <c r="A2219" t="s">
        <v>392</v>
      </c>
      <c r="B2219" t="s">
        <v>121</v>
      </c>
      <c r="C2219" t="s">
        <v>496</v>
      </c>
      <c r="D2219" t="s">
        <v>256</v>
      </c>
      <c r="E2219" t="s">
        <v>9</v>
      </c>
      <c r="F2219" t="s">
        <v>29</v>
      </c>
      <c r="G2219" t="s">
        <v>10</v>
      </c>
      <c r="H2219" t="s">
        <v>502</v>
      </c>
    </row>
    <row r="2220" spans="1:8" x14ac:dyDescent="0.35">
      <c r="A2220" t="s">
        <v>392</v>
      </c>
      <c r="B2220" t="s">
        <v>154</v>
      </c>
      <c r="C2220" t="s">
        <v>459</v>
      </c>
      <c r="D2220" t="s">
        <v>482</v>
      </c>
      <c r="E2220" t="s">
        <v>9</v>
      </c>
      <c r="F2220" t="s">
        <v>29</v>
      </c>
      <c r="G2220" t="s">
        <v>10</v>
      </c>
      <c r="H2220" t="s">
        <v>502</v>
      </c>
    </row>
    <row r="2221" spans="1:8" x14ac:dyDescent="0.35">
      <c r="A2221" t="s">
        <v>385</v>
      </c>
      <c r="B2221" t="s">
        <v>154</v>
      </c>
      <c r="C2221" t="s">
        <v>255</v>
      </c>
      <c r="D2221" t="s">
        <v>482</v>
      </c>
      <c r="E2221" t="s">
        <v>9</v>
      </c>
      <c r="F2221" t="s">
        <v>1327</v>
      </c>
      <c r="G2221" t="s">
        <v>10</v>
      </c>
      <c r="H2221" t="s">
        <v>502</v>
      </c>
    </row>
    <row r="2222" spans="1:8" x14ac:dyDescent="0.35">
      <c r="A2222" t="s">
        <v>385</v>
      </c>
      <c r="B2222" t="s">
        <v>478</v>
      </c>
      <c r="C2222" t="s">
        <v>255</v>
      </c>
      <c r="D2222" t="s">
        <v>482</v>
      </c>
      <c r="E2222" t="s">
        <v>9</v>
      </c>
      <c r="F2222" t="s">
        <v>1327</v>
      </c>
      <c r="G2222" t="s">
        <v>10</v>
      </c>
      <c r="H2222" t="s">
        <v>502</v>
      </c>
    </row>
    <row r="2223" spans="1:8" x14ac:dyDescent="0.35">
      <c r="A2223" t="s">
        <v>385</v>
      </c>
      <c r="B2223" t="s">
        <v>119</v>
      </c>
      <c r="C2223" t="s">
        <v>394</v>
      </c>
      <c r="D2223" t="s">
        <v>482</v>
      </c>
      <c r="E2223" t="s">
        <v>9</v>
      </c>
      <c r="F2223" t="s">
        <v>1327</v>
      </c>
      <c r="G2223" t="s">
        <v>10</v>
      </c>
      <c r="H2223" t="s">
        <v>502</v>
      </c>
    </row>
    <row r="2224" spans="1:8" x14ac:dyDescent="0.35">
      <c r="A2224" t="s">
        <v>385</v>
      </c>
      <c r="B2224" t="s">
        <v>154</v>
      </c>
      <c r="C2224" t="s">
        <v>459</v>
      </c>
      <c r="D2224" t="s">
        <v>482</v>
      </c>
      <c r="E2224" t="s">
        <v>9</v>
      </c>
      <c r="F2224" t="s">
        <v>1327</v>
      </c>
      <c r="G2224" t="s">
        <v>10</v>
      </c>
      <c r="H2224" t="s">
        <v>502</v>
      </c>
    </row>
    <row r="2225" spans="1:8" x14ac:dyDescent="0.35">
      <c r="A2225" t="s">
        <v>385</v>
      </c>
      <c r="B2225" t="s">
        <v>119</v>
      </c>
      <c r="C2225" t="s">
        <v>255</v>
      </c>
      <c r="D2225" t="s">
        <v>482</v>
      </c>
      <c r="E2225" t="s">
        <v>9</v>
      </c>
      <c r="F2225" t="s">
        <v>1327</v>
      </c>
      <c r="G2225" t="s">
        <v>10</v>
      </c>
      <c r="H2225" t="s">
        <v>502</v>
      </c>
    </row>
    <row r="2226" spans="1:8" x14ac:dyDescent="0.35">
      <c r="A2226" t="s">
        <v>385</v>
      </c>
      <c r="B2226" t="s">
        <v>119</v>
      </c>
      <c r="C2226" t="s">
        <v>494</v>
      </c>
      <c r="D2226" t="s">
        <v>482</v>
      </c>
      <c r="E2226" t="s">
        <v>9</v>
      </c>
      <c r="F2226" t="s">
        <v>1327</v>
      </c>
      <c r="G2226" t="s">
        <v>10</v>
      </c>
      <c r="H2226" t="s">
        <v>502</v>
      </c>
    </row>
    <row r="2227" spans="1:8" x14ac:dyDescent="0.35">
      <c r="A2227" t="s">
        <v>385</v>
      </c>
      <c r="B2227" t="s">
        <v>478</v>
      </c>
      <c r="C2227" t="s">
        <v>394</v>
      </c>
      <c r="D2227" t="s">
        <v>482</v>
      </c>
      <c r="E2227" t="s">
        <v>9</v>
      </c>
      <c r="F2227" t="s">
        <v>1327</v>
      </c>
      <c r="G2227" t="s">
        <v>10</v>
      </c>
      <c r="H2227" t="s">
        <v>502</v>
      </c>
    </row>
    <row r="2228" spans="1:8" x14ac:dyDescent="0.35">
      <c r="A2228" t="s">
        <v>385</v>
      </c>
      <c r="B2228" t="s">
        <v>478</v>
      </c>
      <c r="C2228" t="s">
        <v>13</v>
      </c>
      <c r="D2228" t="s">
        <v>482</v>
      </c>
      <c r="E2228" t="s">
        <v>9</v>
      </c>
      <c r="F2228" t="s">
        <v>1327</v>
      </c>
      <c r="G2228" t="s">
        <v>10</v>
      </c>
      <c r="H2228" t="s">
        <v>502</v>
      </c>
    </row>
    <row r="2229" spans="1:8" x14ac:dyDescent="0.35">
      <c r="A2229" t="s">
        <v>385</v>
      </c>
      <c r="B2229" t="s">
        <v>335</v>
      </c>
      <c r="C2229" t="s">
        <v>13</v>
      </c>
      <c r="D2229" t="s">
        <v>482</v>
      </c>
      <c r="E2229" t="s">
        <v>9</v>
      </c>
      <c r="F2229" t="s">
        <v>1327</v>
      </c>
      <c r="G2229" t="s">
        <v>10</v>
      </c>
      <c r="H2229" t="s">
        <v>502</v>
      </c>
    </row>
    <row r="2230" spans="1:8" x14ac:dyDescent="0.35">
      <c r="A2230" t="s">
        <v>385</v>
      </c>
      <c r="B2230" t="s">
        <v>114</v>
      </c>
      <c r="C2230" t="s">
        <v>255</v>
      </c>
      <c r="D2230" t="s">
        <v>482</v>
      </c>
      <c r="E2230" t="s">
        <v>9</v>
      </c>
      <c r="F2230" t="s">
        <v>1327</v>
      </c>
      <c r="G2230" t="s">
        <v>10</v>
      </c>
      <c r="H2230" t="s">
        <v>502</v>
      </c>
    </row>
    <row r="2231" spans="1:8" x14ac:dyDescent="0.35">
      <c r="A2231" t="s">
        <v>386</v>
      </c>
      <c r="B2231" t="s">
        <v>119</v>
      </c>
      <c r="C2231" t="s">
        <v>255</v>
      </c>
      <c r="D2231" t="s">
        <v>482</v>
      </c>
      <c r="E2231" t="s">
        <v>9</v>
      </c>
      <c r="F2231" t="s">
        <v>1327</v>
      </c>
      <c r="G2231" t="s">
        <v>10</v>
      </c>
      <c r="H2231" t="s">
        <v>502</v>
      </c>
    </row>
    <row r="2232" spans="1:8" x14ac:dyDescent="0.35">
      <c r="A2232" t="s">
        <v>386</v>
      </c>
      <c r="B2232" t="s">
        <v>114</v>
      </c>
      <c r="C2232" t="s">
        <v>255</v>
      </c>
      <c r="D2232" t="s">
        <v>482</v>
      </c>
      <c r="E2232" t="s">
        <v>9</v>
      </c>
      <c r="F2232" t="s">
        <v>1327</v>
      </c>
      <c r="G2232" t="s">
        <v>10</v>
      </c>
      <c r="H2232" t="s">
        <v>502</v>
      </c>
    </row>
    <row r="2233" spans="1:8" x14ac:dyDescent="0.35">
      <c r="A2233" t="s">
        <v>386</v>
      </c>
      <c r="B2233" t="s">
        <v>335</v>
      </c>
      <c r="C2233" t="s">
        <v>13</v>
      </c>
      <c r="D2233" t="s">
        <v>482</v>
      </c>
      <c r="E2233" t="s">
        <v>9</v>
      </c>
      <c r="F2233" t="s">
        <v>1327</v>
      </c>
      <c r="G2233" t="s">
        <v>10</v>
      </c>
      <c r="H2233" t="s">
        <v>502</v>
      </c>
    </row>
    <row r="2234" spans="1:8" x14ac:dyDescent="0.35">
      <c r="A2234" t="s">
        <v>386</v>
      </c>
      <c r="B2234" t="s">
        <v>154</v>
      </c>
      <c r="C2234" t="s">
        <v>255</v>
      </c>
      <c r="D2234" t="s">
        <v>482</v>
      </c>
      <c r="E2234" t="s">
        <v>9</v>
      </c>
      <c r="F2234" t="s">
        <v>1327</v>
      </c>
      <c r="G2234" t="s">
        <v>10</v>
      </c>
      <c r="H2234" t="s">
        <v>502</v>
      </c>
    </row>
    <row r="2235" spans="1:8" x14ac:dyDescent="0.35">
      <c r="A2235" t="s">
        <v>386</v>
      </c>
      <c r="B2235" t="s">
        <v>478</v>
      </c>
      <c r="C2235" t="s">
        <v>13</v>
      </c>
      <c r="D2235" t="s">
        <v>482</v>
      </c>
      <c r="E2235" t="s">
        <v>9</v>
      </c>
      <c r="F2235" t="s">
        <v>1327</v>
      </c>
      <c r="G2235" t="s">
        <v>10</v>
      </c>
      <c r="H2235" t="s">
        <v>502</v>
      </c>
    </row>
    <row r="2236" spans="1:8" x14ac:dyDescent="0.35">
      <c r="A2236" t="s">
        <v>386</v>
      </c>
      <c r="B2236" t="s">
        <v>119</v>
      </c>
      <c r="C2236" t="s">
        <v>494</v>
      </c>
      <c r="D2236" t="s">
        <v>482</v>
      </c>
      <c r="E2236" t="s">
        <v>9</v>
      </c>
      <c r="F2236" t="s">
        <v>1327</v>
      </c>
      <c r="G2236" t="s">
        <v>10</v>
      </c>
      <c r="H2236" t="s">
        <v>502</v>
      </c>
    </row>
    <row r="2237" spans="1:8" x14ac:dyDescent="0.35">
      <c r="A2237" t="s">
        <v>386</v>
      </c>
      <c r="B2237" t="s">
        <v>119</v>
      </c>
      <c r="C2237" t="s">
        <v>394</v>
      </c>
      <c r="D2237" t="s">
        <v>482</v>
      </c>
      <c r="E2237" t="s">
        <v>9</v>
      </c>
      <c r="F2237" t="s">
        <v>1327</v>
      </c>
      <c r="G2237" t="s">
        <v>10</v>
      </c>
      <c r="H2237" t="s">
        <v>502</v>
      </c>
    </row>
    <row r="2238" spans="1:8" x14ac:dyDescent="0.35">
      <c r="A2238" t="s">
        <v>386</v>
      </c>
      <c r="B2238" t="s">
        <v>478</v>
      </c>
      <c r="C2238" t="s">
        <v>394</v>
      </c>
      <c r="D2238" t="s">
        <v>482</v>
      </c>
      <c r="E2238" t="s">
        <v>9</v>
      </c>
      <c r="F2238" t="s">
        <v>1327</v>
      </c>
      <c r="G2238" t="s">
        <v>10</v>
      </c>
      <c r="H2238" t="s">
        <v>502</v>
      </c>
    </row>
    <row r="2239" spans="1:8" x14ac:dyDescent="0.35">
      <c r="A2239" t="s">
        <v>386</v>
      </c>
      <c r="B2239" t="s">
        <v>478</v>
      </c>
      <c r="C2239" t="s">
        <v>255</v>
      </c>
      <c r="D2239" t="s">
        <v>482</v>
      </c>
      <c r="E2239" t="s">
        <v>9</v>
      </c>
      <c r="F2239" t="s">
        <v>1327</v>
      </c>
      <c r="G2239" t="s">
        <v>10</v>
      </c>
      <c r="H2239" t="s">
        <v>502</v>
      </c>
    </row>
    <row r="2240" spans="1:8" x14ac:dyDescent="0.35">
      <c r="A2240" t="s">
        <v>386</v>
      </c>
      <c r="B2240" t="s">
        <v>154</v>
      </c>
      <c r="C2240" t="s">
        <v>459</v>
      </c>
      <c r="D2240" t="s">
        <v>482</v>
      </c>
      <c r="E2240" t="s">
        <v>9</v>
      </c>
      <c r="F2240" t="s">
        <v>1327</v>
      </c>
      <c r="G2240" t="s">
        <v>10</v>
      </c>
      <c r="H2240" t="s">
        <v>502</v>
      </c>
    </row>
    <row r="2241" spans="1:8" x14ac:dyDescent="0.35">
      <c r="A2241" t="s">
        <v>387</v>
      </c>
      <c r="B2241" t="s">
        <v>478</v>
      </c>
      <c r="C2241" t="s">
        <v>255</v>
      </c>
      <c r="D2241" t="s">
        <v>482</v>
      </c>
      <c r="E2241" t="s">
        <v>9</v>
      </c>
      <c r="F2241" t="s">
        <v>1327</v>
      </c>
      <c r="G2241" t="s">
        <v>10</v>
      </c>
      <c r="H2241" t="s">
        <v>502</v>
      </c>
    </row>
    <row r="2242" spans="1:8" x14ac:dyDescent="0.35">
      <c r="A2242" t="s">
        <v>387</v>
      </c>
      <c r="B2242" t="s">
        <v>114</v>
      </c>
      <c r="C2242" t="s">
        <v>255</v>
      </c>
      <c r="D2242" t="s">
        <v>482</v>
      </c>
      <c r="E2242" t="s">
        <v>9</v>
      </c>
      <c r="F2242" t="s">
        <v>1327</v>
      </c>
      <c r="G2242" t="s">
        <v>10</v>
      </c>
      <c r="H2242" t="s">
        <v>502</v>
      </c>
    </row>
    <row r="2243" spans="1:8" x14ac:dyDescent="0.35">
      <c r="A2243" t="s">
        <v>387</v>
      </c>
      <c r="B2243" t="s">
        <v>478</v>
      </c>
      <c r="C2243" t="s">
        <v>394</v>
      </c>
      <c r="D2243" t="s">
        <v>482</v>
      </c>
      <c r="E2243" t="s">
        <v>9</v>
      </c>
      <c r="F2243" t="s">
        <v>1327</v>
      </c>
      <c r="G2243" t="s">
        <v>10</v>
      </c>
      <c r="H2243" t="s">
        <v>502</v>
      </c>
    </row>
    <row r="2244" spans="1:8" x14ac:dyDescent="0.35">
      <c r="A2244" t="s">
        <v>387</v>
      </c>
      <c r="B2244" t="s">
        <v>119</v>
      </c>
      <c r="C2244" t="s">
        <v>394</v>
      </c>
      <c r="D2244" t="s">
        <v>482</v>
      </c>
      <c r="E2244" t="s">
        <v>9</v>
      </c>
      <c r="F2244" t="s">
        <v>1327</v>
      </c>
      <c r="G2244" t="s">
        <v>10</v>
      </c>
      <c r="H2244" t="s">
        <v>502</v>
      </c>
    </row>
    <row r="2245" spans="1:8" x14ac:dyDescent="0.35">
      <c r="A2245" t="s">
        <v>387</v>
      </c>
      <c r="B2245" t="s">
        <v>154</v>
      </c>
      <c r="C2245" t="s">
        <v>255</v>
      </c>
      <c r="D2245" t="s">
        <v>482</v>
      </c>
      <c r="E2245" t="s">
        <v>9</v>
      </c>
      <c r="F2245" t="s">
        <v>1327</v>
      </c>
      <c r="G2245" t="s">
        <v>10</v>
      </c>
      <c r="H2245" t="s">
        <v>502</v>
      </c>
    </row>
    <row r="2246" spans="1:8" x14ac:dyDescent="0.35">
      <c r="A2246" t="s">
        <v>387</v>
      </c>
      <c r="B2246" t="s">
        <v>119</v>
      </c>
      <c r="C2246" t="s">
        <v>494</v>
      </c>
      <c r="D2246" t="s">
        <v>482</v>
      </c>
      <c r="E2246" t="s">
        <v>9</v>
      </c>
      <c r="F2246" t="s">
        <v>1327</v>
      </c>
      <c r="G2246" t="s">
        <v>10</v>
      </c>
      <c r="H2246" t="s">
        <v>502</v>
      </c>
    </row>
    <row r="2247" spans="1:8" x14ac:dyDescent="0.35">
      <c r="A2247" t="s">
        <v>387</v>
      </c>
      <c r="B2247" t="s">
        <v>154</v>
      </c>
      <c r="C2247" t="s">
        <v>459</v>
      </c>
      <c r="D2247" t="s">
        <v>482</v>
      </c>
      <c r="E2247" t="s">
        <v>9</v>
      </c>
      <c r="F2247" t="s">
        <v>1327</v>
      </c>
      <c r="G2247" t="s">
        <v>10</v>
      </c>
      <c r="H2247" t="s">
        <v>502</v>
      </c>
    </row>
    <row r="2248" spans="1:8" x14ac:dyDescent="0.35">
      <c r="A2248" t="s">
        <v>387</v>
      </c>
      <c r="B2248" t="s">
        <v>478</v>
      </c>
      <c r="C2248" t="s">
        <v>13</v>
      </c>
      <c r="D2248" t="s">
        <v>482</v>
      </c>
      <c r="E2248" t="s">
        <v>9</v>
      </c>
      <c r="F2248" t="s">
        <v>1327</v>
      </c>
      <c r="G2248" t="s">
        <v>10</v>
      </c>
      <c r="H2248" t="s">
        <v>502</v>
      </c>
    </row>
    <row r="2249" spans="1:8" x14ac:dyDescent="0.35">
      <c r="A2249" t="s">
        <v>387</v>
      </c>
      <c r="B2249" t="s">
        <v>119</v>
      </c>
      <c r="C2249" t="s">
        <v>255</v>
      </c>
      <c r="D2249" t="s">
        <v>482</v>
      </c>
      <c r="E2249" t="s">
        <v>9</v>
      </c>
      <c r="F2249" t="s">
        <v>1327</v>
      </c>
      <c r="G2249" t="s">
        <v>10</v>
      </c>
      <c r="H2249" t="s">
        <v>502</v>
      </c>
    </row>
    <row r="2250" spans="1:8" x14ac:dyDescent="0.35">
      <c r="A2250" t="s">
        <v>387</v>
      </c>
      <c r="B2250" t="s">
        <v>335</v>
      </c>
      <c r="C2250" t="s">
        <v>13</v>
      </c>
      <c r="D2250" t="s">
        <v>482</v>
      </c>
      <c r="E2250" t="s">
        <v>9</v>
      </c>
      <c r="F2250" t="s">
        <v>1327</v>
      </c>
      <c r="G2250" t="s">
        <v>10</v>
      </c>
      <c r="H2250" t="s">
        <v>502</v>
      </c>
    </row>
    <row r="2251" spans="1:8" x14ac:dyDescent="0.35">
      <c r="A2251" t="s">
        <v>388</v>
      </c>
      <c r="B2251" t="s">
        <v>478</v>
      </c>
      <c r="C2251" t="s">
        <v>255</v>
      </c>
      <c r="D2251" t="s">
        <v>482</v>
      </c>
      <c r="E2251" t="s">
        <v>9</v>
      </c>
      <c r="F2251" t="s">
        <v>1327</v>
      </c>
      <c r="G2251" t="s">
        <v>10</v>
      </c>
      <c r="H2251" t="s">
        <v>502</v>
      </c>
    </row>
    <row r="2252" spans="1:8" x14ac:dyDescent="0.35">
      <c r="A2252" t="s">
        <v>388</v>
      </c>
      <c r="B2252" t="s">
        <v>478</v>
      </c>
      <c r="C2252" t="s">
        <v>13</v>
      </c>
      <c r="D2252" t="s">
        <v>482</v>
      </c>
      <c r="E2252" t="s">
        <v>9</v>
      </c>
      <c r="F2252" t="s">
        <v>1327</v>
      </c>
      <c r="G2252" t="s">
        <v>10</v>
      </c>
      <c r="H2252" t="s">
        <v>502</v>
      </c>
    </row>
    <row r="2253" spans="1:8" x14ac:dyDescent="0.35">
      <c r="A2253" t="s">
        <v>388</v>
      </c>
      <c r="B2253" t="s">
        <v>154</v>
      </c>
      <c r="C2253" t="s">
        <v>459</v>
      </c>
      <c r="D2253" t="s">
        <v>482</v>
      </c>
      <c r="E2253" t="s">
        <v>9</v>
      </c>
      <c r="F2253" t="s">
        <v>1327</v>
      </c>
      <c r="G2253" t="s">
        <v>10</v>
      </c>
      <c r="H2253" t="s">
        <v>502</v>
      </c>
    </row>
    <row r="2254" spans="1:8" x14ac:dyDescent="0.35">
      <c r="A2254" t="s">
        <v>388</v>
      </c>
      <c r="B2254" t="s">
        <v>119</v>
      </c>
      <c r="C2254" t="s">
        <v>255</v>
      </c>
      <c r="D2254" t="s">
        <v>482</v>
      </c>
      <c r="E2254" t="s">
        <v>9</v>
      </c>
      <c r="F2254" t="s">
        <v>1327</v>
      </c>
      <c r="G2254" t="s">
        <v>10</v>
      </c>
      <c r="H2254" t="s">
        <v>502</v>
      </c>
    </row>
    <row r="2255" spans="1:8" x14ac:dyDescent="0.35">
      <c r="A2255" t="s">
        <v>388</v>
      </c>
      <c r="B2255" t="s">
        <v>114</v>
      </c>
      <c r="C2255" t="s">
        <v>255</v>
      </c>
      <c r="D2255" t="s">
        <v>482</v>
      </c>
      <c r="E2255" t="s">
        <v>9</v>
      </c>
      <c r="F2255" t="s">
        <v>1327</v>
      </c>
      <c r="G2255" t="s">
        <v>10</v>
      </c>
      <c r="H2255" t="s">
        <v>502</v>
      </c>
    </row>
    <row r="2256" spans="1:8" x14ac:dyDescent="0.35">
      <c r="A2256" t="s">
        <v>388</v>
      </c>
      <c r="B2256" t="s">
        <v>119</v>
      </c>
      <c r="C2256" t="s">
        <v>394</v>
      </c>
      <c r="D2256" t="s">
        <v>482</v>
      </c>
      <c r="E2256" t="s">
        <v>9</v>
      </c>
      <c r="F2256" t="s">
        <v>1327</v>
      </c>
      <c r="G2256" t="s">
        <v>10</v>
      </c>
      <c r="H2256" t="s">
        <v>502</v>
      </c>
    </row>
    <row r="2257" spans="1:8" x14ac:dyDescent="0.35">
      <c r="A2257" t="s">
        <v>388</v>
      </c>
      <c r="B2257" t="s">
        <v>119</v>
      </c>
      <c r="C2257" t="s">
        <v>494</v>
      </c>
      <c r="D2257" t="s">
        <v>482</v>
      </c>
      <c r="E2257" t="s">
        <v>9</v>
      </c>
      <c r="F2257" t="s">
        <v>1327</v>
      </c>
      <c r="G2257" t="s">
        <v>10</v>
      </c>
      <c r="H2257" t="s">
        <v>502</v>
      </c>
    </row>
    <row r="2258" spans="1:8" x14ac:dyDescent="0.35">
      <c r="A2258" t="s">
        <v>388</v>
      </c>
      <c r="B2258" t="s">
        <v>154</v>
      </c>
      <c r="C2258" t="s">
        <v>255</v>
      </c>
      <c r="D2258" t="s">
        <v>482</v>
      </c>
      <c r="E2258" t="s">
        <v>9</v>
      </c>
      <c r="F2258" t="s">
        <v>1327</v>
      </c>
      <c r="G2258" t="s">
        <v>10</v>
      </c>
      <c r="H2258" t="s">
        <v>502</v>
      </c>
    </row>
    <row r="2259" spans="1:8" x14ac:dyDescent="0.35">
      <c r="A2259" t="s">
        <v>388</v>
      </c>
      <c r="B2259" t="s">
        <v>478</v>
      </c>
      <c r="C2259" t="s">
        <v>394</v>
      </c>
      <c r="D2259" t="s">
        <v>482</v>
      </c>
      <c r="E2259" t="s">
        <v>9</v>
      </c>
      <c r="F2259" t="s">
        <v>1327</v>
      </c>
      <c r="G2259" t="s">
        <v>10</v>
      </c>
      <c r="H2259" t="s">
        <v>502</v>
      </c>
    </row>
    <row r="2260" spans="1:8" x14ac:dyDescent="0.35">
      <c r="A2260" t="s">
        <v>388</v>
      </c>
      <c r="B2260" t="s">
        <v>335</v>
      </c>
      <c r="C2260" t="s">
        <v>13</v>
      </c>
      <c r="D2260" t="s">
        <v>482</v>
      </c>
      <c r="E2260" t="s">
        <v>9</v>
      </c>
      <c r="F2260" t="s">
        <v>1327</v>
      </c>
      <c r="G2260" t="s">
        <v>10</v>
      </c>
      <c r="H2260" t="s">
        <v>502</v>
      </c>
    </row>
    <row r="2261" spans="1:8" x14ac:dyDescent="0.35">
      <c r="A2261" t="s">
        <v>381</v>
      </c>
      <c r="B2261" t="s">
        <v>119</v>
      </c>
      <c r="C2261" t="s">
        <v>394</v>
      </c>
      <c r="D2261" t="s">
        <v>482</v>
      </c>
      <c r="E2261" t="s">
        <v>9</v>
      </c>
      <c r="F2261" t="s">
        <v>1327</v>
      </c>
      <c r="G2261" t="s">
        <v>10</v>
      </c>
      <c r="H2261" t="s">
        <v>502</v>
      </c>
    </row>
    <row r="2262" spans="1:8" x14ac:dyDescent="0.35">
      <c r="A2262" t="s">
        <v>381</v>
      </c>
      <c r="B2262" t="s">
        <v>154</v>
      </c>
      <c r="C2262" t="s">
        <v>394</v>
      </c>
      <c r="D2262" t="s">
        <v>482</v>
      </c>
      <c r="E2262" t="s">
        <v>9</v>
      </c>
      <c r="F2262" t="s">
        <v>1327</v>
      </c>
      <c r="G2262" t="s">
        <v>10</v>
      </c>
      <c r="H2262" t="s">
        <v>502</v>
      </c>
    </row>
    <row r="2263" spans="1:8" x14ac:dyDescent="0.35">
      <c r="A2263" t="s">
        <v>381</v>
      </c>
      <c r="B2263" t="s">
        <v>119</v>
      </c>
      <c r="C2263" t="s">
        <v>255</v>
      </c>
      <c r="D2263" t="s">
        <v>482</v>
      </c>
      <c r="E2263" t="s">
        <v>9</v>
      </c>
      <c r="F2263" t="s">
        <v>1327</v>
      </c>
      <c r="G2263" t="s">
        <v>10</v>
      </c>
      <c r="H2263" t="s">
        <v>502</v>
      </c>
    </row>
    <row r="2264" spans="1:8" x14ac:dyDescent="0.35">
      <c r="A2264" t="s">
        <v>381</v>
      </c>
      <c r="B2264" t="s">
        <v>478</v>
      </c>
      <c r="C2264" t="s">
        <v>394</v>
      </c>
      <c r="D2264" t="s">
        <v>482</v>
      </c>
      <c r="E2264" t="s">
        <v>9</v>
      </c>
      <c r="F2264" t="s">
        <v>1327</v>
      </c>
      <c r="G2264" t="s">
        <v>10</v>
      </c>
      <c r="H2264" t="s">
        <v>502</v>
      </c>
    </row>
    <row r="2265" spans="1:8" x14ac:dyDescent="0.35">
      <c r="A2265" t="s">
        <v>381</v>
      </c>
      <c r="B2265" t="s">
        <v>154</v>
      </c>
      <c r="C2265" t="s">
        <v>255</v>
      </c>
      <c r="D2265" t="s">
        <v>482</v>
      </c>
      <c r="E2265" t="s">
        <v>9</v>
      </c>
      <c r="F2265" t="s">
        <v>1327</v>
      </c>
      <c r="G2265" t="s">
        <v>10</v>
      </c>
      <c r="H2265" t="s">
        <v>502</v>
      </c>
    </row>
    <row r="2266" spans="1:8" x14ac:dyDescent="0.35">
      <c r="A2266" t="s">
        <v>381</v>
      </c>
      <c r="B2266" t="s">
        <v>114</v>
      </c>
      <c r="C2266" t="s">
        <v>255</v>
      </c>
      <c r="D2266" t="s">
        <v>482</v>
      </c>
      <c r="E2266" t="s">
        <v>9</v>
      </c>
      <c r="F2266" t="s">
        <v>1327</v>
      </c>
      <c r="G2266" t="s">
        <v>10</v>
      </c>
      <c r="H2266" t="s">
        <v>502</v>
      </c>
    </row>
    <row r="2267" spans="1:8" x14ac:dyDescent="0.35">
      <c r="A2267" t="s">
        <v>381</v>
      </c>
      <c r="B2267" t="s">
        <v>478</v>
      </c>
      <c r="C2267" t="s">
        <v>255</v>
      </c>
      <c r="D2267" t="s">
        <v>482</v>
      </c>
      <c r="E2267" t="s">
        <v>9</v>
      </c>
      <c r="F2267" t="s">
        <v>1327</v>
      </c>
      <c r="G2267" t="s">
        <v>10</v>
      </c>
      <c r="H2267" t="s">
        <v>502</v>
      </c>
    </row>
    <row r="2268" spans="1:8" x14ac:dyDescent="0.35">
      <c r="A2268" t="s">
        <v>381</v>
      </c>
      <c r="B2268" t="s">
        <v>108</v>
      </c>
      <c r="C2268" t="s">
        <v>255</v>
      </c>
      <c r="D2268" t="s">
        <v>482</v>
      </c>
      <c r="E2268" t="s">
        <v>9</v>
      </c>
      <c r="F2268" t="s">
        <v>1327</v>
      </c>
      <c r="G2268" t="s">
        <v>10</v>
      </c>
      <c r="H2268" t="s">
        <v>502</v>
      </c>
    </row>
    <row r="2269" spans="1:8" x14ac:dyDescent="0.35">
      <c r="A2269" t="s">
        <v>381</v>
      </c>
      <c r="B2269" t="s">
        <v>154</v>
      </c>
      <c r="C2269" t="s">
        <v>459</v>
      </c>
      <c r="D2269" t="s">
        <v>482</v>
      </c>
      <c r="E2269" t="s">
        <v>9</v>
      </c>
      <c r="F2269" t="s">
        <v>1327</v>
      </c>
      <c r="G2269" t="s">
        <v>10</v>
      </c>
      <c r="H2269" t="s">
        <v>502</v>
      </c>
    </row>
    <row r="2270" spans="1:8" x14ac:dyDescent="0.35">
      <c r="A2270" t="s">
        <v>382</v>
      </c>
      <c r="B2270" t="s">
        <v>119</v>
      </c>
      <c r="C2270" t="s">
        <v>255</v>
      </c>
      <c r="D2270" t="s">
        <v>482</v>
      </c>
      <c r="E2270" t="s">
        <v>9</v>
      </c>
      <c r="F2270" t="s">
        <v>1327</v>
      </c>
      <c r="G2270" t="s">
        <v>10</v>
      </c>
      <c r="H2270" t="s">
        <v>502</v>
      </c>
    </row>
    <row r="2271" spans="1:8" x14ac:dyDescent="0.35">
      <c r="A2271" t="s">
        <v>382</v>
      </c>
      <c r="B2271" t="s">
        <v>478</v>
      </c>
      <c r="C2271" t="s">
        <v>394</v>
      </c>
      <c r="D2271" t="s">
        <v>482</v>
      </c>
      <c r="E2271" t="s">
        <v>9</v>
      </c>
      <c r="F2271" t="s">
        <v>1327</v>
      </c>
      <c r="G2271" t="s">
        <v>10</v>
      </c>
      <c r="H2271" t="s">
        <v>502</v>
      </c>
    </row>
    <row r="2272" spans="1:8" x14ac:dyDescent="0.35">
      <c r="A2272" t="s">
        <v>382</v>
      </c>
      <c r="B2272" t="s">
        <v>108</v>
      </c>
      <c r="C2272" t="s">
        <v>255</v>
      </c>
      <c r="D2272" t="s">
        <v>482</v>
      </c>
      <c r="E2272" t="s">
        <v>9</v>
      </c>
      <c r="F2272" t="s">
        <v>1327</v>
      </c>
      <c r="G2272" t="s">
        <v>10</v>
      </c>
      <c r="H2272" t="s">
        <v>502</v>
      </c>
    </row>
    <row r="2273" spans="1:8" x14ac:dyDescent="0.35">
      <c r="A2273" t="s">
        <v>382</v>
      </c>
      <c r="B2273" t="s">
        <v>119</v>
      </c>
      <c r="C2273" t="s">
        <v>394</v>
      </c>
      <c r="D2273" t="s">
        <v>482</v>
      </c>
      <c r="E2273" t="s">
        <v>9</v>
      </c>
      <c r="F2273" t="s">
        <v>1327</v>
      </c>
      <c r="G2273" t="s">
        <v>10</v>
      </c>
      <c r="H2273" t="s">
        <v>502</v>
      </c>
    </row>
    <row r="2274" spans="1:8" x14ac:dyDescent="0.35">
      <c r="A2274" t="s">
        <v>382</v>
      </c>
      <c r="B2274" t="s">
        <v>154</v>
      </c>
      <c r="C2274" t="s">
        <v>255</v>
      </c>
      <c r="D2274" t="s">
        <v>482</v>
      </c>
      <c r="E2274" t="s">
        <v>9</v>
      </c>
      <c r="F2274" t="s">
        <v>1327</v>
      </c>
      <c r="G2274" t="s">
        <v>10</v>
      </c>
      <c r="H2274" t="s">
        <v>502</v>
      </c>
    </row>
    <row r="2275" spans="1:8" x14ac:dyDescent="0.35">
      <c r="A2275" t="s">
        <v>382</v>
      </c>
      <c r="B2275" t="s">
        <v>154</v>
      </c>
      <c r="C2275" t="s">
        <v>394</v>
      </c>
      <c r="D2275" t="s">
        <v>482</v>
      </c>
      <c r="E2275" t="s">
        <v>9</v>
      </c>
      <c r="F2275" t="s">
        <v>1327</v>
      </c>
      <c r="G2275" t="s">
        <v>10</v>
      </c>
      <c r="H2275" t="s">
        <v>502</v>
      </c>
    </row>
    <row r="2276" spans="1:8" x14ac:dyDescent="0.35">
      <c r="A2276" t="s">
        <v>382</v>
      </c>
      <c r="B2276" t="s">
        <v>478</v>
      </c>
      <c r="C2276" t="s">
        <v>255</v>
      </c>
      <c r="D2276" t="s">
        <v>482</v>
      </c>
      <c r="E2276" t="s">
        <v>9</v>
      </c>
      <c r="F2276" t="s">
        <v>1327</v>
      </c>
      <c r="G2276" t="s">
        <v>10</v>
      </c>
      <c r="H2276" t="s">
        <v>502</v>
      </c>
    </row>
    <row r="2277" spans="1:8" x14ac:dyDescent="0.35">
      <c r="A2277" t="s">
        <v>382</v>
      </c>
      <c r="B2277" t="s">
        <v>114</v>
      </c>
      <c r="C2277" t="s">
        <v>255</v>
      </c>
      <c r="D2277" t="s">
        <v>482</v>
      </c>
      <c r="E2277" t="s">
        <v>9</v>
      </c>
      <c r="F2277" t="s">
        <v>1327</v>
      </c>
      <c r="G2277" t="s">
        <v>10</v>
      </c>
      <c r="H2277" t="s">
        <v>502</v>
      </c>
    </row>
    <row r="2278" spans="1:8" x14ac:dyDescent="0.35">
      <c r="A2278" t="s">
        <v>382</v>
      </c>
      <c r="B2278" t="s">
        <v>154</v>
      </c>
      <c r="C2278" t="s">
        <v>459</v>
      </c>
      <c r="D2278" t="s">
        <v>482</v>
      </c>
      <c r="E2278" t="s">
        <v>9</v>
      </c>
      <c r="F2278" t="s">
        <v>1327</v>
      </c>
      <c r="G2278" t="s">
        <v>10</v>
      </c>
      <c r="H2278" t="s">
        <v>502</v>
      </c>
    </row>
    <row r="2279" spans="1:8" x14ac:dyDescent="0.35">
      <c r="A2279" t="s">
        <v>467</v>
      </c>
      <c r="B2279" t="s">
        <v>478</v>
      </c>
      <c r="C2279" t="s">
        <v>13</v>
      </c>
      <c r="D2279" t="s">
        <v>482</v>
      </c>
      <c r="E2279" t="s">
        <v>9</v>
      </c>
      <c r="F2279" t="s">
        <v>1327</v>
      </c>
      <c r="G2279" t="s">
        <v>10</v>
      </c>
      <c r="H2279" t="s">
        <v>502</v>
      </c>
    </row>
    <row r="2280" spans="1:8" x14ac:dyDescent="0.35">
      <c r="A2280" t="s">
        <v>372</v>
      </c>
      <c r="B2280" t="s">
        <v>478</v>
      </c>
      <c r="C2280" t="s">
        <v>13</v>
      </c>
      <c r="D2280" t="s">
        <v>482</v>
      </c>
      <c r="E2280" t="s">
        <v>9</v>
      </c>
      <c r="F2280" t="s">
        <v>1327</v>
      </c>
      <c r="G2280" t="s">
        <v>10</v>
      </c>
      <c r="H2280" t="s">
        <v>502</v>
      </c>
    </row>
    <row r="2281" spans="1:8" x14ac:dyDescent="0.35">
      <c r="A2281" t="s">
        <v>372</v>
      </c>
      <c r="B2281" t="s">
        <v>154</v>
      </c>
      <c r="C2281" t="s">
        <v>459</v>
      </c>
      <c r="D2281" t="s">
        <v>482</v>
      </c>
      <c r="E2281" t="s">
        <v>9</v>
      </c>
      <c r="F2281" t="s">
        <v>1327</v>
      </c>
      <c r="G2281" t="s">
        <v>10</v>
      </c>
      <c r="H2281" t="s">
        <v>502</v>
      </c>
    </row>
    <row r="2282" spans="1:8" x14ac:dyDescent="0.35">
      <c r="A2282" t="s">
        <v>372</v>
      </c>
      <c r="B2282" t="s">
        <v>114</v>
      </c>
      <c r="C2282" t="s">
        <v>394</v>
      </c>
      <c r="D2282" t="s">
        <v>482</v>
      </c>
      <c r="E2282" t="s">
        <v>9</v>
      </c>
      <c r="F2282" t="s">
        <v>1327</v>
      </c>
      <c r="G2282" t="s">
        <v>10</v>
      </c>
      <c r="H2282" t="s">
        <v>502</v>
      </c>
    </row>
    <row r="2283" spans="1:8" x14ac:dyDescent="0.35">
      <c r="A2283" t="s">
        <v>372</v>
      </c>
      <c r="B2283" t="s">
        <v>477</v>
      </c>
      <c r="C2283" t="s">
        <v>496</v>
      </c>
      <c r="D2283" t="s">
        <v>256</v>
      </c>
      <c r="E2283" t="s">
        <v>9</v>
      </c>
      <c r="F2283" t="s">
        <v>1327</v>
      </c>
      <c r="G2283" t="s">
        <v>10</v>
      </c>
      <c r="H2283" t="s">
        <v>502</v>
      </c>
    </row>
    <row r="2284" spans="1:8" x14ac:dyDescent="0.35">
      <c r="A2284" t="s">
        <v>372</v>
      </c>
      <c r="B2284" t="s">
        <v>478</v>
      </c>
      <c r="C2284" t="s">
        <v>394</v>
      </c>
      <c r="D2284" t="s">
        <v>482</v>
      </c>
      <c r="E2284" t="s">
        <v>9</v>
      </c>
      <c r="F2284" t="s">
        <v>1327</v>
      </c>
      <c r="G2284" t="s">
        <v>10</v>
      </c>
      <c r="H2284" t="s">
        <v>502</v>
      </c>
    </row>
    <row r="2285" spans="1:8" x14ac:dyDescent="0.35">
      <c r="A2285" t="s">
        <v>372</v>
      </c>
      <c r="B2285" t="s">
        <v>119</v>
      </c>
      <c r="C2285" t="s">
        <v>255</v>
      </c>
      <c r="D2285" t="s">
        <v>482</v>
      </c>
      <c r="E2285" t="s">
        <v>9</v>
      </c>
      <c r="F2285" t="s">
        <v>1327</v>
      </c>
      <c r="G2285" t="s">
        <v>10</v>
      </c>
      <c r="H2285" t="s">
        <v>502</v>
      </c>
    </row>
    <row r="2286" spans="1:8" x14ac:dyDescent="0.35">
      <c r="A2286" t="s">
        <v>372</v>
      </c>
      <c r="B2286" t="s">
        <v>335</v>
      </c>
      <c r="C2286" t="s">
        <v>13</v>
      </c>
      <c r="D2286" t="s">
        <v>482</v>
      </c>
      <c r="E2286" t="s">
        <v>9</v>
      </c>
      <c r="F2286" t="s">
        <v>1327</v>
      </c>
      <c r="G2286" t="s">
        <v>10</v>
      </c>
      <c r="H2286" t="s">
        <v>502</v>
      </c>
    </row>
    <row r="2287" spans="1:8" x14ac:dyDescent="0.35">
      <c r="A2287" t="s">
        <v>372</v>
      </c>
      <c r="B2287" t="s">
        <v>119</v>
      </c>
      <c r="C2287" t="s">
        <v>494</v>
      </c>
      <c r="D2287" t="s">
        <v>482</v>
      </c>
      <c r="E2287" t="s">
        <v>9</v>
      </c>
      <c r="F2287" t="s">
        <v>1327</v>
      </c>
      <c r="G2287" t="s">
        <v>10</v>
      </c>
      <c r="H2287" t="s">
        <v>502</v>
      </c>
    </row>
    <row r="2288" spans="1:8" x14ac:dyDescent="0.35">
      <c r="A2288" t="s">
        <v>372</v>
      </c>
      <c r="B2288" t="s">
        <v>114</v>
      </c>
      <c r="C2288" t="s">
        <v>13</v>
      </c>
      <c r="D2288" t="s">
        <v>482</v>
      </c>
      <c r="E2288" t="s">
        <v>9</v>
      </c>
      <c r="F2288" t="s">
        <v>1327</v>
      </c>
      <c r="G2288" t="s">
        <v>10</v>
      </c>
      <c r="H2288" t="s">
        <v>502</v>
      </c>
    </row>
    <row r="2289" spans="1:8" x14ac:dyDescent="0.35">
      <c r="A2289" t="s">
        <v>372</v>
      </c>
      <c r="B2289" t="s">
        <v>121</v>
      </c>
      <c r="C2289" t="s">
        <v>496</v>
      </c>
      <c r="D2289" t="s">
        <v>256</v>
      </c>
      <c r="E2289" t="s">
        <v>9</v>
      </c>
      <c r="F2289" t="s">
        <v>1327</v>
      </c>
      <c r="G2289" t="s">
        <v>10</v>
      </c>
      <c r="H2289" t="s">
        <v>502</v>
      </c>
    </row>
    <row r="2290" spans="1:8" x14ac:dyDescent="0.35">
      <c r="A2290" t="s">
        <v>372</v>
      </c>
      <c r="B2290" t="s">
        <v>154</v>
      </c>
      <c r="C2290" t="s">
        <v>394</v>
      </c>
      <c r="D2290" t="s">
        <v>482</v>
      </c>
      <c r="E2290" t="s">
        <v>9</v>
      </c>
      <c r="F2290" t="s">
        <v>1327</v>
      </c>
      <c r="G2290" t="s">
        <v>10</v>
      </c>
      <c r="H2290" t="s">
        <v>502</v>
      </c>
    </row>
    <row r="2291" spans="1:8" x14ac:dyDescent="0.35">
      <c r="A2291" t="s">
        <v>372</v>
      </c>
      <c r="B2291" t="s">
        <v>478</v>
      </c>
      <c r="C2291" t="s">
        <v>255</v>
      </c>
      <c r="D2291" t="s">
        <v>482</v>
      </c>
      <c r="E2291" t="s">
        <v>9</v>
      </c>
      <c r="F2291" t="s">
        <v>1327</v>
      </c>
      <c r="G2291" t="s">
        <v>10</v>
      </c>
      <c r="H2291" t="s">
        <v>502</v>
      </c>
    </row>
    <row r="2292" spans="1:8" x14ac:dyDescent="0.35">
      <c r="A2292" t="s">
        <v>372</v>
      </c>
      <c r="B2292" t="s">
        <v>114</v>
      </c>
      <c r="C2292" t="s">
        <v>255</v>
      </c>
      <c r="D2292" t="s">
        <v>482</v>
      </c>
      <c r="E2292" t="s">
        <v>9</v>
      </c>
      <c r="F2292" t="s">
        <v>1327</v>
      </c>
      <c r="G2292" t="s">
        <v>10</v>
      </c>
      <c r="H2292" t="s">
        <v>502</v>
      </c>
    </row>
    <row r="2293" spans="1:8" x14ac:dyDescent="0.35">
      <c r="A2293" t="s">
        <v>372</v>
      </c>
      <c r="B2293" t="s">
        <v>154</v>
      </c>
      <c r="C2293" t="s">
        <v>255</v>
      </c>
      <c r="D2293" t="s">
        <v>482</v>
      </c>
      <c r="E2293" t="s">
        <v>9</v>
      </c>
      <c r="F2293" t="s">
        <v>1327</v>
      </c>
      <c r="G2293" t="s">
        <v>10</v>
      </c>
      <c r="H2293" t="s">
        <v>502</v>
      </c>
    </row>
    <row r="2294" spans="1:8" x14ac:dyDescent="0.35">
      <c r="A2294" t="s">
        <v>372</v>
      </c>
      <c r="B2294" t="s">
        <v>119</v>
      </c>
      <c r="C2294" t="s">
        <v>394</v>
      </c>
      <c r="D2294" t="s">
        <v>482</v>
      </c>
      <c r="E2294" t="s">
        <v>9</v>
      </c>
      <c r="F2294" t="s">
        <v>1327</v>
      </c>
      <c r="G2294" t="s">
        <v>10</v>
      </c>
      <c r="H2294" t="s">
        <v>502</v>
      </c>
    </row>
    <row r="2295" spans="1:8" x14ac:dyDescent="0.35">
      <c r="A2295" t="s">
        <v>468</v>
      </c>
      <c r="B2295" t="s">
        <v>478</v>
      </c>
      <c r="C2295" t="s">
        <v>13</v>
      </c>
      <c r="D2295" t="s">
        <v>482</v>
      </c>
      <c r="E2295" t="s">
        <v>9</v>
      </c>
      <c r="F2295" t="s">
        <v>1327</v>
      </c>
      <c r="G2295" t="s">
        <v>10</v>
      </c>
      <c r="H2295" t="s">
        <v>502</v>
      </c>
    </row>
    <row r="2296" spans="1:8" x14ac:dyDescent="0.35">
      <c r="A2296" t="s">
        <v>384</v>
      </c>
      <c r="B2296" t="s">
        <v>154</v>
      </c>
      <c r="C2296" t="s">
        <v>255</v>
      </c>
      <c r="D2296" t="s">
        <v>482</v>
      </c>
      <c r="E2296" t="s">
        <v>9</v>
      </c>
      <c r="F2296" t="s">
        <v>1327</v>
      </c>
      <c r="G2296" t="s">
        <v>10</v>
      </c>
      <c r="H2296" t="s">
        <v>502</v>
      </c>
    </row>
    <row r="2297" spans="1:8" x14ac:dyDescent="0.35">
      <c r="A2297" t="s">
        <v>384</v>
      </c>
      <c r="B2297" t="s">
        <v>335</v>
      </c>
      <c r="C2297" t="s">
        <v>13</v>
      </c>
      <c r="D2297" t="s">
        <v>482</v>
      </c>
      <c r="E2297" t="s">
        <v>9</v>
      </c>
      <c r="F2297" t="s">
        <v>1327</v>
      </c>
      <c r="G2297" t="s">
        <v>10</v>
      </c>
      <c r="H2297" t="s">
        <v>502</v>
      </c>
    </row>
    <row r="2298" spans="1:8" x14ac:dyDescent="0.35">
      <c r="A2298" t="s">
        <v>384</v>
      </c>
      <c r="B2298" t="s">
        <v>114</v>
      </c>
      <c r="C2298" t="s">
        <v>13</v>
      </c>
      <c r="D2298" t="s">
        <v>482</v>
      </c>
      <c r="E2298" t="s">
        <v>9</v>
      </c>
      <c r="F2298" t="s">
        <v>1327</v>
      </c>
      <c r="G2298" t="s">
        <v>10</v>
      </c>
      <c r="H2298" t="s">
        <v>502</v>
      </c>
    </row>
    <row r="2299" spans="1:8" x14ac:dyDescent="0.35">
      <c r="A2299" t="s">
        <v>384</v>
      </c>
      <c r="B2299" t="s">
        <v>121</v>
      </c>
      <c r="C2299" t="s">
        <v>496</v>
      </c>
      <c r="D2299" t="s">
        <v>256</v>
      </c>
      <c r="E2299" t="s">
        <v>9</v>
      </c>
      <c r="F2299" t="s">
        <v>1327</v>
      </c>
      <c r="G2299" t="s">
        <v>10</v>
      </c>
      <c r="H2299" t="s">
        <v>502</v>
      </c>
    </row>
    <row r="2300" spans="1:8" x14ac:dyDescent="0.35">
      <c r="A2300" t="s">
        <v>384</v>
      </c>
      <c r="B2300" t="s">
        <v>119</v>
      </c>
      <c r="C2300" t="s">
        <v>394</v>
      </c>
      <c r="D2300" t="s">
        <v>482</v>
      </c>
      <c r="E2300" t="s">
        <v>9</v>
      </c>
      <c r="F2300" t="s">
        <v>1327</v>
      </c>
      <c r="G2300" t="s">
        <v>10</v>
      </c>
      <c r="H2300" t="s">
        <v>502</v>
      </c>
    </row>
    <row r="2301" spans="1:8" x14ac:dyDescent="0.35">
      <c r="A2301" t="s">
        <v>384</v>
      </c>
      <c r="B2301" t="s">
        <v>478</v>
      </c>
      <c r="C2301" t="s">
        <v>255</v>
      </c>
      <c r="D2301" t="s">
        <v>482</v>
      </c>
      <c r="E2301" t="s">
        <v>9</v>
      </c>
      <c r="F2301" t="s">
        <v>1327</v>
      </c>
      <c r="G2301" t="s">
        <v>10</v>
      </c>
      <c r="H2301" t="s">
        <v>502</v>
      </c>
    </row>
    <row r="2302" spans="1:8" x14ac:dyDescent="0.35">
      <c r="A2302" t="s">
        <v>384</v>
      </c>
      <c r="B2302" t="s">
        <v>154</v>
      </c>
      <c r="C2302" t="s">
        <v>459</v>
      </c>
      <c r="D2302" t="s">
        <v>482</v>
      </c>
      <c r="E2302" t="s">
        <v>9</v>
      </c>
      <c r="F2302" t="s">
        <v>1327</v>
      </c>
      <c r="G2302" t="s">
        <v>10</v>
      </c>
      <c r="H2302" t="s">
        <v>502</v>
      </c>
    </row>
    <row r="2303" spans="1:8" x14ac:dyDescent="0.35">
      <c r="A2303" t="s">
        <v>384</v>
      </c>
      <c r="B2303" t="s">
        <v>119</v>
      </c>
      <c r="C2303" t="s">
        <v>494</v>
      </c>
      <c r="D2303" t="s">
        <v>482</v>
      </c>
      <c r="E2303" t="s">
        <v>9</v>
      </c>
      <c r="F2303" t="s">
        <v>1327</v>
      </c>
      <c r="G2303" t="s">
        <v>10</v>
      </c>
      <c r="H2303" t="s">
        <v>502</v>
      </c>
    </row>
    <row r="2304" spans="1:8" x14ac:dyDescent="0.35">
      <c r="A2304" t="s">
        <v>384</v>
      </c>
      <c r="B2304" t="s">
        <v>154</v>
      </c>
      <c r="C2304" t="s">
        <v>394</v>
      </c>
      <c r="D2304" t="s">
        <v>482</v>
      </c>
      <c r="E2304" t="s">
        <v>9</v>
      </c>
      <c r="F2304" t="s">
        <v>1327</v>
      </c>
      <c r="G2304" t="s">
        <v>10</v>
      </c>
      <c r="H2304" t="s">
        <v>502</v>
      </c>
    </row>
    <row r="2305" spans="1:8" x14ac:dyDescent="0.35">
      <c r="A2305" t="s">
        <v>384</v>
      </c>
      <c r="B2305" t="s">
        <v>478</v>
      </c>
      <c r="C2305" t="s">
        <v>13</v>
      </c>
      <c r="D2305" t="s">
        <v>482</v>
      </c>
      <c r="E2305" t="s">
        <v>9</v>
      </c>
      <c r="F2305" t="s">
        <v>1327</v>
      </c>
      <c r="G2305" t="s">
        <v>10</v>
      </c>
      <c r="H2305" t="s">
        <v>502</v>
      </c>
    </row>
    <row r="2306" spans="1:8" x14ac:dyDescent="0.35">
      <c r="A2306" t="s">
        <v>384</v>
      </c>
      <c r="B2306" t="s">
        <v>119</v>
      </c>
      <c r="C2306" t="s">
        <v>255</v>
      </c>
      <c r="D2306" t="s">
        <v>482</v>
      </c>
      <c r="E2306" t="s">
        <v>9</v>
      </c>
      <c r="F2306" t="s">
        <v>1327</v>
      </c>
      <c r="G2306" t="s">
        <v>10</v>
      </c>
      <c r="H2306" t="s">
        <v>502</v>
      </c>
    </row>
    <row r="2307" spans="1:8" x14ac:dyDescent="0.35">
      <c r="A2307" t="s">
        <v>384</v>
      </c>
      <c r="B2307" t="s">
        <v>477</v>
      </c>
      <c r="C2307" t="s">
        <v>496</v>
      </c>
      <c r="D2307" t="s">
        <v>256</v>
      </c>
      <c r="E2307" t="s">
        <v>9</v>
      </c>
      <c r="F2307" t="s">
        <v>1327</v>
      </c>
      <c r="G2307" t="s">
        <v>10</v>
      </c>
      <c r="H2307" t="s">
        <v>502</v>
      </c>
    </row>
    <row r="2308" spans="1:8" x14ac:dyDescent="0.35">
      <c r="A2308" t="s">
        <v>384</v>
      </c>
      <c r="B2308" t="s">
        <v>478</v>
      </c>
      <c r="C2308" t="s">
        <v>394</v>
      </c>
      <c r="D2308" t="s">
        <v>482</v>
      </c>
      <c r="E2308" t="s">
        <v>9</v>
      </c>
      <c r="F2308" t="s">
        <v>1327</v>
      </c>
      <c r="G2308" t="s">
        <v>10</v>
      </c>
      <c r="H2308" t="s">
        <v>502</v>
      </c>
    </row>
    <row r="2309" spans="1:8" x14ac:dyDescent="0.35">
      <c r="A2309" t="s">
        <v>384</v>
      </c>
      <c r="B2309" t="s">
        <v>114</v>
      </c>
      <c r="C2309" t="s">
        <v>255</v>
      </c>
      <c r="D2309" t="s">
        <v>482</v>
      </c>
      <c r="E2309" t="s">
        <v>9</v>
      </c>
      <c r="F2309" t="s">
        <v>1327</v>
      </c>
      <c r="G2309" t="s">
        <v>10</v>
      </c>
      <c r="H2309" t="s">
        <v>502</v>
      </c>
    </row>
    <row r="2310" spans="1:8" x14ac:dyDescent="0.35">
      <c r="A2310" t="s">
        <v>384</v>
      </c>
      <c r="B2310" t="s">
        <v>114</v>
      </c>
      <c r="C2310" t="s">
        <v>394</v>
      </c>
      <c r="D2310" t="s">
        <v>482</v>
      </c>
      <c r="E2310" t="s">
        <v>9</v>
      </c>
      <c r="F2310" t="s">
        <v>1327</v>
      </c>
      <c r="G2310" t="s">
        <v>10</v>
      </c>
      <c r="H2310" t="s">
        <v>502</v>
      </c>
    </row>
    <row r="2311" spans="1:8" x14ac:dyDescent="0.35">
      <c r="A2311" t="s">
        <v>312</v>
      </c>
      <c r="B2311" t="s">
        <v>478</v>
      </c>
      <c r="C2311" t="s">
        <v>13</v>
      </c>
      <c r="D2311" t="s">
        <v>256</v>
      </c>
      <c r="E2311" t="s">
        <v>6</v>
      </c>
      <c r="F2311" t="s">
        <v>29</v>
      </c>
      <c r="G2311" t="s">
        <v>16</v>
      </c>
      <c r="H2311" t="s">
        <v>480</v>
      </c>
    </row>
    <row r="2312" spans="1:8" x14ac:dyDescent="0.35">
      <c r="A2312" t="s">
        <v>312</v>
      </c>
      <c r="B2312" t="s">
        <v>121</v>
      </c>
      <c r="C2312" t="s">
        <v>255</v>
      </c>
      <c r="D2312" t="s">
        <v>256</v>
      </c>
      <c r="E2312" t="s">
        <v>6</v>
      </c>
      <c r="F2312" t="s">
        <v>29</v>
      </c>
      <c r="G2312" t="s">
        <v>16</v>
      </c>
      <c r="H2312" t="s">
        <v>480</v>
      </c>
    </row>
    <row r="2313" spans="1:8" x14ac:dyDescent="0.35">
      <c r="A2313" t="s">
        <v>312</v>
      </c>
      <c r="B2313" t="s">
        <v>478</v>
      </c>
      <c r="C2313" t="s">
        <v>394</v>
      </c>
      <c r="D2313" t="s">
        <v>256</v>
      </c>
      <c r="E2313" t="s">
        <v>6</v>
      </c>
      <c r="F2313" t="s">
        <v>29</v>
      </c>
      <c r="G2313" t="s">
        <v>16</v>
      </c>
      <c r="H2313" t="s">
        <v>480</v>
      </c>
    </row>
    <row r="2314" spans="1:8" x14ac:dyDescent="0.35">
      <c r="A2314" t="s">
        <v>312</v>
      </c>
      <c r="B2314" t="s">
        <v>136</v>
      </c>
      <c r="C2314" t="s">
        <v>459</v>
      </c>
      <c r="D2314" t="s">
        <v>256</v>
      </c>
      <c r="E2314" t="s">
        <v>6</v>
      </c>
      <c r="F2314" t="s">
        <v>29</v>
      </c>
      <c r="G2314" t="s">
        <v>16</v>
      </c>
      <c r="H2314" t="s">
        <v>480</v>
      </c>
    </row>
    <row r="2315" spans="1:8" x14ac:dyDescent="0.35">
      <c r="A2315" t="s">
        <v>312</v>
      </c>
      <c r="B2315" t="s">
        <v>136</v>
      </c>
      <c r="C2315" t="s">
        <v>255</v>
      </c>
      <c r="D2315" t="s">
        <v>256</v>
      </c>
      <c r="E2315" t="s">
        <v>6</v>
      </c>
      <c r="F2315" t="s">
        <v>29</v>
      </c>
      <c r="G2315" t="s">
        <v>16</v>
      </c>
      <c r="H2315" t="s">
        <v>480</v>
      </c>
    </row>
    <row r="2316" spans="1:8" x14ac:dyDescent="0.35">
      <c r="A2316" t="s">
        <v>312</v>
      </c>
      <c r="B2316" t="s">
        <v>114</v>
      </c>
      <c r="C2316" t="s">
        <v>394</v>
      </c>
      <c r="D2316" t="s">
        <v>256</v>
      </c>
      <c r="E2316" t="s">
        <v>6</v>
      </c>
      <c r="F2316" t="s">
        <v>29</v>
      </c>
      <c r="G2316" t="s">
        <v>16</v>
      </c>
      <c r="H2316" t="s">
        <v>480</v>
      </c>
    </row>
    <row r="2317" spans="1:8" x14ac:dyDescent="0.35">
      <c r="A2317" t="s">
        <v>312</v>
      </c>
      <c r="B2317" t="s">
        <v>335</v>
      </c>
      <c r="C2317" t="s">
        <v>13</v>
      </c>
      <c r="D2317" t="s">
        <v>256</v>
      </c>
      <c r="E2317" t="s">
        <v>6</v>
      </c>
      <c r="F2317" t="s">
        <v>29</v>
      </c>
      <c r="G2317" t="s">
        <v>16</v>
      </c>
      <c r="H2317" t="s">
        <v>480</v>
      </c>
    </row>
    <row r="2318" spans="1:8" x14ac:dyDescent="0.35">
      <c r="A2318" t="s">
        <v>312</v>
      </c>
      <c r="B2318" t="s">
        <v>114</v>
      </c>
      <c r="C2318" t="s">
        <v>255</v>
      </c>
      <c r="D2318" t="s">
        <v>256</v>
      </c>
      <c r="E2318" t="s">
        <v>6</v>
      </c>
      <c r="F2318" t="s">
        <v>29</v>
      </c>
      <c r="G2318" t="s">
        <v>16</v>
      </c>
      <c r="H2318" t="s">
        <v>480</v>
      </c>
    </row>
    <row r="2319" spans="1:8" x14ac:dyDescent="0.35">
      <c r="A2319" t="s">
        <v>312</v>
      </c>
      <c r="B2319" t="s">
        <v>478</v>
      </c>
      <c r="C2319" t="s">
        <v>255</v>
      </c>
      <c r="D2319" t="s">
        <v>256</v>
      </c>
      <c r="E2319" t="s">
        <v>6</v>
      </c>
      <c r="F2319" t="s">
        <v>29</v>
      </c>
      <c r="G2319" t="s">
        <v>16</v>
      </c>
      <c r="H2319" t="s">
        <v>480</v>
      </c>
    </row>
    <row r="2320" spans="1:8" x14ac:dyDescent="0.35">
      <c r="A2320" t="s">
        <v>312</v>
      </c>
      <c r="B2320" t="s">
        <v>154</v>
      </c>
      <c r="C2320" t="s">
        <v>459</v>
      </c>
      <c r="D2320" t="s">
        <v>256</v>
      </c>
      <c r="E2320" t="s">
        <v>6</v>
      </c>
      <c r="F2320" t="s">
        <v>29</v>
      </c>
      <c r="G2320" t="s">
        <v>16</v>
      </c>
      <c r="H2320" t="s">
        <v>480</v>
      </c>
    </row>
    <row r="2321" spans="1:8" x14ac:dyDescent="0.35">
      <c r="A2321" t="s">
        <v>312</v>
      </c>
      <c r="B2321" t="s">
        <v>335</v>
      </c>
      <c r="C2321" t="s">
        <v>255</v>
      </c>
      <c r="D2321" t="s">
        <v>256</v>
      </c>
      <c r="E2321" t="s">
        <v>6</v>
      </c>
      <c r="F2321" t="s">
        <v>29</v>
      </c>
      <c r="G2321" t="s">
        <v>16</v>
      </c>
      <c r="H2321" t="s">
        <v>480</v>
      </c>
    </row>
    <row r="2322" spans="1:8" x14ac:dyDescent="0.35">
      <c r="A2322" t="s">
        <v>312</v>
      </c>
      <c r="B2322" t="s">
        <v>154</v>
      </c>
      <c r="C2322" t="s">
        <v>255</v>
      </c>
      <c r="D2322" t="s">
        <v>256</v>
      </c>
      <c r="E2322" t="s">
        <v>6</v>
      </c>
      <c r="F2322" t="s">
        <v>29</v>
      </c>
      <c r="G2322" t="s">
        <v>16</v>
      </c>
      <c r="H2322" t="s">
        <v>480</v>
      </c>
    </row>
    <row r="2323" spans="1:8" x14ac:dyDescent="0.35">
      <c r="A2323" t="s">
        <v>312</v>
      </c>
      <c r="B2323" t="s">
        <v>154</v>
      </c>
      <c r="C2323" t="s">
        <v>394</v>
      </c>
      <c r="D2323" t="s">
        <v>256</v>
      </c>
      <c r="E2323" t="s">
        <v>6</v>
      </c>
      <c r="F2323" t="s">
        <v>29</v>
      </c>
      <c r="G2323" t="s">
        <v>16</v>
      </c>
      <c r="H2323" t="s">
        <v>480</v>
      </c>
    </row>
    <row r="2324" spans="1:8" x14ac:dyDescent="0.35">
      <c r="A2324" t="s">
        <v>312</v>
      </c>
      <c r="B2324" t="s">
        <v>119</v>
      </c>
      <c r="C2324" t="s">
        <v>255</v>
      </c>
      <c r="D2324" t="s">
        <v>256</v>
      </c>
      <c r="E2324" t="s">
        <v>6</v>
      </c>
      <c r="F2324" t="s">
        <v>29</v>
      </c>
      <c r="G2324" t="s">
        <v>16</v>
      </c>
      <c r="H2324" t="s">
        <v>480</v>
      </c>
    </row>
    <row r="2325" spans="1:8" x14ac:dyDescent="0.35">
      <c r="A2325" t="s">
        <v>469</v>
      </c>
      <c r="B2325" t="s">
        <v>154</v>
      </c>
      <c r="C2325" t="s">
        <v>13</v>
      </c>
      <c r="D2325" t="s">
        <v>256</v>
      </c>
      <c r="E2325" t="s">
        <v>11</v>
      </c>
      <c r="F2325" t="s">
        <v>1327</v>
      </c>
      <c r="G2325" t="s">
        <v>7</v>
      </c>
      <c r="H2325" t="s">
        <v>480</v>
      </c>
    </row>
    <row r="2326" spans="1:8" x14ac:dyDescent="0.35">
      <c r="A2326" t="s">
        <v>336</v>
      </c>
      <c r="B2326" t="s">
        <v>154</v>
      </c>
      <c r="C2326" t="s">
        <v>394</v>
      </c>
      <c r="D2326" t="s">
        <v>256</v>
      </c>
      <c r="E2326" t="s">
        <v>6</v>
      </c>
      <c r="F2326" t="s">
        <v>1327</v>
      </c>
      <c r="G2326" t="s">
        <v>8</v>
      </c>
      <c r="H2326" t="s">
        <v>480</v>
      </c>
    </row>
    <row r="2327" spans="1:8" x14ac:dyDescent="0.35">
      <c r="A2327" t="s">
        <v>336</v>
      </c>
      <c r="B2327" t="s">
        <v>154</v>
      </c>
      <c r="C2327" t="s">
        <v>459</v>
      </c>
      <c r="D2327" t="s">
        <v>256</v>
      </c>
      <c r="E2327" t="s">
        <v>6</v>
      </c>
      <c r="F2327" t="s">
        <v>1327</v>
      </c>
      <c r="G2327" t="s">
        <v>8</v>
      </c>
      <c r="H2327" t="s">
        <v>480</v>
      </c>
    </row>
    <row r="2328" spans="1:8" x14ac:dyDescent="0.35">
      <c r="A2328" t="s">
        <v>336</v>
      </c>
      <c r="B2328" t="s">
        <v>154</v>
      </c>
      <c r="C2328" t="s">
        <v>255</v>
      </c>
      <c r="D2328" t="s">
        <v>256</v>
      </c>
      <c r="E2328" t="s">
        <v>6</v>
      </c>
      <c r="F2328" t="s">
        <v>1327</v>
      </c>
      <c r="G2328" t="s">
        <v>8</v>
      </c>
      <c r="H2328" t="s">
        <v>480</v>
      </c>
    </row>
    <row r="2329" spans="1:8" x14ac:dyDescent="0.35">
      <c r="A2329" t="s">
        <v>336</v>
      </c>
      <c r="B2329" t="s">
        <v>478</v>
      </c>
      <c r="C2329" t="s">
        <v>394</v>
      </c>
      <c r="D2329" t="s">
        <v>256</v>
      </c>
      <c r="E2329" t="s">
        <v>6</v>
      </c>
      <c r="F2329" t="s">
        <v>1327</v>
      </c>
      <c r="G2329" t="s">
        <v>8</v>
      </c>
      <c r="H2329" t="s">
        <v>480</v>
      </c>
    </row>
    <row r="2330" spans="1:8" x14ac:dyDescent="0.35">
      <c r="A2330" t="s">
        <v>336</v>
      </c>
      <c r="B2330" t="s">
        <v>119</v>
      </c>
      <c r="C2330" t="s">
        <v>255</v>
      </c>
      <c r="D2330" t="s">
        <v>256</v>
      </c>
      <c r="E2330" t="s">
        <v>6</v>
      </c>
      <c r="F2330" t="s">
        <v>1327</v>
      </c>
      <c r="G2330" t="s">
        <v>8</v>
      </c>
      <c r="H2330" t="s">
        <v>480</v>
      </c>
    </row>
    <row r="2331" spans="1:8" x14ac:dyDescent="0.35">
      <c r="A2331" t="s">
        <v>336</v>
      </c>
      <c r="B2331" t="s">
        <v>114</v>
      </c>
      <c r="C2331" t="s">
        <v>255</v>
      </c>
      <c r="D2331" t="s">
        <v>256</v>
      </c>
      <c r="E2331" t="s">
        <v>6</v>
      </c>
      <c r="F2331" t="s">
        <v>1327</v>
      </c>
      <c r="G2331" t="s">
        <v>8</v>
      </c>
      <c r="H2331" t="s">
        <v>480</v>
      </c>
    </row>
    <row r="2332" spans="1:8" x14ac:dyDescent="0.35">
      <c r="A2332" t="s">
        <v>336</v>
      </c>
      <c r="B2332" t="s">
        <v>478</v>
      </c>
      <c r="C2332" t="s">
        <v>13</v>
      </c>
      <c r="D2332" t="s">
        <v>256</v>
      </c>
      <c r="E2332" t="s">
        <v>6</v>
      </c>
      <c r="F2332" t="s">
        <v>1327</v>
      </c>
      <c r="G2332" t="s">
        <v>8</v>
      </c>
      <c r="H2332" t="s">
        <v>480</v>
      </c>
    </row>
    <row r="2333" spans="1:8" x14ac:dyDescent="0.35">
      <c r="A2333" t="s">
        <v>336</v>
      </c>
      <c r="B2333" t="s">
        <v>478</v>
      </c>
      <c r="C2333" t="s">
        <v>255</v>
      </c>
      <c r="D2333" t="s">
        <v>256</v>
      </c>
      <c r="E2333" t="s">
        <v>6</v>
      </c>
      <c r="F2333" t="s">
        <v>1327</v>
      </c>
      <c r="G2333" t="s">
        <v>8</v>
      </c>
      <c r="H2333" t="s">
        <v>480</v>
      </c>
    </row>
    <row r="2334" spans="1:8" x14ac:dyDescent="0.35">
      <c r="A2334" t="s">
        <v>336</v>
      </c>
      <c r="B2334" t="s">
        <v>119</v>
      </c>
      <c r="C2334" t="s">
        <v>394</v>
      </c>
      <c r="D2334" t="s">
        <v>256</v>
      </c>
      <c r="E2334" t="s">
        <v>6</v>
      </c>
      <c r="F2334" t="s">
        <v>1327</v>
      </c>
      <c r="G2334" t="s">
        <v>8</v>
      </c>
      <c r="H2334" t="s">
        <v>480</v>
      </c>
    </row>
    <row r="2335" spans="1:8" x14ac:dyDescent="0.35">
      <c r="A2335" t="s">
        <v>336</v>
      </c>
      <c r="B2335" t="s">
        <v>114</v>
      </c>
      <c r="C2335" t="s">
        <v>394</v>
      </c>
      <c r="D2335" t="s">
        <v>256</v>
      </c>
      <c r="E2335" t="s">
        <v>6</v>
      </c>
      <c r="F2335" t="s">
        <v>1327</v>
      </c>
      <c r="G2335" t="s">
        <v>8</v>
      </c>
      <c r="H2335" t="s">
        <v>480</v>
      </c>
    </row>
    <row r="2336" spans="1:8" x14ac:dyDescent="0.35">
      <c r="A2336" t="s">
        <v>309</v>
      </c>
      <c r="B2336" t="s">
        <v>114</v>
      </c>
      <c r="C2336" t="s">
        <v>255</v>
      </c>
      <c r="D2336" t="s">
        <v>256</v>
      </c>
      <c r="E2336" t="s">
        <v>6</v>
      </c>
      <c r="F2336" t="s">
        <v>13</v>
      </c>
      <c r="G2336" t="s">
        <v>8</v>
      </c>
      <c r="H2336" t="s">
        <v>480</v>
      </c>
    </row>
    <row r="2337" spans="1:8" x14ac:dyDescent="0.35">
      <c r="A2337" t="s">
        <v>309</v>
      </c>
      <c r="B2337" t="s">
        <v>119</v>
      </c>
      <c r="C2337" t="s">
        <v>255</v>
      </c>
      <c r="D2337" t="s">
        <v>256</v>
      </c>
      <c r="E2337" t="s">
        <v>6</v>
      </c>
      <c r="F2337" t="s">
        <v>13</v>
      </c>
      <c r="G2337" t="s">
        <v>8</v>
      </c>
      <c r="H2337" t="s">
        <v>480</v>
      </c>
    </row>
    <row r="2338" spans="1:8" x14ac:dyDescent="0.35">
      <c r="A2338" t="s">
        <v>309</v>
      </c>
      <c r="B2338" t="s">
        <v>119</v>
      </c>
      <c r="C2338" t="s">
        <v>394</v>
      </c>
      <c r="D2338" t="s">
        <v>256</v>
      </c>
      <c r="E2338" t="s">
        <v>6</v>
      </c>
      <c r="F2338" t="s">
        <v>13</v>
      </c>
      <c r="G2338" t="s">
        <v>8</v>
      </c>
      <c r="H2338" t="s">
        <v>480</v>
      </c>
    </row>
    <row r="2339" spans="1:8" x14ac:dyDescent="0.35">
      <c r="A2339" t="s">
        <v>309</v>
      </c>
      <c r="B2339" t="s">
        <v>154</v>
      </c>
      <c r="C2339" t="s">
        <v>255</v>
      </c>
      <c r="D2339" t="s">
        <v>256</v>
      </c>
      <c r="E2339" t="s">
        <v>6</v>
      </c>
      <c r="F2339" t="s">
        <v>13</v>
      </c>
      <c r="G2339" t="s">
        <v>8</v>
      </c>
      <c r="H2339" t="s">
        <v>480</v>
      </c>
    </row>
    <row r="2340" spans="1:8" x14ac:dyDescent="0.35">
      <c r="A2340" t="s">
        <v>309</v>
      </c>
      <c r="B2340" t="s">
        <v>154</v>
      </c>
      <c r="C2340" t="s">
        <v>459</v>
      </c>
      <c r="D2340" t="s">
        <v>256</v>
      </c>
      <c r="E2340" t="s">
        <v>6</v>
      </c>
      <c r="F2340" t="s">
        <v>13</v>
      </c>
      <c r="G2340" t="s">
        <v>8</v>
      </c>
      <c r="H2340" t="s">
        <v>480</v>
      </c>
    </row>
    <row r="2341" spans="1:8" x14ac:dyDescent="0.35">
      <c r="A2341" t="s">
        <v>309</v>
      </c>
      <c r="B2341" t="s">
        <v>121</v>
      </c>
      <c r="C2341" t="s">
        <v>255</v>
      </c>
      <c r="D2341" t="s">
        <v>256</v>
      </c>
      <c r="E2341" t="s">
        <v>6</v>
      </c>
      <c r="F2341" t="s">
        <v>13</v>
      </c>
      <c r="G2341" t="s">
        <v>8</v>
      </c>
      <c r="H2341" t="s">
        <v>480</v>
      </c>
    </row>
    <row r="2342" spans="1:8" x14ac:dyDescent="0.35">
      <c r="A2342" t="s">
        <v>316</v>
      </c>
      <c r="B2342" t="s">
        <v>154</v>
      </c>
      <c r="C2342" t="s">
        <v>494</v>
      </c>
      <c r="D2342" t="s">
        <v>256</v>
      </c>
      <c r="E2342" t="s">
        <v>11</v>
      </c>
      <c r="F2342" t="s">
        <v>1327</v>
      </c>
      <c r="G2342" t="s">
        <v>8</v>
      </c>
      <c r="H2342" t="s">
        <v>480</v>
      </c>
    </row>
    <row r="2343" spans="1:8" x14ac:dyDescent="0.35">
      <c r="A2343" t="s">
        <v>316</v>
      </c>
      <c r="B2343" t="s">
        <v>119</v>
      </c>
      <c r="C2343" t="s">
        <v>494</v>
      </c>
      <c r="D2343" t="s">
        <v>256</v>
      </c>
      <c r="E2343" t="s">
        <v>11</v>
      </c>
      <c r="F2343" t="s">
        <v>1327</v>
      </c>
      <c r="G2343" t="s">
        <v>8</v>
      </c>
      <c r="H2343" t="s">
        <v>480</v>
      </c>
    </row>
    <row r="2344" spans="1:8" x14ac:dyDescent="0.35">
      <c r="A2344" t="s">
        <v>316</v>
      </c>
      <c r="B2344" t="s">
        <v>121</v>
      </c>
      <c r="C2344" t="s">
        <v>494</v>
      </c>
      <c r="D2344" t="s">
        <v>256</v>
      </c>
      <c r="E2344" t="s">
        <v>11</v>
      </c>
      <c r="F2344" t="s">
        <v>1327</v>
      </c>
      <c r="G2344" t="s">
        <v>8</v>
      </c>
      <c r="H2344" t="s">
        <v>480</v>
      </c>
    </row>
    <row r="2345" spans="1:8" x14ac:dyDescent="0.35">
      <c r="A2345" t="s">
        <v>316</v>
      </c>
      <c r="B2345" t="s">
        <v>119</v>
      </c>
      <c r="C2345" t="s">
        <v>496</v>
      </c>
      <c r="D2345" t="s">
        <v>256</v>
      </c>
      <c r="E2345" t="s">
        <v>11</v>
      </c>
      <c r="F2345" t="s">
        <v>1327</v>
      </c>
      <c r="G2345" t="s">
        <v>8</v>
      </c>
      <c r="H2345" t="s">
        <v>480</v>
      </c>
    </row>
    <row r="2346" spans="1:8" x14ac:dyDescent="0.35">
      <c r="A2346" t="s">
        <v>316</v>
      </c>
      <c r="B2346" t="s">
        <v>477</v>
      </c>
      <c r="C2346" t="s">
        <v>494</v>
      </c>
      <c r="D2346" t="s">
        <v>256</v>
      </c>
      <c r="E2346" t="s">
        <v>11</v>
      </c>
      <c r="F2346" t="s">
        <v>1327</v>
      </c>
      <c r="G2346" t="s">
        <v>8</v>
      </c>
      <c r="H2346" t="s">
        <v>480</v>
      </c>
    </row>
    <row r="2347" spans="1:8" x14ac:dyDescent="0.35">
      <c r="A2347" t="s">
        <v>316</v>
      </c>
      <c r="B2347" t="s">
        <v>478</v>
      </c>
      <c r="C2347" t="s">
        <v>13</v>
      </c>
      <c r="D2347" t="s">
        <v>256</v>
      </c>
      <c r="E2347" t="s">
        <v>11</v>
      </c>
      <c r="F2347" t="s">
        <v>1327</v>
      </c>
      <c r="G2347" t="s">
        <v>8</v>
      </c>
      <c r="H2347" t="s">
        <v>480</v>
      </c>
    </row>
    <row r="2348" spans="1:8" x14ac:dyDescent="0.35">
      <c r="A2348" t="s">
        <v>316</v>
      </c>
      <c r="B2348" t="s">
        <v>154</v>
      </c>
      <c r="C2348" t="s">
        <v>496</v>
      </c>
      <c r="D2348" t="s">
        <v>256</v>
      </c>
      <c r="E2348" t="s">
        <v>11</v>
      </c>
      <c r="F2348" t="s">
        <v>1327</v>
      </c>
      <c r="G2348" t="s">
        <v>8</v>
      </c>
      <c r="H2348" t="s">
        <v>480</v>
      </c>
    </row>
    <row r="2349" spans="1:8" x14ac:dyDescent="0.35">
      <c r="A2349" t="s">
        <v>341</v>
      </c>
      <c r="B2349" t="s">
        <v>154</v>
      </c>
      <c r="C2349" t="s">
        <v>459</v>
      </c>
      <c r="D2349" t="s">
        <v>256</v>
      </c>
      <c r="E2349" t="s">
        <v>11</v>
      </c>
      <c r="F2349" t="s">
        <v>29</v>
      </c>
      <c r="G2349" t="s">
        <v>8</v>
      </c>
      <c r="H2349" t="s">
        <v>480</v>
      </c>
    </row>
    <row r="2350" spans="1:8" x14ac:dyDescent="0.35">
      <c r="A2350" t="s">
        <v>318</v>
      </c>
      <c r="B2350" t="s">
        <v>154</v>
      </c>
      <c r="C2350" t="s">
        <v>494</v>
      </c>
      <c r="D2350" t="s">
        <v>256</v>
      </c>
      <c r="E2350" t="s">
        <v>11</v>
      </c>
      <c r="F2350" t="s">
        <v>1327</v>
      </c>
      <c r="G2350" t="s">
        <v>8</v>
      </c>
      <c r="H2350" t="s">
        <v>480</v>
      </c>
    </row>
    <row r="2351" spans="1:8" x14ac:dyDescent="0.35">
      <c r="A2351" t="s">
        <v>318</v>
      </c>
      <c r="B2351" t="s">
        <v>154</v>
      </c>
      <c r="C2351" t="s">
        <v>496</v>
      </c>
      <c r="D2351" t="s">
        <v>256</v>
      </c>
      <c r="E2351" t="s">
        <v>11</v>
      </c>
      <c r="F2351" t="s">
        <v>1327</v>
      </c>
      <c r="G2351" t="s">
        <v>8</v>
      </c>
      <c r="H2351" t="s">
        <v>480</v>
      </c>
    </row>
    <row r="2352" spans="1:8" x14ac:dyDescent="0.35">
      <c r="A2352" t="s">
        <v>318</v>
      </c>
      <c r="B2352" t="s">
        <v>119</v>
      </c>
      <c r="C2352" t="s">
        <v>494</v>
      </c>
      <c r="D2352" t="s">
        <v>256</v>
      </c>
      <c r="E2352" t="s">
        <v>11</v>
      </c>
      <c r="F2352" t="s">
        <v>1327</v>
      </c>
      <c r="G2352" t="s">
        <v>8</v>
      </c>
      <c r="H2352" t="s">
        <v>480</v>
      </c>
    </row>
    <row r="2353" spans="1:8" x14ac:dyDescent="0.35">
      <c r="A2353" t="s">
        <v>318</v>
      </c>
      <c r="B2353" t="s">
        <v>114</v>
      </c>
      <c r="C2353" t="s">
        <v>13</v>
      </c>
      <c r="D2353" t="s">
        <v>256</v>
      </c>
      <c r="E2353" t="s">
        <v>11</v>
      </c>
      <c r="F2353" t="s">
        <v>1327</v>
      </c>
      <c r="G2353" t="s">
        <v>8</v>
      </c>
      <c r="H2353" t="s">
        <v>480</v>
      </c>
    </row>
    <row r="2354" spans="1:8" x14ac:dyDescent="0.35">
      <c r="A2354" t="s">
        <v>318</v>
      </c>
      <c r="B2354" t="s">
        <v>121</v>
      </c>
      <c r="C2354" t="s">
        <v>494</v>
      </c>
      <c r="D2354" t="s">
        <v>256</v>
      </c>
      <c r="E2354" t="s">
        <v>11</v>
      </c>
      <c r="F2354" t="s">
        <v>1327</v>
      </c>
      <c r="G2354" t="s">
        <v>8</v>
      </c>
      <c r="H2354" t="s">
        <v>480</v>
      </c>
    </row>
    <row r="2355" spans="1:8" x14ac:dyDescent="0.35">
      <c r="A2355" t="s">
        <v>318</v>
      </c>
      <c r="B2355" t="s">
        <v>477</v>
      </c>
      <c r="C2355" t="s">
        <v>494</v>
      </c>
      <c r="D2355" t="s">
        <v>256</v>
      </c>
      <c r="E2355" t="s">
        <v>11</v>
      </c>
      <c r="F2355" t="s">
        <v>1327</v>
      </c>
      <c r="G2355" t="s">
        <v>8</v>
      </c>
      <c r="H2355" t="s">
        <v>480</v>
      </c>
    </row>
    <row r="2356" spans="1:8" x14ac:dyDescent="0.35">
      <c r="A2356" t="s">
        <v>318</v>
      </c>
      <c r="B2356" t="s">
        <v>119</v>
      </c>
      <c r="C2356" t="s">
        <v>496</v>
      </c>
      <c r="D2356" t="s">
        <v>256</v>
      </c>
      <c r="E2356" t="s">
        <v>11</v>
      </c>
      <c r="F2356" t="s">
        <v>1327</v>
      </c>
      <c r="G2356" t="s">
        <v>8</v>
      </c>
      <c r="H2356" t="s">
        <v>480</v>
      </c>
    </row>
    <row r="2357" spans="1:8" x14ac:dyDescent="0.35">
      <c r="A2357" t="s">
        <v>318</v>
      </c>
      <c r="B2357" t="s">
        <v>335</v>
      </c>
      <c r="C2357" t="s">
        <v>13</v>
      </c>
      <c r="D2357" t="s">
        <v>256</v>
      </c>
      <c r="E2357" t="s">
        <v>11</v>
      </c>
      <c r="F2357" t="s">
        <v>1327</v>
      </c>
      <c r="G2357" t="s">
        <v>8</v>
      </c>
      <c r="H2357" t="s">
        <v>480</v>
      </c>
    </row>
    <row r="2358" spans="1:8" x14ac:dyDescent="0.35">
      <c r="A2358" t="s">
        <v>402</v>
      </c>
      <c r="B2358" t="s">
        <v>478</v>
      </c>
      <c r="C2358" t="s">
        <v>13</v>
      </c>
      <c r="D2358" t="s">
        <v>256</v>
      </c>
      <c r="E2358" t="s">
        <v>11</v>
      </c>
      <c r="F2358" t="s">
        <v>1327</v>
      </c>
      <c r="G2358" t="s">
        <v>8</v>
      </c>
      <c r="H2358" t="s">
        <v>480</v>
      </c>
    </row>
    <row r="2359" spans="1:8" x14ac:dyDescent="0.35">
      <c r="A2359" t="s">
        <v>319</v>
      </c>
      <c r="B2359" t="s">
        <v>154</v>
      </c>
      <c r="C2359" t="s">
        <v>496</v>
      </c>
      <c r="D2359" t="s">
        <v>256</v>
      </c>
      <c r="E2359" t="s">
        <v>11</v>
      </c>
      <c r="F2359" t="s">
        <v>29</v>
      </c>
      <c r="G2359" t="s">
        <v>8</v>
      </c>
      <c r="H2359" t="s">
        <v>480</v>
      </c>
    </row>
    <row r="2360" spans="1:8" x14ac:dyDescent="0.35">
      <c r="A2360" t="s">
        <v>319</v>
      </c>
      <c r="B2360" t="s">
        <v>335</v>
      </c>
      <c r="C2360" t="s">
        <v>13</v>
      </c>
      <c r="D2360" t="s">
        <v>256</v>
      </c>
      <c r="E2360" t="s">
        <v>11</v>
      </c>
      <c r="F2360" t="s">
        <v>29</v>
      </c>
      <c r="G2360" t="s">
        <v>8</v>
      </c>
      <c r="H2360" t="s">
        <v>480</v>
      </c>
    </row>
    <row r="2361" spans="1:8" x14ac:dyDescent="0.35">
      <c r="A2361" t="s">
        <v>319</v>
      </c>
      <c r="B2361" t="s">
        <v>119</v>
      </c>
      <c r="C2361" t="s">
        <v>496</v>
      </c>
      <c r="D2361" t="s">
        <v>256</v>
      </c>
      <c r="E2361" t="s">
        <v>11</v>
      </c>
      <c r="F2361" t="s">
        <v>29</v>
      </c>
      <c r="G2361" t="s">
        <v>8</v>
      </c>
      <c r="H2361" t="s">
        <v>480</v>
      </c>
    </row>
    <row r="2362" spans="1:8" x14ac:dyDescent="0.35">
      <c r="A2362" t="s">
        <v>319</v>
      </c>
      <c r="B2362" t="s">
        <v>114</v>
      </c>
      <c r="C2362" t="s">
        <v>13</v>
      </c>
      <c r="D2362" t="s">
        <v>256</v>
      </c>
      <c r="E2362" t="s">
        <v>11</v>
      </c>
      <c r="F2362" t="s">
        <v>29</v>
      </c>
      <c r="G2362" t="s">
        <v>8</v>
      </c>
      <c r="H2362" t="s">
        <v>480</v>
      </c>
    </row>
    <row r="2363" spans="1:8" x14ac:dyDescent="0.35">
      <c r="A2363" t="s">
        <v>319</v>
      </c>
      <c r="B2363" t="s">
        <v>121</v>
      </c>
      <c r="C2363" t="s">
        <v>494</v>
      </c>
      <c r="D2363" t="s">
        <v>256</v>
      </c>
      <c r="E2363" t="s">
        <v>11</v>
      </c>
      <c r="F2363" t="s">
        <v>29</v>
      </c>
      <c r="G2363" t="s">
        <v>8</v>
      </c>
      <c r="H2363" t="s">
        <v>480</v>
      </c>
    </row>
    <row r="2364" spans="1:8" x14ac:dyDescent="0.35">
      <c r="A2364" t="s">
        <v>319</v>
      </c>
      <c r="B2364" t="s">
        <v>477</v>
      </c>
      <c r="C2364" t="s">
        <v>494</v>
      </c>
      <c r="D2364" t="s">
        <v>256</v>
      </c>
      <c r="E2364" t="s">
        <v>11</v>
      </c>
      <c r="F2364" t="s">
        <v>29</v>
      </c>
      <c r="G2364" t="s">
        <v>8</v>
      </c>
      <c r="H2364" t="s">
        <v>480</v>
      </c>
    </row>
    <row r="2365" spans="1:8" x14ac:dyDescent="0.35">
      <c r="A2365" t="s">
        <v>319</v>
      </c>
      <c r="B2365" t="s">
        <v>154</v>
      </c>
      <c r="C2365" t="s">
        <v>494</v>
      </c>
      <c r="D2365" t="s">
        <v>256</v>
      </c>
      <c r="E2365" t="s">
        <v>11</v>
      </c>
      <c r="F2365" t="s">
        <v>29</v>
      </c>
      <c r="G2365" t="s">
        <v>8</v>
      </c>
      <c r="H2365" t="s">
        <v>480</v>
      </c>
    </row>
    <row r="2366" spans="1:8" x14ac:dyDescent="0.35">
      <c r="A2366" t="s">
        <v>319</v>
      </c>
      <c r="B2366" t="s">
        <v>119</v>
      </c>
      <c r="C2366" t="s">
        <v>494</v>
      </c>
      <c r="D2366" t="s">
        <v>256</v>
      </c>
      <c r="E2366" t="s">
        <v>11</v>
      </c>
      <c r="F2366" t="s">
        <v>29</v>
      </c>
      <c r="G2366" t="s">
        <v>8</v>
      </c>
      <c r="H2366" t="s">
        <v>480</v>
      </c>
    </row>
    <row r="2367" spans="1:8" x14ac:dyDescent="0.35">
      <c r="A2367" t="s">
        <v>470</v>
      </c>
      <c r="B2367" t="s">
        <v>114</v>
      </c>
      <c r="C2367" t="s">
        <v>13</v>
      </c>
      <c r="D2367" t="s">
        <v>256</v>
      </c>
      <c r="E2367" t="s">
        <v>11</v>
      </c>
      <c r="F2367" t="s">
        <v>1327</v>
      </c>
      <c r="G2367" t="s">
        <v>8</v>
      </c>
      <c r="H2367" t="s">
        <v>480</v>
      </c>
    </row>
    <row r="2368" spans="1:8" x14ac:dyDescent="0.35">
      <c r="A2368" t="s">
        <v>470</v>
      </c>
      <c r="B2368" t="s">
        <v>478</v>
      </c>
      <c r="C2368" t="s">
        <v>13</v>
      </c>
      <c r="D2368" t="s">
        <v>256</v>
      </c>
      <c r="E2368" t="s">
        <v>11</v>
      </c>
      <c r="F2368" t="s">
        <v>1327</v>
      </c>
      <c r="G2368" t="s">
        <v>8</v>
      </c>
      <c r="H2368" t="s">
        <v>480</v>
      </c>
    </row>
    <row r="2369" spans="1:8" x14ac:dyDescent="0.35">
      <c r="A2369" t="s">
        <v>470</v>
      </c>
      <c r="B2369" t="s">
        <v>108</v>
      </c>
      <c r="C2369" t="s">
        <v>497</v>
      </c>
      <c r="D2369" t="s">
        <v>256</v>
      </c>
      <c r="E2369" t="s">
        <v>11</v>
      </c>
      <c r="F2369" t="s">
        <v>1327</v>
      </c>
      <c r="G2369" t="s">
        <v>8</v>
      </c>
      <c r="H2369" t="s">
        <v>480</v>
      </c>
    </row>
    <row r="2370" spans="1:8" x14ac:dyDescent="0.35">
      <c r="A2370" t="s">
        <v>470</v>
      </c>
      <c r="B2370" t="s">
        <v>154</v>
      </c>
      <c r="C2370" t="s">
        <v>459</v>
      </c>
      <c r="D2370" t="s">
        <v>256</v>
      </c>
      <c r="E2370" t="s">
        <v>11</v>
      </c>
      <c r="F2370" t="s">
        <v>1327</v>
      </c>
      <c r="G2370" t="s">
        <v>8</v>
      </c>
      <c r="H2370" t="s">
        <v>480</v>
      </c>
    </row>
    <row r="2371" spans="1:8" x14ac:dyDescent="0.35">
      <c r="A2371" t="s">
        <v>470</v>
      </c>
      <c r="B2371" t="s">
        <v>154</v>
      </c>
      <c r="C2371" t="s">
        <v>496</v>
      </c>
      <c r="D2371" t="s">
        <v>256</v>
      </c>
      <c r="E2371" t="s">
        <v>11</v>
      </c>
      <c r="F2371" t="s">
        <v>1327</v>
      </c>
      <c r="G2371" t="s">
        <v>8</v>
      </c>
      <c r="H2371" t="s">
        <v>480</v>
      </c>
    </row>
    <row r="2372" spans="1:8" x14ac:dyDescent="0.35">
      <c r="A2372" t="s">
        <v>470</v>
      </c>
      <c r="B2372" t="s">
        <v>121</v>
      </c>
      <c r="C2372" t="s">
        <v>494</v>
      </c>
      <c r="D2372" t="s">
        <v>256</v>
      </c>
      <c r="E2372" t="s">
        <v>11</v>
      </c>
      <c r="F2372" t="s">
        <v>1327</v>
      </c>
      <c r="G2372" t="s">
        <v>8</v>
      </c>
      <c r="H2372" t="s">
        <v>480</v>
      </c>
    </row>
    <row r="2373" spans="1:8" x14ac:dyDescent="0.35">
      <c r="A2373" t="s">
        <v>470</v>
      </c>
      <c r="B2373" t="s">
        <v>108</v>
      </c>
      <c r="C2373" t="s">
        <v>13</v>
      </c>
      <c r="D2373" t="s">
        <v>256</v>
      </c>
      <c r="E2373" t="s">
        <v>11</v>
      </c>
      <c r="F2373" t="s">
        <v>1327</v>
      </c>
      <c r="G2373" t="s">
        <v>8</v>
      </c>
      <c r="H2373" t="s">
        <v>480</v>
      </c>
    </row>
    <row r="2374" spans="1:8" x14ac:dyDescent="0.35">
      <c r="A2374" t="s">
        <v>471</v>
      </c>
      <c r="B2374" t="s">
        <v>154</v>
      </c>
      <c r="C2374" t="s">
        <v>494</v>
      </c>
      <c r="D2374" t="s">
        <v>256</v>
      </c>
      <c r="E2374" t="s">
        <v>11</v>
      </c>
      <c r="F2374" t="s">
        <v>1327</v>
      </c>
      <c r="G2374" t="s">
        <v>8</v>
      </c>
      <c r="H2374" t="s">
        <v>480</v>
      </c>
    </row>
    <row r="2375" spans="1:8" x14ac:dyDescent="0.35">
      <c r="A2375" t="s">
        <v>471</v>
      </c>
      <c r="B2375" t="s">
        <v>119</v>
      </c>
      <c r="C2375" t="s">
        <v>494</v>
      </c>
      <c r="D2375" t="s">
        <v>256</v>
      </c>
      <c r="E2375" t="s">
        <v>11</v>
      </c>
      <c r="F2375" t="s">
        <v>1327</v>
      </c>
      <c r="G2375" t="s">
        <v>8</v>
      </c>
      <c r="H2375" t="s">
        <v>480</v>
      </c>
    </row>
    <row r="2376" spans="1:8" x14ac:dyDescent="0.35">
      <c r="A2376" t="s">
        <v>471</v>
      </c>
      <c r="B2376" t="s">
        <v>114</v>
      </c>
      <c r="C2376" t="s">
        <v>13</v>
      </c>
      <c r="D2376" t="s">
        <v>256</v>
      </c>
      <c r="E2376" t="s">
        <v>11</v>
      </c>
      <c r="F2376" t="s">
        <v>1327</v>
      </c>
      <c r="G2376" t="s">
        <v>8</v>
      </c>
      <c r="H2376" t="s">
        <v>480</v>
      </c>
    </row>
    <row r="2377" spans="1:8" x14ac:dyDescent="0.35">
      <c r="A2377" t="s">
        <v>471</v>
      </c>
      <c r="B2377" t="s">
        <v>121</v>
      </c>
      <c r="C2377" t="s">
        <v>494</v>
      </c>
      <c r="D2377" t="s">
        <v>256</v>
      </c>
      <c r="E2377" t="s">
        <v>11</v>
      </c>
      <c r="F2377" t="s">
        <v>1327</v>
      </c>
      <c r="G2377" t="s">
        <v>8</v>
      </c>
      <c r="H2377" t="s">
        <v>480</v>
      </c>
    </row>
    <row r="2378" spans="1:8" x14ac:dyDescent="0.35">
      <c r="A2378" t="s">
        <v>471</v>
      </c>
      <c r="B2378" t="s">
        <v>108</v>
      </c>
      <c r="C2378" t="s">
        <v>13</v>
      </c>
      <c r="D2378" t="s">
        <v>256</v>
      </c>
      <c r="E2378" t="s">
        <v>11</v>
      </c>
      <c r="F2378" t="s">
        <v>1327</v>
      </c>
      <c r="G2378" t="s">
        <v>8</v>
      </c>
      <c r="H2378" t="s">
        <v>480</v>
      </c>
    </row>
    <row r="2379" spans="1:8" x14ac:dyDescent="0.35">
      <c r="A2379" t="s">
        <v>471</v>
      </c>
      <c r="B2379" t="s">
        <v>108</v>
      </c>
      <c r="C2379" t="s">
        <v>497</v>
      </c>
      <c r="D2379" t="s">
        <v>256</v>
      </c>
      <c r="E2379" t="s">
        <v>11</v>
      </c>
      <c r="F2379" t="s">
        <v>1327</v>
      </c>
      <c r="G2379" t="s">
        <v>8</v>
      </c>
      <c r="H2379" t="s">
        <v>480</v>
      </c>
    </row>
    <row r="2380" spans="1:8" x14ac:dyDescent="0.35">
      <c r="A2380" t="s">
        <v>471</v>
      </c>
      <c r="B2380" t="s">
        <v>478</v>
      </c>
      <c r="C2380" t="s">
        <v>13</v>
      </c>
      <c r="D2380" t="s">
        <v>256</v>
      </c>
      <c r="E2380" t="s">
        <v>11</v>
      </c>
      <c r="F2380" t="s">
        <v>1327</v>
      </c>
      <c r="G2380" t="s">
        <v>8</v>
      </c>
      <c r="H2380" t="s">
        <v>480</v>
      </c>
    </row>
    <row r="2381" spans="1:8" x14ac:dyDescent="0.35">
      <c r="A2381" t="s">
        <v>472</v>
      </c>
      <c r="B2381" t="s">
        <v>114</v>
      </c>
      <c r="C2381" t="s">
        <v>13</v>
      </c>
      <c r="D2381" t="s">
        <v>256</v>
      </c>
      <c r="E2381" t="s">
        <v>11</v>
      </c>
      <c r="F2381" t="s">
        <v>1327</v>
      </c>
      <c r="G2381" t="s">
        <v>8</v>
      </c>
      <c r="H2381" t="s">
        <v>480</v>
      </c>
    </row>
    <row r="2382" spans="1:8" x14ac:dyDescent="0.35">
      <c r="A2382" t="s">
        <v>472</v>
      </c>
      <c r="B2382" t="s">
        <v>108</v>
      </c>
      <c r="C2382" t="s">
        <v>497</v>
      </c>
      <c r="D2382" t="s">
        <v>256</v>
      </c>
      <c r="E2382" t="s">
        <v>11</v>
      </c>
      <c r="F2382" t="s">
        <v>1327</v>
      </c>
      <c r="G2382" t="s">
        <v>8</v>
      </c>
      <c r="H2382" t="s">
        <v>480</v>
      </c>
    </row>
    <row r="2383" spans="1:8" x14ac:dyDescent="0.35">
      <c r="A2383" t="s">
        <v>472</v>
      </c>
      <c r="B2383" t="s">
        <v>108</v>
      </c>
      <c r="C2383" t="s">
        <v>13</v>
      </c>
      <c r="D2383" t="s">
        <v>256</v>
      </c>
      <c r="E2383" t="s">
        <v>11</v>
      </c>
      <c r="F2383" t="s">
        <v>1327</v>
      </c>
      <c r="G2383" t="s">
        <v>8</v>
      </c>
      <c r="H2383" t="s">
        <v>480</v>
      </c>
    </row>
    <row r="2384" spans="1:8" x14ac:dyDescent="0.35">
      <c r="A2384" t="s">
        <v>472</v>
      </c>
      <c r="B2384" t="s">
        <v>478</v>
      </c>
      <c r="C2384" t="s">
        <v>13</v>
      </c>
      <c r="D2384" t="s">
        <v>256</v>
      </c>
      <c r="E2384" t="s">
        <v>11</v>
      </c>
      <c r="F2384" t="s">
        <v>1327</v>
      </c>
      <c r="G2384" t="s">
        <v>8</v>
      </c>
      <c r="H2384" t="s">
        <v>480</v>
      </c>
    </row>
    <row r="2385" spans="1:8" x14ac:dyDescent="0.35">
      <c r="A2385" t="s">
        <v>472</v>
      </c>
      <c r="B2385" t="s">
        <v>119</v>
      </c>
      <c r="C2385" t="s">
        <v>494</v>
      </c>
      <c r="D2385" t="s">
        <v>256</v>
      </c>
      <c r="E2385" t="s">
        <v>11</v>
      </c>
      <c r="F2385" t="s">
        <v>1327</v>
      </c>
      <c r="G2385" t="s">
        <v>8</v>
      </c>
      <c r="H2385" t="s">
        <v>480</v>
      </c>
    </row>
    <row r="2386" spans="1:8" x14ac:dyDescent="0.35">
      <c r="A2386" t="s">
        <v>320</v>
      </c>
      <c r="B2386" t="s">
        <v>114</v>
      </c>
      <c r="C2386" t="s">
        <v>13</v>
      </c>
      <c r="D2386" t="s">
        <v>256</v>
      </c>
      <c r="E2386" t="s">
        <v>11</v>
      </c>
      <c r="F2386" t="s">
        <v>29</v>
      </c>
      <c r="G2386" t="s">
        <v>8</v>
      </c>
      <c r="H2386" t="s">
        <v>480</v>
      </c>
    </row>
    <row r="2387" spans="1:8" x14ac:dyDescent="0.35">
      <c r="A2387" t="s">
        <v>320</v>
      </c>
      <c r="B2387" t="s">
        <v>477</v>
      </c>
      <c r="C2387" t="s">
        <v>494</v>
      </c>
      <c r="D2387" t="s">
        <v>256</v>
      </c>
      <c r="E2387" t="s">
        <v>11</v>
      </c>
      <c r="F2387" t="s">
        <v>29</v>
      </c>
      <c r="G2387" t="s">
        <v>8</v>
      </c>
      <c r="H2387" t="s">
        <v>480</v>
      </c>
    </row>
    <row r="2388" spans="1:8" x14ac:dyDescent="0.35">
      <c r="A2388" t="s">
        <v>320</v>
      </c>
      <c r="B2388" t="s">
        <v>119</v>
      </c>
      <c r="C2388" t="s">
        <v>496</v>
      </c>
      <c r="D2388" t="s">
        <v>256</v>
      </c>
      <c r="E2388" t="s">
        <v>11</v>
      </c>
      <c r="F2388" t="s">
        <v>29</v>
      </c>
      <c r="G2388" t="s">
        <v>8</v>
      </c>
      <c r="H2388" t="s">
        <v>480</v>
      </c>
    </row>
    <row r="2389" spans="1:8" x14ac:dyDescent="0.35">
      <c r="A2389" t="s">
        <v>320</v>
      </c>
      <c r="B2389" t="s">
        <v>121</v>
      </c>
      <c r="C2389" t="s">
        <v>494</v>
      </c>
      <c r="D2389" t="s">
        <v>256</v>
      </c>
      <c r="E2389" t="s">
        <v>11</v>
      </c>
      <c r="F2389" t="s">
        <v>29</v>
      </c>
      <c r="G2389" t="s">
        <v>8</v>
      </c>
      <c r="H2389" t="s">
        <v>480</v>
      </c>
    </row>
    <row r="2390" spans="1:8" x14ac:dyDescent="0.35">
      <c r="A2390" t="s">
        <v>320</v>
      </c>
      <c r="B2390" t="s">
        <v>119</v>
      </c>
      <c r="C2390" t="s">
        <v>494</v>
      </c>
      <c r="D2390" t="s">
        <v>256</v>
      </c>
      <c r="E2390" t="s">
        <v>11</v>
      </c>
      <c r="F2390" t="s">
        <v>29</v>
      </c>
      <c r="G2390" t="s">
        <v>8</v>
      </c>
      <c r="H2390" t="s">
        <v>480</v>
      </c>
    </row>
    <row r="2391" spans="1:8" x14ac:dyDescent="0.35">
      <c r="A2391" t="s">
        <v>320</v>
      </c>
      <c r="B2391" t="s">
        <v>154</v>
      </c>
      <c r="C2391" t="s">
        <v>494</v>
      </c>
      <c r="D2391" t="s">
        <v>256</v>
      </c>
      <c r="E2391" t="s">
        <v>11</v>
      </c>
      <c r="F2391" t="s">
        <v>29</v>
      </c>
      <c r="G2391" t="s">
        <v>8</v>
      </c>
      <c r="H2391" t="s">
        <v>480</v>
      </c>
    </row>
    <row r="2392" spans="1:8" x14ac:dyDescent="0.35">
      <c r="A2392" t="s">
        <v>320</v>
      </c>
      <c r="B2392" t="s">
        <v>335</v>
      </c>
      <c r="C2392" t="s">
        <v>13</v>
      </c>
      <c r="D2392" t="s">
        <v>256</v>
      </c>
      <c r="E2392" t="s">
        <v>11</v>
      </c>
      <c r="F2392" t="s">
        <v>29</v>
      </c>
      <c r="G2392" t="s">
        <v>8</v>
      </c>
      <c r="H2392" t="s">
        <v>480</v>
      </c>
    </row>
    <row r="2393" spans="1:8" x14ac:dyDescent="0.35">
      <c r="A2393" t="s">
        <v>320</v>
      </c>
      <c r="B2393" t="s">
        <v>154</v>
      </c>
      <c r="C2393" t="s">
        <v>496</v>
      </c>
      <c r="D2393" t="s">
        <v>256</v>
      </c>
      <c r="E2393" t="s">
        <v>11</v>
      </c>
      <c r="F2393" t="s">
        <v>29</v>
      </c>
      <c r="G2393" t="s">
        <v>8</v>
      </c>
      <c r="H2393" t="s">
        <v>480</v>
      </c>
    </row>
    <row r="2394" spans="1:8" x14ac:dyDescent="0.35">
      <c r="A2394" t="s">
        <v>473</v>
      </c>
      <c r="B2394" t="s">
        <v>478</v>
      </c>
      <c r="C2394" t="s">
        <v>13</v>
      </c>
      <c r="D2394" t="s">
        <v>256</v>
      </c>
      <c r="E2394" t="s">
        <v>11</v>
      </c>
      <c r="F2394" t="s">
        <v>29</v>
      </c>
      <c r="G2394" t="s">
        <v>8</v>
      </c>
      <c r="H2394" t="s">
        <v>480</v>
      </c>
    </row>
    <row r="2395" spans="1:8" x14ac:dyDescent="0.35">
      <c r="A2395" t="s">
        <v>311</v>
      </c>
      <c r="B2395" t="s">
        <v>154</v>
      </c>
      <c r="C2395" t="s">
        <v>459</v>
      </c>
      <c r="D2395" t="s">
        <v>256</v>
      </c>
      <c r="E2395" t="s">
        <v>11</v>
      </c>
      <c r="F2395" t="s">
        <v>29</v>
      </c>
      <c r="G2395" t="s">
        <v>8</v>
      </c>
      <c r="H2395" t="s">
        <v>480</v>
      </c>
    </row>
    <row r="2396" spans="1:8" x14ac:dyDescent="0.35">
      <c r="A2396" t="s">
        <v>310</v>
      </c>
      <c r="B2396" t="s">
        <v>154</v>
      </c>
      <c r="C2396" t="s">
        <v>459</v>
      </c>
      <c r="D2396" t="s">
        <v>256</v>
      </c>
      <c r="E2396" t="s">
        <v>11</v>
      </c>
      <c r="F2396" t="s">
        <v>29</v>
      </c>
      <c r="G2396" t="s">
        <v>8</v>
      </c>
      <c r="H2396" t="s">
        <v>480</v>
      </c>
    </row>
    <row r="2397" spans="1:8" x14ac:dyDescent="0.35">
      <c r="A2397" t="s">
        <v>310</v>
      </c>
      <c r="B2397" t="s">
        <v>335</v>
      </c>
      <c r="C2397" t="s">
        <v>13</v>
      </c>
      <c r="D2397" t="s">
        <v>256</v>
      </c>
      <c r="E2397" t="s">
        <v>11</v>
      </c>
      <c r="F2397" t="s">
        <v>29</v>
      </c>
      <c r="G2397" t="s">
        <v>8</v>
      </c>
      <c r="H2397" t="s">
        <v>480</v>
      </c>
    </row>
    <row r="2398" spans="1:8" x14ac:dyDescent="0.35">
      <c r="A2398" t="s">
        <v>342</v>
      </c>
      <c r="B2398" t="s">
        <v>154</v>
      </c>
      <c r="C2398" t="s">
        <v>494</v>
      </c>
      <c r="D2398" t="s">
        <v>256</v>
      </c>
      <c r="E2398" t="s">
        <v>11</v>
      </c>
      <c r="F2398" t="s">
        <v>29</v>
      </c>
      <c r="G2398" t="s">
        <v>8</v>
      </c>
      <c r="H2398" t="s">
        <v>480</v>
      </c>
    </row>
    <row r="2399" spans="1:8" x14ac:dyDescent="0.35">
      <c r="A2399" t="s">
        <v>342</v>
      </c>
      <c r="B2399" t="s">
        <v>335</v>
      </c>
      <c r="C2399" t="s">
        <v>13</v>
      </c>
      <c r="D2399" t="s">
        <v>256</v>
      </c>
      <c r="E2399" t="s">
        <v>11</v>
      </c>
      <c r="F2399" t="s">
        <v>29</v>
      </c>
      <c r="G2399" t="s">
        <v>8</v>
      </c>
      <c r="H2399" t="s">
        <v>480</v>
      </c>
    </row>
    <row r="2400" spans="1:8" x14ac:dyDescent="0.35">
      <c r="A2400" t="s">
        <v>342</v>
      </c>
      <c r="B2400" t="s">
        <v>119</v>
      </c>
      <c r="C2400" t="s">
        <v>494</v>
      </c>
      <c r="D2400" t="s">
        <v>256</v>
      </c>
      <c r="E2400" t="s">
        <v>11</v>
      </c>
      <c r="F2400" t="s">
        <v>29</v>
      </c>
      <c r="G2400" t="s">
        <v>8</v>
      </c>
      <c r="H2400" t="s">
        <v>480</v>
      </c>
    </row>
    <row r="2401" spans="1:8" x14ac:dyDescent="0.35">
      <c r="A2401" t="s">
        <v>342</v>
      </c>
      <c r="B2401" t="s">
        <v>114</v>
      </c>
      <c r="C2401" t="s">
        <v>13</v>
      </c>
      <c r="D2401" t="s">
        <v>256</v>
      </c>
      <c r="E2401" t="s">
        <v>11</v>
      </c>
      <c r="F2401" t="s">
        <v>29</v>
      </c>
      <c r="G2401" t="s">
        <v>8</v>
      </c>
      <c r="H2401" t="s">
        <v>480</v>
      </c>
    </row>
    <row r="2402" spans="1:8" x14ac:dyDescent="0.35">
      <c r="A2402" t="s">
        <v>342</v>
      </c>
      <c r="B2402" t="s">
        <v>478</v>
      </c>
      <c r="C2402" t="s">
        <v>13</v>
      </c>
      <c r="D2402" t="s">
        <v>256</v>
      </c>
      <c r="E2402" t="s">
        <v>11</v>
      </c>
      <c r="F2402" t="s">
        <v>29</v>
      </c>
      <c r="G2402" t="s">
        <v>8</v>
      </c>
      <c r="H2402" t="s">
        <v>480</v>
      </c>
    </row>
    <row r="2403" spans="1:8" x14ac:dyDescent="0.35">
      <c r="A2403" t="s">
        <v>342</v>
      </c>
      <c r="B2403" t="s">
        <v>154</v>
      </c>
      <c r="C2403" t="s">
        <v>496</v>
      </c>
      <c r="D2403" t="s">
        <v>256</v>
      </c>
      <c r="E2403" t="s">
        <v>11</v>
      </c>
      <c r="F2403" t="s">
        <v>29</v>
      </c>
      <c r="G2403" t="s">
        <v>8</v>
      </c>
      <c r="H2403" t="s">
        <v>480</v>
      </c>
    </row>
    <row r="2404" spans="1:8" x14ac:dyDescent="0.35">
      <c r="A2404" t="s">
        <v>321</v>
      </c>
      <c r="B2404" t="s">
        <v>335</v>
      </c>
      <c r="C2404" t="s">
        <v>13</v>
      </c>
      <c r="D2404" t="s">
        <v>256</v>
      </c>
      <c r="E2404" t="s">
        <v>11</v>
      </c>
      <c r="F2404" t="s">
        <v>29</v>
      </c>
      <c r="G2404" t="s">
        <v>8</v>
      </c>
      <c r="H2404" t="s">
        <v>480</v>
      </c>
    </row>
    <row r="2405" spans="1:8" x14ac:dyDescent="0.35">
      <c r="A2405" t="s">
        <v>321</v>
      </c>
      <c r="B2405" t="s">
        <v>154</v>
      </c>
      <c r="C2405" t="s">
        <v>494</v>
      </c>
      <c r="D2405" t="s">
        <v>256</v>
      </c>
      <c r="E2405" t="s">
        <v>11</v>
      </c>
      <c r="F2405" t="s">
        <v>29</v>
      </c>
      <c r="G2405" t="s">
        <v>8</v>
      </c>
      <c r="H2405" t="s">
        <v>480</v>
      </c>
    </row>
    <row r="2406" spans="1:8" x14ac:dyDescent="0.35">
      <c r="A2406" t="s">
        <v>321</v>
      </c>
      <c r="B2406" t="s">
        <v>114</v>
      </c>
      <c r="C2406" t="s">
        <v>13</v>
      </c>
      <c r="D2406" t="s">
        <v>256</v>
      </c>
      <c r="E2406" t="s">
        <v>11</v>
      </c>
      <c r="F2406" t="s">
        <v>29</v>
      </c>
      <c r="G2406" t="s">
        <v>8</v>
      </c>
      <c r="H2406" t="s">
        <v>480</v>
      </c>
    </row>
    <row r="2407" spans="1:8" x14ac:dyDescent="0.35">
      <c r="A2407" t="s">
        <v>321</v>
      </c>
      <c r="B2407" t="s">
        <v>119</v>
      </c>
      <c r="C2407" t="s">
        <v>494</v>
      </c>
      <c r="D2407" t="s">
        <v>256</v>
      </c>
      <c r="E2407" t="s">
        <v>11</v>
      </c>
      <c r="F2407" t="s">
        <v>29</v>
      </c>
      <c r="G2407" t="s">
        <v>8</v>
      </c>
      <c r="H2407" t="s">
        <v>480</v>
      </c>
    </row>
    <row r="2408" spans="1:8" x14ac:dyDescent="0.35">
      <c r="A2408" t="s">
        <v>321</v>
      </c>
      <c r="B2408" t="s">
        <v>154</v>
      </c>
      <c r="C2408" t="s">
        <v>496</v>
      </c>
      <c r="D2408" t="s">
        <v>256</v>
      </c>
      <c r="E2408" t="s">
        <v>11</v>
      </c>
      <c r="F2408" t="s">
        <v>29</v>
      </c>
      <c r="G2408" t="s">
        <v>8</v>
      </c>
      <c r="H2408" t="s">
        <v>480</v>
      </c>
    </row>
    <row r="2409" spans="1:8" x14ac:dyDescent="0.35">
      <c r="A2409" t="s">
        <v>321</v>
      </c>
      <c r="B2409" t="s">
        <v>119</v>
      </c>
      <c r="C2409" t="s">
        <v>496</v>
      </c>
      <c r="D2409" t="s">
        <v>256</v>
      </c>
      <c r="E2409" t="s">
        <v>11</v>
      </c>
      <c r="F2409" t="s">
        <v>29</v>
      </c>
      <c r="G2409" t="s">
        <v>8</v>
      </c>
      <c r="H2409" t="s">
        <v>480</v>
      </c>
    </row>
    <row r="2410" spans="1:8" x14ac:dyDescent="0.35">
      <c r="A2410" t="s">
        <v>321</v>
      </c>
      <c r="B2410" t="s">
        <v>477</v>
      </c>
      <c r="C2410" t="s">
        <v>494</v>
      </c>
      <c r="D2410" t="s">
        <v>256</v>
      </c>
      <c r="E2410" t="s">
        <v>11</v>
      </c>
      <c r="F2410" t="s">
        <v>29</v>
      </c>
      <c r="G2410" t="s">
        <v>8</v>
      </c>
      <c r="H2410" t="s">
        <v>480</v>
      </c>
    </row>
    <row r="2411" spans="1:8" x14ac:dyDescent="0.35">
      <c r="A2411" t="s">
        <v>321</v>
      </c>
      <c r="B2411" t="s">
        <v>121</v>
      </c>
      <c r="C2411" t="s">
        <v>494</v>
      </c>
      <c r="D2411" t="s">
        <v>256</v>
      </c>
      <c r="E2411" t="s">
        <v>11</v>
      </c>
      <c r="F2411" t="s">
        <v>29</v>
      </c>
      <c r="G2411" t="s">
        <v>8</v>
      </c>
      <c r="H2411" t="s">
        <v>480</v>
      </c>
    </row>
    <row r="2412" spans="1:8" x14ac:dyDescent="0.35">
      <c r="A2412" t="s">
        <v>321</v>
      </c>
      <c r="B2412" t="s">
        <v>478</v>
      </c>
      <c r="C2412" t="s">
        <v>13</v>
      </c>
      <c r="D2412" t="s">
        <v>256</v>
      </c>
      <c r="E2412" t="s">
        <v>11</v>
      </c>
      <c r="F2412" t="s">
        <v>29</v>
      </c>
      <c r="G2412" t="s">
        <v>8</v>
      </c>
      <c r="H2412" t="s">
        <v>480</v>
      </c>
    </row>
    <row r="2413" spans="1:8" x14ac:dyDescent="0.35">
      <c r="A2413" t="s">
        <v>322</v>
      </c>
      <c r="B2413" t="s">
        <v>121</v>
      </c>
      <c r="C2413" t="s">
        <v>494</v>
      </c>
      <c r="D2413" t="s">
        <v>256</v>
      </c>
      <c r="E2413" t="s">
        <v>11</v>
      </c>
      <c r="F2413" t="s">
        <v>1327</v>
      </c>
      <c r="G2413" t="s">
        <v>8</v>
      </c>
      <c r="H2413" t="s">
        <v>480</v>
      </c>
    </row>
    <row r="2414" spans="1:8" x14ac:dyDescent="0.35">
      <c r="A2414" t="s">
        <v>322</v>
      </c>
      <c r="B2414" t="s">
        <v>154</v>
      </c>
      <c r="C2414" t="s">
        <v>494</v>
      </c>
      <c r="D2414" t="s">
        <v>256</v>
      </c>
      <c r="E2414" t="s">
        <v>11</v>
      </c>
      <c r="F2414" t="s">
        <v>1327</v>
      </c>
      <c r="G2414" t="s">
        <v>8</v>
      </c>
      <c r="H2414" t="s">
        <v>480</v>
      </c>
    </row>
    <row r="2415" spans="1:8" x14ac:dyDescent="0.35">
      <c r="A2415" t="s">
        <v>322</v>
      </c>
      <c r="B2415" t="s">
        <v>114</v>
      </c>
      <c r="C2415" t="s">
        <v>13</v>
      </c>
      <c r="D2415" t="s">
        <v>256</v>
      </c>
      <c r="E2415" t="s">
        <v>11</v>
      </c>
      <c r="F2415" t="s">
        <v>1327</v>
      </c>
      <c r="G2415" t="s">
        <v>8</v>
      </c>
      <c r="H2415" t="s">
        <v>480</v>
      </c>
    </row>
    <row r="2416" spans="1:8" x14ac:dyDescent="0.35">
      <c r="A2416" t="s">
        <v>322</v>
      </c>
      <c r="B2416" t="s">
        <v>335</v>
      </c>
      <c r="C2416" t="s">
        <v>13</v>
      </c>
      <c r="D2416" t="s">
        <v>256</v>
      </c>
      <c r="E2416" t="s">
        <v>11</v>
      </c>
      <c r="F2416" t="s">
        <v>1327</v>
      </c>
      <c r="G2416" t="s">
        <v>8</v>
      </c>
      <c r="H2416" t="s">
        <v>480</v>
      </c>
    </row>
    <row r="2417" spans="1:8" x14ac:dyDescent="0.35">
      <c r="A2417" t="s">
        <v>322</v>
      </c>
      <c r="B2417" t="s">
        <v>119</v>
      </c>
      <c r="C2417" t="s">
        <v>494</v>
      </c>
      <c r="D2417" t="s">
        <v>256</v>
      </c>
      <c r="E2417" t="s">
        <v>11</v>
      </c>
      <c r="F2417" t="s">
        <v>1327</v>
      </c>
      <c r="G2417" t="s">
        <v>8</v>
      </c>
      <c r="H2417" t="s">
        <v>480</v>
      </c>
    </row>
    <row r="2418" spans="1:8" x14ac:dyDescent="0.35">
      <c r="A2418" t="s">
        <v>322</v>
      </c>
      <c r="B2418" t="s">
        <v>477</v>
      </c>
      <c r="C2418" t="s">
        <v>494</v>
      </c>
      <c r="D2418" t="s">
        <v>256</v>
      </c>
      <c r="E2418" t="s">
        <v>11</v>
      </c>
      <c r="F2418" t="s">
        <v>1327</v>
      </c>
      <c r="G2418" t="s">
        <v>8</v>
      </c>
      <c r="H2418" t="s">
        <v>480</v>
      </c>
    </row>
    <row r="2419" spans="1:8" x14ac:dyDescent="0.35">
      <c r="A2419" t="s">
        <v>322</v>
      </c>
      <c r="B2419" t="s">
        <v>154</v>
      </c>
      <c r="C2419" t="s">
        <v>496</v>
      </c>
      <c r="D2419" t="s">
        <v>256</v>
      </c>
      <c r="E2419" t="s">
        <v>11</v>
      </c>
      <c r="F2419" t="s">
        <v>1327</v>
      </c>
      <c r="G2419" t="s">
        <v>8</v>
      </c>
      <c r="H2419" t="s">
        <v>480</v>
      </c>
    </row>
    <row r="2420" spans="1:8" x14ac:dyDescent="0.35">
      <c r="A2420" t="s">
        <v>315</v>
      </c>
      <c r="B2420" t="s">
        <v>119</v>
      </c>
      <c r="C2420" t="s">
        <v>494</v>
      </c>
      <c r="D2420" t="s">
        <v>256</v>
      </c>
      <c r="E2420" t="s">
        <v>11</v>
      </c>
      <c r="F2420" t="s">
        <v>1327</v>
      </c>
      <c r="G2420" t="s">
        <v>8</v>
      </c>
      <c r="H2420" t="s">
        <v>480</v>
      </c>
    </row>
    <row r="2421" spans="1:8" x14ac:dyDescent="0.35">
      <c r="A2421" t="s">
        <v>315</v>
      </c>
      <c r="B2421" t="s">
        <v>114</v>
      </c>
      <c r="C2421" t="s">
        <v>13</v>
      </c>
      <c r="D2421" t="s">
        <v>256</v>
      </c>
      <c r="E2421" t="s">
        <v>11</v>
      </c>
      <c r="F2421" t="s">
        <v>1327</v>
      </c>
      <c r="G2421" t="s">
        <v>8</v>
      </c>
      <c r="H2421" t="s">
        <v>480</v>
      </c>
    </row>
    <row r="2422" spans="1:8" x14ac:dyDescent="0.35">
      <c r="A2422" t="s">
        <v>315</v>
      </c>
      <c r="B2422" t="s">
        <v>154</v>
      </c>
      <c r="C2422" t="s">
        <v>496</v>
      </c>
      <c r="D2422" t="s">
        <v>256</v>
      </c>
      <c r="E2422" t="s">
        <v>11</v>
      </c>
      <c r="F2422" t="s">
        <v>1327</v>
      </c>
      <c r="G2422" t="s">
        <v>8</v>
      </c>
      <c r="H2422" t="s">
        <v>480</v>
      </c>
    </row>
    <row r="2423" spans="1:8" x14ac:dyDescent="0.35">
      <c r="A2423" t="s">
        <v>315</v>
      </c>
      <c r="B2423" t="s">
        <v>154</v>
      </c>
      <c r="C2423" t="s">
        <v>494</v>
      </c>
      <c r="D2423" t="s">
        <v>256</v>
      </c>
      <c r="E2423" t="s">
        <v>11</v>
      </c>
      <c r="F2423" t="s">
        <v>1327</v>
      </c>
      <c r="G2423" t="s">
        <v>8</v>
      </c>
      <c r="H2423" t="s">
        <v>480</v>
      </c>
    </row>
    <row r="2424" spans="1:8" x14ac:dyDescent="0.35">
      <c r="A2424" t="s">
        <v>315</v>
      </c>
      <c r="B2424" t="s">
        <v>335</v>
      </c>
      <c r="C2424" t="s">
        <v>13</v>
      </c>
      <c r="D2424" t="s">
        <v>256</v>
      </c>
      <c r="E2424" t="s">
        <v>11</v>
      </c>
      <c r="F2424" t="s">
        <v>1327</v>
      </c>
      <c r="G2424" t="s">
        <v>8</v>
      </c>
      <c r="H2424" t="s">
        <v>480</v>
      </c>
    </row>
    <row r="2425" spans="1:8" x14ac:dyDescent="0.35">
      <c r="A2425" t="s">
        <v>315</v>
      </c>
      <c r="B2425" t="s">
        <v>154</v>
      </c>
      <c r="C2425" t="s">
        <v>459</v>
      </c>
      <c r="D2425" t="s">
        <v>256</v>
      </c>
      <c r="E2425" t="s">
        <v>11</v>
      </c>
      <c r="F2425" t="s">
        <v>1327</v>
      </c>
      <c r="G2425" t="s">
        <v>8</v>
      </c>
      <c r="H2425" t="s">
        <v>480</v>
      </c>
    </row>
    <row r="2426" spans="1:8" x14ac:dyDescent="0.35">
      <c r="A2426" t="s">
        <v>314</v>
      </c>
      <c r="B2426" t="s">
        <v>114</v>
      </c>
      <c r="C2426" t="s">
        <v>13</v>
      </c>
      <c r="D2426" t="s">
        <v>256</v>
      </c>
      <c r="E2426" t="s">
        <v>11</v>
      </c>
      <c r="F2426" t="s">
        <v>1327</v>
      </c>
      <c r="G2426" t="s">
        <v>8</v>
      </c>
      <c r="H2426" t="s">
        <v>480</v>
      </c>
    </row>
    <row r="2427" spans="1:8" x14ac:dyDescent="0.35">
      <c r="A2427" t="s">
        <v>314</v>
      </c>
      <c r="B2427" t="s">
        <v>154</v>
      </c>
      <c r="C2427" t="s">
        <v>494</v>
      </c>
      <c r="D2427" t="s">
        <v>256</v>
      </c>
      <c r="E2427" t="s">
        <v>11</v>
      </c>
      <c r="F2427" t="s">
        <v>1327</v>
      </c>
      <c r="G2427" t="s">
        <v>8</v>
      </c>
      <c r="H2427" t="s">
        <v>480</v>
      </c>
    </row>
    <row r="2428" spans="1:8" x14ac:dyDescent="0.35">
      <c r="A2428" t="s">
        <v>314</v>
      </c>
      <c r="B2428" t="s">
        <v>478</v>
      </c>
      <c r="C2428" t="s">
        <v>13</v>
      </c>
      <c r="D2428" t="s">
        <v>256</v>
      </c>
      <c r="E2428" t="s">
        <v>11</v>
      </c>
      <c r="F2428" t="s">
        <v>1327</v>
      </c>
      <c r="G2428" t="s">
        <v>8</v>
      </c>
      <c r="H2428" t="s">
        <v>480</v>
      </c>
    </row>
    <row r="2429" spans="1:8" x14ac:dyDescent="0.35">
      <c r="A2429" t="s">
        <v>314</v>
      </c>
      <c r="B2429" t="s">
        <v>119</v>
      </c>
      <c r="C2429" t="s">
        <v>494</v>
      </c>
      <c r="D2429" t="s">
        <v>256</v>
      </c>
      <c r="E2429" t="s">
        <v>11</v>
      </c>
      <c r="F2429" t="s">
        <v>1327</v>
      </c>
      <c r="G2429" t="s">
        <v>8</v>
      </c>
      <c r="H2429" t="s">
        <v>480</v>
      </c>
    </row>
    <row r="2430" spans="1:8" x14ac:dyDescent="0.35">
      <c r="A2430" t="s">
        <v>314</v>
      </c>
      <c r="B2430" t="s">
        <v>154</v>
      </c>
      <c r="C2430" t="s">
        <v>496</v>
      </c>
      <c r="D2430" t="s">
        <v>256</v>
      </c>
      <c r="E2430" t="s">
        <v>11</v>
      </c>
      <c r="F2430" t="s">
        <v>1327</v>
      </c>
      <c r="G2430" t="s">
        <v>8</v>
      </c>
      <c r="H2430" t="s">
        <v>480</v>
      </c>
    </row>
    <row r="2431" spans="1:8" x14ac:dyDescent="0.35">
      <c r="A2431" t="s">
        <v>314</v>
      </c>
      <c r="B2431" t="s">
        <v>335</v>
      </c>
      <c r="C2431" t="s">
        <v>13</v>
      </c>
      <c r="D2431" t="s">
        <v>256</v>
      </c>
      <c r="E2431" t="s">
        <v>11</v>
      </c>
      <c r="F2431" t="s">
        <v>1327</v>
      </c>
      <c r="G2431" t="s">
        <v>8</v>
      </c>
      <c r="H2431" t="s">
        <v>480</v>
      </c>
    </row>
    <row r="2432" spans="1:8" x14ac:dyDescent="0.35">
      <c r="A2432" t="s">
        <v>323</v>
      </c>
      <c r="B2432" t="s">
        <v>114</v>
      </c>
      <c r="C2432" t="s">
        <v>13</v>
      </c>
      <c r="D2432" t="s">
        <v>256</v>
      </c>
      <c r="E2432" t="s">
        <v>11</v>
      </c>
      <c r="F2432" t="s">
        <v>1327</v>
      </c>
      <c r="G2432" t="s">
        <v>8</v>
      </c>
      <c r="H2432" t="s">
        <v>480</v>
      </c>
    </row>
    <row r="2433" spans="1:8" x14ac:dyDescent="0.35">
      <c r="A2433" t="s">
        <v>323</v>
      </c>
      <c r="B2433" t="s">
        <v>119</v>
      </c>
      <c r="C2433" t="s">
        <v>496</v>
      </c>
      <c r="D2433" t="s">
        <v>256</v>
      </c>
      <c r="E2433" t="s">
        <v>11</v>
      </c>
      <c r="F2433" t="s">
        <v>1327</v>
      </c>
      <c r="G2433" t="s">
        <v>8</v>
      </c>
      <c r="H2433" t="s">
        <v>480</v>
      </c>
    </row>
    <row r="2434" spans="1:8" x14ac:dyDescent="0.35">
      <c r="A2434" t="s">
        <v>323</v>
      </c>
      <c r="B2434" t="s">
        <v>154</v>
      </c>
      <c r="C2434" t="s">
        <v>494</v>
      </c>
      <c r="D2434" t="s">
        <v>256</v>
      </c>
      <c r="E2434" t="s">
        <v>11</v>
      </c>
      <c r="F2434" t="s">
        <v>1327</v>
      </c>
      <c r="G2434" t="s">
        <v>8</v>
      </c>
      <c r="H2434" t="s">
        <v>480</v>
      </c>
    </row>
    <row r="2435" spans="1:8" x14ac:dyDescent="0.35">
      <c r="A2435" t="s">
        <v>323</v>
      </c>
      <c r="B2435" t="s">
        <v>335</v>
      </c>
      <c r="C2435" t="s">
        <v>13</v>
      </c>
      <c r="D2435" t="s">
        <v>256</v>
      </c>
      <c r="E2435" t="s">
        <v>11</v>
      </c>
      <c r="F2435" t="s">
        <v>1327</v>
      </c>
      <c r="G2435" t="s">
        <v>8</v>
      </c>
      <c r="H2435" t="s">
        <v>480</v>
      </c>
    </row>
    <row r="2436" spans="1:8" x14ac:dyDescent="0.35">
      <c r="A2436" t="s">
        <v>323</v>
      </c>
      <c r="B2436" t="s">
        <v>119</v>
      </c>
      <c r="C2436" t="s">
        <v>494</v>
      </c>
      <c r="D2436" t="s">
        <v>256</v>
      </c>
      <c r="E2436" t="s">
        <v>11</v>
      </c>
      <c r="F2436" t="s">
        <v>1327</v>
      </c>
      <c r="G2436" t="s">
        <v>8</v>
      </c>
      <c r="H2436" t="s">
        <v>480</v>
      </c>
    </row>
    <row r="2437" spans="1:8" x14ac:dyDescent="0.35">
      <c r="A2437" t="s">
        <v>323</v>
      </c>
      <c r="B2437" t="s">
        <v>477</v>
      </c>
      <c r="C2437" t="s">
        <v>494</v>
      </c>
      <c r="D2437" t="s">
        <v>256</v>
      </c>
      <c r="E2437" t="s">
        <v>11</v>
      </c>
      <c r="F2437" t="s">
        <v>1327</v>
      </c>
      <c r="G2437" t="s">
        <v>8</v>
      </c>
      <c r="H2437" t="s">
        <v>480</v>
      </c>
    </row>
    <row r="2438" spans="1:8" x14ac:dyDescent="0.35">
      <c r="A2438" t="s">
        <v>323</v>
      </c>
      <c r="B2438" t="s">
        <v>154</v>
      </c>
      <c r="C2438" t="s">
        <v>496</v>
      </c>
      <c r="D2438" t="s">
        <v>256</v>
      </c>
      <c r="E2438" t="s">
        <v>11</v>
      </c>
      <c r="F2438" t="s">
        <v>1327</v>
      </c>
      <c r="G2438" t="s">
        <v>8</v>
      </c>
      <c r="H2438" t="s">
        <v>480</v>
      </c>
    </row>
    <row r="2439" spans="1:8" x14ac:dyDescent="0.35">
      <c r="A2439" t="s">
        <v>323</v>
      </c>
      <c r="B2439" t="s">
        <v>478</v>
      </c>
      <c r="C2439" t="s">
        <v>13</v>
      </c>
      <c r="D2439" t="s">
        <v>256</v>
      </c>
      <c r="E2439" t="s">
        <v>11</v>
      </c>
      <c r="F2439" t="s">
        <v>1327</v>
      </c>
      <c r="G2439" t="s">
        <v>8</v>
      </c>
      <c r="H2439" t="s">
        <v>480</v>
      </c>
    </row>
    <row r="2440" spans="1:8" x14ac:dyDescent="0.35">
      <c r="A2440" t="s">
        <v>323</v>
      </c>
      <c r="B2440" t="s">
        <v>121</v>
      </c>
      <c r="C2440" t="s">
        <v>494</v>
      </c>
      <c r="D2440" t="s">
        <v>256</v>
      </c>
      <c r="E2440" t="s">
        <v>11</v>
      </c>
      <c r="F2440" t="s">
        <v>1327</v>
      </c>
      <c r="G2440" t="s">
        <v>8</v>
      </c>
      <c r="H2440" t="s">
        <v>480</v>
      </c>
    </row>
    <row r="2441" spans="1:8" x14ac:dyDescent="0.35">
      <c r="A2441" t="s">
        <v>316</v>
      </c>
      <c r="B2441" t="s">
        <v>121</v>
      </c>
      <c r="C2441" t="s">
        <v>255</v>
      </c>
      <c r="D2441" t="s">
        <v>256</v>
      </c>
      <c r="E2441" t="s">
        <v>11</v>
      </c>
      <c r="F2441" t="s">
        <v>1327</v>
      </c>
      <c r="G2441" t="s">
        <v>8</v>
      </c>
      <c r="H2441" t="s">
        <v>480</v>
      </c>
    </row>
    <row r="2442" spans="1:8" x14ac:dyDescent="0.35">
      <c r="A2442" t="s">
        <v>316</v>
      </c>
      <c r="B2442" t="s">
        <v>119</v>
      </c>
      <c r="C2442" t="s">
        <v>255</v>
      </c>
      <c r="D2442" t="s">
        <v>256</v>
      </c>
      <c r="E2442" t="s">
        <v>11</v>
      </c>
      <c r="F2442" t="s">
        <v>1327</v>
      </c>
      <c r="G2442" t="s">
        <v>8</v>
      </c>
      <c r="H2442" t="s">
        <v>480</v>
      </c>
    </row>
    <row r="2443" spans="1:8" x14ac:dyDescent="0.35">
      <c r="A2443" t="s">
        <v>316</v>
      </c>
      <c r="B2443" t="s">
        <v>154</v>
      </c>
      <c r="C2443" t="s">
        <v>255</v>
      </c>
      <c r="D2443" t="s">
        <v>256</v>
      </c>
      <c r="E2443" t="s">
        <v>11</v>
      </c>
      <c r="F2443" t="s">
        <v>1327</v>
      </c>
      <c r="G2443" t="s">
        <v>8</v>
      </c>
      <c r="H2443" t="s">
        <v>480</v>
      </c>
    </row>
    <row r="2444" spans="1:8" x14ac:dyDescent="0.35">
      <c r="A2444" t="s">
        <v>316</v>
      </c>
      <c r="B2444" t="s">
        <v>477</v>
      </c>
      <c r="C2444" t="s">
        <v>255</v>
      </c>
      <c r="D2444" t="s">
        <v>256</v>
      </c>
      <c r="E2444" t="s">
        <v>11</v>
      </c>
      <c r="F2444" t="s">
        <v>1327</v>
      </c>
      <c r="G2444" t="s">
        <v>8</v>
      </c>
      <c r="H2444" t="s">
        <v>480</v>
      </c>
    </row>
    <row r="2445" spans="1:8" x14ac:dyDescent="0.35">
      <c r="A2445" t="s">
        <v>341</v>
      </c>
      <c r="B2445" t="s">
        <v>478</v>
      </c>
      <c r="C2445" t="s">
        <v>255</v>
      </c>
      <c r="D2445" t="s">
        <v>256</v>
      </c>
      <c r="E2445" t="s">
        <v>11</v>
      </c>
      <c r="F2445" t="s">
        <v>29</v>
      </c>
      <c r="G2445" t="s">
        <v>8</v>
      </c>
      <c r="H2445" t="s">
        <v>480</v>
      </c>
    </row>
    <row r="2446" spans="1:8" x14ac:dyDescent="0.35">
      <c r="A2446" t="s">
        <v>341</v>
      </c>
      <c r="B2446" t="s">
        <v>119</v>
      </c>
      <c r="C2446" t="s">
        <v>255</v>
      </c>
      <c r="D2446" t="s">
        <v>256</v>
      </c>
      <c r="E2446" t="s">
        <v>11</v>
      </c>
      <c r="F2446" t="s">
        <v>29</v>
      </c>
      <c r="G2446" t="s">
        <v>8</v>
      </c>
      <c r="H2446" t="s">
        <v>480</v>
      </c>
    </row>
    <row r="2447" spans="1:8" x14ac:dyDescent="0.35">
      <c r="A2447" t="s">
        <v>341</v>
      </c>
      <c r="B2447" t="s">
        <v>154</v>
      </c>
      <c r="C2447" t="s">
        <v>255</v>
      </c>
      <c r="D2447" t="s">
        <v>256</v>
      </c>
      <c r="E2447" t="s">
        <v>11</v>
      </c>
      <c r="F2447" t="s">
        <v>29</v>
      </c>
      <c r="G2447" t="s">
        <v>8</v>
      </c>
      <c r="H2447" t="s">
        <v>480</v>
      </c>
    </row>
    <row r="2448" spans="1:8" x14ac:dyDescent="0.35">
      <c r="A2448" t="s">
        <v>318</v>
      </c>
      <c r="B2448" t="s">
        <v>121</v>
      </c>
      <c r="C2448" t="s">
        <v>255</v>
      </c>
      <c r="D2448" t="s">
        <v>256</v>
      </c>
      <c r="E2448" t="s">
        <v>11</v>
      </c>
      <c r="F2448" t="s">
        <v>1327</v>
      </c>
      <c r="G2448" t="s">
        <v>8</v>
      </c>
      <c r="H2448" t="s">
        <v>480</v>
      </c>
    </row>
    <row r="2449" spans="1:8" x14ac:dyDescent="0.35">
      <c r="A2449" t="s">
        <v>318</v>
      </c>
      <c r="B2449" t="s">
        <v>477</v>
      </c>
      <c r="C2449" t="s">
        <v>255</v>
      </c>
      <c r="D2449" t="s">
        <v>256</v>
      </c>
      <c r="E2449" t="s">
        <v>11</v>
      </c>
      <c r="F2449" t="s">
        <v>1327</v>
      </c>
      <c r="G2449" t="s">
        <v>8</v>
      </c>
      <c r="H2449" t="s">
        <v>480</v>
      </c>
    </row>
    <row r="2450" spans="1:8" x14ac:dyDescent="0.35">
      <c r="A2450" t="s">
        <v>318</v>
      </c>
      <c r="B2450" t="s">
        <v>154</v>
      </c>
      <c r="C2450" t="s">
        <v>255</v>
      </c>
      <c r="D2450" t="s">
        <v>256</v>
      </c>
      <c r="E2450" t="s">
        <v>11</v>
      </c>
      <c r="F2450" t="s">
        <v>1327</v>
      </c>
      <c r="G2450" t="s">
        <v>8</v>
      </c>
      <c r="H2450" t="s">
        <v>480</v>
      </c>
    </row>
    <row r="2451" spans="1:8" x14ac:dyDescent="0.35">
      <c r="A2451" t="s">
        <v>318</v>
      </c>
      <c r="B2451" t="s">
        <v>174</v>
      </c>
      <c r="C2451" t="s">
        <v>255</v>
      </c>
      <c r="D2451" t="s">
        <v>256</v>
      </c>
      <c r="E2451" t="s">
        <v>11</v>
      </c>
      <c r="F2451" t="s">
        <v>1327</v>
      </c>
      <c r="G2451" t="s">
        <v>8</v>
      </c>
      <c r="H2451" t="s">
        <v>480</v>
      </c>
    </row>
    <row r="2452" spans="1:8" x14ac:dyDescent="0.35">
      <c r="A2452" t="s">
        <v>318</v>
      </c>
      <c r="B2452" t="s">
        <v>114</v>
      </c>
      <c r="C2452" t="s">
        <v>255</v>
      </c>
      <c r="D2452" t="s">
        <v>256</v>
      </c>
      <c r="E2452" t="s">
        <v>11</v>
      </c>
      <c r="F2452" t="s">
        <v>1327</v>
      </c>
      <c r="G2452" t="s">
        <v>8</v>
      </c>
      <c r="H2452" t="s">
        <v>480</v>
      </c>
    </row>
    <row r="2453" spans="1:8" x14ac:dyDescent="0.35">
      <c r="A2453" t="s">
        <v>319</v>
      </c>
      <c r="B2453" t="s">
        <v>477</v>
      </c>
      <c r="C2453" t="s">
        <v>255</v>
      </c>
      <c r="D2453" t="s">
        <v>256</v>
      </c>
      <c r="E2453" t="s">
        <v>11</v>
      </c>
      <c r="F2453" t="s">
        <v>29</v>
      </c>
      <c r="G2453" t="s">
        <v>8</v>
      </c>
      <c r="H2453" t="s">
        <v>480</v>
      </c>
    </row>
    <row r="2454" spans="1:8" x14ac:dyDescent="0.35">
      <c r="A2454" t="s">
        <v>319</v>
      </c>
      <c r="B2454" t="s">
        <v>154</v>
      </c>
      <c r="C2454" t="s">
        <v>255</v>
      </c>
      <c r="D2454" t="s">
        <v>256</v>
      </c>
      <c r="E2454" t="s">
        <v>11</v>
      </c>
      <c r="F2454" t="s">
        <v>29</v>
      </c>
      <c r="G2454" t="s">
        <v>8</v>
      </c>
      <c r="H2454" t="s">
        <v>480</v>
      </c>
    </row>
    <row r="2455" spans="1:8" x14ac:dyDescent="0.35">
      <c r="A2455" t="s">
        <v>319</v>
      </c>
      <c r="B2455" t="s">
        <v>121</v>
      </c>
      <c r="C2455" t="s">
        <v>255</v>
      </c>
      <c r="D2455" t="s">
        <v>256</v>
      </c>
      <c r="E2455" t="s">
        <v>11</v>
      </c>
      <c r="F2455" t="s">
        <v>29</v>
      </c>
      <c r="G2455" t="s">
        <v>8</v>
      </c>
      <c r="H2455" t="s">
        <v>480</v>
      </c>
    </row>
    <row r="2456" spans="1:8" x14ac:dyDescent="0.35">
      <c r="A2456" t="s">
        <v>319</v>
      </c>
      <c r="B2456" t="s">
        <v>174</v>
      </c>
      <c r="C2456" t="s">
        <v>255</v>
      </c>
      <c r="D2456" t="s">
        <v>256</v>
      </c>
      <c r="E2456" t="s">
        <v>11</v>
      </c>
      <c r="F2456" t="s">
        <v>29</v>
      </c>
      <c r="G2456" t="s">
        <v>8</v>
      </c>
      <c r="H2456" t="s">
        <v>480</v>
      </c>
    </row>
    <row r="2457" spans="1:8" x14ac:dyDescent="0.35">
      <c r="A2457" t="s">
        <v>319</v>
      </c>
      <c r="B2457" t="s">
        <v>114</v>
      </c>
      <c r="C2457" t="s">
        <v>255</v>
      </c>
      <c r="D2457" t="s">
        <v>256</v>
      </c>
      <c r="E2457" t="s">
        <v>11</v>
      </c>
      <c r="F2457" t="s">
        <v>29</v>
      </c>
      <c r="G2457" t="s">
        <v>8</v>
      </c>
      <c r="H2457" t="s">
        <v>480</v>
      </c>
    </row>
    <row r="2458" spans="1:8" x14ac:dyDescent="0.35">
      <c r="A2458" t="s">
        <v>470</v>
      </c>
      <c r="B2458" t="s">
        <v>119</v>
      </c>
      <c r="C2458" t="s">
        <v>255</v>
      </c>
      <c r="D2458" t="s">
        <v>256</v>
      </c>
      <c r="E2458" t="s">
        <v>11</v>
      </c>
      <c r="F2458" t="s">
        <v>1327</v>
      </c>
      <c r="G2458" t="s">
        <v>8</v>
      </c>
      <c r="H2458" t="s">
        <v>480</v>
      </c>
    </row>
    <row r="2459" spans="1:8" x14ac:dyDescent="0.35">
      <c r="A2459" t="s">
        <v>470</v>
      </c>
      <c r="B2459" t="s">
        <v>114</v>
      </c>
      <c r="C2459" t="s">
        <v>255</v>
      </c>
      <c r="D2459" t="s">
        <v>256</v>
      </c>
      <c r="E2459" t="s">
        <v>11</v>
      </c>
      <c r="F2459" t="s">
        <v>1327</v>
      </c>
      <c r="G2459" t="s">
        <v>8</v>
      </c>
      <c r="H2459" t="s">
        <v>480</v>
      </c>
    </row>
    <row r="2460" spans="1:8" x14ac:dyDescent="0.35">
      <c r="A2460" t="s">
        <v>470</v>
      </c>
      <c r="B2460" t="s">
        <v>154</v>
      </c>
      <c r="C2460" t="s">
        <v>255</v>
      </c>
      <c r="D2460" t="s">
        <v>256</v>
      </c>
      <c r="E2460" t="s">
        <v>11</v>
      </c>
      <c r="F2460" t="s">
        <v>1327</v>
      </c>
      <c r="G2460" t="s">
        <v>8</v>
      </c>
      <c r="H2460" t="s">
        <v>480</v>
      </c>
    </row>
    <row r="2461" spans="1:8" x14ac:dyDescent="0.35">
      <c r="A2461" t="s">
        <v>470</v>
      </c>
      <c r="B2461" t="s">
        <v>478</v>
      </c>
      <c r="C2461" t="s">
        <v>255</v>
      </c>
      <c r="D2461" t="s">
        <v>256</v>
      </c>
      <c r="E2461" t="s">
        <v>11</v>
      </c>
      <c r="F2461" t="s">
        <v>1327</v>
      </c>
      <c r="G2461" t="s">
        <v>8</v>
      </c>
      <c r="H2461" t="s">
        <v>480</v>
      </c>
    </row>
    <row r="2462" spans="1:8" x14ac:dyDescent="0.35">
      <c r="A2462" t="s">
        <v>470</v>
      </c>
      <c r="B2462" t="s">
        <v>121</v>
      </c>
      <c r="C2462" t="s">
        <v>255</v>
      </c>
      <c r="D2462" t="s">
        <v>256</v>
      </c>
      <c r="E2462" t="s">
        <v>11</v>
      </c>
      <c r="F2462" t="s">
        <v>1327</v>
      </c>
      <c r="G2462" t="s">
        <v>8</v>
      </c>
      <c r="H2462" t="s">
        <v>480</v>
      </c>
    </row>
    <row r="2463" spans="1:8" x14ac:dyDescent="0.35">
      <c r="A2463" t="s">
        <v>471</v>
      </c>
      <c r="B2463" t="s">
        <v>119</v>
      </c>
      <c r="C2463" t="s">
        <v>255</v>
      </c>
      <c r="D2463" t="s">
        <v>256</v>
      </c>
      <c r="E2463" t="s">
        <v>11</v>
      </c>
      <c r="F2463" t="s">
        <v>1327</v>
      </c>
      <c r="G2463" t="s">
        <v>8</v>
      </c>
      <c r="H2463" t="s">
        <v>480</v>
      </c>
    </row>
    <row r="2464" spans="1:8" x14ac:dyDescent="0.35">
      <c r="A2464" t="s">
        <v>471</v>
      </c>
      <c r="B2464" t="s">
        <v>121</v>
      </c>
      <c r="C2464" t="s">
        <v>255</v>
      </c>
      <c r="D2464" t="s">
        <v>256</v>
      </c>
      <c r="E2464" t="s">
        <v>11</v>
      </c>
      <c r="F2464" t="s">
        <v>1327</v>
      </c>
      <c r="G2464" t="s">
        <v>8</v>
      </c>
      <c r="H2464" t="s">
        <v>480</v>
      </c>
    </row>
    <row r="2465" spans="1:8" x14ac:dyDescent="0.35">
      <c r="A2465" t="s">
        <v>471</v>
      </c>
      <c r="B2465" t="s">
        <v>114</v>
      </c>
      <c r="C2465" t="s">
        <v>255</v>
      </c>
      <c r="D2465" t="s">
        <v>256</v>
      </c>
      <c r="E2465" t="s">
        <v>11</v>
      </c>
      <c r="F2465" t="s">
        <v>1327</v>
      </c>
      <c r="G2465" t="s">
        <v>8</v>
      </c>
      <c r="H2465" t="s">
        <v>480</v>
      </c>
    </row>
    <row r="2466" spans="1:8" x14ac:dyDescent="0.35">
      <c r="A2466" t="s">
        <v>471</v>
      </c>
      <c r="B2466" t="s">
        <v>478</v>
      </c>
      <c r="C2466" t="s">
        <v>255</v>
      </c>
      <c r="D2466" t="s">
        <v>256</v>
      </c>
      <c r="E2466" t="s">
        <v>11</v>
      </c>
      <c r="F2466" t="s">
        <v>1327</v>
      </c>
      <c r="G2466" t="s">
        <v>8</v>
      </c>
      <c r="H2466" t="s">
        <v>480</v>
      </c>
    </row>
    <row r="2467" spans="1:8" x14ac:dyDescent="0.35">
      <c r="A2467" t="s">
        <v>472</v>
      </c>
      <c r="B2467" t="s">
        <v>119</v>
      </c>
      <c r="C2467" t="s">
        <v>255</v>
      </c>
      <c r="D2467" t="s">
        <v>256</v>
      </c>
      <c r="E2467" t="s">
        <v>11</v>
      </c>
      <c r="F2467" t="s">
        <v>1327</v>
      </c>
      <c r="G2467" t="s">
        <v>8</v>
      </c>
      <c r="H2467" t="s">
        <v>480</v>
      </c>
    </row>
    <row r="2468" spans="1:8" x14ac:dyDescent="0.35">
      <c r="A2468" t="s">
        <v>472</v>
      </c>
      <c r="B2468" t="s">
        <v>114</v>
      </c>
      <c r="C2468" t="s">
        <v>255</v>
      </c>
      <c r="D2468" t="s">
        <v>256</v>
      </c>
      <c r="E2468" t="s">
        <v>11</v>
      </c>
      <c r="F2468" t="s">
        <v>1327</v>
      </c>
      <c r="G2468" t="s">
        <v>8</v>
      </c>
      <c r="H2468" t="s">
        <v>480</v>
      </c>
    </row>
    <row r="2469" spans="1:8" x14ac:dyDescent="0.35">
      <c r="A2469" t="s">
        <v>472</v>
      </c>
      <c r="B2469" t="s">
        <v>478</v>
      </c>
      <c r="C2469" t="s">
        <v>255</v>
      </c>
      <c r="D2469" t="s">
        <v>256</v>
      </c>
      <c r="E2469" t="s">
        <v>11</v>
      </c>
      <c r="F2469" t="s">
        <v>1327</v>
      </c>
      <c r="G2469" t="s">
        <v>8</v>
      </c>
      <c r="H2469" t="s">
        <v>480</v>
      </c>
    </row>
    <row r="2470" spans="1:8" x14ac:dyDescent="0.35">
      <c r="A2470" t="s">
        <v>320</v>
      </c>
      <c r="B2470" t="s">
        <v>119</v>
      </c>
      <c r="C2470" t="s">
        <v>255</v>
      </c>
      <c r="D2470" t="s">
        <v>256</v>
      </c>
      <c r="E2470" t="s">
        <v>11</v>
      </c>
      <c r="F2470" t="s">
        <v>29</v>
      </c>
      <c r="G2470" t="s">
        <v>8</v>
      </c>
      <c r="H2470" t="s">
        <v>480</v>
      </c>
    </row>
    <row r="2471" spans="1:8" x14ac:dyDescent="0.35">
      <c r="A2471" t="s">
        <v>320</v>
      </c>
      <c r="B2471" t="s">
        <v>174</v>
      </c>
      <c r="C2471" t="s">
        <v>255</v>
      </c>
      <c r="D2471" t="s">
        <v>256</v>
      </c>
      <c r="E2471" t="s">
        <v>11</v>
      </c>
      <c r="F2471" t="s">
        <v>29</v>
      </c>
      <c r="G2471" t="s">
        <v>8</v>
      </c>
      <c r="H2471" t="s">
        <v>480</v>
      </c>
    </row>
    <row r="2472" spans="1:8" x14ac:dyDescent="0.35">
      <c r="A2472" t="s">
        <v>320</v>
      </c>
      <c r="B2472" t="s">
        <v>477</v>
      </c>
      <c r="C2472" t="s">
        <v>255</v>
      </c>
      <c r="D2472" t="s">
        <v>256</v>
      </c>
      <c r="E2472" t="s">
        <v>11</v>
      </c>
      <c r="F2472" t="s">
        <v>29</v>
      </c>
      <c r="G2472" t="s">
        <v>8</v>
      </c>
      <c r="H2472" t="s">
        <v>480</v>
      </c>
    </row>
    <row r="2473" spans="1:8" x14ac:dyDescent="0.35">
      <c r="A2473" t="s">
        <v>320</v>
      </c>
      <c r="B2473" t="s">
        <v>154</v>
      </c>
      <c r="C2473" t="s">
        <v>255</v>
      </c>
      <c r="D2473" t="s">
        <v>256</v>
      </c>
      <c r="E2473" t="s">
        <v>11</v>
      </c>
      <c r="F2473" t="s">
        <v>29</v>
      </c>
      <c r="G2473" t="s">
        <v>8</v>
      </c>
      <c r="H2473" t="s">
        <v>480</v>
      </c>
    </row>
    <row r="2474" spans="1:8" x14ac:dyDescent="0.35">
      <c r="A2474" t="s">
        <v>320</v>
      </c>
      <c r="B2474" t="s">
        <v>114</v>
      </c>
      <c r="C2474" t="s">
        <v>255</v>
      </c>
      <c r="D2474" t="s">
        <v>256</v>
      </c>
      <c r="E2474" t="s">
        <v>11</v>
      </c>
      <c r="F2474" t="s">
        <v>29</v>
      </c>
      <c r="G2474" t="s">
        <v>8</v>
      </c>
      <c r="H2474" t="s">
        <v>480</v>
      </c>
    </row>
    <row r="2475" spans="1:8" x14ac:dyDescent="0.35">
      <c r="A2475" t="s">
        <v>320</v>
      </c>
      <c r="B2475" t="s">
        <v>121</v>
      </c>
      <c r="C2475" t="s">
        <v>255</v>
      </c>
      <c r="D2475" t="s">
        <v>256</v>
      </c>
      <c r="E2475" t="s">
        <v>11</v>
      </c>
      <c r="F2475" t="s">
        <v>29</v>
      </c>
      <c r="G2475" t="s">
        <v>8</v>
      </c>
      <c r="H2475" t="s">
        <v>480</v>
      </c>
    </row>
    <row r="2476" spans="1:8" x14ac:dyDescent="0.35">
      <c r="A2476" t="s">
        <v>311</v>
      </c>
      <c r="B2476" t="s">
        <v>478</v>
      </c>
      <c r="C2476" t="s">
        <v>255</v>
      </c>
      <c r="D2476" t="s">
        <v>256</v>
      </c>
      <c r="E2476" t="s">
        <v>11</v>
      </c>
      <c r="F2476" t="s">
        <v>29</v>
      </c>
      <c r="G2476" t="s">
        <v>8</v>
      </c>
      <c r="H2476" t="s">
        <v>480</v>
      </c>
    </row>
    <row r="2477" spans="1:8" x14ac:dyDescent="0.35">
      <c r="A2477" t="s">
        <v>311</v>
      </c>
      <c r="B2477" t="s">
        <v>119</v>
      </c>
      <c r="C2477" t="s">
        <v>255</v>
      </c>
      <c r="D2477" t="s">
        <v>256</v>
      </c>
      <c r="E2477" t="s">
        <v>11</v>
      </c>
      <c r="F2477" t="s">
        <v>29</v>
      </c>
      <c r="G2477" t="s">
        <v>8</v>
      </c>
      <c r="H2477" t="s">
        <v>480</v>
      </c>
    </row>
    <row r="2478" spans="1:8" x14ac:dyDescent="0.35">
      <c r="A2478" t="s">
        <v>311</v>
      </c>
      <c r="B2478" t="s">
        <v>154</v>
      </c>
      <c r="C2478" t="s">
        <v>255</v>
      </c>
      <c r="D2478" t="s">
        <v>256</v>
      </c>
      <c r="E2478" t="s">
        <v>11</v>
      </c>
      <c r="F2478" t="s">
        <v>29</v>
      </c>
      <c r="G2478" t="s">
        <v>8</v>
      </c>
      <c r="H2478" t="s">
        <v>480</v>
      </c>
    </row>
    <row r="2479" spans="1:8" x14ac:dyDescent="0.35">
      <c r="A2479" t="s">
        <v>311</v>
      </c>
      <c r="B2479" t="s">
        <v>121</v>
      </c>
      <c r="C2479" t="s">
        <v>255</v>
      </c>
      <c r="D2479" t="s">
        <v>256</v>
      </c>
      <c r="E2479" t="s">
        <v>11</v>
      </c>
      <c r="F2479" t="s">
        <v>29</v>
      </c>
      <c r="G2479" t="s">
        <v>8</v>
      </c>
      <c r="H2479" t="s">
        <v>480</v>
      </c>
    </row>
    <row r="2480" spans="1:8" x14ac:dyDescent="0.35">
      <c r="A2480" t="s">
        <v>310</v>
      </c>
      <c r="B2480" t="s">
        <v>478</v>
      </c>
      <c r="C2480" t="s">
        <v>255</v>
      </c>
      <c r="D2480" t="s">
        <v>256</v>
      </c>
      <c r="E2480" t="s">
        <v>11</v>
      </c>
      <c r="F2480" t="s">
        <v>29</v>
      </c>
      <c r="G2480" t="s">
        <v>8</v>
      </c>
      <c r="H2480" t="s">
        <v>480</v>
      </c>
    </row>
    <row r="2481" spans="1:8" x14ac:dyDescent="0.35">
      <c r="A2481" t="s">
        <v>310</v>
      </c>
      <c r="B2481" t="s">
        <v>154</v>
      </c>
      <c r="C2481" t="s">
        <v>255</v>
      </c>
      <c r="D2481" t="s">
        <v>256</v>
      </c>
      <c r="E2481" t="s">
        <v>11</v>
      </c>
      <c r="F2481" t="s">
        <v>29</v>
      </c>
      <c r="G2481" t="s">
        <v>8</v>
      </c>
      <c r="H2481" t="s">
        <v>480</v>
      </c>
    </row>
    <row r="2482" spans="1:8" x14ac:dyDescent="0.35">
      <c r="A2482" t="s">
        <v>310</v>
      </c>
      <c r="B2482" t="s">
        <v>119</v>
      </c>
      <c r="C2482" t="s">
        <v>255</v>
      </c>
      <c r="D2482" t="s">
        <v>256</v>
      </c>
      <c r="E2482" t="s">
        <v>11</v>
      </c>
      <c r="F2482" t="s">
        <v>29</v>
      </c>
      <c r="G2482" t="s">
        <v>8</v>
      </c>
      <c r="H2482" t="s">
        <v>480</v>
      </c>
    </row>
    <row r="2483" spans="1:8" x14ac:dyDescent="0.35">
      <c r="A2483" t="s">
        <v>310</v>
      </c>
      <c r="B2483" t="s">
        <v>121</v>
      </c>
      <c r="C2483" t="s">
        <v>255</v>
      </c>
      <c r="D2483" t="s">
        <v>256</v>
      </c>
      <c r="E2483" t="s">
        <v>11</v>
      </c>
      <c r="F2483" t="s">
        <v>29</v>
      </c>
      <c r="G2483" t="s">
        <v>8</v>
      </c>
      <c r="H2483" t="s">
        <v>480</v>
      </c>
    </row>
    <row r="2484" spans="1:8" x14ac:dyDescent="0.35">
      <c r="A2484" t="s">
        <v>310</v>
      </c>
      <c r="B2484" t="s">
        <v>114</v>
      </c>
      <c r="C2484" t="s">
        <v>255</v>
      </c>
      <c r="D2484" t="s">
        <v>256</v>
      </c>
      <c r="E2484" t="s">
        <v>11</v>
      </c>
      <c r="F2484" t="s">
        <v>29</v>
      </c>
      <c r="G2484" t="s">
        <v>8</v>
      </c>
      <c r="H2484" t="s">
        <v>480</v>
      </c>
    </row>
    <row r="2485" spans="1:8" x14ac:dyDescent="0.35">
      <c r="A2485" t="s">
        <v>342</v>
      </c>
      <c r="B2485" t="s">
        <v>154</v>
      </c>
      <c r="C2485" t="s">
        <v>255</v>
      </c>
      <c r="D2485" t="s">
        <v>256</v>
      </c>
      <c r="E2485" t="s">
        <v>11</v>
      </c>
      <c r="F2485" t="s">
        <v>29</v>
      </c>
      <c r="G2485" t="s">
        <v>8</v>
      </c>
      <c r="H2485" t="s">
        <v>480</v>
      </c>
    </row>
    <row r="2486" spans="1:8" x14ac:dyDescent="0.35">
      <c r="A2486" t="s">
        <v>342</v>
      </c>
      <c r="B2486" t="s">
        <v>119</v>
      </c>
      <c r="C2486" t="s">
        <v>255</v>
      </c>
      <c r="D2486" t="s">
        <v>256</v>
      </c>
      <c r="E2486" t="s">
        <v>11</v>
      </c>
      <c r="F2486" t="s">
        <v>29</v>
      </c>
      <c r="G2486" t="s">
        <v>8</v>
      </c>
      <c r="H2486" t="s">
        <v>480</v>
      </c>
    </row>
    <row r="2487" spans="1:8" x14ac:dyDescent="0.35">
      <c r="A2487" t="s">
        <v>342</v>
      </c>
      <c r="B2487" t="s">
        <v>477</v>
      </c>
      <c r="C2487" t="s">
        <v>255</v>
      </c>
      <c r="D2487" t="s">
        <v>256</v>
      </c>
      <c r="E2487" t="s">
        <v>11</v>
      </c>
      <c r="F2487" t="s">
        <v>29</v>
      </c>
      <c r="G2487" t="s">
        <v>8</v>
      </c>
      <c r="H2487" t="s">
        <v>480</v>
      </c>
    </row>
    <row r="2488" spans="1:8" x14ac:dyDescent="0.35">
      <c r="A2488" t="s">
        <v>321</v>
      </c>
      <c r="B2488" t="s">
        <v>154</v>
      </c>
      <c r="C2488" t="s">
        <v>255</v>
      </c>
      <c r="D2488" t="s">
        <v>256</v>
      </c>
      <c r="E2488" t="s">
        <v>11</v>
      </c>
      <c r="F2488" t="s">
        <v>29</v>
      </c>
      <c r="G2488" t="s">
        <v>8</v>
      </c>
      <c r="H2488" t="s">
        <v>480</v>
      </c>
    </row>
    <row r="2489" spans="1:8" x14ac:dyDescent="0.35">
      <c r="A2489" t="s">
        <v>321</v>
      </c>
      <c r="B2489" t="s">
        <v>121</v>
      </c>
      <c r="C2489" t="s">
        <v>255</v>
      </c>
      <c r="D2489" t="s">
        <v>256</v>
      </c>
      <c r="E2489" t="s">
        <v>11</v>
      </c>
      <c r="F2489" t="s">
        <v>29</v>
      </c>
      <c r="G2489" t="s">
        <v>8</v>
      </c>
      <c r="H2489" t="s">
        <v>480</v>
      </c>
    </row>
    <row r="2490" spans="1:8" x14ac:dyDescent="0.35">
      <c r="A2490" t="s">
        <v>321</v>
      </c>
      <c r="B2490" t="s">
        <v>174</v>
      </c>
      <c r="C2490" t="s">
        <v>255</v>
      </c>
      <c r="D2490" t="s">
        <v>256</v>
      </c>
      <c r="E2490" t="s">
        <v>11</v>
      </c>
      <c r="F2490" t="s">
        <v>29</v>
      </c>
      <c r="G2490" t="s">
        <v>8</v>
      </c>
      <c r="H2490" t="s">
        <v>480</v>
      </c>
    </row>
    <row r="2491" spans="1:8" x14ac:dyDescent="0.35">
      <c r="A2491" t="s">
        <v>321</v>
      </c>
      <c r="B2491" t="s">
        <v>114</v>
      </c>
      <c r="C2491" t="s">
        <v>255</v>
      </c>
      <c r="D2491" t="s">
        <v>256</v>
      </c>
      <c r="E2491" t="s">
        <v>11</v>
      </c>
      <c r="F2491" t="s">
        <v>29</v>
      </c>
      <c r="G2491" t="s">
        <v>8</v>
      </c>
      <c r="H2491" t="s">
        <v>480</v>
      </c>
    </row>
    <row r="2492" spans="1:8" x14ac:dyDescent="0.35">
      <c r="A2492" t="s">
        <v>321</v>
      </c>
      <c r="B2492" t="s">
        <v>477</v>
      </c>
      <c r="C2492" t="s">
        <v>255</v>
      </c>
      <c r="D2492" t="s">
        <v>256</v>
      </c>
      <c r="E2492" t="s">
        <v>11</v>
      </c>
      <c r="F2492" t="s">
        <v>29</v>
      </c>
      <c r="G2492" t="s">
        <v>8</v>
      </c>
      <c r="H2492" t="s">
        <v>480</v>
      </c>
    </row>
    <row r="2493" spans="1:8" x14ac:dyDescent="0.35">
      <c r="A2493" t="s">
        <v>321</v>
      </c>
      <c r="B2493" t="s">
        <v>119</v>
      </c>
      <c r="C2493" t="s">
        <v>255</v>
      </c>
      <c r="D2493" t="s">
        <v>256</v>
      </c>
      <c r="E2493" t="s">
        <v>11</v>
      </c>
      <c r="F2493" t="s">
        <v>29</v>
      </c>
      <c r="G2493" t="s">
        <v>8</v>
      </c>
      <c r="H2493" t="s">
        <v>480</v>
      </c>
    </row>
    <row r="2494" spans="1:8" x14ac:dyDescent="0.35">
      <c r="A2494" t="s">
        <v>322</v>
      </c>
      <c r="B2494" t="s">
        <v>121</v>
      </c>
      <c r="C2494" t="s">
        <v>255</v>
      </c>
      <c r="D2494" t="s">
        <v>256</v>
      </c>
      <c r="E2494" t="s">
        <v>11</v>
      </c>
      <c r="F2494" t="s">
        <v>1327</v>
      </c>
      <c r="G2494" t="s">
        <v>8</v>
      </c>
      <c r="H2494" t="s">
        <v>480</v>
      </c>
    </row>
    <row r="2495" spans="1:8" x14ac:dyDescent="0.35">
      <c r="A2495" t="s">
        <v>322</v>
      </c>
      <c r="B2495" t="s">
        <v>154</v>
      </c>
      <c r="C2495" t="s">
        <v>255</v>
      </c>
      <c r="D2495" t="s">
        <v>256</v>
      </c>
      <c r="E2495" t="s">
        <v>11</v>
      </c>
      <c r="F2495" t="s">
        <v>1327</v>
      </c>
      <c r="G2495" t="s">
        <v>8</v>
      </c>
      <c r="H2495" t="s">
        <v>480</v>
      </c>
    </row>
    <row r="2496" spans="1:8" x14ac:dyDescent="0.35">
      <c r="A2496" t="s">
        <v>322</v>
      </c>
      <c r="B2496" t="s">
        <v>477</v>
      </c>
      <c r="C2496" t="s">
        <v>255</v>
      </c>
      <c r="D2496" t="s">
        <v>256</v>
      </c>
      <c r="E2496" t="s">
        <v>11</v>
      </c>
      <c r="F2496" t="s">
        <v>1327</v>
      </c>
      <c r="G2496" t="s">
        <v>8</v>
      </c>
      <c r="H2496" t="s">
        <v>480</v>
      </c>
    </row>
    <row r="2497" spans="1:8" x14ac:dyDescent="0.35">
      <c r="A2497" t="s">
        <v>322</v>
      </c>
      <c r="B2497" t="s">
        <v>174</v>
      </c>
      <c r="C2497" t="s">
        <v>255</v>
      </c>
      <c r="D2497" t="s">
        <v>256</v>
      </c>
      <c r="E2497" t="s">
        <v>11</v>
      </c>
      <c r="F2497" t="s">
        <v>1327</v>
      </c>
      <c r="G2497" t="s">
        <v>8</v>
      </c>
      <c r="H2497" t="s">
        <v>480</v>
      </c>
    </row>
    <row r="2498" spans="1:8" x14ac:dyDescent="0.35">
      <c r="A2498" t="s">
        <v>322</v>
      </c>
      <c r="B2498" t="s">
        <v>119</v>
      </c>
      <c r="C2498" t="s">
        <v>255</v>
      </c>
      <c r="D2498" t="s">
        <v>256</v>
      </c>
      <c r="E2498" t="s">
        <v>11</v>
      </c>
      <c r="F2498" t="s">
        <v>1327</v>
      </c>
      <c r="G2498" t="s">
        <v>8</v>
      </c>
      <c r="H2498" t="s">
        <v>480</v>
      </c>
    </row>
    <row r="2499" spans="1:8" x14ac:dyDescent="0.35">
      <c r="A2499" t="s">
        <v>322</v>
      </c>
      <c r="B2499" t="s">
        <v>114</v>
      </c>
      <c r="C2499" t="s">
        <v>255</v>
      </c>
      <c r="D2499" t="s">
        <v>256</v>
      </c>
      <c r="E2499" t="s">
        <v>11</v>
      </c>
      <c r="F2499" t="s">
        <v>1327</v>
      </c>
      <c r="G2499" t="s">
        <v>8</v>
      </c>
      <c r="H2499" t="s">
        <v>480</v>
      </c>
    </row>
    <row r="2500" spans="1:8" x14ac:dyDescent="0.35">
      <c r="A2500" t="s">
        <v>315</v>
      </c>
      <c r="B2500" t="s">
        <v>114</v>
      </c>
      <c r="C2500" t="s">
        <v>255</v>
      </c>
      <c r="D2500" t="s">
        <v>256</v>
      </c>
      <c r="E2500" t="s">
        <v>11</v>
      </c>
      <c r="F2500" t="s">
        <v>1327</v>
      </c>
      <c r="G2500" t="s">
        <v>8</v>
      </c>
      <c r="H2500" t="s">
        <v>480</v>
      </c>
    </row>
    <row r="2501" spans="1:8" x14ac:dyDescent="0.35">
      <c r="A2501" t="s">
        <v>315</v>
      </c>
      <c r="B2501" t="s">
        <v>477</v>
      </c>
      <c r="C2501" t="s">
        <v>255</v>
      </c>
      <c r="D2501" t="s">
        <v>256</v>
      </c>
      <c r="E2501" t="s">
        <v>11</v>
      </c>
      <c r="F2501" t="s">
        <v>1327</v>
      </c>
      <c r="G2501" t="s">
        <v>8</v>
      </c>
      <c r="H2501" t="s">
        <v>480</v>
      </c>
    </row>
    <row r="2502" spans="1:8" x14ac:dyDescent="0.35">
      <c r="A2502" t="s">
        <v>315</v>
      </c>
      <c r="B2502" t="s">
        <v>119</v>
      </c>
      <c r="C2502" t="s">
        <v>255</v>
      </c>
      <c r="D2502" t="s">
        <v>256</v>
      </c>
      <c r="E2502" t="s">
        <v>11</v>
      </c>
      <c r="F2502" t="s">
        <v>1327</v>
      </c>
      <c r="G2502" t="s">
        <v>8</v>
      </c>
      <c r="H2502" t="s">
        <v>480</v>
      </c>
    </row>
    <row r="2503" spans="1:8" x14ac:dyDescent="0.35">
      <c r="A2503" t="s">
        <v>315</v>
      </c>
      <c r="B2503" t="s">
        <v>121</v>
      </c>
      <c r="C2503" t="s">
        <v>255</v>
      </c>
      <c r="D2503" t="s">
        <v>256</v>
      </c>
      <c r="E2503" t="s">
        <v>11</v>
      </c>
      <c r="F2503" t="s">
        <v>1327</v>
      </c>
      <c r="G2503" t="s">
        <v>8</v>
      </c>
      <c r="H2503" t="s">
        <v>480</v>
      </c>
    </row>
    <row r="2504" spans="1:8" x14ac:dyDescent="0.35">
      <c r="A2504" t="s">
        <v>315</v>
      </c>
      <c r="B2504" t="s">
        <v>154</v>
      </c>
      <c r="C2504" t="s">
        <v>255</v>
      </c>
      <c r="D2504" t="s">
        <v>256</v>
      </c>
      <c r="E2504" t="s">
        <v>11</v>
      </c>
      <c r="F2504" t="s">
        <v>1327</v>
      </c>
      <c r="G2504" t="s">
        <v>8</v>
      </c>
      <c r="H2504" t="s">
        <v>480</v>
      </c>
    </row>
    <row r="2505" spans="1:8" x14ac:dyDescent="0.35">
      <c r="A2505" t="s">
        <v>314</v>
      </c>
      <c r="B2505" t="s">
        <v>154</v>
      </c>
      <c r="C2505" t="s">
        <v>255</v>
      </c>
      <c r="D2505" t="s">
        <v>256</v>
      </c>
      <c r="E2505" t="s">
        <v>11</v>
      </c>
      <c r="F2505" t="s">
        <v>1327</v>
      </c>
      <c r="G2505" t="s">
        <v>8</v>
      </c>
      <c r="H2505" t="s">
        <v>480</v>
      </c>
    </row>
    <row r="2506" spans="1:8" x14ac:dyDescent="0.35">
      <c r="A2506" t="s">
        <v>314</v>
      </c>
      <c r="B2506" t="s">
        <v>477</v>
      </c>
      <c r="C2506" t="s">
        <v>255</v>
      </c>
      <c r="D2506" t="s">
        <v>256</v>
      </c>
      <c r="E2506" t="s">
        <v>11</v>
      </c>
      <c r="F2506" t="s">
        <v>1327</v>
      </c>
      <c r="G2506" t="s">
        <v>8</v>
      </c>
      <c r="H2506" t="s">
        <v>480</v>
      </c>
    </row>
    <row r="2507" spans="1:8" x14ac:dyDescent="0.35">
      <c r="A2507" t="s">
        <v>314</v>
      </c>
      <c r="B2507" t="s">
        <v>119</v>
      </c>
      <c r="C2507" t="s">
        <v>255</v>
      </c>
      <c r="D2507" t="s">
        <v>256</v>
      </c>
      <c r="E2507" t="s">
        <v>11</v>
      </c>
      <c r="F2507" t="s">
        <v>1327</v>
      </c>
      <c r="G2507" t="s">
        <v>8</v>
      </c>
      <c r="H2507" t="s">
        <v>480</v>
      </c>
    </row>
    <row r="2508" spans="1:8" x14ac:dyDescent="0.35">
      <c r="A2508" t="s">
        <v>314</v>
      </c>
      <c r="B2508" t="s">
        <v>114</v>
      </c>
      <c r="C2508" t="s">
        <v>255</v>
      </c>
      <c r="D2508" t="s">
        <v>256</v>
      </c>
      <c r="E2508" t="s">
        <v>11</v>
      </c>
      <c r="F2508" t="s">
        <v>1327</v>
      </c>
      <c r="G2508" t="s">
        <v>8</v>
      </c>
      <c r="H2508" t="s">
        <v>480</v>
      </c>
    </row>
    <row r="2509" spans="1:8" x14ac:dyDescent="0.35">
      <c r="A2509" t="s">
        <v>314</v>
      </c>
      <c r="B2509" t="s">
        <v>121</v>
      </c>
      <c r="C2509" t="s">
        <v>255</v>
      </c>
      <c r="D2509" t="s">
        <v>256</v>
      </c>
      <c r="E2509" t="s">
        <v>11</v>
      </c>
      <c r="F2509" t="s">
        <v>1327</v>
      </c>
      <c r="G2509" t="s">
        <v>8</v>
      </c>
      <c r="H2509" t="s">
        <v>480</v>
      </c>
    </row>
    <row r="2510" spans="1:8" x14ac:dyDescent="0.35">
      <c r="A2510" t="s">
        <v>323</v>
      </c>
      <c r="B2510" t="s">
        <v>119</v>
      </c>
      <c r="C2510" t="s">
        <v>255</v>
      </c>
      <c r="D2510" t="s">
        <v>256</v>
      </c>
      <c r="E2510" t="s">
        <v>11</v>
      </c>
      <c r="F2510" t="s">
        <v>1327</v>
      </c>
      <c r="G2510" t="s">
        <v>8</v>
      </c>
      <c r="H2510" t="s">
        <v>480</v>
      </c>
    </row>
    <row r="2511" spans="1:8" x14ac:dyDescent="0.35">
      <c r="A2511" t="s">
        <v>323</v>
      </c>
      <c r="B2511" t="s">
        <v>477</v>
      </c>
      <c r="C2511" t="s">
        <v>255</v>
      </c>
      <c r="D2511" t="s">
        <v>256</v>
      </c>
      <c r="E2511" t="s">
        <v>11</v>
      </c>
      <c r="F2511" t="s">
        <v>1327</v>
      </c>
      <c r="G2511" t="s">
        <v>8</v>
      </c>
      <c r="H2511" t="s">
        <v>480</v>
      </c>
    </row>
    <row r="2512" spans="1:8" x14ac:dyDescent="0.35">
      <c r="A2512" t="s">
        <v>323</v>
      </c>
      <c r="B2512" t="s">
        <v>154</v>
      </c>
      <c r="C2512" t="s">
        <v>255</v>
      </c>
      <c r="D2512" t="s">
        <v>256</v>
      </c>
      <c r="E2512" t="s">
        <v>11</v>
      </c>
      <c r="F2512" t="s">
        <v>1327</v>
      </c>
      <c r="G2512" t="s">
        <v>8</v>
      </c>
      <c r="H2512" t="s">
        <v>480</v>
      </c>
    </row>
    <row r="2513" spans="1:8" x14ac:dyDescent="0.35">
      <c r="A2513" t="s">
        <v>323</v>
      </c>
      <c r="B2513" t="s">
        <v>121</v>
      </c>
      <c r="C2513" t="s">
        <v>255</v>
      </c>
      <c r="D2513" t="s">
        <v>256</v>
      </c>
      <c r="E2513" t="s">
        <v>11</v>
      </c>
      <c r="F2513" t="s">
        <v>1327</v>
      </c>
      <c r="G2513" t="s">
        <v>8</v>
      </c>
      <c r="H2513" t="s">
        <v>480</v>
      </c>
    </row>
    <row r="2514" spans="1:8" x14ac:dyDescent="0.35">
      <c r="A2514" t="s">
        <v>323</v>
      </c>
      <c r="B2514" t="s">
        <v>174</v>
      </c>
      <c r="C2514" t="s">
        <v>255</v>
      </c>
      <c r="D2514" t="s">
        <v>256</v>
      </c>
      <c r="E2514" t="s">
        <v>11</v>
      </c>
      <c r="F2514" t="s">
        <v>1327</v>
      </c>
      <c r="G2514" t="s">
        <v>8</v>
      </c>
      <c r="H2514" t="s">
        <v>480</v>
      </c>
    </row>
    <row r="2515" spans="1:8" x14ac:dyDescent="0.35">
      <c r="A2515" t="s">
        <v>323</v>
      </c>
      <c r="B2515" t="s">
        <v>114</v>
      </c>
      <c r="C2515" t="s">
        <v>255</v>
      </c>
      <c r="D2515" t="s">
        <v>256</v>
      </c>
      <c r="E2515" t="s">
        <v>11</v>
      </c>
      <c r="F2515" t="s">
        <v>1327</v>
      </c>
      <c r="G2515" t="s">
        <v>8</v>
      </c>
      <c r="H2515" t="s">
        <v>480</v>
      </c>
    </row>
    <row r="2516" spans="1:8" x14ac:dyDescent="0.35">
      <c r="A2516" t="s">
        <v>316</v>
      </c>
      <c r="B2516" t="s">
        <v>119</v>
      </c>
      <c r="C2516" t="s">
        <v>394</v>
      </c>
      <c r="D2516" t="s">
        <v>256</v>
      </c>
      <c r="E2516" t="s">
        <v>11</v>
      </c>
      <c r="F2516" t="s">
        <v>1327</v>
      </c>
      <c r="G2516" t="s">
        <v>8</v>
      </c>
      <c r="H2516" t="s">
        <v>480</v>
      </c>
    </row>
    <row r="2517" spans="1:8" x14ac:dyDescent="0.35">
      <c r="A2517" t="s">
        <v>316</v>
      </c>
      <c r="B2517" t="s">
        <v>121</v>
      </c>
      <c r="C2517" t="s">
        <v>394</v>
      </c>
      <c r="D2517" t="s">
        <v>256</v>
      </c>
      <c r="E2517" t="s">
        <v>11</v>
      </c>
      <c r="F2517" t="s">
        <v>1327</v>
      </c>
      <c r="G2517" t="s">
        <v>8</v>
      </c>
      <c r="H2517" t="s">
        <v>480</v>
      </c>
    </row>
    <row r="2518" spans="1:8" x14ac:dyDescent="0.35">
      <c r="A2518" t="s">
        <v>316</v>
      </c>
      <c r="B2518" t="s">
        <v>154</v>
      </c>
      <c r="C2518" t="s">
        <v>394</v>
      </c>
      <c r="D2518" t="s">
        <v>256</v>
      </c>
      <c r="E2518" t="s">
        <v>11</v>
      </c>
      <c r="F2518" t="s">
        <v>1327</v>
      </c>
      <c r="G2518" t="s">
        <v>8</v>
      </c>
      <c r="H2518" t="s">
        <v>480</v>
      </c>
    </row>
    <row r="2519" spans="1:8" x14ac:dyDescent="0.35">
      <c r="A2519" t="s">
        <v>316</v>
      </c>
      <c r="B2519" t="s">
        <v>477</v>
      </c>
      <c r="C2519" t="s">
        <v>394</v>
      </c>
      <c r="D2519" t="s">
        <v>256</v>
      </c>
      <c r="E2519" t="s">
        <v>11</v>
      </c>
      <c r="F2519" t="s">
        <v>1327</v>
      </c>
      <c r="G2519" t="s">
        <v>8</v>
      </c>
      <c r="H2519" t="s">
        <v>480</v>
      </c>
    </row>
    <row r="2520" spans="1:8" x14ac:dyDescent="0.35">
      <c r="A2520" t="s">
        <v>316</v>
      </c>
      <c r="B2520" t="s">
        <v>478</v>
      </c>
      <c r="C2520" t="s">
        <v>394</v>
      </c>
      <c r="D2520" t="s">
        <v>256</v>
      </c>
      <c r="E2520" t="s">
        <v>11</v>
      </c>
      <c r="F2520" t="s">
        <v>1327</v>
      </c>
      <c r="G2520" t="s">
        <v>8</v>
      </c>
      <c r="H2520" t="s">
        <v>480</v>
      </c>
    </row>
    <row r="2521" spans="1:8" x14ac:dyDescent="0.35">
      <c r="A2521" t="s">
        <v>341</v>
      </c>
      <c r="B2521" t="s">
        <v>478</v>
      </c>
      <c r="C2521" t="s">
        <v>394</v>
      </c>
      <c r="D2521" t="s">
        <v>256</v>
      </c>
      <c r="E2521" t="s">
        <v>11</v>
      </c>
      <c r="F2521" t="s">
        <v>29</v>
      </c>
      <c r="G2521" t="s">
        <v>8</v>
      </c>
      <c r="H2521" t="s">
        <v>480</v>
      </c>
    </row>
    <row r="2522" spans="1:8" x14ac:dyDescent="0.35">
      <c r="A2522" t="s">
        <v>318</v>
      </c>
      <c r="B2522" t="s">
        <v>114</v>
      </c>
      <c r="C2522" t="s">
        <v>394</v>
      </c>
      <c r="D2522" t="s">
        <v>256</v>
      </c>
      <c r="E2522" t="s">
        <v>11</v>
      </c>
      <c r="F2522" t="s">
        <v>1327</v>
      </c>
      <c r="G2522" t="s">
        <v>8</v>
      </c>
      <c r="H2522" t="s">
        <v>480</v>
      </c>
    </row>
    <row r="2523" spans="1:8" x14ac:dyDescent="0.35">
      <c r="A2523" t="s">
        <v>318</v>
      </c>
      <c r="B2523" t="s">
        <v>121</v>
      </c>
      <c r="C2523" t="s">
        <v>394</v>
      </c>
      <c r="D2523" t="s">
        <v>256</v>
      </c>
      <c r="E2523" t="s">
        <v>11</v>
      </c>
      <c r="F2523" t="s">
        <v>1327</v>
      </c>
      <c r="G2523" t="s">
        <v>8</v>
      </c>
      <c r="H2523" t="s">
        <v>480</v>
      </c>
    </row>
    <row r="2524" spans="1:8" x14ac:dyDescent="0.35">
      <c r="A2524" t="s">
        <v>318</v>
      </c>
      <c r="B2524" t="s">
        <v>119</v>
      </c>
      <c r="C2524" t="s">
        <v>394</v>
      </c>
      <c r="D2524" t="s">
        <v>256</v>
      </c>
      <c r="E2524" t="s">
        <v>11</v>
      </c>
      <c r="F2524" t="s">
        <v>1327</v>
      </c>
      <c r="G2524" t="s">
        <v>8</v>
      </c>
      <c r="H2524" t="s">
        <v>480</v>
      </c>
    </row>
    <row r="2525" spans="1:8" x14ac:dyDescent="0.35">
      <c r="A2525" t="s">
        <v>318</v>
      </c>
      <c r="B2525" t="s">
        <v>174</v>
      </c>
      <c r="C2525" t="s">
        <v>394</v>
      </c>
      <c r="D2525" t="s">
        <v>256</v>
      </c>
      <c r="E2525" t="s">
        <v>11</v>
      </c>
      <c r="F2525" t="s">
        <v>1327</v>
      </c>
      <c r="G2525" t="s">
        <v>8</v>
      </c>
      <c r="H2525" t="s">
        <v>480</v>
      </c>
    </row>
    <row r="2526" spans="1:8" x14ac:dyDescent="0.35">
      <c r="A2526" t="s">
        <v>318</v>
      </c>
      <c r="B2526" t="s">
        <v>477</v>
      </c>
      <c r="C2526" t="s">
        <v>394</v>
      </c>
      <c r="D2526" t="s">
        <v>256</v>
      </c>
      <c r="E2526" t="s">
        <v>11</v>
      </c>
      <c r="F2526" t="s">
        <v>1327</v>
      </c>
      <c r="G2526" t="s">
        <v>8</v>
      </c>
      <c r="H2526" t="s">
        <v>480</v>
      </c>
    </row>
    <row r="2527" spans="1:8" x14ac:dyDescent="0.35">
      <c r="A2527" t="s">
        <v>318</v>
      </c>
      <c r="B2527" t="s">
        <v>154</v>
      </c>
      <c r="C2527" t="s">
        <v>394</v>
      </c>
      <c r="D2527" t="s">
        <v>256</v>
      </c>
      <c r="E2527" t="s">
        <v>11</v>
      </c>
      <c r="F2527" t="s">
        <v>1327</v>
      </c>
      <c r="G2527" t="s">
        <v>8</v>
      </c>
      <c r="H2527" t="s">
        <v>480</v>
      </c>
    </row>
    <row r="2528" spans="1:8" x14ac:dyDescent="0.35">
      <c r="A2528" t="s">
        <v>402</v>
      </c>
      <c r="B2528" t="s">
        <v>478</v>
      </c>
      <c r="C2528" t="s">
        <v>394</v>
      </c>
      <c r="D2528" t="s">
        <v>256</v>
      </c>
      <c r="E2528" t="s">
        <v>11</v>
      </c>
      <c r="F2528" t="s">
        <v>1327</v>
      </c>
      <c r="G2528" t="s">
        <v>8</v>
      </c>
      <c r="H2528" t="s">
        <v>480</v>
      </c>
    </row>
    <row r="2529" spans="1:8" x14ac:dyDescent="0.35">
      <c r="A2529" t="s">
        <v>319</v>
      </c>
      <c r="B2529" t="s">
        <v>154</v>
      </c>
      <c r="C2529" t="s">
        <v>394</v>
      </c>
      <c r="D2529" t="s">
        <v>256</v>
      </c>
      <c r="E2529" t="s">
        <v>11</v>
      </c>
      <c r="F2529" t="s">
        <v>29</v>
      </c>
      <c r="G2529" t="s">
        <v>8</v>
      </c>
      <c r="H2529" t="s">
        <v>480</v>
      </c>
    </row>
    <row r="2530" spans="1:8" x14ac:dyDescent="0.35">
      <c r="A2530" t="s">
        <v>319</v>
      </c>
      <c r="B2530" t="s">
        <v>477</v>
      </c>
      <c r="C2530" t="s">
        <v>394</v>
      </c>
      <c r="D2530" t="s">
        <v>256</v>
      </c>
      <c r="E2530" t="s">
        <v>11</v>
      </c>
      <c r="F2530" t="s">
        <v>29</v>
      </c>
      <c r="G2530" t="s">
        <v>8</v>
      </c>
      <c r="H2530" t="s">
        <v>480</v>
      </c>
    </row>
    <row r="2531" spans="1:8" x14ac:dyDescent="0.35">
      <c r="A2531" t="s">
        <v>319</v>
      </c>
      <c r="B2531" t="s">
        <v>114</v>
      </c>
      <c r="C2531" t="s">
        <v>394</v>
      </c>
      <c r="D2531" t="s">
        <v>256</v>
      </c>
      <c r="E2531" t="s">
        <v>11</v>
      </c>
      <c r="F2531" t="s">
        <v>29</v>
      </c>
      <c r="G2531" t="s">
        <v>8</v>
      </c>
      <c r="H2531" t="s">
        <v>480</v>
      </c>
    </row>
    <row r="2532" spans="1:8" x14ac:dyDescent="0.35">
      <c r="A2532" t="s">
        <v>319</v>
      </c>
      <c r="B2532" t="s">
        <v>174</v>
      </c>
      <c r="C2532" t="s">
        <v>394</v>
      </c>
      <c r="D2532" t="s">
        <v>256</v>
      </c>
      <c r="E2532" t="s">
        <v>11</v>
      </c>
      <c r="F2532" t="s">
        <v>29</v>
      </c>
      <c r="G2532" t="s">
        <v>8</v>
      </c>
      <c r="H2532" t="s">
        <v>480</v>
      </c>
    </row>
    <row r="2533" spans="1:8" x14ac:dyDescent="0.35">
      <c r="A2533" t="s">
        <v>319</v>
      </c>
      <c r="B2533" t="s">
        <v>121</v>
      </c>
      <c r="C2533" t="s">
        <v>394</v>
      </c>
      <c r="D2533" t="s">
        <v>256</v>
      </c>
      <c r="E2533" t="s">
        <v>11</v>
      </c>
      <c r="F2533" t="s">
        <v>29</v>
      </c>
      <c r="G2533" t="s">
        <v>8</v>
      </c>
      <c r="H2533" t="s">
        <v>480</v>
      </c>
    </row>
    <row r="2534" spans="1:8" x14ac:dyDescent="0.35">
      <c r="A2534" t="s">
        <v>319</v>
      </c>
      <c r="B2534" t="s">
        <v>119</v>
      </c>
      <c r="C2534" t="s">
        <v>394</v>
      </c>
      <c r="D2534" t="s">
        <v>256</v>
      </c>
      <c r="E2534" t="s">
        <v>11</v>
      </c>
      <c r="F2534" t="s">
        <v>29</v>
      </c>
      <c r="G2534" t="s">
        <v>8</v>
      </c>
      <c r="H2534" t="s">
        <v>480</v>
      </c>
    </row>
    <row r="2535" spans="1:8" x14ac:dyDescent="0.35">
      <c r="A2535" t="s">
        <v>470</v>
      </c>
      <c r="B2535" t="s">
        <v>114</v>
      </c>
      <c r="C2535" t="s">
        <v>394</v>
      </c>
      <c r="D2535" t="s">
        <v>256</v>
      </c>
      <c r="E2535" t="s">
        <v>11</v>
      </c>
      <c r="F2535" t="s">
        <v>1327</v>
      </c>
      <c r="G2535" t="s">
        <v>8</v>
      </c>
      <c r="H2535" t="s">
        <v>480</v>
      </c>
    </row>
    <row r="2536" spans="1:8" x14ac:dyDescent="0.35">
      <c r="A2536" t="s">
        <v>470</v>
      </c>
      <c r="B2536" t="s">
        <v>478</v>
      </c>
      <c r="C2536" t="s">
        <v>394</v>
      </c>
      <c r="D2536" t="s">
        <v>256</v>
      </c>
      <c r="E2536" t="s">
        <v>11</v>
      </c>
      <c r="F2536" t="s">
        <v>1327</v>
      </c>
      <c r="G2536" t="s">
        <v>8</v>
      </c>
      <c r="H2536" t="s">
        <v>480</v>
      </c>
    </row>
    <row r="2537" spans="1:8" x14ac:dyDescent="0.35">
      <c r="A2537" t="s">
        <v>470</v>
      </c>
      <c r="B2537" t="s">
        <v>121</v>
      </c>
      <c r="C2537" t="s">
        <v>394</v>
      </c>
      <c r="D2537" t="s">
        <v>256</v>
      </c>
      <c r="E2537" t="s">
        <v>11</v>
      </c>
      <c r="F2537" t="s">
        <v>1327</v>
      </c>
      <c r="G2537" t="s">
        <v>8</v>
      </c>
      <c r="H2537" t="s">
        <v>480</v>
      </c>
    </row>
    <row r="2538" spans="1:8" x14ac:dyDescent="0.35">
      <c r="A2538" t="s">
        <v>470</v>
      </c>
      <c r="B2538" t="s">
        <v>119</v>
      </c>
      <c r="C2538" t="s">
        <v>394</v>
      </c>
      <c r="D2538" t="s">
        <v>256</v>
      </c>
      <c r="E2538" t="s">
        <v>11</v>
      </c>
      <c r="F2538" t="s">
        <v>1327</v>
      </c>
      <c r="G2538" t="s">
        <v>8</v>
      </c>
      <c r="H2538" t="s">
        <v>480</v>
      </c>
    </row>
    <row r="2539" spans="1:8" x14ac:dyDescent="0.35">
      <c r="A2539" t="s">
        <v>471</v>
      </c>
      <c r="B2539" t="s">
        <v>154</v>
      </c>
      <c r="C2539" t="s">
        <v>394</v>
      </c>
      <c r="D2539" t="s">
        <v>256</v>
      </c>
      <c r="E2539" t="s">
        <v>11</v>
      </c>
      <c r="F2539" t="s">
        <v>1327</v>
      </c>
      <c r="G2539" t="s">
        <v>8</v>
      </c>
      <c r="H2539" t="s">
        <v>480</v>
      </c>
    </row>
    <row r="2540" spans="1:8" x14ac:dyDescent="0.35">
      <c r="A2540" t="s">
        <v>471</v>
      </c>
      <c r="B2540" t="s">
        <v>119</v>
      </c>
      <c r="C2540" t="s">
        <v>394</v>
      </c>
      <c r="D2540" t="s">
        <v>256</v>
      </c>
      <c r="E2540" t="s">
        <v>11</v>
      </c>
      <c r="F2540" t="s">
        <v>1327</v>
      </c>
      <c r="G2540" t="s">
        <v>8</v>
      </c>
      <c r="H2540" t="s">
        <v>480</v>
      </c>
    </row>
    <row r="2541" spans="1:8" x14ac:dyDescent="0.35">
      <c r="A2541" t="s">
        <v>471</v>
      </c>
      <c r="B2541" t="s">
        <v>121</v>
      </c>
      <c r="C2541" t="s">
        <v>394</v>
      </c>
      <c r="D2541" t="s">
        <v>256</v>
      </c>
      <c r="E2541" t="s">
        <v>11</v>
      </c>
      <c r="F2541" t="s">
        <v>1327</v>
      </c>
      <c r="G2541" t="s">
        <v>8</v>
      </c>
      <c r="H2541" t="s">
        <v>480</v>
      </c>
    </row>
    <row r="2542" spans="1:8" x14ac:dyDescent="0.35">
      <c r="A2542" t="s">
        <v>471</v>
      </c>
      <c r="B2542" t="s">
        <v>114</v>
      </c>
      <c r="C2542" t="s">
        <v>394</v>
      </c>
      <c r="D2542" t="s">
        <v>256</v>
      </c>
      <c r="E2542" t="s">
        <v>11</v>
      </c>
      <c r="F2542" t="s">
        <v>1327</v>
      </c>
      <c r="G2542" t="s">
        <v>8</v>
      </c>
      <c r="H2542" t="s">
        <v>480</v>
      </c>
    </row>
    <row r="2543" spans="1:8" x14ac:dyDescent="0.35">
      <c r="A2543" t="s">
        <v>471</v>
      </c>
      <c r="B2543" t="s">
        <v>478</v>
      </c>
      <c r="C2543" t="s">
        <v>394</v>
      </c>
      <c r="D2543" t="s">
        <v>256</v>
      </c>
      <c r="E2543" t="s">
        <v>11</v>
      </c>
      <c r="F2543" t="s">
        <v>1327</v>
      </c>
      <c r="G2543" t="s">
        <v>8</v>
      </c>
      <c r="H2543" t="s">
        <v>480</v>
      </c>
    </row>
    <row r="2544" spans="1:8" x14ac:dyDescent="0.35">
      <c r="A2544" t="s">
        <v>472</v>
      </c>
      <c r="B2544" t="s">
        <v>121</v>
      </c>
      <c r="C2544" t="s">
        <v>394</v>
      </c>
      <c r="D2544" t="s">
        <v>256</v>
      </c>
      <c r="E2544" t="s">
        <v>11</v>
      </c>
      <c r="F2544" t="s">
        <v>1327</v>
      </c>
      <c r="G2544" t="s">
        <v>8</v>
      </c>
      <c r="H2544" t="s">
        <v>480</v>
      </c>
    </row>
    <row r="2545" spans="1:8" x14ac:dyDescent="0.35">
      <c r="A2545" t="s">
        <v>472</v>
      </c>
      <c r="B2545" t="s">
        <v>119</v>
      </c>
      <c r="C2545" t="s">
        <v>394</v>
      </c>
      <c r="D2545" t="s">
        <v>256</v>
      </c>
      <c r="E2545" t="s">
        <v>11</v>
      </c>
      <c r="F2545" t="s">
        <v>1327</v>
      </c>
      <c r="G2545" t="s">
        <v>8</v>
      </c>
      <c r="H2545" t="s">
        <v>480</v>
      </c>
    </row>
    <row r="2546" spans="1:8" x14ac:dyDescent="0.35">
      <c r="A2546" t="s">
        <v>472</v>
      </c>
      <c r="B2546" t="s">
        <v>478</v>
      </c>
      <c r="C2546" t="s">
        <v>394</v>
      </c>
      <c r="D2546" t="s">
        <v>256</v>
      </c>
      <c r="E2546" t="s">
        <v>11</v>
      </c>
      <c r="F2546" t="s">
        <v>1327</v>
      </c>
      <c r="G2546" t="s">
        <v>8</v>
      </c>
      <c r="H2546" t="s">
        <v>480</v>
      </c>
    </row>
    <row r="2547" spans="1:8" x14ac:dyDescent="0.35">
      <c r="A2547" t="s">
        <v>472</v>
      </c>
      <c r="B2547" t="s">
        <v>114</v>
      </c>
      <c r="C2547" t="s">
        <v>394</v>
      </c>
      <c r="D2547" t="s">
        <v>256</v>
      </c>
      <c r="E2547" t="s">
        <v>11</v>
      </c>
      <c r="F2547" t="s">
        <v>1327</v>
      </c>
      <c r="G2547" t="s">
        <v>8</v>
      </c>
      <c r="H2547" t="s">
        <v>480</v>
      </c>
    </row>
    <row r="2548" spans="1:8" x14ac:dyDescent="0.35">
      <c r="A2548" t="s">
        <v>320</v>
      </c>
      <c r="B2548" t="s">
        <v>121</v>
      </c>
      <c r="C2548" t="s">
        <v>394</v>
      </c>
      <c r="D2548" t="s">
        <v>256</v>
      </c>
      <c r="E2548" t="s">
        <v>11</v>
      </c>
      <c r="F2548" t="s">
        <v>29</v>
      </c>
      <c r="G2548" t="s">
        <v>8</v>
      </c>
      <c r="H2548" t="s">
        <v>480</v>
      </c>
    </row>
    <row r="2549" spans="1:8" x14ac:dyDescent="0.35">
      <c r="A2549" t="s">
        <v>320</v>
      </c>
      <c r="B2549" t="s">
        <v>154</v>
      </c>
      <c r="C2549" t="s">
        <v>394</v>
      </c>
      <c r="D2549" t="s">
        <v>256</v>
      </c>
      <c r="E2549" t="s">
        <v>11</v>
      </c>
      <c r="F2549" t="s">
        <v>29</v>
      </c>
      <c r="G2549" t="s">
        <v>8</v>
      </c>
      <c r="H2549" t="s">
        <v>480</v>
      </c>
    </row>
    <row r="2550" spans="1:8" x14ac:dyDescent="0.35">
      <c r="A2550" t="s">
        <v>320</v>
      </c>
      <c r="B2550" t="s">
        <v>114</v>
      </c>
      <c r="C2550" t="s">
        <v>394</v>
      </c>
      <c r="D2550" t="s">
        <v>256</v>
      </c>
      <c r="E2550" t="s">
        <v>11</v>
      </c>
      <c r="F2550" t="s">
        <v>29</v>
      </c>
      <c r="G2550" t="s">
        <v>8</v>
      </c>
      <c r="H2550" t="s">
        <v>480</v>
      </c>
    </row>
    <row r="2551" spans="1:8" x14ac:dyDescent="0.35">
      <c r="A2551" t="s">
        <v>320</v>
      </c>
      <c r="B2551" t="s">
        <v>477</v>
      </c>
      <c r="C2551" t="s">
        <v>394</v>
      </c>
      <c r="D2551" t="s">
        <v>256</v>
      </c>
      <c r="E2551" t="s">
        <v>11</v>
      </c>
      <c r="F2551" t="s">
        <v>29</v>
      </c>
      <c r="G2551" t="s">
        <v>8</v>
      </c>
      <c r="H2551" t="s">
        <v>480</v>
      </c>
    </row>
    <row r="2552" spans="1:8" x14ac:dyDescent="0.35">
      <c r="A2552" t="s">
        <v>320</v>
      </c>
      <c r="B2552" t="s">
        <v>119</v>
      </c>
      <c r="C2552" t="s">
        <v>394</v>
      </c>
      <c r="D2552" t="s">
        <v>256</v>
      </c>
      <c r="E2552" t="s">
        <v>11</v>
      </c>
      <c r="F2552" t="s">
        <v>29</v>
      </c>
      <c r="G2552" t="s">
        <v>8</v>
      </c>
      <c r="H2552" t="s">
        <v>480</v>
      </c>
    </row>
    <row r="2553" spans="1:8" x14ac:dyDescent="0.35">
      <c r="A2553" t="s">
        <v>320</v>
      </c>
      <c r="B2553" t="s">
        <v>174</v>
      </c>
      <c r="C2553" t="s">
        <v>394</v>
      </c>
      <c r="D2553" t="s">
        <v>256</v>
      </c>
      <c r="E2553" t="s">
        <v>11</v>
      </c>
      <c r="F2553" t="s">
        <v>29</v>
      </c>
      <c r="G2553" t="s">
        <v>8</v>
      </c>
      <c r="H2553" t="s">
        <v>480</v>
      </c>
    </row>
    <row r="2554" spans="1:8" x14ac:dyDescent="0.35">
      <c r="A2554" t="s">
        <v>311</v>
      </c>
      <c r="B2554" t="s">
        <v>119</v>
      </c>
      <c r="C2554" t="s">
        <v>394</v>
      </c>
      <c r="D2554" t="s">
        <v>256</v>
      </c>
      <c r="E2554" t="s">
        <v>11</v>
      </c>
      <c r="F2554" t="s">
        <v>29</v>
      </c>
      <c r="G2554" t="s">
        <v>8</v>
      </c>
      <c r="H2554" t="s">
        <v>480</v>
      </c>
    </row>
    <row r="2555" spans="1:8" x14ac:dyDescent="0.35">
      <c r="A2555" t="s">
        <v>311</v>
      </c>
      <c r="B2555" t="s">
        <v>478</v>
      </c>
      <c r="C2555" t="s">
        <v>394</v>
      </c>
      <c r="D2555" t="s">
        <v>256</v>
      </c>
      <c r="E2555" t="s">
        <v>11</v>
      </c>
      <c r="F2555" t="s">
        <v>29</v>
      </c>
      <c r="G2555" t="s">
        <v>8</v>
      </c>
      <c r="H2555" t="s">
        <v>480</v>
      </c>
    </row>
    <row r="2556" spans="1:8" x14ac:dyDescent="0.35">
      <c r="A2556" t="s">
        <v>311</v>
      </c>
      <c r="B2556" t="s">
        <v>154</v>
      </c>
      <c r="C2556" t="s">
        <v>394</v>
      </c>
      <c r="D2556" t="s">
        <v>256</v>
      </c>
      <c r="E2556" t="s">
        <v>11</v>
      </c>
      <c r="F2556" t="s">
        <v>29</v>
      </c>
      <c r="G2556" t="s">
        <v>8</v>
      </c>
      <c r="H2556" t="s">
        <v>480</v>
      </c>
    </row>
    <row r="2557" spans="1:8" x14ac:dyDescent="0.35">
      <c r="A2557" t="s">
        <v>310</v>
      </c>
      <c r="B2557" t="s">
        <v>114</v>
      </c>
      <c r="C2557" t="s">
        <v>394</v>
      </c>
      <c r="D2557" t="s">
        <v>256</v>
      </c>
      <c r="E2557" t="s">
        <v>11</v>
      </c>
      <c r="F2557" t="s">
        <v>29</v>
      </c>
      <c r="G2557" t="s">
        <v>8</v>
      </c>
      <c r="H2557" t="s">
        <v>480</v>
      </c>
    </row>
    <row r="2558" spans="1:8" x14ac:dyDescent="0.35">
      <c r="A2558" t="s">
        <v>310</v>
      </c>
      <c r="B2558" t="s">
        <v>478</v>
      </c>
      <c r="C2558" t="s">
        <v>394</v>
      </c>
      <c r="D2558" t="s">
        <v>256</v>
      </c>
      <c r="E2558" t="s">
        <v>11</v>
      </c>
      <c r="F2558" t="s">
        <v>29</v>
      </c>
      <c r="G2558" t="s">
        <v>8</v>
      </c>
      <c r="H2558" t="s">
        <v>480</v>
      </c>
    </row>
    <row r="2559" spans="1:8" x14ac:dyDescent="0.35">
      <c r="A2559" t="s">
        <v>310</v>
      </c>
      <c r="B2559" t="s">
        <v>154</v>
      </c>
      <c r="C2559" t="s">
        <v>394</v>
      </c>
      <c r="D2559" t="s">
        <v>256</v>
      </c>
      <c r="E2559" t="s">
        <v>11</v>
      </c>
      <c r="F2559" t="s">
        <v>29</v>
      </c>
      <c r="G2559" t="s">
        <v>8</v>
      </c>
      <c r="H2559" t="s">
        <v>480</v>
      </c>
    </row>
    <row r="2560" spans="1:8" x14ac:dyDescent="0.35">
      <c r="A2560" t="s">
        <v>342</v>
      </c>
      <c r="B2560" t="s">
        <v>154</v>
      </c>
      <c r="C2560" t="s">
        <v>394</v>
      </c>
      <c r="D2560" t="s">
        <v>256</v>
      </c>
      <c r="E2560" t="s">
        <v>11</v>
      </c>
      <c r="F2560" t="s">
        <v>29</v>
      </c>
      <c r="G2560" t="s">
        <v>8</v>
      </c>
      <c r="H2560" t="s">
        <v>480</v>
      </c>
    </row>
    <row r="2561" spans="1:8" x14ac:dyDescent="0.35">
      <c r="A2561" t="s">
        <v>342</v>
      </c>
      <c r="B2561" t="s">
        <v>119</v>
      </c>
      <c r="C2561" t="s">
        <v>394</v>
      </c>
      <c r="D2561" t="s">
        <v>256</v>
      </c>
      <c r="E2561" t="s">
        <v>11</v>
      </c>
      <c r="F2561" t="s">
        <v>29</v>
      </c>
      <c r="G2561" t="s">
        <v>8</v>
      </c>
      <c r="H2561" t="s">
        <v>480</v>
      </c>
    </row>
    <row r="2562" spans="1:8" x14ac:dyDescent="0.35">
      <c r="A2562" t="s">
        <v>342</v>
      </c>
      <c r="B2562" t="s">
        <v>114</v>
      </c>
      <c r="C2562" t="s">
        <v>394</v>
      </c>
      <c r="D2562" t="s">
        <v>256</v>
      </c>
      <c r="E2562" t="s">
        <v>11</v>
      </c>
      <c r="F2562" t="s">
        <v>29</v>
      </c>
      <c r="G2562" t="s">
        <v>8</v>
      </c>
      <c r="H2562" t="s">
        <v>480</v>
      </c>
    </row>
    <row r="2563" spans="1:8" x14ac:dyDescent="0.35">
      <c r="A2563" t="s">
        <v>342</v>
      </c>
      <c r="B2563" t="s">
        <v>477</v>
      </c>
      <c r="C2563" t="s">
        <v>394</v>
      </c>
      <c r="D2563" t="s">
        <v>256</v>
      </c>
      <c r="E2563" t="s">
        <v>11</v>
      </c>
      <c r="F2563" t="s">
        <v>29</v>
      </c>
      <c r="G2563" t="s">
        <v>8</v>
      </c>
      <c r="H2563" t="s">
        <v>480</v>
      </c>
    </row>
    <row r="2564" spans="1:8" x14ac:dyDescent="0.35">
      <c r="A2564" t="s">
        <v>342</v>
      </c>
      <c r="B2564" t="s">
        <v>478</v>
      </c>
      <c r="C2564" t="s">
        <v>394</v>
      </c>
      <c r="D2564" t="s">
        <v>256</v>
      </c>
      <c r="E2564" t="s">
        <v>11</v>
      </c>
      <c r="F2564" t="s">
        <v>29</v>
      </c>
      <c r="G2564" t="s">
        <v>8</v>
      </c>
      <c r="H2564" t="s">
        <v>480</v>
      </c>
    </row>
    <row r="2565" spans="1:8" x14ac:dyDescent="0.35">
      <c r="A2565" t="s">
        <v>342</v>
      </c>
      <c r="B2565" t="s">
        <v>121</v>
      </c>
      <c r="C2565" t="s">
        <v>394</v>
      </c>
      <c r="D2565" t="s">
        <v>256</v>
      </c>
      <c r="E2565" t="s">
        <v>11</v>
      </c>
      <c r="F2565" t="s">
        <v>29</v>
      </c>
      <c r="G2565" t="s">
        <v>8</v>
      </c>
      <c r="H2565" t="s">
        <v>480</v>
      </c>
    </row>
    <row r="2566" spans="1:8" x14ac:dyDescent="0.35">
      <c r="A2566" t="s">
        <v>321</v>
      </c>
      <c r="B2566" t="s">
        <v>121</v>
      </c>
      <c r="C2566" t="s">
        <v>394</v>
      </c>
      <c r="D2566" t="s">
        <v>256</v>
      </c>
      <c r="E2566" t="s">
        <v>11</v>
      </c>
      <c r="F2566" t="s">
        <v>29</v>
      </c>
      <c r="G2566" t="s">
        <v>8</v>
      </c>
      <c r="H2566" t="s">
        <v>480</v>
      </c>
    </row>
    <row r="2567" spans="1:8" x14ac:dyDescent="0.35">
      <c r="A2567" t="s">
        <v>321</v>
      </c>
      <c r="B2567" t="s">
        <v>174</v>
      </c>
      <c r="C2567" t="s">
        <v>394</v>
      </c>
      <c r="D2567" t="s">
        <v>256</v>
      </c>
      <c r="E2567" t="s">
        <v>11</v>
      </c>
      <c r="F2567" t="s">
        <v>29</v>
      </c>
      <c r="G2567" t="s">
        <v>8</v>
      </c>
      <c r="H2567" t="s">
        <v>480</v>
      </c>
    </row>
    <row r="2568" spans="1:8" x14ac:dyDescent="0.35">
      <c r="A2568" t="s">
        <v>321</v>
      </c>
      <c r="B2568" t="s">
        <v>114</v>
      </c>
      <c r="C2568" t="s">
        <v>394</v>
      </c>
      <c r="D2568" t="s">
        <v>256</v>
      </c>
      <c r="E2568" t="s">
        <v>11</v>
      </c>
      <c r="F2568" t="s">
        <v>29</v>
      </c>
      <c r="G2568" t="s">
        <v>8</v>
      </c>
      <c r="H2568" t="s">
        <v>480</v>
      </c>
    </row>
    <row r="2569" spans="1:8" x14ac:dyDescent="0.35">
      <c r="A2569" t="s">
        <v>321</v>
      </c>
      <c r="B2569" t="s">
        <v>119</v>
      </c>
      <c r="C2569" t="s">
        <v>394</v>
      </c>
      <c r="D2569" t="s">
        <v>256</v>
      </c>
      <c r="E2569" t="s">
        <v>11</v>
      </c>
      <c r="F2569" t="s">
        <v>29</v>
      </c>
      <c r="G2569" t="s">
        <v>8</v>
      </c>
      <c r="H2569" t="s">
        <v>480</v>
      </c>
    </row>
    <row r="2570" spans="1:8" x14ac:dyDescent="0.35">
      <c r="A2570" t="s">
        <v>321</v>
      </c>
      <c r="B2570" t="s">
        <v>478</v>
      </c>
      <c r="C2570" t="s">
        <v>394</v>
      </c>
      <c r="D2570" t="s">
        <v>256</v>
      </c>
      <c r="E2570" t="s">
        <v>11</v>
      </c>
      <c r="F2570" t="s">
        <v>29</v>
      </c>
      <c r="G2570" t="s">
        <v>8</v>
      </c>
      <c r="H2570" t="s">
        <v>480</v>
      </c>
    </row>
    <row r="2571" spans="1:8" x14ac:dyDescent="0.35">
      <c r="A2571" t="s">
        <v>321</v>
      </c>
      <c r="B2571" t="s">
        <v>154</v>
      </c>
      <c r="C2571" t="s">
        <v>394</v>
      </c>
      <c r="D2571" t="s">
        <v>256</v>
      </c>
      <c r="E2571" t="s">
        <v>11</v>
      </c>
      <c r="F2571" t="s">
        <v>29</v>
      </c>
      <c r="G2571" t="s">
        <v>8</v>
      </c>
      <c r="H2571" t="s">
        <v>480</v>
      </c>
    </row>
    <row r="2572" spans="1:8" x14ac:dyDescent="0.35">
      <c r="A2572" t="s">
        <v>321</v>
      </c>
      <c r="B2572" t="s">
        <v>477</v>
      </c>
      <c r="C2572" t="s">
        <v>394</v>
      </c>
      <c r="D2572" t="s">
        <v>256</v>
      </c>
      <c r="E2572" t="s">
        <v>11</v>
      </c>
      <c r="F2572" t="s">
        <v>29</v>
      </c>
      <c r="G2572" t="s">
        <v>8</v>
      </c>
      <c r="H2572" t="s">
        <v>480</v>
      </c>
    </row>
    <row r="2573" spans="1:8" x14ac:dyDescent="0.35">
      <c r="A2573" t="s">
        <v>322</v>
      </c>
      <c r="B2573" t="s">
        <v>477</v>
      </c>
      <c r="C2573" t="s">
        <v>394</v>
      </c>
      <c r="D2573" t="s">
        <v>256</v>
      </c>
      <c r="E2573" t="s">
        <v>11</v>
      </c>
      <c r="F2573" t="s">
        <v>1327</v>
      </c>
      <c r="G2573" t="s">
        <v>8</v>
      </c>
      <c r="H2573" t="s">
        <v>480</v>
      </c>
    </row>
    <row r="2574" spans="1:8" x14ac:dyDescent="0.35">
      <c r="A2574" t="s">
        <v>322</v>
      </c>
      <c r="B2574" t="s">
        <v>114</v>
      </c>
      <c r="C2574" t="s">
        <v>394</v>
      </c>
      <c r="D2574" t="s">
        <v>256</v>
      </c>
      <c r="E2574" t="s">
        <v>11</v>
      </c>
      <c r="F2574" t="s">
        <v>1327</v>
      </c>
      <c r="G2574" t="s">
        <v>8</v>
      </c>
      <c r="H2574" t="s">
        <v>480</v>
      </c>
    </row>
    <row r="2575" spans="1:8" x14ac:dyDescent="0.35">
      <c r="A2575" t="s">
        <v>322</v>
      </c>
      <c r="B2575" t="s">
        <v>154</v>
      </c>
      <c r="C2575" t="s">
        <v>394</v>
      </c>
      <c r="D2575" t="s">
        <v>256</v>
      </c>
      <c r="E2575" t="s">
        <v>11</v>
      </c>
      <c r="F2575" t="s">
        <v>1327</v>
      </c>
      <c r="G2575" t="s">
        <v>8</v>
      </c>
      <c r="H2575" t="s">
        <v>480</v>
      </c>
    </row>
    <row r="2576" spans="1:8" x14ac:dyDescent="0.35">
      <c r="A2576" t="s">
        <v>322</v>
      </c>
      <c r="B2576" t="s">
        <v>119</v>
      </c>
      <c r="C2576" t="s">
        <v>394</v>
      </c>
      <c r="D2576" t="s">
        <v>256</v>
      </c>
      <c r="E2576" t="s">
        <v>11</v>
      </c>
      <c r="F2576" t="s">
        <v>1327</v>
      </c>
      <c r="G2576" t="s">
        <v>8</v>
      </c>
      <c r="H2576" t="s">
        <v>480</v>
      </c>
    </row>
    <row r="2577" spans="1:8" x14ac:dyDescent="0.35">
      <c r="A2577" t="s">
        <v>322</v>
      </c>
      <c r="B2577" t="s">
        <v>121</v>
      </c>
      <c r="C2577" t="s">
        <v>394</v>
      </c>
      <c r="D2577" t="s">
        <v>256</v>
      </c>
      <c r="E2577" t="s">
        <v>11</v>
      </c>
      <c r="F2577" t="s">
        <v>1327</v>
      </c>
      <c r="G2577" t="s">
        <v>8</v>
      </c>
      <c r="H2577" t="s">
        <v>480</v>
      </c>
    </row>
    <row r="2578" spans="1:8" x14ac:dyDescent="0.35">
      <c r="A2578" t="s">
        <v>322</v>
      </c>
      <c r="B2578" t="s">
        <v>174</v>
      </c>
      <c r="C2578" t="s">
        <v>394</v>
      </c>
      <c r="D2578" t="s">
        <v>256</v>
      </c>
      <c r="E2578" t="s">
        <v>11</v>
      </c>
      <c r="F2578" t="s">
        <v>1327</v>
      </c>
      <c r="G2578" t="s">
        <v>8</v>
      </c>
      <c r="H2578" t="s">
        <v>480</v>
      </c>
    </row>
    <row r="2579" spans="1:8" x14ac:dyDescent="0.35">
      <c r="A2579" t="s">
        <v>315</v>
      </c>
      <c r="B2579" t="s">
        <v>154</v>
      </c>
      <c r="C2579" t="s">
        <v>394</v>
      </c>
      <c r="D2579" t="s">
        <v>256</v>
      </c>
      <c r="E2579" t="s">
        <v>11</v>
      </c>
      <c r="F2579" t="s">
        <v>1327</v>
      </c>
      <c r="G2579" t="s">
        <v>8</v>
      </c>
      <c r="H2579" t="s">
        <v>480</v>
      </c>
    </row>
    <row r="2580" spans="1:8" x14ac:dyDescent="0.35">
      <c r="A2580" t="s">
        <v>315</v>
      </c>
      <c r="B2580" t="s">
        <v>114</v>
      </c>
      <c r="C2580" t="s">
        <v>394</v>
      </c>
      <c r="D2580" t="s">
        <v>256</v>
      </c>
      <c r="E2580" t="s">
        <v>11</v>
      </c>
      <c r="F2580" t="s">
        <v>1327</v>
      </c>
      <c r="G2580" t="s">
        <v>8</v>
      </c>
      <c r="H2580" t="s">
        <v>480</v>
      </c>
    </row>
    <row r="2581" spans="1:8" x14ac:dyDescent="0.35">
      <c r="A2581" t="s">
        <v>315</v>
      </c>
      <c r="B2581" t="s">
        <v>121</v>
      </c>
      <c r="C2581" t="s">
        <v>394</v>
      </c>
      <c r="D2581" t="s">
        <v>256</v>
      </c>
      <c r="E2581" t="s">
        <v>11</v>
      </c>
      <c r="F2581" t="s">
        <v>1327</v>
      </c>
      <c r="G2581" t="s">
        <v>8</v>
      </c>
      <c r="H2581" t="s">
        <v>480</v>
      </c>
    </row>
    <row r="2582" spans="1:8" x14ac:dyDescent="0.35">
      <c r="A2582" t="s">
        <v>315</v>
      </c>
      <c r="B2582" t="s">
        <v>477</v>
      </c>
      <c r="C2582" t="s">
        <v>394</v>
      </c>
      <c r="D2582" t="s">
        <v>256</v>
      </c>
      <c r="E2582" t="s">
        <v>11</v>
      </c>
      <c r="F2582" t="s">
        <v>1327</v>
      </c>
      <c r="G2582" t="s">
        <v>8</v>
      </c>
      <c r="H2582" t="s">
        <v>480</v>
      </c>
    </row>
    <row r="2583" spans="1:8" x14ac:dyDescent="0.35">
      <c r="A2583" t="s">
        <v>315</v>
      </c>
      <c r="B2583" t="s">
        <v>119</v>
      </c>
      <c r="C2583" t="s">
        <v>394</v>
      </c>
      <c r="D2583" t="s">
        <v>256</v>
      </c>
      <c r="E2583" t="s">
        <v>11</v>
      </c>
      <c r="F2583" t="s">
        <v>1327</v>
      </c>
      <c r="G2583" t="s">
        <v>8</v>
      </c>
      <c r="H2583" t="s">
        <v>480</v>
      </c>
    </row>
    <row r="2584" spans="1:8" x14ac:dyDescent="0.35">
      <c r="A2584" t="s">
        <v>314</v>
      </c>
      <c r="B2584" t="s">
        <v>119</v>
      </c>
      <c r="C2584" t="s">
        <v>394</v>
      </c>
      <c r="D2584" t="s">
        <v>256</v>
      </c>
      <c r="E2584" t="s">
        <v>11</v>
      </c>
      <c r="F2584" t="s">
        <v>1327</v>
      </c>
      <c r="G2584" t="s">
        <v>8</v>
      </c>
      <c r="H2584" t="s">
        <v>480</v>
      </c>
    </row>
    <row r="2585" spans="1:8" x14ac:dyDescent="0.35">
      <c r="A2585" t="s">
        <v>314</v>
      </c>
      <c r="B2585" t="s">
        <v>114</v>
      </c>
      <c r="C2585" t="s">
        <v>394</v>
      </c>
      <c r="D2585" t="s">
        <v>256</v>
      </c>
      <c r="E2585" t="s">
        <v>11</v>
      </c>
      <c r="F2585" t="s">
        <v>1327</v>
      </c>
      <c r="G2585" t="s">
        <v>8</v>
      </c>
      <c r="H2585" t="s">
        <v>480</v>
      </c>
    </row>
    <row r="2586" spans="1:8" x14ac:dyDescent="0.35">
      <c r="A2586" t="s">
        <v>314</v>
      </c>
      <c r="B2586" t="s">
        <v>478</v>
      </c>
      <c r="C2586" t="s">
        <v>394</v>
      </c>
      <c r="D2586" t="s">
        <v>256</v>
      </c>
      <c r="E2586" t="s">
        <v>11</v>
      </c>
      <c r="F2586" t="s">
        <v>1327</v>
      </c>
      <c r="G2586" t="s">
        <v>8</v>
      </c>
      <c r="H2586" t="s">
        <v>480</v>
      </c>
    </row>
    <row r="2587" spans="1:8" x14ac:dyDescent="0.35">
      <c r="A2587" t="s">
        <v>314</v>
      </c>
      <c r="B2587" t="s">
        <v>477</v>
      </c>
      <c r="C2587" t="s">
        <v>394</v>
      </c>
      <c r="D2587" t="s">
        <v>256</v>
      </c>
      <c r="E2587" t="s">
        <v>11</v>
      </c>
      <c r="F2587" t="s">
        <v>1327</v>
      </c>
      <c r="G2587" t="s">
        <v>8</v>
      </c>
      <c r="H2587" t="s">
        <v>480</v>
      </c>
    </row>
    <row r="2588" spans="1:8" x14ac:dyDescent="0.35">
      <c r="A2588" t="s">
        <v>314</v>
      </c>
      <c r="B2588" t="s">
        <v>154</v>
      </c>
      <c r="C2588" t="s">
        <v>394</v>
      </c>
      <c r="D2588" t="s">
        <v>256</v>
      </c>
      <c r="E2588" t="s">
        <v>11</v>
      </c>
      <c r="F2588" t="s">
        <v>1327</v>
      </c>
      <c r="G2588" t="s">
        <v>8</v>
      </c>
      <c r="H2588" t="s">
        <v>480</v>
      </c>
    </row>
    <row r="2589" spans="1:8" x14ac:dyDescent="0.35">
      <c r="A2589" t="s">
        <v>314</v>
      </c>
      <c r="B2589" t="s">
        <v>121</v>
      </c>
      <c r="C2589" t="s">
        <v>394</v>
      </c>
      <c r="D2589" t="s">
        <v>256</v>
      </c>
      <c r="E2589" t="s">
        <v>11</v>
      </c>
      <c r="F2589" t="s">
        <v>1327</v>
      </c>
      <c r="G2589" t="s">
        <v>8</v>
      </c>
      <c r="H2589" t="s">
        <v>480</v>
      </c>
    </row>
    <row r="2590" spans="1:8" x14ac:dyDescent="0.35">
      <c r="A2590" t="s">
        <v>323</v>
      </c>
      <c r="B2590" t="s">
        <v>121</v>
      </c>
      <c r="C2590" t="s">
        <v>394</v>
      </c>
      <c r="D2590" t="s">
        <v>256</v>
      </c>
      <c r="E2590" t="s">
        <v>11</v>
      </c>
      <c r="F2590" t="s">
        <v>1327</v>
      </c>
      <c r="G2590" t="s">
        <v>8</v>
      </c>
      <c r="H2590" t="s">
        <v>480</v>
      </c>
    </row>
    <row r="2591" spans="1:8" x14ac:dyDescent="0.35">
      <c r="A2591" t="s">
        <v>323</v>
      </c>
      <c r="B2591" t="s">
        <v>114</v>
      </c>
      <c r="C2591" t="s">
        <v>394</v>
      </c>
      <c r="D2591" t="s">
        <v>256</v>
      </c>
      <c r="E2591" t="s">
        <v>11</v>
      </c>
      <c r="F2591" t="s">
        <v>1327</v>
      </c>
      <c r="G2591" t="s">
        <v>8</v>
      </c>
      <c r="H2591" t="s">
        <v>480</v>
      </c>
    </row>
    <row r="2592" spans="1:8" x14ac:dyDescent="0.35">
      <c r="A2592" t="s">
        <v>323</v>
      </c>
      <c r="B2592" t="s">
        <v>174</v>
      </c>
      <c r="C2592" t="s">
        <v>394</v>
      </c>
      <c r="D2592" t="s">
        <v>256</v>
      </c>
      <c r="E2592" t="s">
        <v>11</v>
      </c>
      <c r="F2592" t="s">
        <v>1327</v>
      </c>
      <c r="G2592" t="s">
        <v>8</v>
      </c>
      <c r="H2592" t="s">
        <v>480</v>
      </c>
    </row>
    <row r="2593" spans="1:8" x14ac:dyDescent="0.35">
      <c r="A2593" t="s">
        <v>323</v>
      </c>
      <c r="B2593" t="s">
        <v>119</v>
      </c>
      <c r="C2593" t="s">
        <v>394</v>
      </c>
      <c r="D2593" t="s">
        <v>256</v>
      </c>
      <c r="E2593" t="s">
        <v>11</v>
      </c>
      <c r="F2593" t="s">
        <v>1327</v>
      </c>
      <c r="G2593" t="s">
        <v>8</v>
      </c>
      <c r="H2593" t="s">
        <v>480</v>
      </c>
    </row>
    <row r="2594" spans="1:8" x14ac:dyDescent="0.35">
      <c r="A2594" t="s">
        <v>323</v>
      </c>
      <c r="B2594" t="s">
        <v>477</v>
      </c>
      <c r="C2594" t="s">
        <v>394</v>
      </c>
      <c r="D2594" t="s">
        <v>256</v>
      </c>
      <c r="E2594" t="s">
        <v>11</v>
      </c>
      <c r="F2594" t="s">
        <v>1327</v>
      </c>
      <c r="G2594" t="s">
        <v>8</v>
      </c>
      <c r="H2594" t="s">
        <v>480</v>
      </c>
    </row>
    <row r="2595" spans="1:8" x14ac:dyDescent="0.35">
      <c r="A2595" t="s">
        <v>323</v>
      </c>
      <c r="B2595" t="s">
        <v>154</v>
      </c>
      <c r="C2595" t="s">
        <v>394</v>
      </c>
      <c r="D2595" t="s">
        <v>256</v>
      </c>
      <c r="E2595" t="s">
        <v>11</v>
      </c>
      <c r="F2595" t="s">
        <v>1327</v>
      </c>
      <c r="G2595" t="s">
        <v>8</v>
      </c>
      <c r="H2595" t="s">
        <v>480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D57DFE7-A41F-4759-B2C8-7A58B7A2FB4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97</vt:i4>
      </vt:variant>
    </vt:vector>
  </HeadingPairs>
  <TitlesOfParts>
    <vt:vector size="98" baseType="lpstr">
      <vt:lpstr>strt_Page</vt:lpstr>
      <vt:lpstr>arm_Page!arm_Average_Cost_Title</vt:lpstr>
      <vt:lpstr>arm_Page!arm_Average_Cost_Value</vt:lpstr>
      <vt:lpstr>arm_Page!arm_Chart1_Title</vt:lpstr>
      <vt:lpstr>arm_Page!arm_Chart2_Title</vt:lpstr>
      <vt:lpstr>arm_Page!arm_Chart3_Title</vt:lpstr>
      <vt:lpstr>arm_Page!arm_Chart4_Title</vt:lpstr>
      <vt:lpstr>arm_Page!arm_Count_of_Lowest_BR_Title</vt:lpstr>
      <vt:lpstr>arm_Page!arm_Count_of_Lowest_BR_Value</vt:lpstr>
      <vt:lpstr>arm_Page!arm_Current_Filter1</vt:lpstr>
      <vt:lpstr>arm_Page!arm_Current_Filter2</vt:lpstr>
      <vt:lpstr>arm_Page!arm_Current_To_All_TItle</vt:lpstr>
      <vt:lpstr>arm_Page!arm_Current_To_All_Value</vt:lpstr>
      <vt:lpstr>arm_Page!arm_Lowest_BR_Title</vt:lpstr>
      <vt:lpstr>arm_Page!arm_Lowest_BR_Value</vt:lpstr>
      <vt:lpstr>arm_Page!arm_Top_BR_TItle</vt:lpstr>
      <vt:lpstr>arm_Page!arm_Top_BR_Value</vt:lpstr>
      <vt:lpstr>arm_Page!arm_Total_Outfits_Title</vt:lpstr>
      <vt:lpstr>arm_Page!arm_Total_Outfits_Value</vt:lpstr>
      <vt:lpstr>arm_Page!arm_Total_Res_More_1_Title</vt:lpstr>
      <vt:lpstr>arm_Page!arm_Total_Res_More_1_Value</vt:lpstr>
      <vt:lpstr>cwpn_Page!cpwn_Current_Weapons_To_All_Title</vt:lpstr>
      <vt:lpstr>cwpn_Page!cpwn_Current_Weapons_To_All_Value</vt:lpstr>
      <vt:lpstr>cwpn_Page!cwpn_All_Alternate_Caliber_Title</vt:lpstr>
      <vt:lpstr>cwpn_Page!cwpn_All_Alternate_Caliber_Value</vt:lpstr>
      <vt:lpstr>cwpn_Page!cwpn_All_Uniq_Weapons_BAS_Title</vt:lpstr>
      <vt:lpstr>cwpn_Page!cwpn_All_Uniq_Weapons_BAS_Value</vt:lpstr>
      <vt:lpstr>cwpn_Page!cwpn_All_Uniq_Weapons_Title</vt:lpstr>
      <vt:lpstr>cwpn_Page!cwpn_All_Uniq_Weapons_Value</vt:lpstr>
      <vt:lpstr>cwpn_Page!cwpn_Bas_Weapons_To_All_Title</vt:lpstr>
      <vt:lpstr>cwpn_Page!cwpn_Bas_Weapons_To_All_Value</vt:lpstr>
      <vt:lpstr>cwpn_Page!cwpn_Chart1_Title</vt:lpstr>
      <vt:lpstr>cwpn_Page!cwpn_Chart2_Title</vt:lpstr>
      <vt:lpstr>cwpn_Page!cwpn_Chart4_Title</vt:lpstr>
      <vt:lpstr>cwpn_Page!cwpn_Chart5_Title</vt:lpstr>
      <vt:lpstr>cwpn_Page!cwpn_Chart6_Title</vt:lpstr>
      <vt:lpstr>cwpn_Page!cwpn_Count_BR6_Pen_TItle</vt:lpstr>
      <vt:lpstr>cwpn_Page!cwpn_Count_BR6_Pen_Value</vt:lpstr>
      <vt:lpstr>cwpn_Page!cwpn_Current_Filter1_Text</vt:lpstr>
      <vt:lpstr>cwpn_Page!cwpn_Highest_Damage_Weapon_Title</vt:lpstr>
      <vt:lpstr>cwpn_Page!cwpn_Highest_Damage_Weapon_Value</vt:lpstr>
      <vt:lpstr>lwpn2_Page!lwpn2_Chart_Title1</vt:lpstr>
      <vt:lpstr>lwpn2_Page!lwpn2_Chart_Title2</vt:lpstr>
      <vt:lpstr>lwpn2_Page!lwpn2_count_wpn_sel_Title</vt:lpstr>
      <vt:lpstr>lwpn2_Page!lwpn2_count_wpn_sel_Value</vt:lpstr>
      <vt:lpstr>lwpn2_Page!lwpn2_curr_wpn_ammo_Title</vt:lpstr>
      <vt:lpstr>lwpn2_Page!lwpn2_curr_wpn_ammo_Value</vt:lpstr>
      <vt:lpstr>lwpn2_Page!lwpn2_curr_wpn_name_Title</vt:lpstr>
      <vt:lpstr>lwpn2_Page!lwpn2_curr_wpn_name_Value</vt:lpstr>
      <vt:lpstr>lwpn2_Page!lwpn2_curr_wpn_reg_Title</vt:lpstr>
      <vt:lpstr>lwpn2_Page!lwpn2_curr_wpn_reg_Value</vt:lpstr>
      <vt:lpstr>lwpn2_Page!lwpn2_curr_wpn_repair_Title</vt:lpstr>
      <vt:lpstr>lwpn2_Page!lwpn2_curr_wpn_repair_Value</vt:lpstr>
      <vt:lpstr>lwpn2_scr_curr</vt:lpstr>
      <vt:lpstr>lwpn2_scr_max</vt:lpstr>
      <vt:lpstr>lwpn2_scr_max_rows</vt:lpstr>
      <vt:lpstr>lwpn2_scr_min</vt:lpstr>
      <vt:lpstr>lwpn2_Page!lwpn2_total_loot_opp_Title</vt:lpstr>
      <vt:lpstr>lwpn2_Page!lwpn2_total_loot_opp_Value</vt:lpstr>
      <vt:lpstr>lwpn2_Page!lwpn2_unique_factions_count_Title</vt:lpstr>
      <vt:lpstr>lwpn2_Page!lwpn2_unique_factions_count_Value</vt:lpstr>
      <vt:lpstr>lwpn2_WeaponName</vt:lpstr>
      <vt:lpstr>strt_Page!Print_Area</vt:lpstr>
      <vt:lpstr>strt_Page!strt_Total_Armor_Types_Title</vt:lpstr>
      <vt:lpstr>strt_Page!strt_Total_Armor_Types_Value</vt:lpstr>
      <vt:lpstr>strt_Page!strt_Total_Armors_Title</vt:lpstr>
      <vt:lpstr>strt_Page!strt_Total_Armors_Value</vt:lpstr>
      <vt:lpstr>strt_Page!strt_Total_Factions_Title</vt:lpstr>
      <vt:lpstr>strt_Page!strt_Total_Factions_Value</vt:lpstr>
      <vt:lpstr>strt_Page!strt_Total_Loot_Wpn_Title</vt:lpstr>
      <vt:lpstr>strt_Page!strt_Total_Loot_Wpn_Value</vt:lpstr>
      <vt:lpstr>strt_Page!strt_Total_Region_Title</vt:lpstr>
      <vt:lpstr>strt_Page!strt_Total_Region_Value</vt:lpstr>
      <vt:lpstr>strt_Page!strt_Total_Weapons_Title</vt:lpstr>
      <vt:lpstr>strt_Page!strt_Total_Weapons_Types_Title</vt:lpstr>
      <vt:lpstr>strt_Page!strt_Total_Weapons_Types_Value</vt:lpstr>
      <vt:lpstr>strt_Page!strt_Total_Weapons_Value</vt:lpstr>
      <vt:lpstr>strt_Page!Total_Outfits_Types_Value</vt:lpstr>
      <vt:lpstr>twpn_Page!tpwn_Current_Weapons_To_All_Title</vt:lpstr>
      <vt:lpstr>twpn_Page!tpwn_Current_Weapons_To_All_Value</vt:lpstr>
      <vt:lpstr>twpn_Page!twpn_All_Alternate_Caliber</vt:lpstr>
      <vt:lpstr>twpn_Page!twpn_All_Alternate_Caliber_Title</vt:lpstr>
      <vt:lpstr>twpn_Page!twpn_All_Uniq_Weapons_BAS_Title</vt:lpstr>
      <vt:lpstr>twpn_Page!twpn_All_Uniq_Weapons_BAS_Value</vt:lpstr>
      <vt:lpstr>twpn_Page!twpn_All_Uniq_Weapons_Title</vt:lpstr>
      <vt:lpstr>twpn_Page!twpn_All_Uniq_Weapons_Value</vt:lpstr>
      <vt:lpstr>twpn_Page!twpn_Bas_Weapons_To_All_Title</vt:lpstr>
      <vt:lpstr>twpn_Page!twpn_Bas_Weapons_To_All_Value</vt:lpstr>
      <vt:lpstr>twpn_Page!twpn_Chart1_Title</vt:lpstr>
      <vt:lpstr>twpn_Page!twpn_Chart2_Title</vt:lpstr>
      <vt:lpstr>twpn_Page!twpn_Chart3_Title</vt:lpstr>
      <vt:lpstr>twpn_Page!twpn_Chart4_Title</vt:lpstr>
      <vt:lpstr>twpn_Page!twpn_Chart5_Title</vt:lpstr>
      <vt:lpstr>twpn_Page!twpn_Count_BR6_Pen_Title</vt:lpstr>
      <vt:lpstr>twpn_Page!twpn_Count_BR6_Pen_Value</vt:lpstr>
      <vt:lpstr>twpn_Page!twpn_Current_Filter1_Text</vt:lpstr>
      <vt:lpstr>twpn_Page!twpn_Highest_Damage_Weapon_Title</vt:lpstr>
      <vt:lpstr>twpn_Page!twpn_Highest_Damage_Weapon_Value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Mateusz Borcz</dc:creator>
  <cp:lastModifiedBy>Mateusz Borcz</cp:lastModifiedBy>
  <cp:lastPrinted>2024-01-22T21:00:08Z</cp:lastPrinted>
  <dcterms:created xsi:type="dcterms:W3CDTF">2015-06-05T18:17:20Z</dcterms:created>
  <dcterms:modified xsi:type="dcterms:W3CDTF">2024-01-27T18:52:33Z</dcterms:modified>
</cp:coreProperties>
</file>