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ars\Desktop\Desktop\Stuffs\Personal\Tareas MDSCI\Estadística\Clase 7\"/>
    </mc:Choice>
  </mc:AlternateContent>
  <xr:revisionPtr revIDLastSave="0" documentId="13_ncr:1_{4BE3C529-6169-4523-A6E0-98A56C8B5990}" xr6:coauthVersionLast="44" xr6:coauthVersionMax="44" xr10:uidLastSave="{00000000-0000-0000-0000-000000000000}"/>
  <bookViews>
    <workbookView xWindow="-120" yWindow="-120" windowWidth="20730" windowHeight="11760" xr2:uid="{C2AF0E31-C28E-45C4-9CF7-2EE19C40D333}"/>
  </bookViews>
  <sheets>
    <sheet name="Hoja2" sheetId="2" r:id="rId1"/>
    <sheet name="Auto Regresión Lineal" sheetId="4" r:id="rId2"/>
    <sheet name="Regresión line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" i="2" l="1"/>
  <c r="M11" i="2"/>
  <c r="M7" i="2"/>
  <c r="M13" i="2"/>
  <c r="H5" i="2"/>
  <c r="H4" i="2"/>
  <c r="F6" i="2"/>
  <c r="F7" i="2"/>
  <c r="I4" i="2" l="1"/>
  <c r="I5" i="2"/>
  <c r="I6" i="2"/>
  <c r="Q7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Q35" i="2" s="1"/>
  <c r="I35" i="2"/>
  <c r="I36" i="2"/>
  <c r="I37" i="2"/>
  <c r="I38" i="2"/>
  <c r="I39" i="2"/>
  <c r="Q8" i="2"/>
  <c r="Q10" i="2"/>
  <c r="Q14" i="2"/>
  <c r="Q18" i="2"/>
  <c r="Q21" i="2"/>
  <c r="Q22" i="2"/>
  <c r="Q26" i="2"/>
  <c r="Q27" i="2"/>
  <c r="Q34" i="2"/>
  <c r="I3" i="2"/>
  <c r="M38" i="2"/>
  <c r="O38" i="2"/>
  <c r="P38" i="2"/>
  <c r="M14" i="2"/>
  <c r="M8" i="2"/>
  <c r="N8" i="2"/>
  <c r="O8" i="2"/>
  <c r="P8" i="2"/>
  <c r="M9" i="2"/>
  <c r="N9" i="2"/>
  <c r="O9" i="2"/>
  <c r="P9" i="2"/>
  <c r="Q9" i="2"/>
  <c r="M10" i="2"/>
  <c r="O10" i="2"/>
  <c r="P10" i="2"/>
  <c r="N11" i="2"/>
  <c r="O11" i="2"/>
  <c r="P11" i="2"/>
  <c r="Q11" i="2"/>
  <c r="M12" i="2"/>
  <c r="N12" i="2"/>
  <c r="O12" i="2"/>
  <c r="P12" i="2"/>
  <c r="Q12" i="2"/>
  <c r="N13" i="2"/>
  <c r="O13" i="2"/>
  <c r="P13" i="2"/>
  <c r="Q13" i="2"/>
  <c r="N14" i="2"/>
  <c r="O14" i="2"/>
  <c r="P14" i="2"/>
  <c r="M15" i="2"/>
  <c r="N15" i="2"/>
  <c r="O15" i="2"/>
  <c r="P15" i="2"/>
  <c r="Q15" i="2"/>
  <c r="M16" i="2"/>
  <c r="N16" i="2"/>
  <c r="O16" i="2"/>
  <c r="P16" i="2"/>
  <c r="Q16" i="2"/>
  <c r="M17" i="2"/>
  <c r="N17" i="2"/>
  <c r="O17" i="2"/>
  <c r="P17" i="2"/>
  <c r="Q17" i="2"/>
  <c r="M18" i="2"/>
  <c r="N18" i="2"/>
  <c r="O18" i="2"/>
  <c r="P18" i="2"/>
  <c r="M19" i="2"/>
  <c r="N19" i="2"/>
  <c r="O19" i="2"/>
  <c r="P19" i="2"/>
  <c r="Q19" i="2"/>
  <c r="M20" i="2"/>
  <c r="N20" i="2"/>
  <c r="O20" i="2"/>
  <c r="P20" i="2"/>
  <c r="Q20" i="2"/>
  <c r="M21" i="2"/>
  <c r="N21" i="2"/>
  <c r="O21" i="2"/>
  <c r="P21" i="2"/>
  <c r="M22" i="2"/>
  <c r="N22" i="2"/>
  <c r="O22" i="2"/>
  <c r="P22" i="2"/>
  <c r="M23" i="2"/>
  <c r="N23" i="2"/>
  <c r="O23" i="2"/>
  <c r="P23" i="2"/>
  <c r="Q23" i="2"/>
  <c r="M24" i="2"/>
  <c r="N24" i="2"/>
  <c r="O24" i="2"/>
  <c r="P24" i="2"/>
  <c r="Q24" i="2"/>
  <c r="M25" i="2"/>
  <c r="N25" i="2"/>
  <c r="O25" i="2"/>
  <c r="P25" i="2"/>
  <c r="Q25" i="2"/>
  <c r="M26" i="2"/>
  <c r="N26" i="2"/>
  <c r="O26" i="2"/>
  <c r="P26" i="2"/>
  <c r="M27" i="2"/>
  <c r="N27" i="2"/>
  <c r="O27" i="2"/>
  <c r="P27" i="2"/>
  <c r="M28" i="2"/>
  <c r="N28" i="2"/>
  <c r="O28" i="2"/>
  <c r="P28" i="2"/>
  <c r="Q28" i="2"/>
  <c r="M29" i="2"/>
  <c r="N29" i="2"/>
  <c r="O29" i="2"/>
  <c r="P29" i="2"/>
  <c r="Q29" i="2"/>
  <c r="M30" i="2"/>
  <c r="N30" i="2"/>
  <c r="O30" i="2"/>
  <c r="P30" i="2"/>
  <c r="Q30" i="2"/>
  <c r="M31" i="2"/>
  <c r="N31" i="2"/>
  <c r="O31" i="2"/>
  <c r="P31" i="2"/>
  <c r="Q31" i="2"/>
  <c r="M32" i="2"/>
  <c r="N32" i="2"/>
  <c r="O32" i="2"/>
  <c r="P32" i="2"/>
  <c r="Q32" i="2"/>
  <c r="M33" i="2"/>
  <c r="N33" i="2"/>
  <c r="O33" i="2"/>
  <c r="P33" i="2"/>
  <c r="Q33" i="2"/>
  <c r="M34" i="2"/>
  <c r="N34" i="2"/>
  <c r="O34" i="2"/>
  <c r="P34" i="2"/>
  <c r="M35" i="2"/>
  <c r="N35" i="2"/>
  <c r="O35" i="2"/>
  <c r="P35" i="2"/>
  <c r="M36" i="2"/>
  <c r="N36" i="2"/>
  <c r="O36" i="2"/>
  <c r="P36" i="2"/>
  <c r="Q36" i="2"/>
  <c r="M37" i="2"/>
  <c r="N37" i="2"/>
  <c r="O37" i="2"/>
  <c r="P37" i="2"/>
  <c r="Q37" i="2"/>
  <c r="N7" i="2"/>
  <c r="N38" i="2" s="1"/>
  <c r="O7" i="2"/>
  <c r="P7" i="2"/>
  <c r="K3" i="2"/>
  <c r="Q38" i="2" l="1"/>
  <c r="J39" i="2" l="1"/>
  <c r="J3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H3" i="2"/>
  <c r="E7" i="2"/>
  <c r="G6" i="2"/>
  <c r="E5" i="2"/>
  <c r="E3" i="3"/>
  <c r="E4" i="3"/>
  <c r="E5" i="3"/>
  <c r="E6" i="3"/>
  <c r="E7" i="3"/>
  <c r="E8" i="3"/>
  <c r="E9" i="3"/>
  <c r="E2" i="3"/>
  <c r="H6" i="2" l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6" i="2"/>
  <c r="D36" i="2" l="1"/>
  <c r="J37" i="2" l="1"/>
  <c r="J29" i="2"/>
  <c r="J28" i="2"/>
  <c r="J22" i="2"/>
  <c r="J30" i="2"/>
  <c r="J36" i="2"/>
  <c r="J23" i="2"/>
  <c r="J31" i="2"/>
  <c r="J35" i="2"/>
  <c r="J24" i="2"/>
  <c r="J32" i="2"/>
  <c r="J25" i="2"/>
  <c r="J33" i="2"/>
  <c r="J26" i="2"/>
  <c r="J34" i="2"/>
  <c r="J27" i="2"/>
  <c r="G38" i="2"/>
  <c r="F38" i="2"/>
  <c r="G37" i="2"/>
  <c r="F37" i="2"/>
  <c r="E38" i="2"/>
  <c r="E37" i="2"/>
  <c r="H37" i="2"/>
  <c r="H38" i="2" l="1"/>
</calcChain>
</file>

<file path=xl/sharedStrings.xml><?xml version="1.0" encoding="utf-8"?>
<sst xmlns="http://schemas.openxmlformats.org/spreadsheetml/2006/main" count="92" uniqueCount="66">
  <si>
    <t>Año</t>
  </si>
  <si>
    <t>Mes</t>
  </si>
  <si>
    <t>Utilidades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</si>
  <si>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</si>
  <si>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</si>
  <si>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</si>
  <si>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</si>
  <si>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</si>
  <si>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</si>
  <si>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</si>
  <si>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</si>
  <si>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</si>
  <si>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</si>
  <si>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</si>
  <si>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</si>
  <si>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DESVIACION MEDIA ABSOLUTA MMS2</t>
  </si>
  <si>
    <t>DESVIACION MEDIA ABSOLUTA MMS 3</t>
  </si>
  <si>
    <t>DMA MMP</t>
  </si>
  <si>
    <t>DMA SE</t>
  </si>
  <si>
    <t>DMA RL</t>
  </si>
  <si>
    <t>X: Años (Codificada)</t>
  </si>
  <si>
    <t xml:space="preserve">Y: Cosecha Tn </t>
  </si>
  <si>
    <t>b0</t>
  </si>
  <si>
    <t>b1</t>
  </si>
  <si>
    <t>Y_pred</t>
  </si>
  <si>
    <t>Medias móviles simples 2</t>
  </si>
  <si>
    <t>Medias móviles simples 3</t>
  </si>
  <si>
    <t>Medias móviles podenradas (5%, 30%, 20%)</t>
  </si>
  <si>
    <t>Suavizamiento exponencial (alfa = 0.5)</t>
  </si>
  <si>
    <t>Regresión lineal</t>
  </si>
  <si>
    <t>Comparación de modelos determinísticos</t>
  </si>
  <si>
    <t>Regresión lineal (automática)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</si>
  <si>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</si>
  <si>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</si>
  <si>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</si>
  <si>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</si>
  <si>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</si>
  <si>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</si>
  <si>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</si>
  <si>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</si>
  <si>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</si>
  <si>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</si>
  <si>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</si>
  <si>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</si>
  <si>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</si>
  <si>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</si>
  <si>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</si>
  <si>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</si>
  <si>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</si>
  <si>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</si>
  <si>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</si>
  <si>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</si>
  <si>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</si>
  <si>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</si>
  <si>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</si>
  <si>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</si>
  <si>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</si>
  <si>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</si>
  <si>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</si>
  <si>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</si>
  <si>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</si>
  <si>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</si>
  <si>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</si>
  <si>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</si>
  <si>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</si>
  <si>
    <t>Coeficiente de Pearson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</si>
</sst>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0" fontId="0" fillId="0" borderId="0" xfId="0" applyAlignment="1">
      <alignment wrapText="1"/>
    </xf>
    <xf numFmtId="164" fontId="0" fillId="0" borderId="0" xfId="1" applyFont="1" applyAlignment="1">
      <alignment wrapText="1"/>
    </xf>
    <xf numFmtId="165" fontId="0" fillId="0" borderId="0" xfId="0" applyNumberFormat="1"/>
    <xf numFmtId="164" fontId="0" fillId="2" borderId="0" xfId="1" applyFont="1" applyFill="1"/>
    <xf numFmtId="43" fontId="0" fillId="0" borderId="0" xfId="2" applyFont="1"/>
    <xf numFmtId="43" fontId="0" fillId="2" borderId="0" xfId="2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  <xf numFmtId="0" fontId="2" fillId="0" borderId="0" xfId="0" applyFont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9677580927384078"/>
          <c:y val="0.19486111111111112"/>
          <c:w val="0.7461130796150481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Hoja2!$D$2</c:f>
              <c:strCache>
                <c:ptCount val="1"/>
                <c:pt idx="0">
                  <c:v>Utilidades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Hoja2!$A$3:$A$37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Hoja2!$D$3:$D$37</c:f>
              <c:numCache>
                <c:formatCode>_-"$"* #,##0.00_-;\-"$"* #,##0.00_-;_-"$"* "-"??_-;_-@_-</c:formatCode>
                <c:ptCount val="35"/>
                <c:pt idx="0">
                  <c:v>758648</c:v>
                </c:pt>
                <c:pt idx="1">
                  <c:v>824598</c:v>
                </c:pt>
                <c:pt idx="2">
                  <c:v>985552</c:v>
                </c:pt>
                <c:pt idx="3">
                  <c:v>1000369</c:v>
                </c:pt>
                <c:pt idx="4">
                  <c:v>1445516</c:v>
                </c:pt>
                <c:pt idx="5">
                  <c:v>1805850.4</c:v>
                </c:pt>
                <c:pt idx="6">
                  <c:v>2166184.7999999998</c:v>
                </c:pt>
                <c:pt idx="7">
                  <c:v>2526519.2000000002</c:v>
                </c:pt>
                <c:pt idx="8">
                  <c:v>2886853.6</c:v>
                </c:pt>
                <c:pt idx="9">
                  <c:v>3247188</c:v>
                </c:pt>
                <c:pt idx="10">
                  <c:v>3607522.4</c:v>
                </c:pt>
                <c:pt idx="11">
                  <c:v>3967856.8</c:v>
                </c:pt>
                <c:pt idx="12">
                  <c:v>4328191.2</c:v>
                </c:pt>
                <c:pt idx="13">
                  <c:v>4688525.5999999996</c:v>
                </c:pt>
                <c:pt idx="14">
                  <c:v>5000021</c:v>
                </c:pt>
                <c:pt idx="15">
                  <c:v>5409194.4000000004</c:v>
                </c:pt>
                <c:pt idx="16">
                  <c:v>5769528.7999999998</c:v>
                </c:pt>
                <c:pt idx="17">
                  <c:v>6129863.2000000002</c:v>
                </c:pt>
                <c:pt idx="18">
                  <c:v>6490197.5999999996</c:v>
                </c:pt>
                <c:pt idx="19">
                  <c:v>6850532</c:v>
                </c:pt>
                <c:pt idx="20">
                  <c:v>7210866.4000000004</c:v>
                </c:pt>
                <c:pt idx="21">
                  <c:v>7571200.7999999998</c:v>
                </c:pt>
                <c:pt idx="22">
                  <c:v>6879854</c:v>
                </c:pt>
                <c:pt idx="23">
                  <c:v>8291869.5999999996</c:v>
                </c:pt>
                <c:pt idx="24">
                  <c:v>8652204</c:v>
                </c:pt>
                <c:pt idx="25">
                  <c:v>9012538.4000000004</c:v>
                </c:pt>
                <c:pt idx="26">
                  <c:v>9372872.8000000007</c:v>
                </c:pt>
                <c:pt idx="27">
                  <c:v>9733207.1999999993</c:v>
                </c:pt>
                <c:pt idx="28">
                  <c:v>10093541.6</c:v>
                </c:pt>
                <c:pt idx="29">
                  <c:v>10453876</c:v>
                </c:pt>
                <c:pt idx="30">
                  <c:v>10235898</c:v>
                </c:pt>
                <c:pt idx="31">
                  <c:v>10814210.4</c:v>
                </c:pt>
                <c:pt idx="32">
                  <c:v>11174544.800000001</c:v>
                </c:pt>
                <c:pt idx="33">
                  <c:v>11264544.800000001</c:v>
                </c:pt>
                <c:pt idx="34">
                  <c:v>11534879.199999999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A2-463B-9D5E-F971D8588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061375"/>
        <c:axId val="51761727"/>
      </c:scatterChart>
      <c:valAx>
        <c:axId val="202706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761727"/>
        <c:crosses val="autoZero"/>
        <c:crossBetween val="midCat"/>
      </c:valAx>
      <c:valAx>
        <c:axId val="5176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706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Hoja2!$A$3:$A$37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'Auto Regresión Lineal'!$C$25:$C$59</c:f>
              <c:numCache>
                <c:formatCode>General</c:formatCode>
                <c:ptCount val="35"/>
                <c:pt idx="0">
                  <c:v>496517.65619047295</c:v>
                </c:pt>
                <c:pt idx="1">
                  <c:v>221273.9453221258</c:v>
                </c:pt>
                <c:pt idx="2">
                  <c:v>41034.234453778714</c:v>
                </c:pt>
                <c:pt idx="3">
                  <c:v>-285342.47641456849</c:v>
                </c:pt>
                <c:pt idx="4">
                  <c:v>-181389.18728291569</c:v>
                </c:pt>
                <c:pt idx="5">
                  <c:v>-162248.49815126276</c:v>
                </c:pt>
                <c:pt idx="6">
                  <c:v>-143107.80901961029</c:v>
                </c:pt>
                <c:pt idx="7">
                  <c:v>-123967.11988795688</c:v>
                </c:pt>
                <c:pt idx="8">
                  <c:v>-104826.43075630395</c:v>
                </c:pt>
                <c:pt idx="9">
                  <c:v>-85685.741624651477</c:v>
                </c:pt>
                <c:pt idx="10">
                  <c:v>-66545.05249299854</c:v>
                </c:pt>
                <c:pt idx="11">
                  <c:v>-47404.363361345604</c:v>
                </c:pt>
                <c:pt idx="12">
                  <c:v>-28263.674229692668</c:v>
                </c:pt>
                <c:pt idx="13">
                  <c:v>-9122.9850980406627</c:v>
                </c:pt>
                <c:pt idx="14">
                  <c:v>-38821.295966386795</c:v>
                </c:pt>
                <c:pt idx="15">
                  <c:v>29158.393165266141</c:v>
                </c:pt>
                <c:pt idx="16">
                  <c:v>48299.082296918146</c:v>
                </c:pt>
                <c:pt idx="17">
                  <c:v>67439.771428572014</c:v>
                </c:pt>
                <c:pt idx="18">
                  <c:v>86580.460560224019</c:v>
                </c:pt>
                <c:pt idx="19">
                  <c:v>105721.14969187696</c:v>
                </c:pt>
                <c:pt idx="20">
                  <c:v>124861.83882353082</c:v>
                </c:pt>
                <c:pt idx="21">
                  <c:v>144002.52795518283</c:v>
                </c:pt>
                <c:pt idx="22">
                  <c:v>-888537.98291316442</c:v>
                </c:pt>
                <c:pt idx="23">
                  <c:v>182283.9062184887</c:v>
                </c:pt>
                <c:pt idx="24">
                  <c:v>201424.59535014257</c:v>
                </c:pt>
                <c:pt idx="25">
                  <c:v>220565.2844817955</c:v>
                </c:pt>
                <c:pt idx="26">
                  <c:v>239705.97361344844</c:v>
                </c:pt>
                <c:pt idx="27">
                  <c:v>258846.66274509951</c:v>
                </c:pt>
                <c:pt idx="28">
                  <c:v>277987.35187675245</c:v>
                </c:pt>
                <c:pt idx="29">
                  <c:v>297128.04100840539</c:v>
                </c:pt>
                <c:pt idx="30">
                  <c:v>-262043.66985994205</c:v>
                </c:pt>
                <c:pt idx="31">
                  <c:v>-24924.980728289112</c:v>
                </c:pt>
                <c:pt idx="32">
                  <c:v>-5784.2915966361761</c:v>
                </c:pt>
                <c:pt idx="33">
                  <c:v>-256978.00246498361</c:v>
                </c:pt>
                <c:pt idx="34">
                  <c:v>-327837.31333333254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A4-4696-A4CF-AA459B4D0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51264"/>
        <c:axId val="2084890416"/>
      </c:scatterChart>
      <c:valAx>
        <c:axId val="15375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4890416"/>
        <c:crosses val="autoZero"/>
        <c:crossBetween val="midCat"/>
      </c:valAx>
      <c:valAx>
        <c:axId val="2084890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7512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Hoja2!$A$3:$A$37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Hoja2!$D$3:$D$37</c:f>
              <c:numCache>
                <c:formatCode>_-"$"* #,##0.00_-;\-"$"* #,##0.00_-;_-"$"* "-"??_-;_-@_-</c:formatCode>
                <c:ptCount val="35"/>
                <c:pt idx="0">
                  <c:v>758648</c:v>
                </c:pt>
                <c:pt idx="1">
                  <c:v>824598</c:v>
                </c:pt>
                <c:pt idx="2">
                  <c:v>985552</c:v>
                </c:pt>
                <c:pt idx="3">
                  <c:v>1000369</c:v>
                </c:pt>
                <c:pt idx="4">
                  <c:v>1445516</c:v>
                </c:pt>
                <c:pt idx="5">
                  <c:v>1805850.4</c:v>
                </c:pt>
                <c:pt idx="6">
                  <c:v>2166184.7999999998</c:v>
                </c:pt>
                <c:pt idx="7">
                  <c:v>2526519.2000000002</c:v>
                </c:pt>
                <c:pt idx="8">
                  <c:v>2886853.6</c:v>
                </c:pt>
                <c:pt idx="9">
                  <c:v>3247188</c:v>
                </c:pt>
                <c:pt idx="10">
                  <c:v>3607522.4</c:v>
                </c:pt>
                <c:pt idx="11">
                  <c:v>3967856.8</c:v>
                </c:pt>
                <c:pt idx="12">
                  <c:v>4328191.2</c:v>
                </c:pt>
                <c:pt idx="13">
                  <c:v>4688525.5999999996</c:v>
                </c:pt>
                <c:pt idx="14">
                  <c:v>5000021</c:v>
                </c:pt>
                <c:pt idx="15">
                  <c:v>5409194.4000000004</c:v>
                </c:pt>
                <c:pt idx="16">
                  <c:v>5769528.7999999998</c:v>
                </c:pt>
                <c:pt idx="17">
                  <c:v>6129863.2000000002</c:v>
                </c:pt>
                <c:pt idx="18">
                  <c:v>6490197.5999999996</c:v>
                </c:pt>
                <c:pt idx="19">
                  <c:v>6850532</c:v>
                </c:pt>
                <c:pt idx="20">
                  <c:v>7210866.4000000004</c:v>
                </c:pt>
                <c:pt idx="21">
                  <c:v>7571200.7999999998</c:v>
                </c:pt>
                <c:pt idx="22">
                  <c:v>6879854</c:v>
                </c:pt>
                <c:pt idx="23">
                  <c:v>8291869.5999999996</c:v>
                </c:pt>
                <c:pt idx="24">
                  <c:v>8652204</c:v>
                </c:pt>
                <c:pt idx="25">
                  <c:v>9012538.4000000004</c:v>
                </c:pt>
                <c:pt idx="26">
                  <c:v>9372872.8000000007</c:v>
                </c:pt>
                <c:pt idx="27">
                  <c:v>9733207.1999999993</c:v>
                </c:pt>
                <c:pt idx="28">
                  <c:v>10093541.6</c:v>
                </c:pt>
                <c:pt idx="29">
                  <c:v>10453876</c:v>
                </c:pt>
                <c:pt idx="30">
                  <c:v>10235898</c:v>
                </c:pt>
                <c:pt idx="31">
                  <c:v>10814210.4</c:v>
                </c:pt>
                <c:pt idx="32">
                  <c:v>11174544.800000001</c:v>
                </c:pt>
                <c:pt idx="33">
                  <c:v>11264544.800000001</c:v>
                </c:pt>
                <c:pt idx="34">
                  <c:v>11534879.199999999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6A-4A72-822B-B64BEAE2A8A7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Hoja2!$A$3:$A$37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'Auto Regresión Lineal'!$B$25:$B$59</c:f>
              <c:numCache>
                <c:formatCode>General</c:formatCode>
                <c:ptCount val="35"/>
                <c:pt idx="0">
                  <c:v>262130.34380952705</c:v>
                </c:pt>
                <c:pt idx="1">
                  <c:v>603324.0546778742</c:v>
                </c:pt>
                <c:pt idx="2">
                  <c:v>944517.76554622129</c:v>
                </c:pt>
                <c:pt idx="3">
                  <c:v>1285711.4764145685</c:v>
                </c:pt>
                <c:pt idx="4">
                  <c:v>1626905.1872829157</c:v>
                </c:pt>
                <c:pt idx="5">
                  <c:v>1968098.8981512627</c:v>
                </c:pt>
                <c:pt idx="6">
                  <c:v>2309292.6090196101</c:v>
                </c:pt>
                <c:pt idx="7">
                  <c:v>2650486.3198879571</c:v>
                </c:pt>
                <c:pt idx="8">
                  <c:v>2991680.030756304</c:v>
                </c:pt>
                <c:pt idx="9">
                  <c:v>3332873.7416246515</c:v>
                </c:pt>
                <c:pt idx="10">
                  <c:v>3674067.4524929984</c:v>
                </c:pt>
                <c:pt idx="11">
                  <c:v>4015261.1633613454</c:v>
                </c:pt>
                <c:pt idx="12">
                  <c:v>4356454.8742296929</c:v>
                </c:pt>
                <c:pt idx="13">
                  <c:v>4697648.5850980403</c:v>
                </c:pt>
                <c:pt idx="14">
                  <c:v>5038842.2959663868</c:v>
                </c:pt>
                <c:pt idx="15">
                  <c:v>5380036.0068347342</c:v>
                </c:pt>
                <c:pt idx="16">
                  <c:v>5721229.7177030817</c:v>
                </c:pt>
                <c:pt idx="17">
                  <c:v>6062423.4285714282</c:v>
                </c:pt>
                <c:pt idx="18">
                  <c:v>6403617.1394397756</c:v>
                </c:pt>
                <c:pt idx="19">
                  <c:v>6744810.850308123</c:v>
                </c:pt>
                <c:pt idx="20">
                  <c:v>7086004.5611764695</c:v>
                </c:pt>
                <c:pt idx="21">
                  <c:v>7427198.272044817</c:v>
                </c:pt>
                <c:pt idx="22">
                  <c:v>7768391.9829131644</c:v>
                </c:pt>
                <c:pt idx="23">
                  <c:v>8109585.6937815109</c:v>
                </c:pt>
                <c:pt idx="24">
                  <c:v>8450779.4046498574</c:v>
                </c:pt>
                <c:pt idx="25">
                  <c:v>8791973.1155182049</c:v>
                </c:pt>
                <c:pt idx="26">
                  <c:v>9133166.8263865523</c:v>
                </c:pt>
                <c:pt idx="27">
                  <c:v>9474360.5372548997</c:v>
                </c:pt>
                <c:pt idx="28">
                  <c:v>9815554.2481232472</c:v>
                </c:pt>
                <c:pt idx="29">
                  <c:v>10156747.958991595</c:v>
                </c:pt>
                <c:pt idx="30">
                  <c:v>10497941.669859942</c:v>
                </c:pt>
                <c:pt idx="31">
                  <c:v>10839135.380728289</c:v>
                </c:pt>
                <c:pt idx="32">
                  <c:v>11180329.091596637</c:v>
                </c:pt>
                <c:pt idx="33">
                  <c:v>11521522.802464984</c:v>
                </c:pt>
                <c:pt idx="34">
                  <c:v>11862716.513333332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6A-4A72-822B-B64BEAE2A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60864"/>
        <c:axId val="2084891248"/>
      </c:scatterChart>
      <c:valAx>
        <c:axId val="15376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4891248"/>
        <c:crosses val="autoZero"/>
        <c:crossBetween val="midCat"/>
      </c:valAx>
      <c:valAx>
        <c:axId val="2084891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Y</a:t>
                </a:r>
              </a:p>
            </c:rich>
          </c:tx>
          <c:overlay val="0"/>
        </c:title>
        <c:numFmt formatCode="_-&quot;$&quot;* #,##0.00_-;\-&quot;$&quot;* #,##0.00_-;_-&quot;$&quot;* &quot;-&quot;??_-;_-@_-" sourceLinked="1"/>
        <c:majorTickMark val="out"/>
        <c:minorTickMark val="none"/>
        <c:tickLblPos val="nextTo"/>
        <c:crossAx val="1537608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'Auto Regresión Lineal'!$F$25:$F$59</c:f>
              <c:numCache>
                <c:formatCode>General</c:formatCode>
                <c:ptCount val="35"/>
                <c:pt idx="0">
                  <c:v>1.4285714285714286</c:v>
                </c:pt>
                <c:pt idx="1">
                  <c:v>4.2857142857142856</c:v>
                </c:pt>
                <c:pt idx="2">
                  <c:v>7.1428571428571432</c:v>
                </c:pt>
                <c:pt idx="3">
                  <c:v>10</c:v>
                </c:pt>
                <c:pt idx="4">
                  <c:v>12.857142857142858</c:v>
                </c:pt>
                <c:pt idx="5">
                  <c:v>15.714285714285715</c:v>
                </c:pt>
                <c:pt idx="6">
                  <c:v>18.571428571428569</c:v>
                </c:pt>
                <c:pt idx="7">
                  <c:v>21.428571428571427</c:v>
                </c:pt>
                <c:pt idx="8">
                  <c:v>24.285714285714285</c:v>
                </c:pt>
                <c:pt idx="9">
                  <c:v>27.142857142857142</c:v>
                </c:pt>
                <c:pt idx="10">
                  <c:v>30</c:v>
                </c:pt>
                <c:pt idx="11">
                  <c:v>32.857142857142861</c:v>
                </c:pt>
                <c:pt idx="12">
                  <c:v>35.714285714285715</c:v>
                </c:pt>
                <c:pt idx="13">
                  <c:v>38.571428571428577</c:v>
                </c:pt>
                <c:pt idx="14">
                  <c:v>41.428571428571431</c:v>
                </c:pt>
                <c:pt idx="15">
                  <c:v>44.285714285714292</c:v>
                </c:pt>
                <c:pt idx="16">
                  <c:v>47.142857142857146</c:v>
                </c:pt>
                <c:pt idx="17">
                  <c:v>50</c:v>
                </c:pt>
                <c:pt idx="18">
                  <c:v>52.857142857142861</c:v>
                </c:pt>
                <c:pt idx="19">
                  <c:v>55.714285714285715</c:v>
                </c:pt>
                <c:pt idx="20">
                  <c:v>58.571428571428577</c:v>
                </c:pt>
                <c:pt idx="21">
                  <c:v>61.428571428571431</c:v>
                </c:pt>
                <c:pt idx="22">
                  <c:v>64.285714285714292</c:v>
                </c:pt>
                <c:pt idx="23">
                  <c:v>67.142857142857153</c:v>
                </c:pt>
                <c:pt idx="24">
                  <c:v>70</c:v>
                </c:pt>
                <c:pt idx="25">
                  <c:v>72.857142857142861</c:v>
                </c:pt>
                <c:pt idx="26">
                  <c:v>75.714285714285722</c:v>
                </c:pt>
                <c:pt idx="27">
                  <c:v>78.571428571428569</c:v>
                </c:pt>
                <c:pt idx="28">
                  <c:v>81.428571428571431</c:v>
                </c:pt>
                <c:pt idx="29">
                  <c:v>84.285714285714292</c:v>
                </c:pt>
                <c:pt idx="30">
                  <c:v>87.142857142857153</c:v>
                </c:pt>
                <c:pt idx="31">
                  <c:v>90</c:v>
                </c:pt>
                <c:pt idx="32">
                  <c:v>92.857142857142861</c:v>
                </c:pt>
                <c:pt idx="33">
                  <c:v>95.714285714285722</c:v>
                </c:pt>
                <c:pt idx="34">
                  <c:v>98.571428571428569</c:v>
                </c:pt>
              </c:numCache>
            </c:numRef>
          </c:xVal>
          <c:yVal>
            <c:numRef>
              <c:f>'Auto Regresión Lineal'!$G$25:$G$59</c:f>
              <c:numCache>
                <c:formatCode>General</c:formatCode>
                <c:ptCount val="35"/>
                <c:pt idx="0">
                  <c:v>758648</c:v>
                </c:pt>
                <c:pt idx="1">
                  <c:v>824598</c:v>
                </c:pt>
                <c:pt idx="2">
                  <c:v>985552</c:v>
                </c:pt>
                <c:pt idx="3">
                  <c:v>1000369</c:v>
                </c:pt>
                <c:pt idx="4">
                  <c:v>1445516</c:v>
                </c:pt>
                <c:pt idx="5">
                  <c:v>1805850.4</c:v>
                </c:pt>
                <c:pt idx="6">
                  <c:v>2166184.7999999998</c:v>
                </c:pt>
                <c:pt idx="7">
                  <c:v>2526519.2000000002</c:v>
                </c:pt>
                <c:pt idx="8">
                  <c:v>2886853.6</c:v>
                </c:pt>
                <c:pt idx="9">
                  <c:v>3247188</c:v>
                </c:pt>
                <c:pt idx="10">
                  <c:v>3607522.4</c:v>
                </c:pt>
                <c:pt idx="11">
                  <c:v>3967856.8</c:v>
                </c:pt>
                <c:pt idx="12">
                  <c:v>4328191.2</c:v>
                </c:pt>
                <c:pt idx="13">
                  <c:v>4688525.5999999996</c:v>
                </c:pt>
                <c:pt idx="14">
                  <c:v>5000021</c:v>
                </c:pt>
                <c:pt idx="15">
                  <c:v>5409194.4000000004</c:v>
                </c:pt>
                <c:pt idx="16">
                  <c:v>5769528.7999999998</c:v>
                </c:pt>
                <c:pt idx="17">
                  <c:v>6129863.2000000002</c:v>
                </c:pt>
                <c:pt idx="18">
                  <c:v>6490197.5999999996</c:v>
                </c:pt>
                <c:pt idx="19">
                  <c:v>6850532</c:v>
                </c:pt>
                <c:pt idx="20">
                  <c:v>6879854</c:v>
                </c:pt>
                <c:pt idx="21">
                  <c:v>7210866.4000000004</c:v>
                </c:pt>
                <c:pt idx="22">
                  <c:v>7571200.7999999998</c:v>
                </c:pt>
                <c:pt idx="23">
                  <c:v>8291869.5999999996</c:v>
                </c:pt>
                <c:pt idx="24">
                  <c:v>8652204</c:v>
                </c:pt>
                <c:pt idx="25">
                  <c:v>9012538.4000000004</c:v>
                </c:pt>
                <c:pt idx="26">
                  <c:v>9372872.8000000007</c:v>
                </c:pt>
                <c:pt idx="27">
                  <c:v>9733207.1999999993</c:v>
                </c:pt>
                <c:pt idx="28">
                  <c:v>10093541.6</c:v>
                </c:pt>
                <c:pt idx="29">
                  <c:v>10235898</c:v>
                </c:pt>
                <c:pt idx="30">
                  <c:v>10453876</c:v>
                </c:pt>
                <c:pt idx="31">
                  <c:v>10814210.4</c:v>
                </c:pt>
                <c:pt idx="32">
                  <c:v>11174544.800000001</c:v>
                </c:pt>
                <c:pt idx="33">
                  <c:v>11264544.800000001</c:v>
                </c:pt>
                <c:pt idx="34">
                  <c:v>11534879.199999999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71-4994-9DA5-E57424F26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60864"/>
        <c:axId val="2078858480"/>
      </c:scatterChart>
      <c:valAx>
        <c:axId val="15376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8858480"/>
        <c:crosses val="autoZero"/>
        <c:crossBetween val="midCat"/>
      </c:valAx>
      <c:valAx>
        <c:axId val="2078858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7608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41</xdr:row>
      <xdr:rowOff>135255</xdr:rowOff>
    </xdr:from>
    <xdr:to>
      <xdr:col>6</xdr:col>
      <xdr:colOff>731520</xdr:colOff>
      <xdr:row>56</xdr:row>
      <xdr:rowOff>135255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34BC71-06F1-4EA0-99BD-4294D4951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FA327-BE85-4247-81B7-8FE199598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8F1DAB-9C94-4B9F-AA56-3776A0E72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82E9D4-F75F-4309-B54C-8D195CDE7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CDEA-B830-4B4A-AEFE-F27122FBB633}">
  <dimension ref="A1:Q39"/>
  <sheetViews>
    <sheetView tabSelected="1" topLeftCell="F1" workbookViewId="0">
      <selection activeCell="J11" sqref="J11"/>
    </sheetView>
  </sheetViews>
  <sheetFormatPr defaultColWidth="11.42578125" defaultRowHeight="15" x14ac:dyDescent="0.25"/>
  <cols>
    <col min="4" max="4" width="14.7109375" bestFit="1" customWidth="1"/>
    <col min="5" max="6" width="14.7109375" style="1" bestFit="1" customWidth="1"/>
    <col min="7" max="7" width="14.85546875" style="1" bestFit="1" customWidth="1"/>
    <col min="8" max="8" width="16.7109375" style="1" customWidth="1"/>
    <col min="9" max="9" width="19.28515625" style="1" bestFit="1" customWidth="1"/>
    <col min="10" max="10" width="19.28515625" style="1" customWidth="1"/>
    <col min="11" max="11" width="14.28515625" bestFit="1" customWidth="1"/>
    <col min="12" max="12" width="14.28515625" customWidth="1"/>
    <col min="13" max="13" width="16.5703125" bestFit="1" customWidth="1"/>
    <col min="14" max="17" width="13.85546875" bestFit="1" customWidth="1"/>
  </cols>
  <sheetData>
    <row r="1" spans="1:17" x14ac:dyDescent="0.25">
      <c r="D1" s="14" t="s">
        <v>30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60" x14ac:dyDescent="0.25">
      <c r="B2" s="2" t="s">
        <v>0</v>
      </c>
      <c r="C2" s="2" t="s">
        <v>1</v>
      </c>
      <c r="D2" s="2" t="s">
        <v>2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31</v>
      </c>
      <c r="K2" s="2" t="s">
        <v>65</v>
      </c>
      <c r="L2" s="2"/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</row>
    <row r="3" spans="1:17" x14ac:dyDescent="0.25">
      <c r="A3">
        <v>1</v>
      </c>
      <c r="B3">
        <v>1</v>
      </c>
      <c r="C3" t="s">
        <v>3</v>
      </c>
      <c r="D3" s="1">
        <v>758648</v>
      </c>
      <c r="H3" s="1">
        <f>D3</f>
        <v>758648</v>
      </c>
      <c r="I3" s="1">
        <f>341000*A3-79000</f>
        <v>262000</v>
      </c>
      <c r="J3" s="6">
        <f t="shared" ref="J3:J4" si="0">FORECAST(A3,$D$3:$D$37,$A$3:$A$37)</f>
        <v>262130.34380952263</v>
      </c>
      <c r="K3">
        <f>RSQ(D3:D37, A3:A37)</f>
        <v>0.99519016454411713</v>
      </c>
    </row>
    <row r="4" spans="1:17" x14ac:dyDescent="0.25">
      <c r="A4">
        <v>2</v>
      </c>
      <c r="C4" t="s">
        <v>4</v>
      </c>
      <c r="D4" s="1">
        <v>824598</v>
      </c>
      <c r="H4" s="1">
        <f>D3+0.5*(D3-H3)</f>
        <v>758648</v>
      </c>
      <c r="I4" s="1">
        <f>341194*A4-79063</f>
        <v>603325</v>
      </c>
      <c r="J4" s="6">
        <f t="shared" si="0"/>
        <v>603324.05467787001</v>
      </c>
    </row>
    <row r="5" spans="1:17" x14ac:dyDescent="0.25">
      <c r="A5">
        <v>3</v>
      </c>
      <c r="C5" t="s">
        <v>5</v>
      </c>
      <c r="D5" s="1">
        <v>985552</v>
      </c>
      <c r="E5" s="1">
        <f>AVERAGE(D3:D4)</f>
        <v>791623</v>
      </c>
      <c r="H5" s="1">
        <f>D4+0.5*(D4-H4)</f>
        <v>857573</v>
      </c>
      <c r="I5" s="1">
        <f t="shared" ref="I5:I38" si="1">341194*A5-79063</f>
        <v>944519</v>
      </c>
      <c r="J5" s="6">
        <f t="shared" ref="J5:J38" si="2">FORECAST(A5,$D$3:$D$37,$A$3:$A$37)</f>
        <v>944517.76554621733</v>
      </c>
    </row>
    <row r="6" spans="1:17" x14ac:dyDescent="0.25">
      <c r="A6">
        <v>4</v>
      </c>
      <c r="C6" t="s">
        <v>6</v>
      </c>
      <c r="D6" s="1">
        <v>1000369</v>
      </c>
      <c r="E6" s="1">
        <f t="shared" ref="E6:E38" si="3">AVERAGE(D4:D5)</f>
        <v>905075</v>
      </c>
      <c r="F6" s="1">
        <f>AVERAGE(D3:D5)</f>
        <v>856266</v>
      </c>
      <c r="G6" s="1">
        <f>0.5*D3+0.3*D4+0.2*D5</f>
        <v>823813.8</v>
      </c>
      <c r="H6" s="1">
        <f t="shared" ref="H6:H38" si="4">D5+0.5*(D5-H5)</f>
        <v>1049541.5</v>
      </c>
      <c r="I6" s="1">
        <f t="shared" si="1"/>
        <v>1285713</v>
      </c>
      <c r="J6" s="6">
        <f t="shared" si="2"/>
        <v>1285711.4764145648</v>
      </c>
      <c r="M6" s="6"/>
      <c r="N6" s="6"/>
      <c r="O6" s="6"/>
      <c r="P6" s="6"/>
      <c r="Q6" s="6"/>
    </row>
    <row r="7" spans="1:17" x14ac:dyDescent="0.25">
      <c r="A7">
        <v>5</v>
      </c>
      <c r="C7" t="s">
        <v>7</v>
      </c>
      <c r="D7" s="1">
        <v>1445516</v>
      </c>
      <c r="E7" s="1">
        <f>AVERAGE(D5:D6)</f>
        <v>992960.5</v>
      </c>
      <c r="F7" s="1">
        <f>AVERAGE(D4:D6)</f>
        <v>936839.66666666663</v>
      </c>
      <c r="G7" s="1">
        <f t="shared" ref="G7:G38" si="5">0.5*D4+0.3*D5+0.2*D6</f>
        <v>908038.4</v>
      </c>
      <c r="H7" s="1">
        <f t="shared" si="4"/>
        <v>975782.75</v>
      </c>
      <c r="I7" s="1">
        <f t="shared" si="1"/>
        <v>1626907</v>
      </c>
      <c r="J7" s="6">
        <f t="shared" si="2"/>
        <v>1626905.1872829122</v>
      </c>
      <c r="M7" s="6">
        <f>ABS(E6-$D6)</f>
        <v>95294</v>
      </c>
      <c r="N7" s="6">
        <f t="shared" ref="N7:P7" si="6">ABS(F6-$D6)</f>
        <v>144103</v>
      </c>
      <c r="O7" s="6">
        <f t="shared" si="6"/>
        <v>176555.19999999995</v>
      </c>
      <c r="P7" s="6">
        <f t="shared" si="6"/>
        <v>49172.5</v>
      </c>
      <c r="Q7" s="6">
        <f>ABS(I6-$D6)</f>
        <v>285344</v>
      </c>
    </row>
    <row r="8" spans="1:17" x14ac:dyDescent="0.25">
      <c r="A8">
        <v>6</v>
      </c>
      <c r="C8" t="s">
        <v>8</v>
      </c>
      <c r="D8" s="1">
        <v>1805850.4</v>
      </c>
      <c r="E8" s="1">
        <f t="shared" si="3"/>
        <v>1222942.5</v>
      </c>
      <c r="F8" s="1">
        <f t="shared" ref="F7:F38" si="7">AVERAGE(D5:D7)</f>
        <v>1143812.3333333333</v>
      </c>
      <c r="G8" s="1">
        <f t="shared" si="5"/>
        <v>1081989.8999999999</v>
      </c>
      <c r="H8" s="1">
        <f t="shared" si="4"/>
        <v>1680382.625</v>
      </c>
      <c r="I8" s="1">
        <f t="shared" si="1"/>
        <v>1968101</v>
      </c>
      <c r="J8" s="6">
        <f t="shared" si="2"/>
        <v>1968098.8981512594</v>
      </c>
      <c r="M8" s="6">
        <f t="shared" ref="M8:M37" si="8">ABS(E7-$D7)</f>
        <v>452555.5</v>
      </c>
      <c r="N8" s="6">
        <f t="shared" ref="N8:N37" si="9">ABS(F7-$D7)</f>
        <v>508676.33333333337</v>
      </c>
      <c r="O8" s="6">
        <f t="shared" ref="O8:O37" si="10">ABS(G7-$D7)</f>
        <v>537477.6</v>
      </c>
      <c r="P8" s="6">
        <f t="shared" ref="P8:P37" si="11">ABS(H7-$D7)</f>
        <v>469733.25</v>
      </c>
      <c r="Q8" s="6">
        <f t="shared" ref="Q8:Q37" si="12">ABS(I7-$D7)</f>
        <v>181391</v>
      </c>
    </row>
    <row r="9" spans="1:17" x14ac:dyDescent="0.25">
      <c r="A9">
        <v>7</v>
      </c>
      <c r="C9" t="s">
        <v>9</v>
      </c>
      <c r="D9" s="1">
        <v>2166184.7999999998</v>
      </c>
      <c r="E9" s="1">
        <f t="shared" si="3"/>
        <v>1625683.2</v>
      </c>
      <c r="F9" s="1">
        <f t="shared" si="7"/>
        <v>1417245.1333333335</v>
      </c>
      <c r="G9" s="1">
        <f t="shared" si="5"/>
        <v>1295009.3800000001</v>
      </c>
      <c r="H9" s="1">
        <f t="shared" si="4"/>
        <v>1868584.2874999999</v>
      </c>
      <c r="I9" s="1">
        <f t="shared" si="1"/>
        <v>2309295</v>
      </c>
      <c r="J9" s="6">
        <f t="shared" si="2"/>
        <v>2309292.6090196068</v>
      </c>
      <c r="M9" s="6">
        <f t="shared" si="8"/>
        <v>582907.89999999991</v>
      </c>
      <c r="N9" s="6">
        <f t="shared" si="9"/>
        <v>662038.06666666665</v>
      </c>
      <c r="O9" s="6">
        <f t="shared" si="10"/>
        <v>723860.5</v>
      </c>
      <c r="P9" s="6">
        <f t="shared" si="11"/>
        <v>125467.77499999991</v>
      </c>
      <c r="Q9" s="6">
        <f t="shared" si="12"/>
        <v>162250.60000000009</v>
      </c>
    </row>
    <row r="10" spans="1:17" x14ac:dyDescent="0.25">
      <c r="A10">
        <v>8</v>
      </c>
      <c r="C10" t="s">
        <v>10</v>
      </c>
      <c r="D10" s="1">
        <v>2526519.2000000002</v>
      </c>
      <c r="E10" s="1">
        <f t="shared" si="3"/>
        <v>1986017.5999999999</v>
      </c>
      <c r="F10" s="1">
        <f t="shared" si="7"/>
        <v>1805850.3999999997</v>
      </c>
      <c r="G10" s="1">
        <f t="shared" si="5"/>
        <v>1697750.08</v>
      </c>
      <c r="H10" s="1">
        <f t="shared" si="4"/>
        <v>2314985.0562499999</v>
      </c>
      <c r="I10" s="1">
        <f t="shared" si="1"/>
        <v>2650489</v>
      </c>
      <c r="J10" s="6">
        <f t="shared" si="2"/>
        <v>2650486.3198879543</v>
      </c>
      <c r="M10" s="6">
        <f t="shared" si="8"/>
        <v>540501.59999999986</v>
      </c>
      <c r="N10" s="6">
        <f>ABS(F9-$D9)</f>
        <v>748939.66666666628</v>
      </c>
      <c r="O10" s="6">
        <f t="shared" si="10"/>
        <v>871175.41999999969</v>
      </c>
      <c r="P10" s="6">
        <f t="shared" si="11"/>
        <v>297600.51249999995</v>
      </c>
      <c r="Q10" s="6">
        <f t="shared" si="12"/>
        <v>143110.20000000019</v>
      </c>
    </row>
    <row r="11" spans="1:17" x14ac:dyDescent="0.25">
      <c r="A11">
        <v>9</v>
      </c>
      <c r="C11" t="s">
        <v>11</v>
      </c>
      <c r="D11" s="1">
        <v>2886853.6</v>
      </c>
      <c r="E11" s="1">
        <f t="shared" si="3"/>
        <v>2346352</v>
      </c>
      <c r="F11" s="1">
        <f t="shared" si="7"/>
        <v>2166184.8000000003</v>
      </c>
      <c r="G11" s="1">
        <f t="shared" si="5"/>
        <v>2058084.48</v>
      </c>
      <c r="H11" s="1">
        <f t="shared" si="4"/>
        <v>2632286.2718750006</v>
      </c>
      <c r="I11" s="1">
        <f t="shared" si="1"/>
        <v>2991683</v>
      </c>
      <c r="J11" s="6">
        <f t="shared" si="2"/>
        <v>2991680.0307563017</v>
      </c>
      <c r="M11" s="6">
        <f>ABS(E10-$D10)</f>
        <v>540501.60000000033</v>
      </c>
      <c r="N11" s="6">
        <f t="shared" si="9"/>
        <v>720668.80000000051</v>
      </c>
      <c r="O11" s="6">
        <f t="shared" si="10"/>
        <v>828769.12000000011</v>
      </c>
      <c r="P11" s="6">
        <f t="shared" si="11"/>
        <v>211534.14375000028</v>
      </c>
      <c r="Q11" s="6">
        <f t="shared" si="12"/>
        <v>123969.79999999981</v>
      </c>
    </row>
    <row r="12" spans="1:17" x14ac:dyDescent="0.25">
      <c r="A12">
        <v>10</v>
      </c>
      <c r="C12" t="s">
        <v>12</v>
      </c>
      <c r="D12" s="1">
        <v>3247188</v>
      </c>
      <c r="E12" s="1">
        <f t="shared" si="3"/>
        <v>2706686.4000000004</v>
      </c>
      <c r="F12" s="1">
        <f t="shared" si="7"/>
        <v>2526519.1999999997</v>
      </c>
      <c r="G12" s="1">
        <f t="shared" si="5"/>
        <v>2418418.88</v>
      </c>
      <c r="H12" s="1">
        <f t="shared" si="4"/>
        <v>3014137.2640624996</v>
      </c>
      <c r="I12" s="1">
        <f t="shared" si="1"/>
        <v>3332877</v>
      </c>
      <c r="J12" s="6">
        <f t="shared" si="2"/>
        <v>3332873.7416246491</v>
      </c>
      <c r="M12" s="6">
        <f t="shared" si="8"/>
        <v>540501.60000000009</v>
      </c>
      <c r="N12" s="6">
        <f t="shared" si="9"/>
        <v>720668.79999999981</v>
      </c>
      <c r="O12" s="6">
        <f t="shared" si="10"/>
        <v>828769.12000000011</v>
      </c>
      <c r="P12" s="6">
        <f t="shared" si="11"/>
        <v>254567.32812499953</v>
      </c>
      <c r="Q12" s="6">
        <f t="shared" si="12"/>
        <v>104829.39999999991</v>
      </c>
    </row>
    <row r="13" spans="1:17" x14ac:dyDescent="0.25">
      <c r="A13">
        <v>11</v>
      </c>
      <c r="C13" t="s">
        <v>13</v>
      </c>
      <c r="D13" s="1">
        <v>3607522.4</v>
      </c>
      <c r="E13" s="1">
        <f t="shared" si="3"/>
        <v>3067020.8</v>
      </c>
      <c r="F13" s="1">
        <f t="shared" si="7"/>
        <v>2886853.6</v>
      </c>
      <c r="G13" s="1">
        <f t="shared" si="5"/>
        <v>2778753.2800000003</v>
      </c>
      <c r="H13" s="1">
        <f t="shared" si="4"/>
        <v>3363713.3679687502</v>
      </c>
      <c r="I13" s="1">
        <f t="shared" si="1"/>
        <v>3674071</v>
      </c>
      <c r="J13" s="6">
        <f t="shared" si="2"/>
        <v>3674067.4524929966</v>
      </c>
      <c r="M13" s="6">
        <f>ABS(E12-$D12)</f>
        <v>540501.59999999963</v>
      </c>
      <c r="N13" s="6">
        <f t="shared" si="9"/>
        <v>720668.80000000028</v>
      </c>
      <c r="O13" s="6">
        <f t="shared" si="10"/>
        <v>828769.12000000011</v>
      </c>
      <c r="P13" s="6">
        <f t="shared" si="11"/>
        <v>233050.73593750037</v>
      </c>
      <c r="Q13" s="6">
        <f t="shared" si="12"/>
        <v>85689</v>
      </c>
    </row>
    <row r="14" spans="1:17" x14ac:dyDescent="0.25">
      <c r="A14">
        <v>12</v>
      </c>
      <c r="C14" t="s">
        <v>14</v>
      </c>
      <c r="D14" s="1">
        <v>3967856.8</v>
      </c>
      <c r="E14" s="1">
        <f t="shared" si="3"/>
        <v>3427355.2</v>
      </c>
      <c r="F14" s="1">
        <f t="shared" si="7"/>
        <v>3247188</v>
      </c>
      <c r="G14" s="1">
        <f t="shared" si="5"/>
        <v>3139087.68</v>
      </c>
      <c r="H14" s="1">
        <f t="shared" si="4"/>
        <v>3729426.916015625</v>
      </c>
      <c r="I14" s="1">
        <f t="shared" si="1"/>
        <v>4015265</v>
      </c>
      <c r="J14" s="6">
        <f t="shared" si="2"/>
        <v>4015261.1633613436</v>
      </c>
      <c r="M14" s="6">
        <f>ABS(E13-$D13)</f>
        <v>540501.60000000009</v>
      </c>
      <c r="N14" s="6">
        <f t="shared" si="9"/>
        <v>720668.79999999981</v>
      </c>
      <c r="O14" s="6">
        <f t="shared" si="10"/>
        <v>828769.11999999965</v>
      </c>
      <c r="P14" s="6">
        <f t="shared" si="11"/>
        <v>243809.03203124972</v>
      </c>
      <c r="Q14" s="6">
        <f t="shared" si="12"/>
        <v>66548.600000000093</v>
      </c>
    </row>
    <row r="15" spans="1:17" x14ac:dyDescent="0.25">
      <c r="A15">
        <v>13</v>
      </c>
      <c r="B15">
        <v>2</v>
      </c>
      <c r="C15" t="s">
        <v>3</v>
      </c>
      <c r="D15" s="1">
        <v>4328191.2</v>
      </c>
      <c r="E15" s="1">
        <f t="shared" si="3"/>
        <v>3787689.5999999996</v>
      </c>
      <c r="F15" s="1">
        <f t="shared" si="7"/>
        <v>3607522.4</v>
      </c>
      <c r="G15" s="1">
        <f t="shared" si="5"/>
        <v>3499422.0799999996</v>
      </c>
      <c r="H15" s="1">
        <f t="shared" si="4"/>
        <v>4087071.7419921872</v>
      </c>
      <c r="I15" s="1">
        <f t="shared" si="1"/>
        <v>4356459</v>
      </c>
      <c r="J15" s="6">
        <f t="shared" si="2"/>
        <v>4356454.874229691</v>
      </c>
      <c r="M15" s="6">
        <f t="shared" si="8"/>
        <v>540501.59999999963</v>
      </c>
      <c r="N15" s="6">
        <f t="shared" si="9"/>
        <v>720668.79999999981</v>
      </c>
      <c r="O15" s="6">
        <f t="shared" si="10"/>
        <v>828769.11999999965</v>
      </c>
      <c r="P15" s="6">
        <f t="shared" si="11"/>
        <v>238429.88398437481</v>
      </c>
      <c r="Q15" s="6">
        <f t="shared" si="12"/>
        <v>47408.200000000186</v>
      </c>
    </row>
    <row r="16" spans="1:17" x14ac:dyDescent="0.25">
      <c r="A16">
        <v>14</v>
      </c>
      <c r="C16" t="s">
        <v>4</v>
      </c>
      <c r="D16" s="1">
        <v>4688525.5999999996</v>
      </c>
      <c r="E16" s="1">
        <f t="shared" si="3"/>
        <v>4148024</v>
      </c>
      <c r="F16" s="1">
        <f t="shared" si="7"/>
        <v>3967856.7999999993</v>
      </c>
      <c r="G16" s="1">
        <f t="shared" si="5"/>
        <v>3859756.48</v>
      </c>
      <c r="H16" s="1">
        <f t="shared" si="4"/>
        <v>4448750.9290039064</v>
      </c>
      <c r="I16" s="1">
        <f t="shared" si="1"/>
        <v>4697653</v>
      </c>
      <c r="J16" s="6">
        <f t="shared" si="2"/>
        <v>4697648.5850980384</v>
      </c>
      <c r="M16" s="6">
        <f t="shared" si="8"/>
        <v>540501.60000000056</v>
      </c>
      <c r="N16" s="6">
        <f t="shared" si="9"/>
        <v>720668.80000000028</v>
      </c>
      <c r="O16" s="6">
        <f t="shared" si="10"/>
        <v>828769.12000000058</v>
      </c>
      <c r="P16" s="6">
        <f t="shared" si="11"/>
        <v>241119.45800781297</v>
      </c>
      <c r="Q16" s="6">
        <f t="shared" si="12"/>
        <v>28267.799999999814</v>
      </c>
    </row>
    <row r="17" spans="1:17" x14ac:dyDescent="0.25">
      <c r="A17">
        <v>15</v>
      </c>
      <c r="C17" t="s">
        <v>5</v>
      </c>
      <c r="D17" s="1">
        <v>5000021</v>
      </c>
      <c r="E17" s="1">
        <f t="shared" si="3"/>
        <v>4508358.4000000004</v>
      </c>
      <c r="F17" s="1">
        <f t="shared" si="7"/>
        <v>4328191.2</v>
      </c>
      <c r="G17" s="1">
        <f t="shared" si="5"/>
        <v>4220090.88</v>
      </c>
      <c r="H17" s="1">
        <f t="shared" si="4"/>
        <v>4808412.9354980458</v>
      </c>
      <c r="I17" s="1">
        <f t="shared" si="1"/>
        <v>5038847</v>
      </c>
      <c r="J17" s="6">
        <f t="shared" si="2"/>
        <v>5038842.2959663859</v>
      </c>
      <c r="M17" s="6">
        <f t="shared" si="8"/>
        <v>540501.59999999963</v>
      </c>
      <c r="N17" s="6">
        <f t="shared" si="9"/>
        <v>720668.80000000028</v>
      </c>
      <c r="O17" s="6">
        <f t="shared" si="10"/>
        <v>828769.11999999965</v>
      </c>
      <c r="P17" s="6">
        <f t="shared" si="11"/>
        <v>239774.67099609319</v>
      </c>
      <c r="Q17" s="6">
        <f t="shared" si="12"/>
        <v>9127.4000000003725</v>
      </c>
    </row>
    <row r="18" spans="1:17" x14ac:dyDescent="0.25">
      <c r="A18">
        <v>16</v>
      </c>
      <c r="C18" t="s">
        <v>6</v>
      </c>
      <c r="D18" s="1">
        <v>5409194.4000000004</v>
      </c>
      <c r="E18" s="1">
        <f t="shared" si="3"/>
        <v>4844273.3</v>
      </c>
      <c r="F18" s="1">
        <f t="shared" si="7"/>
        <v>4672245.9333333336</v>
      </c>
      <c r="G18" s="1">
        <f t="shared" si="5"/>
        <v>4570657.4800000004</v>
      </c>
      <c r="H18" s="1">
        <f t="shared" si="4"/>
        <v>5095825.0322509771</v>
      </c>
      <c r="I18" s="1">
        <f t="shared" si="1"/>
        <v>5380041</v>
      </c>
      <c r="J18" s="6">
        <f t="shared" si="2"/>
        <v>5380036.0068347333</v>
      </c>
      <c r="M18" s="6">
        <f t="shared" si="8"/>
        <v>491662.59999999963</v>
      </c>
      <c r="N18" s="6">
        <f t="shared" si="9"/>
        <v>671829.79999999981</v>
      </c>
      <c r="O18" s="6">
        <f t="shared" si="10"/>
        <v>779930.12000000011</v>
      </c>
      <c r="P18" s="6">
        <f t="shared" si="11"/>
        <v>191608.06450195424</v>
      </c>
      <c r="Q18" s="6">
        <f t="shared" si="12"/>
        <v>38826</v>
      </c>
    </row>
    <row r="19" spans="1:17" x14ac:dyDescent="0.25">
      <c r="A19">
        <v>17</v>
      </c>
      <c r="C19" t="s">
        <v>7</v>
      </c>
      <c r="D19" s="1">
        <v>5769528.7999999998</v>
      </c>
      <c r="E19" s="1">
        <f t="shared" si="3"/>
        <v>5204607.7</v>
      </c>
      <c r="F19" s="1">
        <f t="shared" si="7"/>
        <v>5032580.333333333</v>
      </c>
      <c r="G19" s="1">
        <f t="shared" si="5"/>
        <v>4926107.9799999995</v>
      </c>
      <c r="H19" s="1">
        <f t="shared" si="4"/>
        <v>5565879.0838745125</v>
      </c>
      <c r="I19" s="1">
        <f t="shared" si="1"/>
        <v>5721235</v>
      </c>
      <c r="J19" s="6">
        <f t="shared" si="2"/>
        <v>5721229.7177030807</v>
      </c>
      <c r="M19" s="6">
        <f t="shared" si="8"/>
        <v>564921.10000000056</v>
      </c>
      <c r="N19" s="6">
        <f t="shared" si="9"/>
        <v>736948.46666666679</v>
      </c>
      <c r="O19" s="6">
        <f t="shared" si="10"/>
        <v>838536.91999999993</v>
      </c>
      <c r="P19" s="6">
        <f t="shared" si="11"/>
        <v>313369.36774902325</v>
      </c>
      <c r="Q19" s="6">
        <f t="shared" si="12"/>
        <v>29153.400000000373</v>
      </c>
    </row>
    <row r="20" spans="1:17" x14ac:dyDescent="0.25">
      <c r="A20">
        <v>18</v>
      </c>
      <c r="C20" t="s">
        <v>8</v>
      </c>
      <c r="D20" s="1">
        <v>6129863.2000000002</v>
      </c>
      <c r="E20" s="1">
        <f t="shared" si="3"/>
        <v>5589361.5999999996</v>
      </c>
      <c r="F20" s="1">
        <f t="shared" si="7"/>
        <v>5392914.7333333334</v>
      </c>
      <c r="G20" s="1">
        <f t="shared" si="5"/>
        <v>5276674.58</v>
      </c>
      <c r="H20" s="1">
        <f t="shared" si="4"/>
        <v>5871353.658062743</v>
      </c>
      <c r="I20" s="1">
        <f t="shared" si="1"/>
        <v>6062429</v>
      </c>
      <c r="J20" s="6">
        <f t="shared" si="2"/>
        <v>6062423.4285714282</v>
      </c>
      <c r="M20" s="6">
        <f t="shared" si="8"/>
        <v>564921.09999999963</v>
      </c>
      <c r="N20" s="6">
        <f t="shared" si="9"/>
        <v>736948.46666666679</v>
      </c>
      <c r="O20" s="6">
        <f t="shared" si="10"/>
        <v>843420.8200000003</v>
      </c>
      <c r="P20" s="6">
        <f t="shared" si="11"/>
        <v>203649.71612548735</v>
      </c>
      <c r="Q20" s="6">
        <f t="shared" si="12"/>
        <v>48293.799999999814</v>
      </c>
    </row>
    <row r="21" spans="1:17" x14ac:dyDescent="0.25">
      <c r="A21">
        <v>19</v>
      </c>
      <c r="C21" t="s">
        <v>9</v>
      </c>
      <c r="D21" s="1">
        <v>6490197.5999999996</v>
      </c>
      <c r="E21" s="1">
        <f t="shared" si="3"/>
        <v>5949696</v>
      </c>
      <c r="F21" s="1">
        <f t="shared" si="7"/>
        <v>5769528.7999999998</v>
      </c>
      <c r="G21" s="1">
        <f t="shared" si="5"/>
        <v>5661428.4800000004</v>
      </c>
      <c r="H21" s="1">
        <f t="shared" si="4"/>
        <v>6259117.9709686283</v>
      </c>
      <c r="I21" s="1">
        <f t="shared" si="1"/>
        <v>6403623</v>
      </c>
      <c r="J21" s="6">
        <f t="shared" si="2"/>
        <v>6403617.1394397756</v>
      </c>
      <c r="M21" s="6">
        <f t="shared" si="8"/>
        <v>540501.60000000056</v>
      </c>
      <c r="N21" s="6">
        <f t="shared" si="9"/>
        <v>736948.46666666679</v>
      </c>
      <c r="O21" s="6">
        <f t="shared" si="10"/>
        <v>853188.62000000011</v>
      </c>
      <c r="P21" s="6">
        <f t="shared" si="11"/>
        <v>258509.54193725716</v>
      </c>
      <c r="Q21" s="6">
        <f t="shared" si="12"/>
        <v>67434.200000000186</v>
      </c>
    </row>
    <row r="22" spans="1:17" x14ac:dyDescent="0.25">
      <c r="A22">
        <v>20</v>
      </c>
      <c r="C22" t="s">
        <v>10</v>
      </c>
      <c r="D22" s="1">
        <v>6850532</v>
      </c>
      <c r="E22" s="1">
        <f t="shared" si="3"/>
        <v>6310030.4000000004</v>
      </c>
      <c r="F22" s="1">
        <f t="shared" si="7"/>
        <v>6129863.2000000002</v>
      </c>
      <c r="G22" s="1">
        <f t="shared" si="5"/>
        <v>6021762.879999999</v>
      </c>
      <c r="H22" s="1">
        <f t="shared" si="4"/>
        <v>6605737.4145156853</v>
      </c>
      <c r="I22" s="1">
        <f t="shared" si="1"/>
        <v>6744817</v>
      </c>
      <c r="J22" s="6">
        <f t="shared" si="2"/>
        <v>6744810.850308123</v>
      </c>
      <c r="M22" s="6">
        <f t="shared" si="8"/>
        <v>540501.59999999963</v>
      </c>
      <c r="N22" s="6">
        <f t="shared" si="9"/>
        <v>720668.79999999981</v>
      </c>
      <c r="O22" s="6">
        <f t="shared" si="10"/>
        <v>828769.11999999918</v>
      </c>
      <c r="P22" s="6">
        <f t="shared" si="11"/>
        <v>231079.62903137133</v>
      </c>
      <c r="Q22" s="6">
        <f t="shared" si="12"/>
        <v>86574.599999999627</v>
      </c>
    </row>
    <row r="23" spans="1:17" x14ac:dyDescent="0.25">
      <c r="A23">
        <v>21</v>
      </c>
      <c r="C23" t="s">
        <v>11</v>
      </c>
      <c r="D23" s="1">
        <v>7210866.4000000004</v>
      </c>
      <c r="E23" s="1">
        <f t="shared" si="3"/>
        <v>6670364.7999999998</v>
      </c>
      <c r="F23" s="1">
        <f t="shared" si="7"/>
        <v>6490197.6000000006</v>
      </c>
      <c r="G23" s="1">
        <f t="shared" si="5"/>
        <v>6382097.2800000003</v>
      </c>
      <c r="H23" s="1">
        <f t="shared" si="4"/>
        <v>6972929.2927421574</v>
      </c>
      <c r="I23" s="1">
        <f t="shared" si="1"/>
        <v>7086011</v>
      </c>
      <c r="J23" s="6">
        <f t="shared" si="2"/>
        <v>7086004.5611764705</v>
      </c>
      <c r="M23" s="6">
        <f t="shared" si="8"/>
        <v>540501.59999999963</v>
      </c>
      <c r="N23" s="6">
        <f t="shared" si="9"/>
        <v>720668.79999999981</v>
      </c>
      <c r="O23" s="6">
        <f t="shared" si="10"/>
        <v>828769.12000000104</v>
      </c>
      <c r="P23" s="6">
        <f t="shared" si="11"/>
        <v>244794.58548431471</v>
      </c>
      <c r="Q23" s="6">
        <f t="shared" si="12"/>
        <v>105715</v>
      </c>
    </row>
    <row r="24" spans="1:17" x14ac:dyDescent="0.25">
      <c r="A24">
        <v>22</v>
      </c>
      <c r="C24" t="s">
        <v>12</v>
      </c>
      <c r="D24" s="1">
        <v>7571200.7999999998</v>
      </c>
      <c r="E24" s="1">
        <f t="shared" si="3"/>
        <v>7030699.2000000002</v>
      </c>
      <c r="F24" s="1">
        <f t="shared" si="7"/>
        <v>6850532</v>
      </c>
      <c r="G24" s="1">
        <f t="shared" si="5"/>
        <v>6742431.6799999997</v>
      </c>
      <c r="H24" s="1">
        <f t="shared" si="4"/>
        <v>7329834.9536289219</v>
      </c>
      <c r="I24" s="1">
        <f t="shared" si="1"/>
        <v>7427205</v>
      </c>
      <c r="J24" s="6">
        <f t="shared" si="2"/>
        <v>7427198.2720448179</v>
      </c>
      <c r="M24" s="6">
        <f t="shared" si="8"/>
        <v>540501.60000000056</v>
      </c>
      <c r="N24" s="6">
        <f t="shared" si="9"/>
        <v>720668.79999999981</v>
      </c>
      <c r="O24" s="6">
        <f t="shared" si="10"/>
        <v>828769.12000000011</v>
      </c>
      <c r="P24" s="6">
        <f t="shared" si="11"/>
        <v>237937.10725784302</v>
      </c>
      <c r="Q24" s="6">
        <f t="shared" si="12"/>
        <v>124855.40000000037</v>
      </c>
    </row>
    <row r="25" spans="1:17" x14ac:dyDescent="0.25">
      <c r="A25">
        <v>23</v>
      </c>
      <c r="C25" t="s">
        <v>13</v>
      </c>
      <c r="D25" s="1">
        <v>6879854</v>
      </c>
      <c r="E25" s="1">
        <f t="shared" si="3"/>
        <v>7391033.5999999996</v>
      </c>
      <c r="F25" s="1">
        <f t="shared" si="7"/>
        <v>7210866.3999999994</v>
      </c>
      <c r="G25" s="1">
        <f t="shared" si="5"/>
        <v>7102766.0800000001</v>
      </c>
      <c r="H25" s="1">
        <f t="shared" si="4"/>
        <v>7691883.7231855392</v>
      </c>
      <c r="I25" s="1">
        <f t="shared" si="1"/>
        <v>7768399</v>
      </c>
      <c r="J25" s="6">
        <f t="shared" si="2"/>
        <v>7768391.9829131654</v>
      </c>
      <c r="M25" s="6">
        <f t="shared" si="8"/>
        <v>540501.59999999963</v>
      </c>
      <c r="N25" s="6">
        <f t="shared" si="9"/>
        <v>720668.79999999981</v>
      </c>
      <c r="O25" s="6">
        <f t="shared" si="10"/>
        <v>828769.12000000011</v>
      </c>
      <c r="P25" s="6">
        <f t="shared" si="11"/>
        <v>241365.84637107793</v>
      </c>
      <c r="Q25" s="6">
        <f t="shared" si="12"/>
        <v>143995.79999999981</v>
      </c>
    </row>
    <row r="26" spans="1:17" x14ac:dyDescent="0.25">
      <c r="A26">
        <v>24</v>
      </c>
      <c r="C26" t="s">
        <v>14</v>
      </c>
      <c r="D26" s="1">
        <v>8291869.5999999996</v>
      </c>
      <c r="E26" s="1">
        <f t="shared" si="3"/>
        <v>7225527.4000000004</v>
      </c>
      <c r="F26" s="1">
        <f t="shared" si="7"/>
        <v>7220640.3999999994</v>
      </c>
      <c r="G26" s="1">
        <f t="shared" si="5"/>
        <v>7252764.2399999993</v>
      </c>
      <c r="H26" s="1">
        <f t="shared" si="4"/>
        <v>6473839.1384072304</v>
      </c>
      <c r="I26" s="1">
        <f t="shared" si="1"/>
        <v>8109593</v>
      </c>
      <c r="J26" s="6">
        <f t="shared" si="2"/>
        <v>8109585.6937815119</v>
      </c>
      <c r="M26" s="6">
        <f t="shared" si="8"/>
        <v>511179.59999999963</v>
      </c>
      <c r="N26" s="6">
        <f t="shared" si="9"/>
        <v>331012.39999999944</v>
      </c>
      <c r="O26" s="6">
        <f t="shared" si="10"/>
        <v>222912.08000000007</v>
      </c>
      <c r="P26" s="6">
        <f t="shared" si="11"/>
        <v>812029.72318553925</v>
      </c>
      <c r="Q26" s="6">
        <f t="shared" si="12"/>
        <v>888545</v>
      </c>
    </row>
    <row r="27" spans="1:17" x14ac:dyDescent="0.25">
      <c r="A27">
        <v>25</v>
      </c>
      <c r="B27">
        <v>3</v>
      </c>
      <c r="C27" t="s">
        <v>3</v>
      </c>
      <c r="D27" s="1">
        <v>8652204</v>
      </c>
      <c r="E27" s="1">
        <f t="shared" si="3"/>
        <v>7585861.7999999998</v>
      </c>
      <c r="F27" s="1">
        <f t="shared" si="7"/>
        <v>7580974.7999999998</v>
      </c>
      <c r="G27" s="1">
        <f t="shared" si="5"/>
        <v>7507930.5199999996</v>
      </c>
      <c r="H27" s="1">
        <f t="shared" si="4"/>
        <v>9200884.8307963833</v>
      </c>
      <c r="I27" s="1">
        <f t="shared" si="1"/>
        <v>8450787</v>
      </c>
      <c r="J27" s="6">
        <f t="shared" si="2"/>
        <v>8450779.4046498593</v>
      </c>
      <c r="M27" s="6">
        <f t="shared" si="8"/>
        <v>1066342.1999999993</v>
      </c>
      <c r="N27" s="6">
        <f t="shared" si="9"/>
        <v>1071229.2000000002</v>
      </c>
      <c r="O27" s="6">
        <f t="shared" si="10"/>
        <v>1039105.3600000003</v>
      </c>
      <c r="P27" s="6">
        <f t="shared" si="11"/>
        <v>1818030.4615927693</v>
      </c>
      <c r="Q27" s="6">
        <f t="shared" si="12"/>
        <v>182276.59999999963</v>
      </c>
    </row>
    <row r="28" spans="1:17" x14ac:dyDescent="0.25">
      <c r="A28">
        <v>26</v>
      </c>
      <c r="C28" t="s">
        <v>4</v>
      </c>
      <c r="D28" s="1">
        <v>9012538.4000000004</v>
      </c>
      <c r="E28" s="1">
        <f t="shared" si="3"/>
        <v>8472036.8000000007</v>
      </c>
      <c r="F28" s="1">
        <f t="shared" si="7"/>
        <v>7941309.2000000002</v>
      </c>
      <c r="G28" s="1">
        <f t="shared" si="5"/>
        <v>7657928.6799999997</v>
      </c>
      <c r="H28" s="1">
        <f t="shared" si="4"/>
        <v>8377863.5846018083</v>
      </c>
      <c r="I28" s="1">
        <f t="shared" si="1"/>
        <v>8791981</v>
      </c>
      <c r="J28" s="6">
        <f t="shared" si="2"/>
        <v>8791973.1155182067</v>
      </c>
      <c r="M28" s="6">
        <f t="shared" si="8"/>
        <v>1066342.2000000002</v>
      </c>
      <c r="N28" s="6">
        <f t="shared" si="9"/>
        <v>1071229.2000000002</v>
      </c>
      <c r="O28" s="6">
        <f t="shared" si="10"/>
        <v>1144273.4800000004</v>
      </c>
      <c r="P28" s="6">
        <f t="shared" si="11"/>
        <v>548680.83079638332</v>
      </c>
      <c r="Q28" s="6">
        <f t="shared" si="12"/>
        <v>201417</v>
      </c>
    </row>
    <row r="29" spans="1:17" x14ac:dyDescent="0.25">
      <c r="A29">
        <v>27</v>
      </c>
      <c r="C29" t="s">
        <v>5</v>
      </c>
      <c r="D29" s="1">
        <v>9372872.8000000007</v>
      </c>
      <c r="E29" s="1">
        <f t="shared" si="3"/>
        <v>8832371.1999999993</v>
      </c>
      <c r="F29" s="1">
        <f t="shared" si="7"/>
        <v>8652204</v>
      </c>
      <c r="G29" s="1">
        <f t="shared" si="5"/>
        <v>8544103.6799999997</v>
      </c>
      <c r="H29" s="1">
        <f t="shared" si="4"/>
        <v>9329875.8076990955</v>
      </c>
      <c r="I29" s="1">
        <f t="shared" si="1"/>
        <v>9133175</v>
      </c>
      <c r="J29" s="6">
        <f t="shared" si="2"/>
        <v>9133166.8263865542</v>
      </c>
      <c r="M29" s="6">
        <f t="shared" si="8"/>
        <v>540501.59999999963</v>
      </c>
      <c r="N29" s="6">
        <f t="shared" si="9"/>
        <v>1071229.2000000002</v>
      </c>
      <c r="O29" s="6">
        <f t="shared" si="10"/>
        <v>1354609.7200000007</v>
      </c>
      <c r="P29" s="6">
        <f t="shared" si="11"/>
        <v>634674.81539819203</v>
      </c>
      <c r="Q29" s="6">
        <f t="shared" si="12"/>
        <v>220557.40000000037</v>
      </c>
    </row>
    <row r="30" spans="1:17" x14ac:dyDescent="0.25">
      <c r="A30">
        <v>28</v>
      </c>
      <c r="C30" t="s">
        <v>6</v>
      </c>
      <c r="D30" s="1">
        <v>9733207.1999999993</v>
      </c>
      <c r="E30" s="1">
        <f t="shared" si="3"/>
        <v>9192705.6000000015</v>
      </c>
      <c r="F30" s="1">
        <f t="shared" si="7"/>
        <v>9012538.4000000004</v>
      </c>
      <c r="G30" s="1">
        <f t="shared" si="5"/>
        <v>8904438.0800000001</v>
      </c>
      <c r="H30" s="1">
        <f t="shared" si="4"/>
        <v>9394371.2961504534</v>
      </c>
      <c r="I30" s="1">
        <f t="shared" si="1"/>
        <v>9474369</v>
      </c>
      <c r="J30" s="6">
        <f t="shared" si="2"/>
        <v>9474360.5372549016</v>
      </c>
      <c r="M30" s="6">
        <f t="shared" si="8"/>
        <v>540501.60000000149</v>
      </c>
      <c r="N30" s="6">
        <f t="shared" si="9"/>
        <v>720668.80000000075</v>
      </c>
      <c r="O30" s="6">
        <f t="shared" si="10"/>
        <v>828769.12000000104</v>
      </c>
      <c r="P30" s="6">
        <f t="shared" si="11"/>
        <v>42996.992300905287</v>
      </c>
      <c r="Q30" s="6">
        <f t="shared" si="12"/>
        <v>239697.80000000075</v>
      </c>
    </row>
    <row r="31" spans="1:17" x14ac:dyDescent="0.25">
      <c r="A31">
        <v>29</v>
      </c>
      <c r="C31" t="s">
        <v>7</v>
      </c>
      <c r="D31" s="1">
        <v>10093541.6</v>
      </c>
      <c r="E31" s="1">
        <f t="shared" si="3"/>
        <v>9553040</v>
      </c>
      <c r="F31" s="1">
        <f t="shared" si="7"/>
        <v>9372872.8000000007</v>
      </c>
      <c r="G31" s="1">
        <f t="shared" si="5"/>
        <v>9264772.4800000004</v>
      </c>
      <c r="H31" s="1">
        <f t="shared" si="4"/>
        <v>9902625.1519247722</v>
      </c>
      <c r="I31" s="1">
        <f t="shared" si="1"/>
        <v>9815563</v>
      </c>
      <c r="J31" s="6">
        <f t="shared" si="2"/>
        <v>9815554.248123249</v>
      </c>
      <c r="M31" s="6">
        <f t="shared" si="8"/>
        <v>540501.59999999776</v>
      </c>
      <c r="N31" s="6">
        <f t="shared" si="9"/>
        <v>720668.79999999888</v>
      </c>
      <c r="O31" s="6">
        <f t="shared" si="10"/>
        <v>828769.11999999918</v>
      </c>
      <c r="P31" s="6">
        <f t="shared" si="11"/>
        <v>338835.90384954587</v>
      </c>
      <c r="Q31" s="6">
        <f t="shared" si="12"/>
        <v>258838.19999999925</v>
      </c>
    </row>
    <row r="32" spans="1:17" x14ac:dyDescent="0.25">
      <c r="A32">
        <v>30</v>
      </c>
      <c r="C32" t="s">
        <v>8</v>
      </c>
      <c r="D32" s="1">
        <v>10453876</v>
      </c>
      <c r="E32" s="1">
        <f t="shared" si="3"/>
        <v>9913374.3999999985</v>
      </c>
      <c r="F32" s="1">
        <f t="shared" si="7"/>
        <v>9733207.2000000011</v>
      </c>
      <c r="G32" s="1">
        <f t="shared" si="5"/>
        <v>9625106.8800000008</v>
      </c>
      <c r="H32" s="1">
        <f t="shared" si="4"/>
        <v>10188999.824037613</v>
      </c>
      <c r="I32" s="1">
        <f t="shared" si="1"/>
        <v>10156757</v>
      </c>
      <c r="J32" s="6">
        <f t="shared" si="2"/>
        <v>10156747.958991596</v>
      </c>
      <c r="M32" s="6">
        <f t="shared" si="8"/>
        <v>540501.59999999963</v>
      </c>
      <c r="N32" s="6">
        <f t="shared" si="9"/>
        <v>720668.79999999888</v>
      </c>
      <c r="O32" s="6">
        <f t="shared" si="10"/>
        <v>828769.11999999918</v>
      </c>
      <c r="P32" s="6">
        <f t="shared" si="11"/>
        <v>190916.44807522744</v>
      </c>
      <c r="Q32" s="6">
        <f t="shared" si="12"/>
        <v>277978.59999999963</v>
      </c>
    </row>
    <row r="33" spans="1:17" x14ac:dyDescent="0.25">
      <c r="A33">
        <v>31</v>
      </c>
      <c r="C33" t="s">
        <v>9</v>
      </c>
      <c r="D33" s="1">
        <v>10235898</v>
      </c>
      <c r="E33" s="1">
        <f t="shared" si="3"/>
        <v>10273708.800000001</v>
      </c>
      <c r="F33" s="1">
        <f t="shared" si="7"/>
        <v>10093541.6</v>
      </c>
      <c r="G33" s="1">
        <f t="shared" si="5"/>
        <v>9985441.2800000012</v>
      </c>
      <c r="H33" s="1">
        <f t="shared" si="4"/>
        <v>10586314.087981194</v>
      </c>
      <c r="I33" s="1">
        <f t="shared" si="1"/>
        <v>10497951</v>
      </c>
      <c r="J33" s="6">
        <f t="shared" si="2"/>
        <v>10497941.669859944</v>
      </c>
      <c r="M33" s="6">
        <f t="shared" si="8"/>
        <v>540501.60000000149</v>
      </c>
      <c r="N33" s="6">
        <f t="shared" si="9"/>
        <v>720668.79999999888</v>
      </c>
      <c r="O33" s="6">
        <f t="shared" si="10"/>
        <v>828769.11999999918</v>
      </c>
      <c r="P33" s="6">
        <f t="shared" si="11"/>
        <v>264876.17596238665</v>
      </c>
      <c r="Q33" s="6">
        <f t="shared" si="12"/>
        <v>297119</v>
      </c>
    </row>
    <row r="34" spans="1:17" x14ac:dyDescent="0.25">
      <c r="A34">
        <v>32</v>
      </c>
      <c r="C34" t="s">
        <v>10</v>
      </c>
      <c r="D34" s="1">
        <v>10814210.4</v>
      </c>
      <c r="E34" s="1">
        <f t="shared" si="3"/>
        <v>10344887</v>
      </c>
      <c r="F34" s="1">
        <f t="shared" si="7"/>
        <v>10261105.200000001</v>
      </c>
      <c r="G34" s="1">
        <f t="shared" si="5"/>
        <v>10230113.199999999</v>
      </c>
      <c r="H34" s="1">
        <f t="shared" si="4"/>
        <v>10060689.956009403</v>
      </c>
      <c r="I34" s="1">
        <f t="shared" si="1"/>
        <v>10839145</v>
      </c>
      <c r="J34" s="6">
        <f t="shared" si="2"/>
        <v>10839135.380728291</v>
      </c>
      <c r="M34" s="6">
        <f t="shared" si="8"/>
        <v>37810.800000000745</v>
      </c>
      <c r="N34" s="6">
        <f t="shared" si="9"/>
        <v>142356.40000000037</v>
      </c>
      <c r="O34" s="6">
        <f t="shared" si="10"/>
        <v>250456.71999999881</v>
      </c>
      <c r="P34" s="6">
        <f t="shared" si="11"/>
        <v>350416.08798119426</v>
      </c>
      <c r="Q34" s="6">
        <f t="shared" si="12"/>
        <v>262053</v>
      </c>
    </row>
    <row r="35" spans="1:17" x14ac:dyDescent="0.25">
      <c r="A35">
        <v>33</v>
      </c>
      <c r="C35" t="s">
        <v>11</v>
      </c>
      <c r="D35" s="1">
        <v>11174544.800000001</v>
      </c>
      <c r="E35" s="1">
        <f t="shared" si="3"/>
        <v>10525054.199999999</v>
      </c>
      <c r="F35" s="1">
        <f t="shared" si="7"/>
        <v>10501328.133333333</v>
      </c>
      <c r="G35" s="1">
        <f t="shared" si="5"/>
        <v>10460549.48</v>
      </c>
      <c r="H35" s="1">
        <f t="shared" si="4"/>
        <v>11190970.6219953</v>
      </c>
      <c r="I35" s="1">
        <f t="shared" si="1"/>
        <v>11180339</v>
      </c>
      <c r="J35" s="6">
        <f t="shared" si="2"/>
        <v>11180329.091596639</v>
      </c>
      <c r="M35" s="6">
        <f t="shared" si="8"/>
        <v>469323.40000000037</v>
      </c>
      <c r="N35" s="6">
        <f t="shared" si="9"/>
        <v>553105.19999999925</v>
      </c>
      <c r="O35" s="6">
        <f t="shared" si="10"/>
        <v>584097.20000000112</v>
      </c>
      <c r="P35" s="6">
        <f t="shared" si="11"/>
        <v>753520.4439905975</v>
      </c>
      <c r="Q35" s="6">
        <f t="shared" si="12"/>
        <v>24934.599999999627</v>
      </c>
    </row>
    <row r="36" spans="1:17" x14ac:dyDescent="0.25">
      <c r="A36">
        <v>34</v>
      </c>
      <c r="C36" t="s">
        <v>12</v>
      </c>
      <c r="D36" s="1">
        <f t="shared" ref="D36" si="13">D35+90000</f>
        <v>11264544.800000001</v>
      </c>
      <c r="E36" s="1">
        <f t="shared" si="3"/>
        <v>10994377.600000001</v>
      </c>
      <c r="F36" s="1">
        <f t="shared" si="7"/>
        <v>10741551.066666666</v>
      </c>
      <c r="G36" s="1">
        <f t="shared" si="5"/>
        <v>10597121.08</v>
      </c>
      <c r="H36" s="1">
        <f t="shared" si="4"/>
        <v>11166331.889002351</v>
      </c>
      <c r="I36" s="1">
        <f t="shared" si="1"/>
        <v>11521533</v>
      </c>
      <c r="J36" s="6">
        <f t="shared" si="2"/>
        <v>11521522.802464986</v>
      </c>
      <c r="M36" s="6">
        <f t="shared" si="8"/>
        <v>649490.60000000149</v>
      </c>
      <c r="N36" s="6">
        <f t="shared" si="9"/>
        <v>673216.66666666791</v>
      </c>
      <c r="O36" s="6">
        <f t="shared" si="10"/>
        <v>713995.3200000003</v>
      </c>
      <c r="P36" s="6">
        <f t="shared" si="11"/>
        <v>16425.821995299309</v>
      </c>
      <c r="Q36" s="6">
        <f t="shared" si="12"/>
        <v>5794.1999999992549</v>
      </c>
    </row>
    <row r="37" spans="1:17" x14ac:dyDescent="0.25">
      <c r="A37">
        <v>35</v>
      </c>
      <c r="C37" t="s">
        <v>13</v>
      </c>
      <c r="D37" s="1">
        <v>11534879.199999999</v>
      </c>
      <c r="E37" s="1">
        <f t="shared" si="3"/>
        <v>11219544.800000001</v>
      </c>
      <c r="F37" s="1">
        <f t="shared" si="7"/>
        <v>11084433.333333334</v>
      </c>
      <c r="G37" s="1">
        <f t="shared" si="5"/>
        <v>11012377.600000001</v>
      </c>
      <c r="H37" s="1">
        <f t="shared" si="4"/>
        <v>11313651.255498827</v>
      </c>
      <c r="I37" s="1">
        <f>341194*A37-79063</f>
        <v>11862727</v>
      </c>
      <c r="J37" s="6">
        <f t="shared" si="2"/>
        <v>11862716.513333334</v>
      </c>
      <c r="M37" s="6">
        <f t="shared" si="8"/>
        <v>270167.19999999925</v>
      </c>
      <c r="N37" s="6">
        <f t="shared" si="9"/>
        <v>522993.73333333433</v>
      </c>
      <c r="O37" s="6">
        <f t="shared" si="10"/>
        <v>667423.72000000067</v>
      </c>
      <c r="P37" s="6">
        <f t="shared" si="11"/>
        <v>98212.910997649655</v>
      </c>
      <c r="Q37" s="6">
        <f t="shared" si="12"/>
        <v>256988.19999999925</v>
      </c>
    </row>
    <row r="38" spans="1:17" x14ac:dyDescent="0.25">
      <c r="A38">
        <v>36</v>
      </c>
      <c r="C38" t="s">
        <v>14</v>
      </c>
      <c r="E38" s="1">
        <f t="shared" si="3"/>
        <v>11399712</v>
      </c>
      <c r="F38" s="1">
        <f t="shared" si="7"/>
        <v>11324656.266666666</v>
      </c>
      <c r="G38" s="1">
        <f t="shared" si="5"/>
        <v>11273611.68</v>
      </c>
      <c r="H38" s="1">
        <f t="shared" si="4"/>
        <v>11645493.172250586</v>
      </c>
      <c r="I38" s="1">
        <f t="shared" si="1"/>
        <v>12203921</v>
      </c>
      <c r="J38" s="6">
        <f t="shared" si="2"/>
        <v>12203910.224201681</v>
      </c>
      <c r="M38" s="6">
        <f t="shared" ref="M38:P38" si="14">AVERAGE(M7:M37)</f>
        <v>533933.77419354848</v>
      </c>
      <c r="N38" s="6">
        <f t="shared" si="14"/>
        <v>683639.87956989219</v>
      </c>
      <c r="O38" s="6">
        <f t="shared" si="14"/>
        <v>775243.72903225815</v>
      </c>
      <c r="P38" s="6">
        <f t="shared" si="14"/>
        <v>335360.96015858225</v>
      </c>
      <c r="Q38" s="6">
        <f>AVERAGE(Q7:Q37)</f>
        <v>161257.54193548384</v>
      </c>
    </row>
    <row r="39" spans="1:17" x14ac:dyDescent="0.25">
      <c r="I39" s="5">
        <f>FORECAST(A38,D3:D37,A3:A37)</f>
        <v>12203910.224201681</v>
      </c>
      <c r="J39" s="7">
        <f>FORECAST(A38,$D$3:$D$37,$A$3:$A$37)</f>
        <v>12203910.224201681</v>
      </c>
    </row>
  </sheetData>
  <mergeCells count="1">
    <mergeCell ref="D1:Q1"/>
  </mergeCells>
  <conditionalFormatting sqref="M38:Q38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6EE5-9CA6-4914-8D2A-ABE7D2DA363A}">
  <dimension ref="A1:I59"/>
  <sheetViews>
    <sheetView workbookViewId="0">
      <selection activeCell="C17" sqref="C17"/>
    </sheetView>
  </sheetViews>
  <sheetFormatPr defaultRowHeight="15" x14ac:dyDescent="0.25"/>
  <sheetData>
    <row r="1" spans="1:9" x14ac:dyDescent="0.25">
      <c r="A1" t="s">
        <v>32</v>
      </c>
    </row>
    <row r="2" spans="1:9" ht="15.75" thickBot="1" x14ac:dyDescent="0.3"/>
    <row r="3" spans="1:9" x14ac:dyDescent="0.25">
      <c r="A3" s="11" t="s">
        <v>33</v>
      </c>
      <c r="B3" s="11"/>
    </row>
    <row r="4" spans="1:9" x14ac:dyDescent="0.25">
      <c r="A4" s="8" t="s">
        <v>34</v>
      </c>
      <c r="B4" s="8">
        <v>0.99759218348186574</v>
      </c>
    </row>
    <row r="5" spans="1:9" x14ac:dyDescent="0.25">
      <c r="A5" s="8" t="s">
        <v>35</v>
      </c>
      <c r="B5" s="8">
        <v>0.99519016454411646</v>
      </c>
    </row>
    <row r="6" spans="1:9" x14ac:dyDescent="0.25">
      <c r="A6" s="8" t="s">
        <v>36</v>
      </c>
      <c r="B6" s="8">
        <v>0.99504441195454429</v>
      </c>
    </row>
    <row r="7" spans="1:9" x14ac:dyDescent="0.25">
      <c r="A7" s="8" t="s">
        <v>37</v>
      </c>
      <c r="B7" s="8">
        <v>246711.97363884698</v>
      </c>
    </row>
    <row r="8" spans="1:9" ht="15.75" thickBot="1" x14ac:dyDescent="0.3">
      <c r="A8" s="9" t="s">
        <v>38</v>
      </c>
      <c r="B8" s="9">
        <v>35</v>
      </c>
    </row>
    <row r="10" spans="1:9" ht="15.75" thickBot="1" x14ac:dyDescent="0.3">
      <c r="A10" t="s">
        <v>39</v>
      </c>
    </row>
    <row r="11" spans="1:9" x14ac:dyDescent="0.25">
      <c r="A11" s="10"/>
      <c r="B11" s="10" t="s">
        <v>44</v>
      </c>
      <c r="C11" s="10" t="s">
        <v>45</v>
      </c>
      <c r="D11" s="10" t="s">
        <v>46</v>
      </c>
      <c r="E11" s="10" t="s">
        <v>47</v>
      </c>
      <c r="F11" s="10" t="s">
        <v>48</v>
      </c>
    </row>
    <row r="12" spans="1:9" x14ac:dyDescent="0.25">
      <c r="A12" s="8" t="s">
        <v>40</v>
      </c>
      <c r="B12" s="8">
        <v>1</v>
      </c>
      <c r="C12" s="8">
        <v>415594939559924.81</v>
      </c>
      <c r="D12" s="8">
        <v>415594939559924.81</v>
      </c>
      <c r="E12" s="8">
        <v>6827.9415649829416</v>
      </c>
      <c r="F12" s="8">
        <v>7.8619289832571997E-40</v>
      </c>
    </row>
    <row r="13" spans="1:9" x14ac:dyDescent="0.25">
      <c r="A13" s="8" t="s">
        <v>41</v>
      </c>
      <c r="B13" s="8">
        <v>33</v>
      </c>
      <c r="C13" s="8">
        <v>2008604331913.5791</v>
      </c>
      <c r="D13" s="8">
        <v>60866797936.775124</v>
      </c>
      <c r="E13" s="8"/>
      <c r="F13" s="8"/>
    </row>
    <row r="14" spans="1:9" ht="15.75" thickBot="1" x14ac:dyDescent="0.3">
      <c r="A14" s="9" t="s">
        <v>42</v>
      </c>
      <c r="B14" s="9">
        <v>34</v>
      </c>
      <c r="C14" s="9">
        <v>417603543891838.38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49</v>
      </c>
      <c r="C16" s="10" t="s">
        <v>37</v>
      </c>
      <c r="D16" s="10" t="s">
        <v>50</v>
      </c>
      <c r="E16" s="10" t="s">
        <v>51</v>
      </c>
      <c r="F16" s="10" t="s">
        <v>52</v>
      </c>
      <c r="G16" s="10" t="s">
        <v>53</v>
      </c>
      <c r="H16" s="10" t="s">
        <v>54</v>
      </c>
      <c r="I16" s="10" t="s">
        <v>55</v>
      </c>
    </row>
    <row r="17" spans="1:9" x14ac:dyDescent="0.25">
      <c r="A17" s="8" t="s">
        <v>43</v>
      </c>
      <c r="B17" s="12">
        <v>-79063.367058820091</v>
      </c>
      <c r="C17" s="8">
        <v>85223.80475346779</v>
      </c>
      <c r="D17" s="8">
        <v>-0.92771458969159637</v>
      </c>
      <c r="E17" s="8">
        <v>0.36029172624685668</v>
      </c>
      <c r="F17" s="8">
        <v>-252452.50153658606</v>
      </c>
      <c r="G17" s="8">
        <v>94325.767418945878</v>
      </c>
      <c r="H17" s="8">
        <v>-252452.50153658606</v>
      </c>
      <c r="I17" s="8">
        <v>94325.767418945878</v>
      </c>
    </row>
    <row r="18" spans="1:9" ht="15.75" thickBot="1" x14ac:dyDescent="0.3">
      <c r="A18" s="9" t="s">
        <v>56</v>
      </c>
      <c r="B18" s="13">
        <v>341193.71086834715</v>
      </c>
      <c r="C18" s="9">
        <v>4129.1068321841303</v>
      </c>
      <c r="D18" s="9">
        <v>82.631359452588796</v>
      </c>
      <c r="E18" s="9">
        <v>7.8619289832573123E-40</v>
      </c>
      <c r="F18" s="9">
        <v>332792.97985346592</v>
      </c>
      <c r="G18" s="9">
        <v>349594.44188322837</v>
      </c>
      <c r="H18" s="9">
        <v>332792.97985346592</v>
      </c>
      <c r="I18" s="9">
        <v>349594.44188322837</v>
      </c>
    </row>
    <row r="22" spans="1:9" x14ac:dyDescent="0.25">
      <c r="A22" t="s">
        <v>57</v>
      </c>
      <c r="F22" t="s">
        <v>62</v>
      </c>
    </row>
    <row r="23" spans="1:9" ht="15.75" thickBot="1" x14ac:dyDescent="0.3"/>
    <row r="24" spans="1:9" x14ac:dyDescent="0.25">
      <c r="A24" s="10" t="s">
        <v>58</v>
      </c>
      <c r="B24" s="10" t="s">
        <v>59</v>
      </c>
      <c r="C24" s="10" t="s">
        <v>60</v>
      </c>
      <c r="D24" s="10" t="s">
        <v>61</v>
      </c>
      <c r="F24" s="10" t="s">
        <v>63</v>
      </c>
      <c r="G24" s="10" t="s">
        <v>64</v>
      </c>
    </row>
    <row r="25" spans="1:9" x14ac:dyDescent="0.25">
      <c r="A25" s="8">
        <v>1</v>
      </c>
      <c r="B25" s="8">
        <v>262130.34380952705</v>
      </c>
      <c r="C25" s="8">
        <v>496517.65619047295</v>
      </c>
      <c r="D25" s="8">
        <v>2.0428052139855049</v>
      </c>
      <c r="F25" s="8">
        <v>1.4285714285714286</v>
      </c>
      <c r="G25" s="8">
        <v>758648</v>
      </c>
    </row>
    <row r="26" spans="1:9" x14ac:dyDescent="0.25">
      <c r="A26" s="8">
        <v>2</v>
      </c>
      <c r="B26" s="8">
        <v>603324.0546778742</v>
      </c>
      <c r="C26" s="8">
        <v>221273.9453221258</v>
      </c>
      <c r="D26" s="8">
        <v>0.9103796483115989</v>
      </c>
      <c r="F26" s="8">
        <v>4.2857142857142856</v>
      </c>
      <c r="G26" s="8">
        <v>824598</v>
      </c>
    </row>
    <row r="27" spans="1:9" x14ac:dyDescent="0.25">
      <c r="A27" s="8">
        <v>3</v>
      </c>
      <c r="B27" s="8">
        <v>944517.76554622129</v>
      </c>
      <c r="C27" s="8">
        <v>41034.234453778714</v>
      </c>
      <c r="D27" s="8">
        <v>0.16882571455208448</v>
      </c>
      <c r="F27" s="8">
        <v>7.1428571428571432</v>
      </c>
      <c r="G27" s="8">
        <v>985552</v>
      </c>
    </row>
    <row r="28" spans="1:9" x14ac:dyDescent="0.25">
      <c r="A28" s="8">
        <v>4</v>
      </c>
      <c r="B28" s="8">
        <v>1285711.4764145685</v>
      </c>
      <c r="C28" s="8">
        <v>-285342.47641456849</v>
      </c>
      <c r="D28" s="8">
        <v>-1.1739745632884526</v>
      </c>
      <c r="F28" s="8">
        <v>10</v>
      </c>
      <c r="G28" s="8">
        <v>1000369</v>
      </c>
    </row>
    <row r="29" spans="1:9" x14ac:dyDescent="0.25">
      <c r="A29" s="8">
        <v>5</v>
      </c>
      <c r="B29" s="8">
        <v>1626905.1872829157</v>
      </c>
      <c r="C29" s="8">
        <v>-181389.18728291569</v>
      </c>
      <c r="D29" s="8">
        <v>-0.7462831843385378</v>
      </c>
      <c r="F29" s="8">
        <v>12.857142857142858</v>
      </c>
      <c r="G29" s="8">
        <v>1445516</v>
      </c>
    </row>
    <row r="30" spans="1:9" x14ac:dyDescent="0.25">
      <c r="A30" s="8">
        <v>6</v>
      </c>
      <c r="B30" s="8">
        <v>1968098.8981512627</v>
      </c>
      <c r="C30" s="8">
        <v>-162248.49815126276</v>
      </c>
      <c r="D30" s="8">
        <v>-0.66753331699763374</v>
      </c>
      <c r="F30" s="8">
        <v>15.714285714285715</v>
      </c>
      <c r="G30" s="8">
        <v>1805850.4</v>
      </c>
    </row>
    <row r="31" spans="1:9" x14ac:dyDescent="0.25">
      <c r="A31" s="8">
        <v>7</v>
      </c>
      <c r="B31" s="8">
        <v>2309292.6090196101</v>
      </c>
      <c r="C31" s="8">
        <v>-143107.80901961029</v>
      </c>
      <c r="D31" s="8">
        <v>-0.58878344965673179</v>
      </c>
      <c r="F31" s="8">
        <v>18.571428571428569</v>
      </c>
      <c r="G31" s="8">
        <v>2166184.7999999998</v>
      </c>
    </row>
    <row r="32" spans="1:9" x14ac:dyDescent="0.25">
      <c r="A32" s="8">
        <v>8</v>
      </c>
      <c r="B32" s="8">
        <v>2650486.3198879571</v>
      </c>
      <c r="C32" s="8">
        <v>-123967.11988795688</v>
      </c>
      <c r="D32" s="8">
        <v>-0.51003358231582585</v>
      </c>
      <c r="F32" s="8">
        <v>21.428571428571427</v>
      </c>
      <c r="G32" s="8">
        <v>2526519.2000000002</v>
      </c>
    </row>
    <row r="33" spans="1:7" x14ac:dyDescent="0.25">
      <c r="A33" s="8">
        <v>9</v>
      </c>
      <c r="B33" s="8">
        <v>2991680.030756304</v>
      </c>
      <c r="C33" s="8">
        <v>-104826.43075630395</v>
      </c>
      <c r="D33" s="8">
        <v>-0.43128371497492191</v>
      </c>
      <c r="F33" s="8">
        <v>24.285714285714285</v>
      </c>
      <c r="G33" s="8">
        <v>2886853.6</v>
      </c>
    </row>
    <row r="34" spans="1:7" x14ac:dyDescent="0.25">
      <c r="A34" s="8">
        <v>10</v>
      </c>
      <c r="B34" s="8">
        <v>3332873.7416246515</v>
      </c>
      <c r="C34" s="8">
        <v>-85685.741624651477</v>
      </c>
      <c r="D34" s="8">
        <v>-0.35253384763401985</v>
      </c>
      <c r="F34" s="8">
        <v>27.142857142857142</v>
      </c>
      <c r="G34" s="8">
        <v>3247188</v>
      </c>
    </row>
    <row r="35" spans="1:7" x14ac:dyDescent="0.25">
      <c r="A35" s="8">
        <v>11</v>
      </c>
      <c r="B35" s="8">
        <v>3674067.4524929984</v>
      </c>
      <c r="C35" s="8">
        <v>-66545.05249299854</v>
      </c>
      <c r="D35" s="8">
        <v>-0.2737839802931159</v>
      </c>
      <c r="F35" s="8">
        <v>30</v>
      </c>
      <c r="G35" s="8">
        <v>3607522.4</v>
      </c>
    </row>
    <row r="36" spans="1:7" x14ac:dyDescent="0.25">
      <c r="A36" s="8">
        <v>12</v>
      </c>
      <c r="B36" s="8">
        <v>4015261.1633613454</v>
      </c>
      <c r="C36" s="8">
        <v>-47404.363361345604</v>
      </c>
      <c r="D36" s="8">
        <v>-0.19503411295221196</v>
      </c>
      <c r="F36" s="8">
        <v>32.857142857142861</v>
      </c>
      <c r="G36" s="8">
        <v>3967856.8</v>
      </c>
    </row>
    <row r="37" spans="1:7" x14ac:dyDescent="0.25">
      <c r="A37" s="8">
        <v>13</v>
      </c>
      <c r="B37" s="8">
        <v>4356454.8742296929</v>
      </c>
      <c r="C37" s="8">
        <v>-28263.674229692668</v>
      </c>
      <c r="D37" s="8">
        <v>-0.11628424561130798</v>
      </c>
      <c r="F37" s="8">
        <v>35.714285714285715</v>
      </c>
      <c r="G37" s="8">
        <v>4328191.2</v>
      </c>
    </row>
    <row r="38" spans="1:7" x14ac:dyDescent="0.25">
      <c r="A38" s="8">
        <v>14</v>
      </c>
      <c r="B38" s="8">
        <v>4697648.5850980403</v>
      </c>
      <c r="C38" s="8">
        <v>-9122.9850980406627</v>
      </c>
      <c r="D38" s="8">
        <v>-3.7534378270407863E-2</v>
      </c>
      <c r="F38" s="8">
        <v>38.571428571428577</v>
      </c>
      <c r="G38" s="8">
        <v>4688525.5999999996</v>
      </c>
    </row>
    <row r="39" spans="1:7" x14ac:dyDescent="0.25">
      <c r="A39" s="8">
        <v>15</v>
      </c>
      <c r="B39" s="8">
        <v>5038842.2959663868</v>
      </c>
      <c r="C39" s="8">
        <v>-38821.295966386795</v>
      </c>
      <c r="D39" s="8">
        <v>-0.15972109918964664</v>
      </c>
      <c r="F39" s="8">
        <v>41.428571428571431</v>
      </c>
      <c r="G39" s="8">
        <v>5000021</v>
      </c>
    </row>
    <row r="40" spans="1:7" x14ac:dyDescent="0.25">
      <c r="A40" s="8">
        <v>16</v>
      </c>
      <c r="B40" s="8">
        <v>5380036.0068347342</v>
      </c>
      <c r="C40" s="8">
        <v>29158.393165266141</v>
      </c>
      <c r="D40" s="8">
        <v>0.11996535641140389</v>
      </c>
      <c r="F40" s="8">
        <v>44.285714285714292</v>
      </c>
      <c r="G40" s="8">
        <v>5409194.4000000004</v>
      </c>
    </row>
    <row r="41" spans="1:7" x14ac:dyDescent="0.25">
      <c r="A41" s="8">
        <v>17</v>
      </c>
      <c r="B41" s="8">
        <v>5721229.7177030817</v>
      </c>
      <c r="C41" s="8">
        <v>48299.082296918146</v>
      </c>
      <c r="D41" s="8">
        <v>0.19871522375230402</v>
      </c>
      <c r="F41" s="8">
        <v>47.142857142857146</v>
      </c>
      <c r="G41" s="8">
        <v>5769528.7999999998</v>
      </c>
    </row>
    <row r="42" spans="1:7" x14ac:dyDescent="0.25">
      <c r="A42" s="8">
        <v>18</v>
      </c>
      <c r="B42" s="8">
        <v>6062423.4285714282</v>
      </c>
      <c r="C42" s="8">
        <v>67439.771428572014</v>
      </c>
      <c r="D42" s="8">
        <v>0.27746509109321182</v>
      </c>
      <c r="F42" s="8">
        <v>50</v>
      </c>
      <c r="G42" s="8">
        <v>6129863.2000000002</v>
      </c>
    </row>
    <row r="43" spans="1:7" x14ac:dyDescent="0.25">
      <c r="A43" s="8">
        <v>19</v>
      </c>
      <c r="B43" s="8">
        <v>6403617.1394397756</v>
      </c>
      <c r="C43" s="8">
        <v>86580.460560224019</v>
      </c>
      <c r="D43" s="8">
        <v>0.35621495843411194</v>
      </c>
      <c r="F43" s="8">
        <v>52.857142857142861</v>
      </c>
      <c r="G43" s="8">
        <v>6490197.5999999996</v>
      </c>
    </row>
    <row r="44" spans="1:7" x14ac:dyDescent="0.25">
      <c r="A44" s="8">
        <v>20</v>
      </c>
      <c r="B44" s="8">
        <v>6744810.850308123</v>
      </c>
      <c r="C44" s="8">
        <v>105721.14969187696</v>
      </c>
      <c r="D44" s="8">
        <v>0.43496482577501588</v>
      </c>
      <c r="F44" s="8">
        <v>55.714285714285715</v>
      </c>
      <c r="G44" s="8">
        <v>6850532</v>
      </c>
    </row>
    <row r="45" spans="1:7" x14ac:dyDescent="0.25">
      <c r="A45" s="8">
        <v>21</v>
      </c>
      <c r="B45" s="8">
        <v>7086004.5611764695</v>
      </c>
      <c r="C45" s="8">
        <v>124861.83882353082</v>
      </c>
      <c r="D45" s="8">
        <v>0.51371469311592366</v>
      </c>
      <c r="F45" s="8">
        <v>58.571428571428577</v>
      </c>
      <c r="G45" s="8">
        <v>6879854</v>
      </c>
    </row>
    <row r="46" spans="1:7" x14ac:dyDescent="0.25">
      <c r="A46" s="8">
        <v>22</v>
      </c>
      <c r="B46" s="8">
        <v>7427198.272044817</v>
      </c>
      <c r="C46" s="8">
        <v>144002.52795518283</v>
      </c>
      <c r="D46" s="8">
        <v>0.59246456045682383</v>
      </c>
      <c r="F46" s="8">
        <v>61.428571428571431</v>
      </c>
      <c r="G46" s="8">
        <v>7210866.4000000004</v>
      </c>
    </row>
    <row r="47" spans="1:7" x14ac:dyDescent="0.25">
      <c r="A47" s="8">
        <v>23</v>
      </c>
      <c r="B47" s="8">
        <v>7768391.9829131644</v>
      </c>
      <c r="C47" s="8">
        <v>-888537.98291316442</v>
      </c>
      <c r="D47" s="8">
        <v>-3.6556807229084067</v>
      </c>
      <c r="F47" s="8">
        <v>64.285714285714292</v>
      </c>
      <c r="G47" s="8">
        <v>7571200.7999999998</v>
      </c>
    </row>
    <row r="48" spans="1:7" x14ac:dyDescent="0.25">
      <c r="A48" s="8">
        <v>24</v>
      </c>
      <c r="B48" s="8">
        <v>8109585.6937815109</v>
      </c>
      <c r="C48" s="8">
        <v>182283.9062184887</v>
      </c>
      <c r="D48" s="8">
        <v>0.74996429513863172</v>
      </c>
      <c r="F48" s="8">
        <v>67.142857142857153</v>
      </c>
      <c r="G48" s="8">
        <v>8291869.5999999996</v>
      </c>
    </row>
    <row r="49" spans="1:7" x14ac:dyDescent="0.25">
      <c r="A49" s="8">
        <v>25</v>
      </c>
      <c r="B49" s="8">
        <v>8450779.4046498574</v>
      </c>
      <c r="C49" s="8">
        <v>201424.59535014257</v>
      </c>
      <c r="D49" s="8">
        <v>0.82871416247953955</v>
      </c>
      <c r="F49" s="8">
        <v>70</v>
      </c>
      <c r="G49" s="8">
        <v>8652204</v>
      </c>
    </row>
    <row r="50" spans="1:7" x14ac:dyDescent="0.25">
      <c r="A50" s="8">
        <v>26</v>
      </c>
      <c r="B50" s="8">
        <v>8791973.1155182049</v>
      </c>
      <c r="C50" s="8">
        <v>220565.2844817955</v>
      </c>
      <c r="D50" s="8">
        <v>0.9074640298204435</v>
      </c>
      <c r="F50" s="8">
        <v>72.857142857142861</v>
      </c>
      <c r="G50" s="8">
        <v>9012538.4000000004</v>
      </c>
    </row>
    <row r="51" spans="1:7" x14ac:dyDescent="0.25">
      <c r="A51" s="8">
        <v>27</v>
      </c>
      <c r="B51" s="8">
        <v>9133166.8263865523</v>
      </c>
      <c r="C51" s="8">
        <v>239705.97361344844</v>
      </c>
      <c r="D51" s="8">
        <v>0.98621389716134744</v>
      </c>
      <c r="F51" s="8">
        <v>75.714285714285722</v>
      </c>
      <c r="G51" s="8">
        <v>9372872.8000000007</v>
      </c>
    </row>
    <row r="52" spans="1:7" x14ac:dyDescent="0.25">
      <c r="A52" s="8">
        <v>28</v>
      </c>
      <c r="B52" s="8">
        <v>9474360.5372548997</v>
      </c>
      <c r="C52" s="8">
        <v>258846.66274509951</v>
      </c>
      <c r="D52" s="8">
        <v>1.0649637645022438</v>
      </c>
      <c r="F52" s="8">
        <v>78.571428571428569</v>
      </c>
      <c r="G52" s="8">
        <v>9733207.1999999993</v>
      </c>
    </row>
    <row r="53" spans="1:7" x14ac:dyDescent="0.25">
      <c r="A53" s="8">
        <v>29</v>
      </c>
      <c r="B53" s="8">
        <v>9815554.2481232472</v>
      </c>
      <c r="C53" s="8">
        <v>277987.35187675245</v>
      </c>
      <c r="D53" s="8">
        <v>1.1437136318431478</v>
      </c>
      <c r="F53" s="8">
        <v>81.428571428571431</v>
      </c>
      <c r="G53" s="8">
        <v>10093541.6</v>
      </c>
    </row>
    <row r="54" spans="1:7" x14ac:dyDescent="0.25">
      <c r="A54" s="8">
        <v>30</v>
      </c>
      <c r="B54" s="8">
        <v>10156747.958991595</v>
      </c>
      <c r="C54" s="8">
        <v>297128.04100840539</v>
      </c>
      <c r="D54" s="8">
        <v>1.2224634991840517</v>
      </c>
      <c r="F54" s="8">
        <v>84.285714285714292</v>
      </c>
      <c r="G54" s="8">
        <v>10235898</v>
      </c>
    </row>
    <row r="55" spans="1:7" x14ac:dyDescent="0.25">
      <c r="A55" s="8">
        <v>31</v>
      </c>
      <c r="B55" s="8">
        <v>10497941.669859942</v>
      </c>
      <c r="C55" s="8">
        <v>-262043.66985994205</v>
      </c>
      <c r="D55" s="8">
        <v>-1.0781170989746915</v>
      </c>
      <c r="F55" s="8">
        <v>87.142857142857153</v>
      </c>
      <c r="G55" s="8">
        <v>10453876</v>
      </c>
    </row>
    <row r="56" spans="1:7" x14ac:dyDescent="0.25">
      <c r="A56" s="8">
        <v>32</v>
      </c>
      <c r="B56" s="8">
        <v>10839135.380728289</v>
      </c>
      <c r="C56" s="8">
        <v>-24924.980728289112</v>
      </c>
      <c r="D56" s="8">
        <v>-0.10254797579787296</v>
      </c>
      <c r="F56" s="8">
        <v>90</v>
      </c>
      <c r="G56" s="8">
        <v>10814210.4</v>
      </c>
    </row>
    <row r="57" spans="1:7" x14ac:dyDescent="0.25">
      <c r="A57" s="8">
        <v>33</v>
      </c>
      <c r="B57" s="8">
        <v>11180329.091596637</v>
      </c>
      <c r="C57" s="8">
        <v>-5784.2915966361761</v>
      </c>
      <c r="D57" s="8">
        <v>-2.3798108456969003E-2</v>
      </c>
      <c r="F57" s="8">
        <v>92.857142857142861</v>
      </c>
      <c r="G57" s="8">
        <v>11174544.800000001</v>
      </c>
    </row>
    <row r="58" spans="1:7" x14ac:dyDescent="0.25">
      <c r="A58" s="8">
        <v>34</v>
      </c>
      <c r="B58" s="8">
        <v>11521522.802464984</v>
      </c>
      <c r="C58" s="8">
        <v>-256978.00246498361</v>
      </c>
      <c r="D58" s="8">
        <v>-1.0572756009177366</v>
      </c>
      <c r="F58" s="8">
        <v>95.714285714285722</v>
      </c>
      <c r="G58" s="8">
        <v>11264544.800000001</v>
      </c>
    </row>
    <row r="59" spans="1:7" ht="15.75" thickBot="1" x14ac:dyDescent="0.3">
      <c r="A59" s="9">
        <v>35</v>
      </c>
      <c r="B59" s="9">
        <v>11862716.513333332</v>
      </c>
      <c r="C59" s="9">
        <v>-327837.31333333254</v>
      </c>
      <c r="D59" s="9">
        <v>-1.3488095834389013</v>
      </c>
      <c r="F59" s="9">
        <v>98.571428571428569</v>
      </c>
      <c r="G59" s="9">
        <v>11534879.199999999</v>
      </c>
    </row>
  </sheetData>
  <sortState xmlns:xlrd2="http://schemas.microsoft.com/office/spreadsheetml/2017/richdata2" ref="G25:G59">
    <sortCondition ref="G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914A-D816-4EF2-B33E-9D67A97706AB}">
  <dimension ref="A1:E12"/>
  <sheetViews>
    <sheetView workbookViewId="0">
      <selection activeCell="E1" sqref="E1:E7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E1" t="s">
        <v>24</v>
      </c>
    </row>
    <row r="2" spans="1:5" x14ac:dyDescent="0.25">
      <c r="A2">
        <v>1979</v>
      </c>
      <c r="B2">
        <v>-7</v>
      </c>
      <c r="C2">
        <v>7.5</v>
      </c>
      <c r="E2" s="4">
        <f>$B$11+B2*$B$12</f>
        <v>7.6117999999999997</v>
      </c>
    </row>
    <row r="3" spans="1:5" x14ac:dyDescent="0.25">
      <c r="A3">
        <v>1980</v>
      </c>
      <c r="B3">
        <v>-5</v>
      </c>
      <c r="C3">
        <v>7.8</v>
      </c>
      <c r="E3" s="4">
        <f t="shared" ref="E3:E9" si="0">$B$11+B3*$B$12</f>
        <v>7.8120000000000003</v>
      </c>
    </row>
    <row r="4" spans="1:5" x14ac:dyDescent="0.25">
      <c r="A4">
        <v>1981</v>
      </c>
      <c r="B4">
        <v>-3</v>
      </c>
      <c r="C4">
        <v>8.1999999999999993</v>
      </c>
      <c r="E4" s="4">
        <f t="shared" si="0"/>
        <v>8.0122</v>
      </c>
    </row>
    <row r="5" spans="1:5" x14ac:dyDescent="0.25">
      <c r="A5">
        <v>1982</v>
      </c>
      <c r="B5">
        <v>-1</v>
      </c>
      <c r="C5">
        <v>8.1999999999999993</v>
      </c>
      <c r="E5" s="4">
        <f t="shared" si="0"/>
        <v>8.2124000000000006</v>
      </c>
    </row>
    <row r="6" spans="1:5" x14ac:dyDescent="0.25">
      <c r="A6">
        <v>1983</v>
      </c>
      <c r="B6">
        <v>1</v>
      </c>
      <c r="C6">
        <v>8.4</v>
      </c>
      <c r="E6" s="4">
        <f t="shared" si="0"/>
        <v>8.4125999999999994</v>
      </c>
    </row>
    <row r="7" spans="1:5" x14ac:dyDescent="0.25">
      <c r="A7">
        <v>1984</v>
      </c>
      <c r="B7">
        <v>3</v>
      </c>
      <c r="C7">
        <v>8.5</v>
      </c>
      <c r="E7" s="4">
        <f t="shared" si="0"/>
        <v>8.6128</v>
      </c>
    </row>
    <row r="8" spans="1:5" x14ac:dyDescent="0.25">
      <c r="A8">
        <v>1985</v>
      </c>
      <c r="B8">
        <v>5</v>
      </c>
      <c r="C8">
        <v>8.6999999999999993</v>
      </c>
      <c r="E8" s="4">
        <f t="shared" si="0"/>
        <v>8.8130000000000006</v>
      </c>
    </row>
    <row r="9" spans="1:5" x14ac:dyDescent="0.25">
      <c r="A9">
        <v>1986</v>
      </c>
      <c r="B9">
        <v>7</v>
      </c>
      <c r="C9">
        <v>9.1</v>
      </c>
      <c r="E9" s="4">
        <f t="shared" si="0"/>
        <v>9.0131999999999994</v>
      </c>
    </row>
    <row r="11" spans="1:5" x14ac:dyDescent="0.25">
      <c r="A11" t="s">
        <v>22</v>
      </c>
      <c r="B11">
        <v>8.3125</v>
      </c>
    </row>
    <row r="12" spans="1:5" x14ac:dyDescent="0.25">
      <c r="A12" t="s">
        <v>23</v>
      </c>
      <c r="B12">
        <v>0.10009999999999999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Hoja2</vt:lpstr>
      <vt:lpstr>Auto Regresión Lineal</vt:lpstr>
      <vt:lpstr>Regresión 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Antonieta Martinez Velasco</dc:creator>
  <cp:lastModifiedBy>Aguilar, Sarahí (MB)</cp:lastModifiedBy>
  <dcterms:created xsi:type="dcterms:W3CDTF">2020-05-26T01:38:30Z</dcterms:created>
  <dcterms:modified xsi:type="dcterms:W3CDTF">2020-06-03T03:56:49Z</dcterms:modified>
</cp:coreProperties>
</file>