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1-2\"/>
    </mc:Choice>
  </mc:AlternateContent>
  <bookViews>
    <workbookView xWindow="0" yWindow="0" windowWidth="14388" windowHeight="3960" firstSheet="1" activeTab="3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Output" sheetId="5" r:id="rId10"/>
    <sheet name="Data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/>
  <c r="H18" i="2"/>
  <c r="D18" i="2"/>
  <c r="D19" i="2"/>
  <c r="E12" i="4"/>
  <c r="B34" i="4"/>
  <c r="F29" i="4"/>
  <c r="E29" i="4"/>
  <c r="E11" i="4"/>
  <c r="B33" i="4"/>
  <c r="G19" i="4"/>
  <c r="G20" i="4"/>
  <c r="G21" i="4"/>
  <c r="F20" i="4"/>
  <c r="F21" i="4"/>
  <c r="G18" i="4"/>
  <c r="E21" i="4"/>
  <c r="E19" i="4"/>
  <c r="E20" i="4"/>
  <c r="E18" i="4"/>
  <c r="F19" i="4"/>
  <c r="F18" i="4"/>
  <c r="I27" i="11"/>
  <c r="G18" i="3"/>
  <c r="H19" i="1"/>
  <c r="G19" i="1"/>
  <c r="H18" i="1"/>
  <c r="G18" i="1"/>
  <c r="G29" i="4" l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The density of the Pu sphere (cell 1) is the sum of all densities of the isotopes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-1 indicates cell 1 is all space negative wrt surface 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defines all space beyond surface 1 and below surface 2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indicates all space beyond surface 2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<sst xmlns="http://schemas.openxmlformats.org/spreadsheetml/2006/main" count="182" uniqueCount="136">
  <si>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</si>
  <si>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</si>
  <si>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</si>
  <si>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</si>
  <si>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</si>
  <si>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</si>
  <si>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</si>
  <si>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</si>
  <si>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</si>
  <si>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</si>
  <si>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</si>
  <si>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</si>
  <si>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</si>
  <si>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</si>
  <si>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</si>
  <si>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</si>
  <si>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</si>
  <si>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Notes: MCNP6 Primer Ex 1-2 (v0-1)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</si>
  <si>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</si>
  <si>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</si>
  <si>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</si>
  <si>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</si>
  <si>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</si>
  <si>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</si>
  <si>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</si>
  <si>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</si>
  <si>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</si>
  <si>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</si>
  <si>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</si>
  <si>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</si>
  <si>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</si>
  <si>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</si>
  <si>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</si>
  <si>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so</t>
  </si>
  <si>
    <t>Problem Description</t>
  </si>
  <si>
    <t>Details:</t>
  </si>
  <si>
    <t>A bare sphere of plutonium metal with a coating of nickel</t>
  </si>
  <si>
    <t>Comment</t>
  </si>
  <si>
    <t>d/r</t>
  </si>
  <si>
    <t>General</t>
  </si>
  <si>
    <t>GitHub Location</t>
  </si>
  <si>
    <t>Master Github Link</t>
  </si>
  <si>
    <t>Tally</t>
  </si>
  <si>
    <t>Data</t>
  </si>
  <si>
    <t>$ Pu sphere, centred at the origin</t>
  </si>
  <si>
    <t>Raw code (spacing might need adjustment)</t>
  </si>
  <si>
    <t>$ Ni Coating + Pu Sphere</t>
  </si>
  <si>
    <t>Spherical Coating (Thickness)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</si>
  <si>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</si>
  <si>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</si>
  <si>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</si>
  <si>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</si>
  <si>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</si>
  <si>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</si>
  <si>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</si>
  <si>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</si>
  <si>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</si>
  <si>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</si>
  <si>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</si>
  <si>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</si>
  <si>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</si>
  <si>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</si>
  <si>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</si>
  <si>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</si>
  <si>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</si>
  <si>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</si>
  <si>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</si>
  <si>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</si>
  <si>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</si>
  <si>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</si>
  <si>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</si>
  <si>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</si>
  <si>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</si>
  <si>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</si>
  <si>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</si>
  <si>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</si>
  <si>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</si>
  <si>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</si>
  <si>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</si>
  <si>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</si>
  <si>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</si>
  <si>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</si>
  <si>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</si>
  <si>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</si>
  <si>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</si>
  <si>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</si>
  <si>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</si>
  <si>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</si>
  <si>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</si>
  <si>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</si>
  <si>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$ 1 point source @ origin (0,0,0)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</si>
  <si>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</si>
  <si>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</si>
  <si>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</si>
  <si>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</si>
  <si>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</si>
  <si>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</si>
  <si>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</si>
  <si>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</si>
  <si>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</si>
  <si>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</si>
  <si>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</si>
  <si>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Description: Material 1 - Pu sphere</t>
  </si>
  <si>
    <t>Pu</t>
  </si>
  <si>
    <t>A-number</t>
  </si>
  <si>
    <t>Zaid</t>
  </si>
  <si>
    <t>zaid</t>
  </si>
  <si>
    <t>Density</t>
  </si>
  <si>
    <t>N-239 (Atom density of Pu-239)</t>
  </si>
  <si>
    <t>N-240 (Atom density of Pu-240)</t>
  </si>
  <si>
    <t>N-241 (Atom density of Pu-241)</t>
  </si>
  <si>
    <t>[atom/barn-cm]</t>
  </si>
  <si>
    <t>N-Ga (Atom density of Ga)</t>
  </si>
  <si>
    <t>[cm]</t>
  </si>
  <si>
    <t>Radius</t>
  </si>
  <si>
    <t>N-Ni (Atom density of Ni)</t>
  </si>
  <si>
    <t>Library</t>
  </si>
  <si>
    <t>.66c</t>
  </si>
  <si>
    <t>Ga</t>
  </si>
  <si>
    <t>Raw Card</t>
  </si>
  <si>
    <t>000</t>
  </si>
  <si>
    <t>$ Pu Sphere Material</t>
  </si>
  <si>
    <t>Card Entry</t>
  </si>
  <si>
    <t>m2</t>
  </si>
  <si>
    <t>$ Ni Cover</t>
  </si>
  <si>
    <t>Ni</t>
  </si>
  <si>
    <t>Periodic Table</t>
  </si>
  <si>
    <t>$ Void Universe</t>
  </si>
  <si>
    <t>importance</t>
  </si>
  <si>
    <t>1 -2</t>
  </si>
  <si>
    <t>imp: n=1</t>
  </si>
  <si>
    <t>imp: n=0</t>
  </si>
  <si>
    <t>$ Pu sphere</t>
  </si>
  <si>
    <t>$ Ni Coating</t>
  </si>
  <si>
    <t>2</t>
  </si>
  <si>
    <t>raw cell cards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</si>
</sst>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tmp"/><Relationship Id="rId2" Type="http://schemas.openxmlformats.org/officeDocument/2006/relationships/image" Target="../media/image5.tmp"/><Relationship Id="rId1" Type="http://schemas.openxmlformats.org/officeDocument/2006/relationships/image" Target="../media/image4.png"/><Relationship Id="rId4" Type="http://schemas.openxmlformats.org/officeDocument/2006/relationships/image" Target="../media/image7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247861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244051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4</xdr:col>
      <xdr:colOff>11681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67690"/>
          <a:ext cx="2899661" cy="830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7" sqref="C17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41</v>
      </c>
      <c r="F1" s="1" t="s">
        <v>18</v>
      </c>
    </row>
    <row r="2" spans="1:9">
      <c r="A2" t="s">
        <v>4</v>
      </c>
      <c r="B2" t="s">
        <v>17</v>
      </c>
      <c r="F2" t="s">
        <v>19</v>
      </c>
      <c r="G2" t="s">
        <v>20</v>
      </c>
      <c r="H2" t="s">
        <v>21</v>
      </c>
      <c r="I2" t="s">
        <v>22</v>
      </c>
    </row>
    <row r="3" spans="1:9">
      <c r="A3" t="s">
        <v>3</v>
      </c>
      <c r="B3" t="s">
        <v>2</v>
      </c>
      <c r="F3" t="s">
        <v>26</v>
      </c>
      <c r="G3" t="s">
        <v>25</v>
      </c>
      <c r="H3" t="s">
        <v>24</v>
      </c>
      <c r="I3" t="s">
        <v>23</v>
      </c>
    </row>
    <row r="4" spans="1:9">
      <c r="A4" t="s">
        <v>27</v>
      </c>
      <c r="B4" t="s">
        <v>28</v>
      </c>
    </row>
    <row r="5" spans="1:9">
      <c r="A5" t="s">
        <v>40</v>
      </c>
    </row>
    <row r="8" spans="1:9">
      <c r="A8" s="1" t="s">
        <v>1</v>
      </c>
    </row>
    <row r="9" spans="1:9">
      <c r="A9" s="2" t="s">
        <v>39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59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42</v>
      </c>
    </row>
    <row r="17" spans="1:1">
      <c r="A17" s="2" t="s">
        <v>9</v>
      </c>
    </row>
    <row r="18" spans="1:1">
      <c r="A18" s="2" t="s">
        <v>43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4" workbookViewId="0">
      <selection activeCell="B17" sqref="B17"/>
    </sheetView>
  </sheetViews>
  <sheetFormatPr defaultRowHeight="14.4"/>
  <cols>
    <col min="1" max="1" width="25.7890625" bestFit="1" customWidth="1"/>
  </cols>
  <sheetData>
    <row r="1" spans="1:3">
      <c r="A1" t="s">
        <v>15</v>
      </c>
    </row>
    <row r="9" spans="1:3">
      <c r="A9" s="1" t="s">
        <v>34</v>
      </c>
    </row>
    <row r="10" spans="1:3">
      <c r="A10" t="s">
        <v>35</v>
      </c>
      <c r="B10" t="s">
        <v>36</v>
      </c>
    </row>
    <row r="11" spans="1:3">
      <c r="A11" t="s">
        <v>114</v>
      </c>
      <c r="B11">
        <v>6.3849</v>
      </c>
      <c r="C11" t="s">
        <v>113</v>
      </c>
    </row>
    <row r="12" spans="1:3">
      <c r="A12" t="s">
        <v>108</v>
      </c>
      <c r="B12" s="9">
        <v>3.7046999999999997E-2</v>
      </c>
      <c r="C12" t="s">
        <v>111</v>
      </c>
    </row>
    <row r="13" spans="1:3">
      <c r="A13" t="s">
        <v>109</v>
      </c>
      <c r="B13" s="9">
        <v>1.7512000000000001E-3</v>
      </c>
      <c r="C13" t="s">
        <v>111</v>
      </c>
    </row>
    <row r="14" spans="1:3">
      <c r="A14" t="s">
        <v>110</v>
      </c>
      <c r="B14" s="9">
        <v>1.1674E-4</v>
      </c>
      <c r="C14" t="s">
        <v>111</v>
      </c>
    </row>
    <row r="15" spans="1:3">
      <c r="A15" t="s">
        <v>112</v>
      </c>
      <c r="B15" s="9">
        <v>1.3752E-3</v>
      </c>
      <c r="C15" t="s">
        <v>111</v>
      </c>
    </row>
    <row r="16" spans="1:3">
      <c r="A16" t="s">
        <v>47</v>
      </c>
      <c r="B16">
        <v>1.2699999999999999E-2</v>
      </c>
      <c r="C16" t="s">
        <v>113</v>
      </c>
    </row>
    <row r="17" spans="1:3">
      <c r="A17" t="s">
        <v>115</v>
      </c>
      <c r="B17" s="9">
        <v>9.3121999999999996E-2</v>
      </c>
      <c r="C17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zoomScale="70" zoomScaleNormal="70" workbookViewId="0">
      <selection activeCell="D31" sqref="D31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48</v>
      </c>
    </row>
    <row r="10" spans="1:1">
      <c r="A10" s="4" t="s">
        <v>49</v>
      </c>
    </row>
    <row r="11" spans="1:1">
      <c r="A11" s="3" t="s">
        <v>50</v>
      </c>
    </row>
    <row r="12" spans="1:1">
      <c r="A12" s="5" t="s">
        <v>51</v>
      </c>
    </row>
    <row r="17" spans="1:8">
      <c r="A17" s="6" t="s">
        <v>12</v>
      </c>
      <c r="B17" s="6" t="s">
        <v>37</v>
      </c>
      <c r="C17" s="6" t="s">
        <v>13</v>
      </c>
      <c r="D17" s="6" t="s">
        <v>29</v>
      </c>
      <c r="E17" s="6" t="s">
        <v>30</v>
      </c>
      <c r="F17" s="6" t="s">
        <v>31</v>
      </c>
      <c r="G17" s="6" t="s">
        <v>38</v>
      </c>
      <c r="H17" s="6" t="s">
        <v>45</v>
      </c>
    </row>
    <row r="18" spans="1:8">
      <c r="A18">
        <v>1</v>
      </c>
      <c r="B18" t="s">
        <v>44</v>
      </c>
      <c r="C18" t="s">
        <v>33</v>
      </c>
      <c r="G18">
        <f>General!B11</f>
        <v>6.3849</v>
      </c>
      <c r="H18" t="str">
        <f>A18&amp;" "&amp;C18&amp;" "&amp;D18&amp;" "&amp;E18&amp;" "&amp;F18&amp;" "&amp;G18&amp;" "&amp;B18</f>
        <v>1 so    6.3849 $ Pu sphere, centred at the origin</v>
      </c>
    </row>
    <row r="19" spans="1:8">
      <c r="A19">
        <v>2</v>
      </c>
      <c r="B19" t="s">
        <v>46</v>
      </c>
      <c r="C19" t="s">
        <v>33</v>
      </c>
      <c r="G19">
        <f>General!B11+General!B16</f>
        <v>6.3975999999999997</v>
      </c>
      <c r="H19" t="str">
        <f>A19&amp;" "&amp;C19&amp;" "&amp;D19&amp;" "&amp;E19&amp;" "&amp;F19&amp;" "&amp;G19&amp;" "&amp;B19</f>
        <v>2 so    6.3976 $ Ni Coating + Pu Sphere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topLeftCell="A4" workbookViewId="0">
      <selection activeCell="H18" sqref="H18:H20"/>
    </sheetView>
  </sheetViews>
  <sheetFormatPr defaultRowHeight="14.4"/>
  <cols>
    <col min="2" max="2" width="13.0507812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37</v>
      </c>
      <c r="C17" s="6" t="s">
        <v>52</v>
      </c>
      <c r="D17" s="6" t="s">
        <v>53</v>
      </c>
      <c r="E17" s="6" t="s">
        <v>54</v>
      </c>
      <c r="F17" s="6" t="s">
        <v>55</v>
      </c>
      <c r="G17" s="6" t="s">
        <v>128</v>
      </c>
      <c r="H17" s="6" t="s">
        <v>135</v>
      </c>
    </row>
    <row r="18" spans="1:8">
      <c r="A18">
        <v>1</v>
      </c>
      <c r="B18" t="s">
        <v>132</v>
      </c>
      <c r="C18">
        <v>1</v>
      </c>
      <c r="D18" s="9">
        <f>SUM(General!B12:B15)</f>
        <v>4.0290139999999995E-2</v>
      </c>
      <c r="E18" s="13">
        <v>-1</v>
      </c>
      <c r="G18" t="s">
        <v>130</v>
      </c>
      <c r="H18" t="str">
        <f>A18&amp;" "&amp;C18&amp;" "&amp;D18&amp;" "&amp;E18&amp;" "&amp;F18&amp;" "&amp;G18&amp;" "&amp;B18</f>
        <v>1 1 0.04029014 -1  imp: n=1 $ Pu sphere</v>
      </c>
    </row>
    <row r="19" spans="1:8">
      <c r="A19">
        <v>2</v>
      </c>
      <c r="B19" t="s">
        <v>133</v>
      </c>
      <c r="C19">
        <v>2</v>
      </c>
      <c r="D19" s="9">
        <f>General!B17</f>
        <v>9.3121999999999996E-2</v>
      </c>
      <c r="E19" s="13" t="s">
        <v>129</v>
      </c>
      <c r="G19" t="s">
        <v>130</v>
      </c>
      <c r="H19" t="str">
        <f t="shared" ref="H19:H20" si="0">A19&amp;" "&amp;C19&amp;" "&amp;D19&amp;" "&amp;E19&amp;" "&amp;F19&amp;" "&amp;G19&amp;" "&amp;B19</f>
        <v>2 2 0.093122 1 -2  imp: n=1 $ Ni Coating</v>
      </c>
    </row>
    <row r="20" spans="1:8">
      <c r="A20">
        <v>999</v>
      </c>
      <c r="B20" t="s">
        <v>127</v>
      </c>
      <c r="C20">
        <v>0</v>
      </c>
      <c r="E20" s="13" t="s">
        <v>134</v>
      </c>
      <c r="G20" t="s">
        <v>131</v>
      </c>
      <c r="H20" t="str">
        <f t="shared" si="0"/>
        <v>999 0  2  imp: 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6" sqref="A6"/>
    </sheetView>
  </sheetViews>
  <sheetFormatPr defaultRowHeight="14.4"/>
  <sheetData>
    <row r="1" spans="1:5">
      <c r="A1" s="1" t="s">
        <v>16</v>
      </c>
      <c r="E1" t="s">
        <v>67</v>
      </c>
    </row>
    <row r="2" spans="1:5">
      <c r="A2" s="2" t="s">
        <v>0</v>
      </c>
      <c r="E2" t="s">
        <v>93</v>
      </c>
    </row>
    <row r="5" spans="1:5">
      <c r="A5" t="s">
        <v>79</v>
      </c>
    </row>
    <row r="6" spans="1:5">
      <c r="A6" s="2" t="s">
        <v>76</v>
      </c>
    </row>
    <row r="7" spans="1:5">
      <c r="A7" s="2" t="s">
        <v>77</v>
      </c>
    </row>
    <row r="8" spans="1:5">
      <c r="A8" s="2" t="s">
        <v>78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4" zoomScale="85" zoomScaleNormal="85" workbookViewId="0">
      <selection activeCell="A20" sqref="A20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58</v>
      </c>
      <c r="D1" t="s">
        <v>67</v>
      </c>
    </row>
    <row r="2" spans="1:4">
      <c r="A2" s="2" t="s">
        <v>0</v>
      </c>
      <c r="D2" s="2" t="s">
        <v>66</v>
      </c>
    </row>
    <row r="3" spans="1:4">
      <c r="A3" t="s">
        <v>10</v>
      </c>
    </row>
    <row r="10" spans="1:4">
      <c r="A10" t="s">
        <v>74</v>
      </c>
    </row>
    <row r="11" spans="1:4" ht="72">
      <c r="A11" s="7" t="s">
        <v>75</v>
      </c>
      <c r="B11" s="7" t="s">
        <v>80</v>
      </c>
    </row>
    <row r="17" spans="1:7">
      <c r="A17" s="6" t="s">
        <v>61</v>
      </c>
      <c r="B17" s="6" t="s">
        <v>37</v>
      </c>
      <c r="C17" s="6" t="s">
        <v>62</v>
      </c>
      <c r="D17" s="6" t="s">
        <v>63</v>
      </c>
      <c r="E17" s="6" t="s">
        <v>64</v>
      </c>
      <c r="F17" s="6" t="s">
        <v>65</v>
      </c>
      <c r="G17" s="6" t="s">
        <v>56</v>
      </c>
    </row>
    <row r="18" spans="1:7">
      <c r="A18" t="s">
        <v>60</v>
      </c>
      <c r="B18" t="s">
        <v>81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6" workbookViewId="0">
      <selection activeCell="B27" sqref="B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91</v>
      </c>
    </row>
    <row r="2" spans="1:5">
      <c r="A2" s="2" t="s">
        <v>0</v>
      </c>
    </row>
    <row r="3" spans="1:5">
      <c r="A3" t="s">
        <v>10</v>
      </c>
    </row>
    <row r="4" spans="1:5">
      <c r="A4" t="s">
        <v>68</v>
      </c>
      <c r="B4" t="s">
        <v>69</v>
      </c>
      <c r="C4" t="s">
        <v>70</v>
      </c>
      <c r="D4" t="s">
        <v>69</v>
      </c>
      <c r="E4" t="s">
        <v>82</v>
      </c>
    </row>
    <row r="6" spans="1:5">
      <c r="A6" t="s">
        <v>71</v>
      </c>
    </row>
    <row r="7" spans="1:5">
      <c r="A7" t="s">
        <v>83</v>
      </c>
    </row>
    <row r="10" spans="1:5">
      <c r="A10" t="s">
        <v>74</v>
      </c>
    </row>
    <row r="17" spans="1:9">
      <c r="A17" t="s">
        <v>72</v>
      </c>
    </row>
    <row r="23" spans="1:9">
      <c r="A23" t="s">
        <v>73</v>
      </c>
    </row>
    <row r="26" spans="1:9">
      <c r="A26" s="6" t="s">
        <v>92</v>
      </c>
      <c r="B26" s="6" t="s">
        <v>37</v>
      </c>
      <c r="C26" s="6" t="s">
        <v>84</v>
      </c>
      <c r="D26" s="6" t="s">
        <v>86</v>
      </c>
      <c r="E26" s="6" t="s">
        <v>87</v>
      </c>
      <c r="F26" s="6" t="s">
        <v>85</v>
      </c>
      <c r="G26" s="6" t="s">
        <v>88</v>
      </c>
      <c r="H26" s="6" t="s">
        <v>89</v>
      </c>
      <c r="I26" s="6" t="s">
        <v>56</v>
      </c>
    </row>
    <row r="27" spans="1:9">
      <c r="A27" t="s">
        <v>71</v>
      </c>
      <c r="B27" t="s">
        <v>90</v>
      </c>
      <c r="C27">
        <v>0</v>
      </c>
      <c r="D27">
        <v>0</v>
      </c>
      <c r="E27">
        <v>0</v>
      </c>
      <c r="I27" t="str">
        <f>A27&amp;" "&amp;C27&amp;" "&amp;D27&amp;" "&amp;E27&amp;" "&amp;B27</f>
        <v>ksrc 0 0 0 $ 1 point source @ origin (0,0,0)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E3" sqref="E3"/>
    </sheetView>
  </sheetViews>
  <sheetFormatPr defaultRowHeight="14.4"/>
  <cols>
    <col min="4" max="4" width="13.523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57</v>
      </c>
      <c r="E1" t="s">
        <v>91</v>
      </c>
    </row>
    <row r="2" spans="1:6">
      <c r="A2" s="2" t="s">
        <v>0</v>
      </c>
      <c r="E2" s="2" t="s">
        <v>98</v>
      </c>
    </row>
    <row r="3" spans="1:6">
      <c r="A3" t="s">
        <v>10</v>
      </c>
      <c r="E3" s="2" t="s">
        <v>126</v>
      </c>
    </row>
    <row r="10" spans="1:6">
      <c r="A10" s="6" t="s">
        <v>94</v>
      </c>
      <c r="B10" s="6" t="s">
        <v>37</v>
      </c>
      <c r="C10" s="6" t="s">
        <v>106</v>
      </c>
      <c r="D10" s="6" t="s">
        <v>95</v>
      </c>
      <c r="E10" s="6" t="s">
        <v>96</v>
      </c>
    </row>
    <row r="11" spans="1:6">
      <c r="A11" t="s">
        <v>97</v>
      </c>
      <c r="B11" t="s">
        <v>121</v>
      </c>
      <c r="E11" t="str">
        <f>A11&amp;" "&amp;B33&amp;" "&amp;B11</f>
        <v>m1 94239.66c 0.037047 94240.66c 0.0017512 94241.66c 0.00011674 31000.66c 0.0013752 $ Pu Sphere Material</v>
      </c>
    </row>
    <row r="12" spans="1:6">
      <c r="A12" t="s">
        <v>123</v>
      </c>
      <c r="B12" t="s">
        <v>124</v>
      </c>
      <c r="E12" t="str">
        <f>A12&amp;" "&amp;B34&amp;" "&amp;B12</f>
        <v>m2 28000.66c 0.093122 $ Ni Cover</v>
      </c>
    </row>
    <row r="16" spans="1:6">
      <c r="A16" t="s">
        <v>97</v>
      </c>
      <c r="B16" s="1" t="s">
        <v>102</v>
      </c>
      <c r="E16" t="s">
        <v>116</v>
      </c>
      <c r="F16" t="s">
        <v>117</v>
      </c>
    </row>
    <row r="17" spans="1:7">
      <c r="A17" s="6" t="s">
        <v>101</v>
      </c>
      <c r="B17" s="6" t="s">
        <v>100</v>
      </c>
      <c r="C17" s="6" t="s">
        <v>99</v>
      </c>
      <c r="D17" s="6" t="s">
        <v>104</v>
      </c>
      <c r="E17" s="6" t="s">
        <v>105</v>
      </c>
      <c r="F17" s="11" t="s">
        <v>107</v>
      </c>
      <c r="G17" s="12" t="s">
        <v>119</v>
      </c>
    </row>
    <row r="18" spans="1:7">
      <c r="A18">
        <v>1</v>
      </c>
      <c r="B18" t="s">
        <v>103</v>
      </c>
      <c r="C18">
        <v>94</v>
      </c>
      <c r="D18" s="14">
        <v>239</v>
      </c>
      <c r="E18" t="str">
        <f>C18&amp;D18&amp;$F$16</f>
        <v>94239.66c</v>
      </c>
      <c r="F18" s="10">
        <f>General!B12</f>
        <v>3.7046999999999997E-2</v>
      </c>
      <c r="G18" t="str">
        <f>E18&amp;" "&amp;F18</f>
        <v>94239.66c 0.037047</v>
      </c>
    </row>
    <row r="19" spans="1:7">
      <c r="A19">
        <v>2</v>
      </c>
      <c r="B19" t="s">
        <v>103</v>
      </c>
      <c r="C19">
        <v>94</v>
      </c>
      <c r="D19" s="14">
        <v>240</v>
      </c>
      <c r="E19" t="str">
        <f>C19&amp;D19&amp;$F$16</f>
        <v>94240.66c</v>
      </c>
      <c r="F19" s="10">
        <f>General!B13</f>
        <v>1.7512000000000001E-3</v>
      </c>
      <c r="G19" t="str">
        <f t="shared" ref="G19:G21" si="0">E19&amp;" "&amp;F19</f>
        <v>94240.66c 0.0017512</v>
      </c>
    </row>
    <row r="20" spans="1:7">
      <c r="A20">
        <v>3</v>
      </c>
      <c r="B20" t="s">
        <v>103</v>
      </c>
      <c r="C20">
        <v>94</v>
      </c>
      <c r="D20" s="14">
        <v>241</v>
      </c>
      <c r="E20" t="str">
        <f>C20&amp;D20&amp;$F$16</f>
        <v>94241.66c</v>
      </c>
      <c r="F20" s="10">
        <f>General!B14</f>
        <v>1.1674E-4</v>
      </c>
      <c r="G20" t="str">
        <f t="shared" si="0"/>
        <v>94241.66c 0.00011674</v>
      </c>
    </row>
    <row r="21" spans="1:7">
      <c r="A21">
        <v>4</v>
      </c>
      <c r="B21" t="s">
        <v>118</v>
      </c>
      <c r="C21">
        <v>31</v>
      </c>
      <c r="D21" s="14" t="s">
        <v>120</v>
      </c>
      <c r="E21" t="str">
        <f>C21&amp;D21&amp;$F$16</f>
        <v>31000.66c</v>
      </c>
      <c r="F21" s="10">
        <f>General!B15</f>
        <v>1.3752E-3</v>
      </c>
      <c r="G21" t="str">
        <f t="shared" si="0"/>
        <v>31000.66c 0.0013752</v>
      </c>
    </row>
    <row r="27" spans="1:7">
      <c r="A27" t="s">
        <v>123</v>
      </c>
      <c r="B27" s="1" t="s">
        <v>102</v>
      </c>
      <c r="E27" t="s">
        <v>116</v>
      </c>
      <c r="F27" t="s">
        <v>117</v>
      </c>
    </row>
    <row r="28" spans="1:7">
      <c r="A28" s="6" t="s">
        <v>101</v>
      </c>
      <c r="B28" s="6" t="s">
        <v>100</v>
      </c>
      <c r="C28" s="6" t="s">
        <v>99</v>
      </c>
      <c r="D28" s="6" t="s">
        <v>104</v>
      </c>
      <c r="E28" s="6" t="s">
        <v>105</v>
      </c>
      <c r="F28" s="11" t="s">
        <v>107</v>
      </c>
      <c r="G28" s="12" t="s">
        <v>119</v>
      </c>
    </row>
    <row r="29" spans="1:7">
      <c r="A29">
        <v>1</v>
      </c>
      <c r="B29" t="s">
        <v>125</v>
      </c>
      <c r="C29">
        <v>28</v>
      </c>
      <c r="D29" s="14" t="s">
        <v>120</v>
      </c>
      <c r="E29" t="str">
        <f>C29&amp;D29&amp;$F$16</f>
        <v>28000.66c</v>
      </c>
      <c r="F29" s="10">
        <f>General!B17</f>
        <v>9.3121999999999996E-2</v>
      </c>
      <c r="G29" t="str">
        <f>E29&amp;" "&amp;F29</f>
        <v>28000.66c 0.093122</v>
      </c>
    </row>
    <row r="32" spans="1:7">
      <c r="A32" s="6" t="s">
        <v>122</v>
      </c>
      <c r="B32" s="6"/>
      <c r="C32" s="6"/>
      <c r="D32" s="6"/>
      <c r="E32" s="6"/>
      <c r="F32" s="6"/>
      <c r="G32" s="6"/>
    </row>
    <row r="33" spans="1:2">
      <c r="A33" t="s">
        <v>97</v>
      </c>
      <c r="B33" t="str">
        <f>G18&amp;" "&amp;G19&amp;" "&amp;G20&amp;" "&amp;G21</f>
        <v>94239.66c 0.037047 94240.66c 0.0017512 94241.66c 0.00011674 31000.66c 0.0013752</v>
      </c>
    </row>
    <row r="34" spans="1:2">
      <c r="A34" t="s">
        <v>123</v>
      </c>
      <c r="B34" t="str">
        <f>G29</f>
        <v>28000.66c 0.093122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2018-09-07T20:55:04Z</dcterms:modified>
</cp:coreProperties>
</file>