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atri\Google Drive\MCNP\MCNP6-Criticality-Primer\MCNP Example Runs\Ex5-3\"/>
    </mc:Choice>
  </mc:AlternateContent>
  <bookViews>
    <workbookView xWindow="0" yWindow="0" windowWidth="14388" windowHeight="3960" firstSheet="1" activeTab="2"/>
  </bookViews>
  <sheets>
    <sheet name="Index" sheetId="6" r:id="rId1"/>
    <sheet name="General" sheetId="9" r:id="rId2"/>
    <sheet name="Surface Cards" sheetId="1" r:id="rId3"/>
    <sheet name="Cell Cards" sheetId="2" r:id="rId4"/>
    <sheet name="Data Cards" sheetId="7" r:id="rId5"/>
    <sheet name="Criticality Control" sheetId="3" r:id="rId6"/>
    <sheet name="Source" sheetId="11" r:id="rId7"/>
    <sheet name="Materials" sheetId="4" r:id="rId8"/>
    <sheet name="Tally" sheetId="10" r:id="rId9"/>
    <sheet name="Vised" sheetId="12" r:id="rId10"/>
    <sheet name="Output" sheetId="5" r:id="rId11"/>
    <sheet name="Data" sheetId="8" r:id="rId1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1" i="2" l="1"/>
  <c r="F27" i="11"/>
  <c r="F31" i="1"/>
  <c r="H27" i="2"/>
  <c r="H28" i="2"/>
  <c r="H29" i="2"/>
  <c r="H30" i="2"/>
  <c r="H32" i="2"/>
  <c r="H33" i="2"/>
  <c r="H34" i="2"/>
  <c r="H35" i="2"/>
  <c r="H36" i="2"/>
  <c r="H22" i="2"/>
  <c r="H26" i="2"/>
  <c r="D25" i="2"/>
  <c r="D23" i="2"/>
  <c r="F23" i="1"/>
  <c r="F22" i="1"/>
  <c r="G19" i="1"/>
  <c r="G20" i="1" s="1"/>
  <c r="E2" i="5" l="1"/>
  <c r="D2" i="5"/>
  <c r="E5" i="9" l="1"/>
  <c r="E12" i="4" l="1"/>
  <c r="E13" i="4"/>
  <c r="E14" i="4"/>
  <c r="E15" i="4"/>
  <c r="B15" i="4"/>
  <c r="B14" i="4"/>
  <c r="B13" i="4"/>
  <c r="B11" i="4"/>
  <c r="B12" i="4"/>
  <c r="E11" i="4"/>
  <c r="A15" i="4"/>
  <c r="A14" i="4"/>
  <c r="B48" i="4"/>
  <c r="A48" i="4"/>
  <c r="A47" i="4"/>
  <c r="B47" i="4"/>
  <c r="F40" i="4"/>
  <c r="F36" i="4"/>
  <c r="H36" i="4" s="1"/>
  <c r="F35" i="4"/>
  <c r="H35" i="4" s="1"/>
  <c r="A44" i="4"/>
  <c r="H24" i="1"/>
  <c r="H23" i="1"/>
  <c r="H25" i="1"/>
  <c r="H26" i="1"/>
  <c r="H27" i="1"/>
  <c r="H28" i="1"/>
  <c r="H29" i="1"/>
  <c r="H30" i="1"/>
  <c r="H31" i="1"/>
  <c r="H32" i="1"/>
  <c r="H33" i="1"/>
  <c r="H34" i="1"/>
  <c r="H35" i="1"/>
  <c r="H36" i="1"/>
  <c r="H37" i="1"/>
  <c r="H38" i="1"/>
  <c r="H39" i="1"/>
  <c r="H22" i="1"/>
  <c r="A11" i="4" l="1"/>
  <c r="A12" i="4"/>
  <c r="A13" i="4"/>
  <c r="A45" i="4"/>
  <c r="B46" i="4"/>
  <c r="A46" i="4"/>
  <c r="H27" i="4"/>
  <c r="B45" i="4" s="1"/>
  <c r="H21" i="4"/>
  <c r="H22" i="4"/>
  <c r="H23" i="4"/>
  <c r="F22" i="4"/>
  <c r="F23" i="4"/>
  <c r="F21" i="4"/>
  <c r="H20" i="4"/>
  <c r="F20" i="4"/>
  <c r="H19" i="4"/>
  <c r="F31" i="4"/>
  <c r="H24" i="2"/>
  <c r="H25" i="2"/>
  <c r="B44" i="4" l="1"/>
  <c r="F27" i="4"/>
  <c r="H23" i="2" l="1"/>
  <c r="H18" i="1"/>
  <c r="H21" i="1"/>
  <c r="F19" i="4" l="1"/>
  <c r="G18" i="3"/>
  <c r="H20" i="1"/>
  <c r="H19" i="1"/>
</calcChain>
</file>

<file path=xl/comments1.xml><?xml version="1.0" encoding="utf-8"?>
<comments xmlns="http://schemas.openxmlformats.org/spreadsheetml/2006/main">
  <authors>
    <author>Patrick Dolloso</author>
  </authors>
  <commentList>
    <comment ref="A17" authorId="0" shapeId="0">
      <text>
        <r>
          <rPr>
            <sz val="9"/>
            <color indexed="81"/>
            <rFont val="Tahoma"/>
            <family val="2"/>
          </rPr>
          <t>c indicates a comment</t>
        </r>
      </text>
    </comment>
    <comment ref="B17" authorId="0" shapeId="0">
      <text>
        <r>
          <rPr>
            <sz val="9"/>
            <color indexed="81"/>
            <rFont val="Tahoma"/>
            <family val="2"/>
          </rPr>
          <t>$ indicates a comment</t>
        </r>
      </text>
    </comment>
  </commentList>
</comments>
</file>

<file path=xl/comments2.xml><?xml version="1.0" encoding="utf-8"?>
<comments xmlns="http://schemas.openxmlformats.org/spreadsheetml/2006/main">
  <authors>
    <author>Patrick Dolloso</author>
  </authors>
  <commentList>
    <comment ref="A21" authorId="0" shapeId="0">
      <text>
        <r>
          <rPr>
            <b/>
            <sz val="9"/>
            <color indexed="81"/>
            <rFont val="Tahoma"/>
            <family val="2"/>
          </rPr>
          <t>Cell number</t>
        </r>
        <r>
          <rPr>
            <sz val="9"/>
            <color indexed="81"/>
            <rFont val="Tahoma"/>
            <family val="2"/>
          </rPr>
          <t>, 
starting in columns 1-5</t>
        </r>
      </text>
    </comment>
    <comment ref="C21" authorId="0" shapeId="0">
      <text>
        <r>
          <rPr>
            <b/>
            <sz val="9"/>
            <color indexed="81"/>
            <rFont val="Tahoma"/>
            <family val="2"/>
          </rPr>
          <t>material number</t>
        </r>
        <r>
          <rPr>
            <sz val="9"/>
            <color indexed="81"/>
            <rFont val="Tahoma"/>
            <family val="2"/>
          </rPr>
          <t xml:space="preserve"> 
(0 if cell is void)</t>
        </r>
      </text>
    </comment>
    <comment ref="D21" authorId="0" shapeId="0">
      <text>
        <r>
          <rPr>
            <b/>
            <sz val="9"/>
            <color indexed="81"/>
            <rFont val="Tahoma"/>
            <family val="2"/>
          </rPr>
          <t>Cell material density</t>
        </r>
        <r>
          <rPr>
            <sz val="9"/>
            <color indexed="81"/>
            <rFont val="Tahoma"/>
            <family val="2"/>
          </rPr>
          <t xml:space="preserve">
* No entry if cell is void
* (+) = atom density [atoms/b-cm]
* (-) = mass density [g/cc]</t>
        </r>
      </text>
    </comment>
    <comment ref="E21" authorId="0" shapeId="0">
      <text>
        <r>
          <rPr>
            <sz val="9"/>
            <color indexed="81"/>
            <rFont val="Tahoma"/>
            <family val="2"/>
          </rPr>
          <t>Geometry sense definition: assigns surface regions to bind to cell
*&lt;space&gt; = intersection
*"#" = complement
*":" = union</t>
        </r>
      </text>
    </comment>
    <comment ref="A28" authorId="0" shapeId="0">
      <text>
        <r>
          <rPr>
            <sz val="9"/>
            <color indexed="81"/>
            <rFont val="Tahoma"/>
            <family val="2"/>
          </rPr>
          <t>Cell 5 is the lattice cell and will be filled with the cells belonging to universe 1.
Cell 5 is given a material number of 0 because the materials have been defined in cells 1-4. Cell 5 is all space with a negative sense with respect to (wrt) surface 8, a positive sense wrt surface 9, a negative sense wrt surface 10, and a positive sense wrt surface 11.</t>
        </r>
      </text>
    </comment>
    <comment ref="E28" authorId="0" shapeId="0">
      <text>
        <r>
          <rPr>
            <sz val="9"/>
            <color indexed="81"/>
            <rFont val="Tahoma"/>
            <family val="2"/>
          </rPr>
          <t>Surface 8 is opposite surface 9, and surface 10 is opposite surface 11. We define the cell as a square lattice, lat=l, and fill the cell with universe 1, fill=l. This specification creates an infinite lattice in only the x and y direction. The lattice cell itself is infinite in the ± z direction. This infinite lattice is designated as universe 2. A neutron importance of 1 completes the cell.</t>
        </r>
      </text>
    </comment>
    <comment ref="F28" authorId="0" shapeId="0">
      <text>
        <r>
          <rPr>
            <sz val="9"/>
            <color indexed="81"/>
            <rFont val="Tahoma"/>
            <family val="2"/>
          </rPr>
          <t>We have defined a unit slab, infinite in z, that is duplicated in the x and y directions by the lat card. The order of these surfaces on the cell card is important. It determines in which spatial directions the lattice indices increase and decrease. Each lattice element has a unique location identifier.</t>
        </r>
      </text>
    </comment>
  </commentList>
</comments>
</file>

<file path=xl/comments3.xml><?xml version="1.0" encoding="utf-8"?>
<comments xmlns="http://schemas.openxmlformats.org/spreadsheetml/2006/main">
  <authors>
    <author>Patrick Dolloso</author>
  </authors>
  <commentList>
    <comment ref="A11" authorId="0" shapeId="0">
      <text>
        <r>
          <rPr>
            <b/>
            <sz val="9"/>
            <color indexed="81"/>
            <rFont val="Tahoma"/>
            <family val="2"/>
          </rPr>
          <t>Patrick Dolloso:</t>
        </r>
        <r>
          <rPr>
            <sz val="9"/>
            <color indexed="81"/>
            <rFont val="Tahoma"/>
            <family val="2"/>
          </rPr>
          <t xml:space="preserve">
This is done by estimating mean # of fission neutrons produced in 1 generation wrt previous generation.
A generation is the lifetime of a neutron from birth to death by escape, capture, absorption leading to fission</t>
        </r>
      </text>
    </comment>
    <comment ref="A18" authorId="0" shapeId="0">
      <text>
        <r>
          <rPr>
            <b/>
            <sz val="9"/>
            <color indexed="81"/>
            <rFont val="Tahoma"/>
            <family val="2"/>
          </rPr>
          <t>Patrick Dolloso:</t>
        </r>
        <r>
          <rPr>
            <sz val="9"/>
            <color indexed="81"/>
            <rFont val="Tahoma"/>
            <family val="2"/>
          </rPr>
          <t xml:space="preserve">
The kcode card defines the nominal number of source histories, N per cycle, an initial guess for k_eff, the </t>
        </r>
      </text>
    </comment>
  </commentList>
</comments>
</file>

<file path=xl/comments4.xml><?xml version="1.0" encoding="utf-8"?>
<comments xmlns="http://schemas.openxmlformats.org/spreadsheetml/2006/main">
  <authors>
    <author>Patrick Dolloso</author>
  </authors>
  <commentList>
    <comment ref="A4" authorId="0" shapeId="0">
      <text>
        <r>
          <rPr>
            <b/>
            <sz val="9"/>
            <color indexed="81"/>
            <rFont val="Tahoma"/>
            <family val="2"/>
          </rPr>
          <t>Patrick Dolloso:</t>
        </r>
        <r>
          <rPr>
            <sz val="9"/>
            <color indexed="81"/>
            <rFont val="Tahoma"/>
            <family val="2"/>
          </rPr>
          <t xml:space="preserve">
Criticality problems often use a ksrc card to specify the initial spatial fission
distribution.</t>
        </r>
      </text>
    </comment>
  </commentList>
</comments>
</file>

<file path=xl/comments5.xml><?xml version="1.0" encoding="utf-8"?>
<comments xmlns="http://schemas.openxmlformats.org/spreadsheetml/2006/main">
  <authors>
    <author>Patrick Dolloso</author>
  </authors>
  <commentList>
    <comment ref="D18" authorId="0" shapeId="0">
      <text>
        <r>
          <rPr>
            <b/>
            <sz val="9"/>
            <color indexed="81"/>
            <rFont val="Tahoma"/>
            <family val="2"/>
          </rPr>
          <t>Patrick Dolloso:</t>
        </r>
        <r>
          <rPr>
            <sz val="9"/>
            <color indexed="81"/>
            <rFont val="Tahoma"/>
            <family val="2"/>
          </rPr>
          <t xml:space="preserve">
put 000 if naturally occuring</t>
        </r>
      </text>
    </comment>
    <comment ref="G18" authorId="0" shapeId="0">
      <text>
        <r>
          <rPr>
            <b/>
            <sz val="9"/>
            <color indexed="81"/>
            <rFont val="Tahoma"/>
            <family val="2"/>
          </rPr>
          <t>Patrick Dolloso:</t>
        </r>
        <r>
          <rPr>
            <sz val="9"/>
            <color indexed="81"/>
            <rFont val="Tahoma"/>
            <family val="2"/>
          </rPr>
          <t xml:space="preserve">
Material density
* (+) = atom density [atoms/b-cm]
* (-) = mass density [g/cc]</t>
        </r>
      </text>
    </comment>
    <comment ref="D26" authorId="0" shapeId="0">
      <text>
        <r>
          <rPr>
            <b/>
            <sz val="9"/>
            <color indexed="81"/>
            <rFont val="Tahoma"/>
            <family val="2"/>
          </rPr>
          <t>Patrick Dolloso:</t>
        </r>
        <r>
          <rPr>
            <sz val="9"/>
            <color indexed="81"/>
            <rFont val="Tahoma"/>
            <family val="2"/>
          </rPr>
          <t xml:space="preserve">
put 000 if naturally occuring</t>
        </r>
      </text>
    </comment>
    <comment ref="G26" authorId="0" shapeId="0">
      <text>
        <r>
          <rPr>
            <b/>
            <sz val="9"/>
            <color indexed="81"/>
            <rFont val="Tahoma"/>
            <family val="2"/>
          </rPr>
          <t>Patrick Dolloso:</t>
        </r>
        <r>
          <rPr>
            <sz val="9"/>
            <color indexed="81"/>
            <rFont val="Tahoma"/>
            <family val="2"/>
          </rPr>
          <t xml:space="preserve">
Material density
* (+) = atom density [atoms/b-cm]
* (-) = mass density [g/cc]</t>
        </r>
      </text>
    </comment>
    <comment ref="D30" authorId="0" shapeId="0">
      <text>
        <r>
          <rPr>
            <b/>
            <sz val="9"/>
            <color indexed="81"/>
            <rFont val="Tahoma"/>
            <family val="2"/>
          </rPr>
          <t>Patrick Dolloso:</t>
        </r>
        <r>
          <rPr>
            <sz val="9"/>
            <color indexed="81"/>
            <rFont val="Tahoma"/>
            <family val="2"/>
          </rPr>
          <t xml:space="preserve">
put 000 if naturally occuring</t>
        </r>
      </text>
    </comment>
    <comment ref="G30" authorId="0" shapeId="0">
      <text>
        <r>
          <rPr>
            <b/>
            <sz val="9"/>
            <color indexed="81"/>
            <rFont val="Tahoma"/>
            <family val="2"/>
          </rPr>
          <t>Patrick Dolloso:</t>
        </r>
        <r>
          <rPr>
            <sz val="9"/>
            <color indexed="81"/>
            <rFont val="Tahoma"/>
            <family val="2"/>
          </rPr>
          <t xml:space="preserve">
Material density
* (+) = atom density [atoms/b-cm]
* (-) = mass density [g/cc]</t>
        </r>
      </text>
    </comment>
    <comment ref="D34" authorId="0" shapeId="0">
      <text>
        <r>
          <rPr>
            <b/>
            <sz val="9"/>
            <color indexed="81"/>
            <rFont val="Tahoma"/>
            <family val="2"/>
          </rPr>
          <t>Patrick Dolloso:</t>
        </r>
        <r>
          <rPr>
            <sz val="9"/>
            <color indexed="81"/>
            <rFont val="Tahoma"/>
            <family val="2"/>
          </rPr>
          <t xml:space="preserve">
put 000 if naturally occuring</t>
        </r>
      </text>
    </comment>
    <comment ref="G34" authorId="0" shapeId="0">
      <text>
        <r>
          <rPr>
            <b/>
            <sz val="9"/>
            <color indexed="81"/>
            <rFont val="Tahoma"/>
            <family val="2"/>
          </rPr>
          <t>Patrick Dolloso:</t>
        </r>
        <r>
          <rPr>
            <sz val="9"/>
            <color indexed="81"/>
            <rFont val="Tahoma"/>
            <family val="2"/>
          </rPr>
          <t xml:space="preserve">
Material density
* (+) = atom density [atoms/b-cm]
* (-) = mass density [g/cc]</t>
        </r>
      </text>
    </comment>
    <comment ref="D39" authorId="0" shapeId="0">
      <text>
        <r>
          <rPr>
            <b/>
            <sz val="9"/>
            <color indexed="81"/>
            <rFont val="Tahoma"/>
            <family val="2"/>
          </rPr>
          <t>Patrick Dolloso:</t>
        </r>
        <r>
          <rPr>
            <sz val="9"/>
            <color indexed="81"/>
            <rFont val="Tahoma"/>
            <family val="2"/>
          </rPr>
          <t xml:space="preserve">
put 000 if naturally occuring</t>
        </r>
      </text>
    </comment>
    <comment ref="G39" authorId="0" shapeId="0">
      <text>
        <r>
          <rPr>
            <b/>
            <sz val="9"/>
            <color indexed="81"/>
            <rFont val="Tahoma"/>
            <family val="2"/>
          </rPr>
          <t>Patrick Dolloso:</t>
        </r>
        <r>
          <rPr>
            <sz val="9"/>
            <color indexed="81"/>
            <rFont val="Tahoma"/>
            <family val="2"/>
          </rPr>
          <t xml:space="preserve">
Material density
* (+) = atom density [atoms/b-cm]
* (-) = mass density [g/cc]</t>
        </r>
      </text>
    </comment>
  </commentList>
</comments>
</file>

<file path=xl/sharedStrings.xml><?xml version="1.0" encoding="utf-8"?>
<sst xmlns="http://schemas.openxmlformats.org/spreadsheetml/2006/main" count="1002" uniqueCount="474">
  <si>
    <t>Index</t>
  </si>
  <si>
    <t>Table of Contents</t>
  </si>
  <si>
    <t>Patrick Dolloso</t>
  </si>
  <si>
    <t>Prepared By</t>
  </si>
  <si>
    <t>Title (version)</t>
  </si>
  <si>
    <t>Surface Cards</t>
  </si>
  <si>
    <t>Cell Cards</t>
  </si>
  <si>
    <t>Source</t>
  </si>
  <si>
    <t>Materials</t>
  </si>
  <si>
    <t>Output</t>
  </si>
  <si>
    <t>Format</t>
  </si>
  <si>
    <t>Format (From MCNP Criticality Primer III, p.12)</t>
  </si>
  <si>
    <t>j</t>
  </si>
  <si>
    <t>a</t>
  </si>
  <si>
    <t>Source Cards</t>
  </si>
  <si>
    <t>General Input File Format</t>
  </si>
  <si>
    <t>Data Cards</t>
  </si>
  <si>
    <t>Version Control</t>
  </si>
  <si>
    <t>Version</t>
  </si>
  <si>
    <t>Date</t>
  </si>
  <si>
    <t>Person</t>
  </si>
  <si>
    <t>Comments</t>
  </si>
  <si>
    <t>Created Document</t>
  </si>
  <si>
    <t>P Dolloso</t>
  </si>
  <si>
    <t>Sep 6 2018</t>
  </si>
  <si>
    <t>0-1</t>
  </si>
  <si>
    <t>Usage restriction</t>
  </si>
  <si>
    <t>None, Public</t>
  </si>
  <si>
    <t>x</t>
  </si>
  <si>
    <t>y</t>
  </si>
  <si>
    <t>z</t>
  </si>
  <si>
    <t>Tally Specifications</t>
  </si>
  <si>
    <t>Problem Description</t>
  </si>
  <si>
    <t>Details:</t>
  </si>
  <si>
    <t>Comment</t>
  </si>
  <si>
    <t>General</t>
  </si>
  <si>
    <t>GitHub Location</t>
  </si>
  <si>
    <t>Master Github Link</t>
  </si>
  <si>
    <t>Tally</t>
  </si>
  <si>
    <t>Data</t>
  </si>
  <si>
    <t>Raw code (spacing might need adjustment)</t>
  </si>
  <si>
    <t>QA</t>
  </si>
  <si>
    <t>Good</t>
  </si>
  <si>
    <t>Bad</t>
  </si>
  <si>
    <t>Unchecked</t>
  </si>
  <si>
    <t>m</t>
  </si>
  <si>
    <t>d</t>
  </si>
  <si>
    <t>geom</t>
  </si>
  <si>
    <t>params</t>
  </si>
  <si>
    <t>raw code</t>
  </si>
  <si>
    <t>Material Cards</t>
  </si>
  <si>
    <t>Criticality Control Cards</t>
  </si>
  <si>
    <t>Criticality Control</t>
  </si>
  <si>
    <t>kcode</t>
  </si>
  <si>
    <t>Criticality Card</t>
  </si>
  <si>
    <t>nsrck</t>
  </si>
  <si>
    <t>rkk</t>
  </si>
  <si>
    <t>ikz</t>
  </si>
  <si>
    <t>kct</t>
  </si>
  <si>
    <t>Canteach: Criticality in MCNP</t>
  </si>
  <si>
    <t>Refs:</t>
  </si>
  <si>
    <t>KSRC</t>
  </si>
  <si>
    <t>or</t>
  </si>
  <si>
    <t>SDEF</t>
  </si>
  <si>
    <t>ksrc</t>
  </si>
  <si>
    <t>sdef</t>
  </si>
  <si>
    <t>srctp</t>
  </si>
  <si>
    <t>Notes:</t>
  </si>
  <si>
    <t>The purpose of the criticality calculations is to determine the value of the effective multiplicative factor, k_eff</t>
  </si>
  <si>
    <t>1. Criticality Control Cards (kcode)</t>
  </si>
  <si>
    <t>2. Source Cards</t>
  </si>
  <si>
    <t>3. Material Cards</t>
  </si>
  <si>
    <t>For Criticality calculations, we have 3 data cards (can have many more, see Ch.3):</t>
  </si>
  <si>
    <t>MCNP provides three main estimates for k_eff, based on collision, absorption
or track-length. Combined estimates of k_eff is made also from these three
estimators</t>
  </si>
  <si>
    <t>$ This is a k_eff estimation calculation card</t>
  </si>
  <si>
    <t>SRCTP</t>
  </si>
  <si>
    <t>Format:</t>
  </si>
  <si>
    <t>x1</t>
  </si>
  <si>
    <t>x2</t>
  </si>
  <si>
    <t>y1</t>
  </si>
  <si>
    <t>z1</t>
  </si>
  <si>
    <t>y2</t>
  </si>
  <si>
    <t>z2</t>
  </si>
  <si>
    <t>Ref:</t>
  </si>
  <si>
    <t>Source card</t>
  </si>
  <si>
    <t>Ch.3 of MCNP6 Manual</t>
  </si>
  <si>
    <t>mn</t>
  </si>
  <si>
    <t>fraction</t>
  </si>
  <si>
    <t>Raw Code</t>
  </si>
  <si>
    <t>m1</t>
  </si>
  <si>
    <t>IAEA Live Chart of Nuclides</t>
  </si>
  <si>
    <t>Z-number</t>
  </si>
  <si>
    <t>Material</t>
  </si>
  <si>
    <t>Element</t>
  </si>
  <si>
    <t>A-number</t>
  </si>
  <si>
    <t>Zaid</t>
  </si>
  <si>
    <t>zaid</t>
  </si>
  <si>
    <t>Density</t>
  </si>
  <si>
    <t>Library</t>
  </si>
  <si>
    <t>.66c</t>
  </si>
  <si>
    <t>Raw Card</t>
  </si>
  <si>
    <t>Card Entry</t>
  </si>
  <si>
    <t>Periodic Table</t>
  </si>
  <si>
    <t>importance</t>
  </si>
  <si>
    <t>raw cell cards code</t>
  </si>
  <si>
    <t>imp:n=1</t>
  </si>
  <si>
    <t>imp:n=0</t>
  </si>
  <si>
    <t>Vised</t>
  </si>
  <si>
    <t>keff</t>
  </si>
  <si>
    <t>results</t>
  </si>
  <si>
    <t>for:</t>
  </si>
  <si>
    <t>probid</t>
  </si>
  <si>
    <t>=</t>
  </si>
  <si>
    <t>the</t>
  </si>
  <si>
    <t>initial</t>
  </si>
  <si>
    <t>fission</t>
  </si>
  <si>
    <t>neutron</t>
  </si>
  <si>
    <t>source</t>
  </si>
  <si>
    <t>distribution</t>
  </si>
  <si>
    <t>used</t>
  </si>
  <si>
    <t>points</t>
  </si>
  <si>
    <t>that</t>
  </si>
  <si>
    <t>were</t>
  </si>
  <si>
    <t>input</t>
  </si>
  <si>
    <t>on</t>
  </si>
  <si>
    <t>card.</t>
  </si>
  <si>
    <t>criticality</t>
  </si>
  <si>
    <t>problem</t>
  </si>
  <si>
    <t>was</t>
  </si>
  <si>
    <t>scheduled</t>
  </si>
  <si>
    <t>to</t>
  </si>
  <si>
    <t>skip</t>
  </si>
  <si>
    <t>cycles</t>
  </si>
  <si>
    <t>and</t>
  </si>
  <si>
    <t>run</t>
  </si>
  <si>
    <t>total</t>
  </si>
  <si>
    <t>of</t>
  </si>
  <si>
    <t>with</t>
  </si>
  <si>
    <t>nominally</t>
  </si>
  <si>
    <t>neutrons</t>
  </si>
  <si>
    <t>per</t>
  </si>
  <si>
    <t>cycle.</t>
  </si>
  <si>
    <t>this</t>
  </si>
  <si>
    <t>has</t>
  </si>
  <si>
    <t>inactive</t>
  </si>
  <si>
    <t>histories</t>
  </si>
  <si>
    <t>active</t>
  </si>
  <si>
    <t>histories.</t>
  </si>
  <si>
    <t>calculation</t>
  </si>
  <si>
    <t>completed</t>
  </si>
  <si>
    <t>requested</t>
  </si>
  <si>
    <t>number</t>
  </si>
  <si>
    <t>using</t>
  </si>
  <si>
    <t>all</t>
  </si>
  <si>
    <t>cells</t>
  </si>
  <si>
    <t>fissionable</t>
  </si>
  <si>
    <t>material</t>
  </si>
  <si>
    <t>sampled</t>
  </si>
  <si>
    <t>had</t>
  </si>
  <si>
    <t>points.</t>
  </si>
  <si>
    <t>comment.</t>
  </si>
  <si>
    <t>Average</t>
  </si>
  <si>
    <t>fission-source</t>
  </si>
  <si>
    <t>entropy</t>
  </si>
  <si>
    <t>for</t>
  </si>
  <si>
    <t>last</t>
  </si>
  <si>
    <t>half</t>
  </si>
  <si>
    <t>cycles:</t>
  </si>
  <si>
    <t>H=</t>
  </si>
  <si>
    <t>population</t>
  </si>
  <si>
    <t>std.dev.=</t>
  </si>
  <si>
    <t>Cycle</t>
  </si>
  <si>
    <t>is</t>
  </si>
  <si>
    <t>first</t>
  </si>
  <si>
    <t>cycle</t>
  </si>
  <si>
    <t>having</t>
  </si>
  <si>
    <t>within</t>
  </si>
  <si>
    <t>std.dev.</t>
  </si>
  <si>
    <t>average</t>
  </si>
  <si>
    <t>cycles.</t>
  </si>
  <si>
    <t>At</t>
  </si>
  <si>
    <t>least</t>
  </si>
  <si>
    <t>many</t>
  </si>
  <si>
    <t>should</t>
  </si>
  <si>
    <t>be</t>
  </si>
  <si>
    <t>discarded.</t>
  </si>
  <si>
    <t>convergence</t>
  </si>
  <si>
    <t>check</t>
  </si>
  <si>
    <t>passed.</t>
  </si>
  <si>
    <t>w</t>
  </si>
  <si>
    <t>test</t>
  </si>
  <si>
    <t>normality</t>
  </si>
  <si>
    <t>applied</t>
  </si>
  <si>
    <t>individual</t>
  </si>
  <si>
    <t>collision,</t>
  </si>
  <si>
    <t>absorption,</t>
  </si>
  <si>
    <t>track-length</t>
  </si>
  <si>
    <t>values</t>
  </si>
  <si>
    <t>are:</t>
  </si>
  <si>
    <t>k(</t>
  </si>
  <si>
    <t>collision)</t>
  </si>
  <si>
    <t>appear</t>
  </si>
  <si>
    <t>normally</t>
  </si>
  <si>
    <t>distributed</t>
  </si>
  <si>
    <t>at</t>
  </si>
  <si>
    <t>percent</t>
  </si>
  <si>
    <t>confidence</t>
  </si>
  <si>
    <t>level</t>
  </si>
  <si>
    <t>k(absorption)</t>
  </si>
  <si>
    <t>k(trk</t>
  </si>
  <si>
    <t>length)</t>
  </si>
  <si>
    <t>-----------------------------------------------------------------------------------------------------------------------------------</t>
  </si>
  <si>
    <t>|</t>
  </si>
  <si>
    <t>final</t>
  </si>
  <si>
    <t>estimated</t>
  </si>
  <si>
    <t>combined</t>
  </si>
  <si>
    <t>collision/absorption/track-length</t>
  </si>
  <si>
    <t>an</t>
  </si>
  <si>
    <t>standard</t>
  </si>
  <si>
    <t>deviation</t>
  </si>
  <si>
    <t>68,</t>
  </si>
  <si>
    <t>95,</t>
  </si>
  <si>
    <t>&amp;</t>
  </si>
  <si>
    <t>intervals</t>
  </si>
  <si>
    <t>are</t>
  </si>
  <si>
    <t>(col/abs/tl)</t>
  </si>
  <si>
    <t>prompt</t>
  </si>
  <si>
    <t>removal</t>
  </si>
  <si>
    <t>lifetime</t>
  </si>
  <si>
    <t>seconds</t>
  </si>
  <si>
    <t>energy</t>
  </si>
  <si>
    <t>causing</t>
  </si>
  <si>
    <t>mev</t>
  </si>
  <si>
    <t>corresponding</t>
  </si>
  <si>
    <t>lethargy</t>
  </si>
  <si>
    <t>percentages</t>
  </si>
  <si>
    <t>fissions</t>
  </si>
  <si>
    <t>caused</t>
  </si>
  <si>
    <t>by</t>
  </si>
  <si>
    <t>in</t>
  </si>
  <si>
    <t>thermal,</t>
  </si>
  <si>
    <t>intermediate,</t>
  </si>
  <si>
    <t>fast</t>
  </si>
  <si>
    <t>ranges</t>
  </si>
  <si>
    <t>(&lt;0.625</t>
  </si>
  <si>
    <t>ev):</t>
  </si>
  <si>
    <t>(0.625</t>
  </si>
  <si>
    <t>ev</t>
  </si>
  <si>
    <t>-</t>
  </si>
  <si>
    <t>kev):</t>
  </si>
  <si>
    <t>(&gt;100</t>
  </si>
  <si>
    <t>produced</t>
  </si>
  <si>
    <t>absorbed</t>
  </si>
  <si>
    <t>(capture</t>
  </si>
  <si>
    <t>+</t>
  </si>
  <si>
    <t>fission)</t>
  </si>
  <si>
    <t>geometry</t>
  </si>
  <si>
    <t>c</t>
  </si>
  <si>
    <t>Units</t>
  </si>
  <si>
    <t>Parameter</t>
  </si>
  <si>
    <t>Value</t>
  </si>
  <si>
    <t>Description</t>
  </si>
  <si>
    <t>cm</t>
  </si>
  <si>
    <t>keffs,</t>
  </si>
  <si>
    <t>one</t>
  </si>
  <si>
    <t>deviations,</t>
  </si>
  <si>
    <t>estimator</t>
  </si>
  <si>
    <t>corr</t>
  </si>
  <si>
    <t>collision</t>
  </si>
  <si>
    <t>absorption</t>
  </si>
  <si>
    <t>track</t>
  </si>
  <si>
    <t>length</t>
  </si>
  <si>
    <t>col/absorp</t>
  </si>
  <si>
    <t>abs/trk</t>
  </si>
  <si>
    <t>len</t>
  </si>
  <si>
    <t>col/trk</t>
  </si>
  <si>
    <t>col/abs/trk</t>
  </si>
  <si>
    <t>if</t>
  </si>
  <si>
    <t>largest</t>
  </si>
  <si>
    <t>each</t>
  </si>
  <si>
    <t>occurred</t>
  </si>
  <si>
    <t>next</t>
  </si>
  <si>
    <t>cycle,</t>
  </si>
  <si>
    <t>would</t>
  </si>
  <si>
    <t>be:</t>
  </si>
  <si>
    <t>lifetimes,</t>
  </si>
  <si>
    <t>(sec):</t>
  </si>
  <si>
    <t>std.</t>
  </si>
  <si>
    <t>dev.</t>
  </si>
  <si>
    <t>estimates</t>
  </si>
  <si>
    <t>lifetimes</t>
  </si>
  <si>
    <t>escape</t>
  </si>
  <si>
    <t>capture</t>
  </si>
  <si>
    <t>lifetime(abs)</t>
  </si>
  <si>
    <t>lifetime(c/a/t)</t>
  </si>
  <si>
    <t>1average</t>
  </si>
  <si>
    <t>different</t>
  </si>
  <si>
    <t>batch</t>
  </si>
  <si>
    <t>sizes</t>
  </si>
  <si>
    <t>estimators</t>
  </si>
  <si>
    <t>deviations</t>
  </si>
  <si>
    <t>k(c/a/t)</t>
  </si>
  <si>
    <t>k</t>
  </si>
  <si>
    <t>batches</t>
  </si>
  <si>
    <t>k(col)</t>
  </si>
  <si>
    <t>st</t>
  </si>
  <si>
    <t>dev</t>
  </si>
  <si>
    <t>k(abs)</t>
  </si>
  <si>
    <t>k(trk)</t>
  </si>
  <si>
    <t>co/ab/trk</t>
  </si>
  <si>
    <t>|95/95/95|</t>
  </si>
  <si>
    <t>m2</t>
  </si>
  <si>
    <t>238</t>
  </si>
  <si>
    <t>U-238</t>
  </si>
  <si>
    <t>U-235</t>
  </si>
  <si>
    <t>235</t>
  </si>
  <si>
    <t>Side View</t>
  </si>
  <si>
    <t>Top View</t>
  </si>
  <si>
    <t>cz</t>
  </si>
  <si>
    <t>pz</t>
  </si>
  <si>
    <t>.60t</t>
  </si>
  <si>
    <t>.62c</t>
  </si>
  <si>
    <t>001</t>
  </si>
  <si>
    <t>H</t>
  </si>
  <si>
    <t>O</t>
  </si>
  <si>
    <t>016</t>
  </si>
  <si>
    <t>F</t>
  </si>
  <si>
    <t>019</t>
  </si>
  <si>
    <t>mt1</t>
  </si>
  <si>
    <t>lwtr.60t</t>
  </si>
  <si>
    <t>Light Water</t>
  </si>
  <si>
    <t>Al</t>
  </si>
  <si>
    <t>027</t>
  </si>
  <si>
    <t>N_H2</t>
  </si>
  <si>
    <t>h_soln</t>
  </si>
  <si>
    <t>h_sep</t>
  </si>
  <si>
    <t>thickness</t>
  </si>
  <si>
    <t>Params</t>
  </si>
  <si>
    <t>Surfaces</t>
  </si>
  <si>
    <t>Mnemonic</t>
  </si>
  <si>
    <t>Parameters</t>
  </si>
  <si>
    <t>$ soln radius</t>
  </si>
  <si>
    <t xml:space="preserve">c </t>
  </si>
  <si>
    <t>px</t>
  </si>
  <si>
    <t>py</t>
  </si>
  <si>
    <t>m3</t>
  </si>
  <si>
    <t>mt3</t>
  </si>
  <si>
    <t xml:space="preserve">Description: </t>
  </si>
  <si>
    <t>Material 3 - H2O (water)</t>
  </si>
  <si>
    <t>Description:</t>
  </si>
  <si>
    <t>Material 2 - Al Case</t>
  </si>
  <si>
    <t>Material 1 - UO2F2</t>
  </si>
  <si>
    <t>mcnp6 cmd prompt</t>
  </si>
  <si>
    <t>MCNP version</t>
  </si>
  <si>
    <t>file name</t>
  </si>
  <si>
    <t>file extension</t>
  </si>
  <si>
    <t>Ex4-3</t>
  </si>
  <si>
    <t>.i</t>
  </si>
  <si>
    <t>multithread number</t>
  </si>
  <si>
    <t>cmd line</t>
  </si>
  <si>
    <t>mcnp6</t>
  </si>
  <si>
    <t>$ void universe</t>
  </si>
  <si>
    <t>Repeated</t>
  </si>
  <si>
    <t>structures,</t>
  </si>
  <si>
    <t>two</t>
  </si>
  <si>
    <t>cylinders</t>
  </si>
  <si>
    <t>print</t>
  </si>
  <si>
    <t>table</t>
  </si>
  <si>
    <t>off:</t>
  </si>
  <si>
    <t>cannot</t>
  </si>
  <si>
    <t>determine</t>
  </si>
  <si>
    <t>repeated</t>
  </si>
  <si>
    <t>structures</t>
  </si>
  <si>
    <t>/</t>
  </si>
  <si>
    <t>lattice</t>
  </si>
  <si>
    <t>elements</t>
  </si>
  <si>
    <t>sampled.</t>
  </si>
  <si>
    <t>0.58418,</t>
  </si>
  <si>
    <t>0.58480,</t>
  </si>
  <si>
    <t>0.58234-0.58480</t>
  </si>
  <si>
    <t>0.58193-0.58520</t>
  </si>
  <si>
    <t>0.58225-0.58493</t>
  </si>
  <si>
    <t>0.58182-0.58537</t>
  </si>
  <si>
    <t>0.58253-0.58461</t>
  </si>
  <si>
    <t>0.58218-0.58495</t>
  </si>
  <si>
    <t>0.58247-0.58476</t>
  </si>
  <si>
    <t>0.58208-0.58515</t>
  </si>
  <si>
    <t>0.58261-0.58467</t>
  </si>
  <si>
    <t>0.58223-0.58505</t>
  </si>
  <si>
    <t>0.58257-0.58491</t>
  </si>
  <si>
    <t>0.58213-0.58535</t>
  </si>
  <si>
    <t>0.58227-0.58521</t>
  </si>
  <si>
    <t>0.58157-0.58592</t>
  </si>
  <si>
    <t>0.58132-0.58565</t>
  </si>
  <si>
    <t>0.58009-0.58688</t>
  </si>
  <si>
    <t>0.58029-0.58739</t>
  </si>
  <si>
    <t>0.57565-0.59203</t>
  </si>
  <si>
    <t>0.57692-0.59021</t>
  </si>
  <si>
    <t>0.55030-0.61683</t>
  </si>
  <si>
    <t>std deviation</t>
  </si>
  <si>
    <t>k_eff</t>
  </si>
  <si>
    <t>Square Lattice of 3x2 Pu Cylinders</t>
  </si>
  <si>
    <t>Ex5-3</t>
  </si>
  <si>
    <t>Notes: MCNP6 Primer Ex 5-3 (v0-1)</t>
  </si>
  <si>
    <t>N239</t>
  </si>
  <si>
    <t>N240</t>
  </si>
  <si>
    <t>N241</t>
  </si>
  <si>
    <t>N242</t>
  </si>
  <si>
    <t>N_O2</t>
  </si>
  <si>
    <t>N_N</t>
  </si>
  <si>
    <t>N_Tot</t>
  </si>
  <si>
    <t>solution height</t>
  </si>
  <si>
    <t>N_iron</t>
  </si>
  <si>
    <t>N_Ch</t>
  </si>
  <si>
    <t>N_Ni</t>
  </si>
  <si>
    <t>N_tot</t>
  </si>
  <si>
    <t>surface separation</t>
  </si>
  <si>
    <t>id_tank</t>
  </si>
  <si>
    <t>tank inner diam.</t>
  </si>
  <si>
    <t>thick_wall</t>
  </si>
  <si>
    <t>tank wall thickness</t>
  </si>
  <si>
    <t>pitch</t>
  </si>
  <si>
    <t>h_inner</t>
  </si>
  <si>
    <t>tank top &amp; bottom thickness</t>
  </si>
  <si>
    <t>tank inner height</t>
  </si>
  <si>
    <t>tank pitch</t>
  </si>
  <si>
    <t>Solution cylinder</t>
  </si>
  <si>
    <t>r</t>
  </si>
  <si>
    <t>$ container radius</t>
  </si>
  <si>
    <t>$ bottom of cylinder</t>
  </si>
  <si>
    <t>$ top of cylinder</t>
  </si>
  <si>
    <t>$ tank inner height</t>
  </si>
  <si>
    <t>Beginning of lattice surfaces</t>
  </si>
  <si>
    <t>Beginning of Window Surfaces</t>
  </si>
  <si>
    <t>Lattice</t>
  </si>
  <si>
    <t>Notes</t>
  </si>
  <si>
    <t>$ universe 1: Pu-Ni solution</t>
  </si>
  <si>
    <t>-1 5 -6</t>
  </si>
  <si>
    <t>u=1</t>
  </si>
  <si>
    <t>-1 6 7</t>
  </si>
  <si>
    <t>$ void region above solution</t>
  </si>
  <si>
    <t>-2 (1:-5:7)</t>
  </si>
  <si>
    <t>$ stainless steel</t>
  </si>
  <si>
    <t>cylinder container cells</t>
  </si>
  <si>
    <t>lat = 1</t>
  </si>
  <si>
    <t>square lattice</t>
  </si>
  <si>
    <t>$ side of lattice</t>
  </si>
  <si>
    <t>-8 9 -10 11</t>
  </si>
  <si>
    <t>lat=1 fill=1 u=2</t>
  </si>
  <si>
    <t>Lattice cell cards</t>
  </si>
  <si>
    <t>$ defines x-y lattice</t>
  </si>
  <si>
    <t>Window Lattice cards</t>
  </si>
  <si>
    <t>$ fill card</t>
  </si>
  <si>
    <t>9 -12 11 -14 3 -4</t>
  </si>
  <si>
    <t>fill=2</t>
  </si>
  <si>
    <t>#6</t>
  </si>
  <si>
    <t>$ tank bottom</t>
  </si>
  <si>
    <t>$ tank height + thickness</t>
  </si>
  <si>
    <t>$ tank</t>
  </si>
  <si>
    <t>x3</t>
  </si>
  <si>
    <t>y3</t>
  </si>
  <si>
    <t>z3</t>
  </si>
  <si>
    <t>x4</t>
  </si>
  <si>
    <t>y4</t>
  </si>
  <si>
    <t>z4</t>
  </si>
  <si>
    <t>x5</t>
  </si>
  <si>
    <t>y5</t>
  </si>
  <si>
    <t>z5</t>
  </si>
  <si>
    <t>x6</t>
  </si>
  <si>
    <t>y6</t>
  </si>
  <si>
    <t>z6</t>
  </si>
  <si>
    <t>$ 6 point sources in ea. Volume of Pu soln</t>
  </si>
  <si>
    <t>$ void region outside cylinder</t>
  </si>
  <si>
    <t>Void universe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</si>
</sst>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E+00"/>
    <numFmt numFmtId="166" formatCode="0.0000E+00"/>
  </numFmts>
  <fonts count="10">
    <font>
      <sz val="11"/>
      <color theme="1"/>
      <name val="Calibri"/>
      <family val="2"/>
      <scheme val="minor"/>
    </font>
    <font>
      <b/>
      <sz val="11"/>
      <color theme="1"/>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sz val="9"/>
      <color indexed="81"/>
      <name val="Tahoma"/>
      <family val="2"/>
    </font>
    <font>
      <b/>
      <sz val="9"/>
      <color indexed="81"/>
      <name val="Tahoma"/>
      <family val="2"/>
    </font>
    <font>
      <sz val="8"/>
      <color theme="1"/>
      <name val="Courier New"/>
      <family val="3"/>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0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6">
    <xf numFmtId="0" fontId="0" fillId="0" borderId="0"/>
    <xf numFmtId="0" fontId="2" fillId="0" borderId="0" applyNumberForma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1" applyNumberFormat="0" applyAlignment="0" applyProtection="0"/>
  </cellStyleXfs>
  <cellXfs count="41">
    <xf numFmtId="0" fontId="0" fillId="0" borderId="0" xfId="0"/>
    <xf numFmtId="0" fontId="1" fillId="0" borderId="0" xfId="0" applyFont="1"/>
    <xf numFmtId="0" fontId="2" fillId="0" borderId="0" xfId="1"/>
    <xf numFmtId="0" fontId="6" fillId="5" borderId="1" xfId="5"/>
    <xf numFmtId="0" fontId="0" fillId="0" borderId="0" xfId="0" applyAlignment="1">
      <alignment wrapText="1"/>
    </xf>
    <xf numFmtId="164" fontId="0" fillId="0" borderId="0" xfId="0" applyNumberFormat="1"/>
    <xf numFmtId="11" fontId="0" fillId="0" borderId="0" xfId="0" applyNumberFormat="1"/>
    <xf numFmtId="165" fontId="0" fillId="0" borderId="0" xfId="0" applyNumberFormat="1"/>
    <xf numFmtId="0" fontId="6" fillId="5" borderId="1" xfId="5" applyAlignment="1">
      <alignment wrapText="1"/>
    </xf>
    <xf numFmtId="0" fontId="6" fillId="5" borderId="2" xfId="5" applyBorder="1"/>
    <xf numFmtId="49" fontId="0" fillId="0" borderId="0" xfId="0" applyNumberFormat="1"/>
    <xf numFmtId="49" fontId="0" fillId="0" borderId="0" xfId="0" applyNumberFormat="1" applyAlignment="1">
      <alignment horizontal="right"/>
    </xf>
    <xf numFmtId="14" fontId="0" fillId="0" borderId="0" xfId="0" applyNumberFormat="1"/>
    <xf numFmtId="21" fontId="0" fillId="0" borderId="0" xfId="0" applyNumberFormat="1"/>
    <xf numFmtId="10" fontId="0" fillId="0" borderId="0" xfId="0" applyNumberFormat="1"/>
    <xf numFmtId="0" fontId="0" fillId="6" borderId="0" xfId="0" applyFill="1"/>
    <xf numFmtId="0" fontId="0" fillId="0" borderId="0" xfId="0" applyAlignment="1">
      <alignment horizontal="left" vertical="center"/>
    </xf>
    <xf numFmtId="9" fontId="0" fillId="0" borderId="0" xfId="0" applyNumberFormat="1"/>
    <xf numFmtId="49" fontId="0" fillId="0" borderId="0" xfId="0" applyNumberFormat="1" applyAlignment="1">
      <alignment horizontal="left" vertical="center"/>
    </xf>
    <xf numFmtId="0" fontId="0" fillId="0" borderId="0" xfId="0" applyFill="1" applyBorder="1" applyAlignment="1">
      <alignment horizontal="left" vertical="center"/>
    </xf>
    <xf numFmtId="2" fontId="0" fillId="0" borderId="0" xfId="0" applyNumberFormat="1"/>
    <xf numFmtId="166" fontId="0" fillId="0" borderId="0" xfId="0" applyNumberFormat="1"/>
    <xf numFmtId="166" fontId="0" fillId="0" borderId="0" xfId="0" applyNumberFormat="1" applyAlignment="1">
      <alignment horizontal="right"/>
    </xf>
    <xf numFmtId="49" fontId="0" fillId="0" borderId="0" xfId="0" applyNumberFormat="1" applyAlignment="1">
      <alignment horizontal="left"/>
    </xf>
    <xf numFmtId="49" fontId="3" fillId="2" borderId="0" xfId="2" applyNumberFormat="1" applyAlignment="1">
      <alignment horizontal="left"/>
    </xf>
    <xf numFmtId="49" fontId="4" fillId="3" borderId="0" xfId="3" applyNumberFormat="1" applyAlignment="1">
      <alignment horizontal="left"/>
    </xf>
    <xf numFmtId="49" fontId="5" fillId="4" borderId="0" xfId="4" applyNumberFormat="1" applyAlignment="1">
      <alignment horizontal="left"/>
    </xf>
    <xf numFmtId="49" fontId="6" fillId="5" borderId="1" xfId="5" applyNumberFormat="1" applyAlignment="1">
      <alignment horizontal="left"/>
    </xf>
    <xf numFmtId="49" fontId="0" fillId="0" borderId="0" xfId="0" applyNumberFormat="1" applyFill="1" applyBorder="1" applyAlignment="1">
      <alignment horizontal="left" vertical="center"/>
    </xf>
    <xf numFmtId="49" fontId="6" fillId="5" borderId="1" xfId="5" applyNumberFormat="1"/>
    <xf numFmtId="0" fontId="0" fillId="0" borderId="0" xfId="0" applyNumberFormat="1"/>
    <xf numFmtId="0" fontId="0" fillId="0" borderId="0" xfId="0" applyFill="1"/>
    <xf numFmtId="0" fontId="0" fillId="0" borderId="0" xfId="0" applyNumberFormat="1" applyAlignment="1">
      <alignment horizontal="left" vertical="center"/>
    </xf>
    <xf numFmtId="0" fontId="0" fillId="0" borderId="0" xfId="0" applyNumberFormat="1" applyAlignment="1">
      <alignment horizontal="left"/>
    </xf>
    <xf numFmtId="0" fontId="6" fillId="5" borderId="1" xfId="5" applyNumberFormat="1" applyAlignment="1">
      <alignment horizontal="left"/>
    </xf>
    <xf numFmtId="2" fontId="0" fillId="0" borderId="0" xfId="0" applyNumberFormat="1" applyAlignment="1">
      <alignment horizontal="left" vertical="center"/>
    </xf>
    <xf numFmtId="2" fontId="0" fillId="0" borderId="0" xfId="0" applyNumberFormat="1" applyAlignment="1">
      <alignment horizontal="left"/>
    </xf>
    <xf numFmtId="0" fontId="6" fillId="5" borderId="1" xfId="5" applyNumberFormat="1"/>
    <xf numFmtId="0" fontId="9" fillId="0" borderId="0" xfId="0" applyFont="1"/>
    <xf numFmtId="0" fontId="9" fillId="0" borderId="0" xfId="0" applyFont="1" applyAlignment="1">
      <alignment horizontal="left" vertical="center"/>
    </xf>
    <xf numFmtId="0" fontId="9" fillId="0" borderId="0" xfId="0" applyFont="1" applyAlignment="1">
      <alignment wrapText="1"/>
    </xf>
  </cellXfs>
  <cellStyles count="6">
    <cellStyle name="Bad" xfId="3" builtinId="27"/>
    <cellStyle name="Good" xfId="2" builtinId="26"/>
    <cellStyle name="Hyperlink" xfId="1" builtinId="8"/>
    <cellStyle name="Input" xfId="5"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tmp"/><Relationship Id="rId2" Type="http://schemas.openxmlformats.org/officeDocument/2006/relationships/image" Target="../media/image6.tmp"/><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tmp"/><Relationship Id="rId2" Type="http://schemas.openxmlformats.org/officeDocument/2006/relationships/image" Target="../media/image10.tmp"/><Relationship Id="rId1" Type="http://schemas.openxmlformats.org/officeDocument/2006/relationships/image" Target="../media/image9.png"/><Relationship Id="rId6" Type="http://schemas.openxmlformats.org/officeDocument/2006/relationships/image" Target="../media/image14.tmp"/><Relationship Id="rId5" Type="http://schemas.openxmlformats.org/officeDocument/2006/relationships/image" Target="../media/image13.png"/><Relationship Id="rId4" Type="http://schemas.openxmlformats.org/officeDocument/2006/relationships/image" Target="../media/image12.tmp"/></Relationships>
</file>

<file path=xl/drawings/_rels/drawing4.xml.rels><?xml version="1.0" encoding="UTF-8" standalone="yes"?>
<Relationships xmlns="http://schemas.openxmlformats.org/package/2006/relationships"><Relationship Id="rId1" Type="http://schemas.openxmlformats.org/officeDocument/2006/relationships/image" Target="../media/image15.png"/></Relationships>
</file>

<file path=xl/drawings/_rels/drawing5.xml.rels><?xml version="1.0" encoding="UTF-8" standalone="yes"?>
<Relationships xmlns="http://schemas.openxmlformats.org/package/2006/relationships"><Relationship Id="rId1" Type="http://schemas.openxmlformats.org/officeDocument/2006/relationships/image" Target="../media/image16.png"/></Relationships>
</file>

<file path=xl/drawings/_rels/drawing6.xml.rels><?xml version="1.0" encoding="UTF-8" standalone="yes"?>
<Relationships xmlns="http://schemas.openxmlformats.org/package/2006/relationships"><Relationship Id="rId1" Type="http://schemas.openxmlformats.org/officeDocument/2006/relationships/image" Target="../media/image17.tmp"/></Relationships>
</file>

<file path=xl/drawings/_rels/drawing7.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0.tmp"/></Relationships>
</file>

<file path=xl/drawings/drawing1.xml><?xml version="1.0" encoding="utf-8"?>
<xdr:wsDr xmlns:xdr="http://schemas.openxmlformats.org/drawingml/2006/spreadsheetDrawing" xmlns:a="http://schemas.openxmlformats.org/drawingml/2006/main">
  <xdr:twoCellAnchor editAs="oneCell">
    <xdr:from>
      <xdr:col>0</xdr:col>
      <xdr:colOff>53341</xdr:colOff>
      <xdr:row>2</xdr:row>
      <xdr:rowOff>106680</xdr:rowOff>
    </xdr:from>
    <xdr:to>
      <xdr:col>0</xdr:col>
      <xdr:colOff>1223011</xdr:colOff>
      <xdr:row>7</xdr:row>
      <xdr:rowOff>160613</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341" y="472440"/>
          <a:ext cx="1169670" cy="968333"/>
        </a:xfrm>
        <a:prstGeom prst="rect">
          <a:avLst/>
        </a:prstGeom>
      </xdr:spPr>
    </xdr:pic>
    <xdr:clientData/>
  </xdr:twoCellAnchor>
  <xdr:twoCellAnchor editAs="oneCell">
    <xdr:from>
      <xdr:col>0</xdr:col>
      <xdr:colOff>72390</xdr:colOff>
      <xdr:row>10</xdr:row>
      <xdr:rowOff>57150</xdr:rowOff>
    </xdr:from>
    <xdr:to>
      <xdr:col>1</xdr:col>
      <xdr:colOff>743170</xdr:colOff>
      <xdr:row>20</xdr:row>
      <xdr:rowOff>137325</xdr:rowOff>
    </xdr:to>
    <xdr:pic>
      <xdr:nvPicPr>
        <xdr:cNvPr id="5" name="Picture 4"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390" y="1885950"/>
          <a:ext cx="2537680" cy="1908975"/>
        </a:xfrm>
        <a:prstGeom prst="rect">
          <a:avLst/>
        </a:prstGeom>
      </xdr:spPr>
    </xdr:pic>
    <xdr:clientData/>
  </xdr:twoCellAnchor>
  <xdr:twoCellAnchor editAs="oneCell">
    <xdr:from>
      <xdr:col>0</xdr:col>
      <xdr:colOff>38100</xdr:colOff>
      <xdr:row>27</xdr:row>
      <xdr:rowOff>83820</xdr:rowOff>
    </xdr:from>
    <xdr:to>
      <xdr:col>1</xdr:col>
      <xdr:colOff>842241</xdr:colOff>
      <xdr:row>32</xdr:row>
      <xdr:rowOff>133434</xdr:rowOff>
    </xdr:to>
    <xdr:pic>
      <xdr:nvPicPr>
        <xdr:cNvPr id="6" name="Picture 5" descr="Screen Clippin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8100" y="5021580"/>
          <a:ext cx="2671041" cy="964014"/>
        </a:xfrm>
        <a:prstGeom prst="rect">
          <a:avLst/>
        </a:prstGeom>
      </xdr:spPr>
    </xdr:pic>
    <xdr:clientData/>
  </xdr:twoCellAnchor>
  <xdr:twoCellAnchor editAs="oneCell">
    <xdr:from>
      <xdr:col>0</xdr:col>
      <xdr:colOff>144780</xdr:colOff>
      <xdr:row>21</xdr:row>
      <xdr:rowOff>11430</xdr:rowOff>
    </xdr:from>
    <xdr:to>
      <xdr:col>1</xdr:col>
      <xdr:colOff>259252</xdr:colOff>
      <xdr:row>26</xdr:row>
      <xdr:rowOff>148681</xdr:rowOff>
    </xdr:to>
    <xdr:pic>
      <xdr:nvPicPr>
        <xdr:cNvPr id="7" name="Picture 6" descr="Screen Clipping"/>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4780" y="3851910"/>
          <a:ext cx="1981372" cy="10516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xdr:colOff>
      <xdr:row>2</xdr:row>
      <xdr:rowOff>179070</xdr:rowOff>
    </xdr:from>
    <xdr:to>
      <xdr:col>1</xdr:col>
      <xdr:colOff>1516550</xdr:colOff>
      <xdr:row>7</xdr:row>
      <xdr:rowOff>64</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 y="544830"/>
          <a:ext cx="1966130" cy="735394"/>
        </a:xfrm>
        <a:prstGeom prst="rect">
          <a:avLst/>
        </a:prstGeom>
      </xdr:spPr>
    </xdr:pic>
    <xdr:clientData/>
  </xdr:twoCellAnchor>
  <xdr:twoCellAnchor editAs="oneCell">
    <xdr:from>
      <xdr:col>3</xdr:col>
      <xdr:colOff>40822</xdr:colOff>
      <xdr:row>1</xdr:row>
      <xdr:rowOff>21771</xdr:rowOff>
    </xdr:from>
    <xdr:to>
      <xdr:col>6</xdr:col>
      <xdr:colOff>300091</xdr:colOff>
      <xdr:row>15</xdr:row>
      <xdr:rowOff>12195</xdr:rowOff>
    </xdr:to>
    <xdr:pic>
      <xdr:nvPicPr>
        <xdr:cNvPr id="3" name="Picture 2"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50079" y="206828"/>
          <a:ext cx="2186041" cy="2581224"/>
        </a:xfrm>
        <a:prstGeom prst="rect">
          <a:avLst/>
        </a:prstGeom>
      </xdr:spPr>
    </xdr:pic>
    <xdr:clientData/>
  </xdr:twoCellAnchor>
  <xdr:twoCellAnchor editAs="oneCell">
    <xdr:from>
      <xdr:col>7</xdr:col>
      <xdr:colOff>32657</xdr:colOff>
      <xdr:row>3</xdr:row>
      <xdr:rowOff>0</xdr:rowOff>
    </xdr:from>
    <xdr:to>
      <xdr:col>7</xdr:col>
      <xdr:colOff>2928508</xdr:colOff>
      <xdr:row>5</xdr:row>
      <xdr:rowOff>125228</xdr:rowOff>
    </xdr:to>
    <xdr:pic>
      <xdr:nvPicPr>
        <xdr:cNvPr id="5" name="Picture 4" descr="Screen Clippin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23214" y="555171"/>
          <a:ext cx="2895851" cy="495343"/>
        </a:xfrm>
        <a:prstGeom prst="rect">
          <a:avLst/>
        </a:prstGeom>
      </xdr:spPr>
    </xdr:pic>
    <xdr:clientData/>
  </xdr:twoCellAnchor>
  <xdr:twoCellAnchor editAs="oneCell">
    <xdr:from>
      <xdr:col>7</xdr:col>
      <xdr:colOff>0</xdr:colOff>
      <xdr:row>7</xdr:row>
      <xdr:rowOff>0</xdr:rowOff>
    </xdr:from>
    <xdr:to>
      <xdr:col>7</xdr:col>
      <xdr:colOff>2339543</xdr:colOff>
      <xdr:row>14</xdr:row>
      <xdr:rowOff>179198</xdr:rowOff>
    </xdr:to>
    <xdr:pic>
      <xdr:nvPicPr>
        <xdr:cNvPr id="6" name="Picture 5" descr="Screen Clipping"/>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090557" y="1295400"/>
          <a:ext cx="2339543" cy="147459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3</xdr:row>
      <xdr:rowOff>7620</xdr:rowOff>
    </xdr:from>
    <xdr:to>
      <xdr:col>2</xdr:col>
      <xdr:colOff>164041</xdr:colOff>
      <xdr:row>9</xdr:row>
      <xdr:rowOff>129540</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556260"/>
          <a:ext cx="2434801" cy="1219200"/>
        </a:xfrm>
        <a:prstGeom prst="rect">
          <a:avLst/>
        </a:prstGeom>
      </xdr:spPr>
    </xdr:pic>
    <xdr:clientData/>
  </xdr:twoCellAnchor>
  <xdr:twoCellAnchor editAs="oneCell">
    <xdr:from>
      <xdr:col>1</xdr:col>
      <xdr:colOff>34290</xdr:colOff>
      <xdr:row>1</xdr:row>
      <xdr:rowOff>30480</xdr:rowOff>
    </xdr:from>
    <xdr:to>
      <xdr:col>3</xdr:col>
      <xdr:colOff>160231</xdr:colOff>
      <xdr:row>2</xdr:row>
      <xdr:rowOff>102892</xdr:rowOff>
    </xdr:to>
    <xdr:pic>
      <xdr:nvPicPr>
        <xdr:cNvPr id="3" name="Picture 2"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4370" y="213360"/>
          <a:ext cx="2434801" cy="255292"/>
        </a:xfrm>
        <a:prstGeom prst="rect">
          <a:avLst/>
        </a:prstGeom>
      </xdr:spPr>
    </xdr:pic>
    <xdr:clientData/>
  </xdr:twoCellAnchor>
  <xdr:twoCellAnchor editAs="oneCell">
    <xdr:from>
      <xdr:col>5</xdr:col>
      <xdr:colOff>30480</xdr:colOff>
      <xdr:row>0</xdr:row>
      <xdr:rowOff>0</xdr:rowOff>
    </xdr:from>
    <xdr:to>
      <xdr:col>7</xdr:col>
      <xdr:colOff>564097</xdr:colOff>
      <xdr:row>6</xdr:row>
      <xdr:rowOff>144888</xdr:rowOff>
    </xdr:to>
    <xdr:pic>
      <xdr:nvPicPr>
        <xdr:cNvPr id="4" name="Picture 3" descr="Screen Clippin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230880" y="0"/>
          <a:ext cx="2499577" cy="1242168"/>
        </a:xfrm>
        <a:prstGeom prst="rect">
          <a:avLst/>
        </a:prstGeom>
      </xdr:spPr>
    </xdr:pic>
    <xdr:clientData/>
  </xdr:twoCellAnchor>
  <xdr:twoCellAnchor editAs="oneCell">
    <xdr:from>
      <xdr:col>5</xdr:col>
      <xdr:colOff>15240</xdr:colOff>
      <xdr:row>6</xdr:row>
      <xdr:rowOff>129540</xdr:rowOff>
    </xdr:from>
    <xdr:to>
      <xdr:col>7</xdr:col>
      <xdr:colOff>545046</xdr:colOff>
      <xdr:row>15</xdr:row>
      <xdr:rowOff>103010</xdr:rowOff>
    </xdr:to>
    <xdr:pic>
      <xdr:nvPicPr>
        <xdr:cNvPr id="5" name="Picture 4" descr="Screen Clipping"/>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215640" y="1226820"/>
          <a:ext cx="2495766" cy="1619390"/>
        </a:xfrm>
        <a:prstGeom prst="rect">
          <a:avLst/>
        </a:prstGeom>
      </xdr:spPr>
    </xdr:pic>
    <xdr:clientData/>
  </xdr:twoCellAnchor>
  <xdr:twoCellAnchor editAs="oneCell">
    <xdr:from>
      <xdr:col>3</xdr:col>
      <xdr:colOff>411480</xdr:colOff>
      <xdr:row>6</xdr:row>
      <xdr:rowOff>26670</xdr:rowOff>
    </xdr:from>
    <xdr:to>
      <xdr:col>4</xdr:col>
      <xdr:colOff>701146</xdr:colOff>
      <xdr:row>14</xdr:row>
      <xdr:rowOff>91572</xdr:rowOff>
    </xdr:to>
    <xdr:pic>
      <xdr:nvPicPr>
        <xdr:cNvPr id="7" name="Picture 6" descr="Screen Clippin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838450" y="1123950"/>
          <a:ext cx="1226926" cy="1527942"/>
        </a:xfrm>
        <a:prstGeom prst="rect">
          <a:avLst/>
        </a:prstGeom>
      </xdr:spPr>
    </xdr:pic>
    <xdr:clientData/>
  </xdr:twoCellAnchor>
  <xdr:twoCellAnchor editAs="oneCell">
    <xdr:from>
      <xdr:col>0</xdr:col>
      <xdr:colOff>30480</xdr:colOff>
      <xdr:row>13</xdr:row>
      <xdr:rowOff>34290</xdr:rowOff>
    </xdr:from>
    <xdr:to>
      <xdr:col>2</xdr:col>
      <xdr:colOff>590799</xdr:colOff>
      <xdr:row>16</xdr:row>
      <xdr:rowOff>118165</xdr:rowOff>
    </xdr:to>
    <xdr:pic>
      <xdr:nvPicPr>
        <xdr:cNvPr id="8" name="Picture 7" descr="Screen Clipping"/>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0480" y="2411730"/>
          <a:ext cx="2869179" cy="6325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xdr:colOff>
      <xdr:row>3</xdr:row>
      <xdr:rowOff>19050</xdr:rowOff>
    </xdr:from>
    <xdr:to>
      <xdr:col>1</xdr:col>
      <xdr:colOff>429596</xdr:colOff>
      <xdr:row>8</xdr:row>
      <xdr:rowOff>26750</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 y="567690"/>
          <a:ext cx="2160457" cy="922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11430</xdr:colOff>
      <xdr:row>5</xdr:row>
      <xdr:rowOff>83820</xdr:rowOff>
    </xdr:from>
    <xdr:to>
      <xdr:col>2</xdr:col>
      <xdr:colOff>438351</xdr:colOff>
      <xdr:row>8</xdr:row>
      <xdr:rowOff>91488</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1510" y="998220"/>
          <a:ext cx="2316681" cy="55630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xdr:colOff>
      <xdr:row>3</xdr:row>
      <xdr:rowOff>19050</xdr:rowOff>
    </xdr:from>
    <xdr:to>
      <xdr:col>3</xdr:col>
      <xdr:colOff>109653</xdr:colOff>
      <xdr:row>7</xdr:row>
      <xdr:rowOff>118182</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 y="574221"/>
          <a:ext cx="2906737" cy="83936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5</xdr:row>
      <xdr:rowOff>1</xdr:rowOff>
    </xdr:from>
    <xdr:to>
      <xdr:col>3</xdr:col>
      <xdr:colOff>609981</xdr:colOff>
      <xdr:row>19</xdr:row>
      <xdr:rowOff>57150</xdr:rowOff>
    </xdr:to>
    <xdr:pic>
      <xdr:nvPicPr>
        <xdr:cNvPr id="2" name="Picture 1"/>
        <xdr:cNvPicPr>
          <a:picLocks noChangeAspect="1"/>
        </xdr:cNvPicPr>
      </xdr:nvPicPr>
      <xdr:blipFill>
        <a:blip xmlns:r="http://schemas.openxmlformats.org/officeDocument/2006/relationships" r:embed="rId1"/>
        <a:stretch>
          <a:fillRect/>
        </a:stretch>
      </xdr:blipFill>
      <xdr:spPr>
        <a:xfrm>
          <a:off x="1" y="914401"/>
          <a:ext cx="2530220" cy="2617469"/>
        </a:xfrm>
        <a:prstGeom prst="rect">
          <a:avLst/>
        </a:prstGeom>
      </xdr:spPr>
    </xdr:pic>
    <xdr:clientData/>
  </xdr:twoCellAnchor>
  <xdr:twoCellAnchor editAs="oneCell">
    <xdr:from>
      <xdr:col>6</xdr:col>
      <xdr:colOff>0</xdr:colOff>
      <xdr:row>5</xdr:row>
      <xdr:rowOff>0</xdr:rowOff>
    </xdr:from>
    <xdr:to>
      <xdr:col>9</xdr:col>
      <xdr:colOff>603713</xdr:colOff>
      <xdr:row>19</xdr:row>
      <xdr:rowOff>22860</xdr:rowOff>
    </xdr:to>
    <xdr:pic>
      <xdr:nvPicPr>
        <xdr:cNvPr id="4" name="Picture 3"/>
        <xdr:cNvPicPr>
          <a:picLocks noChangeAspect="1"/>
        </xdr:cNvPicPr>
      </xdr:nvPicPr>
      <xdr:blipFill>
        <a:blip xmlns:r="http://schemas.openxmlformats.org/officeDocument/2006/relationships" r:embed="rId2"/>
        <a:stretch>
          <a:fillRect/>
        </a:stretch>
      </xdr:blipFill>
      <xdr:spPr>
        <a:xfrm>
          <a:off x="3840480" y="914400"/>
          <a:ext cx="2523953" cy="25831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2</xdr:col>
      <xdr:colOff>404006</xdr:colOff>
      <xdr:row>7</xdr:row>
      <xdr:rowOff>110563</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48640"/>
          <a:ext cx="1684166" cy="8420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patrickdolloso/MCNP6-Criticality-Primer"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s://canteach.candu.org/Content%20Library/20043513.pdf"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sciencenotes.org/wp-content/uploads/2015/07/PeriodicTableWorks.png" TargetMode="External"/><Relationship Id="rId1" Type="http://schemas.openxmlformats.org/officeDocument/2006/relationships/hyperlink" Target="https://www-nds.iaea.org/relnsd/vcharthtml/VChartHTML.html"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2" sqref="B2"/>
    </sheetView>
  </sheetViews>
  <sheetFormatPr defaultRowHeight="14.4"/>
  <cols>
    <col min="1" max="1" width="14.5234375" bestFit="1" customWidth="1"/>
    <col min="7" max="7" width="9.3671875" bestFit="1" customWidth="1"/>
  </cols>
  <sheetData>
    <row r="1" spans="1:9">
      <c r="A1" s="2" t="s">
        <v>37</v>
      </c>
      <c r="F1" s="1" t="s">
        <v>17</v>
      </c>
    </row>
    <row r="2" spans="1:9">
      <c r="A2" t="s">
        <v>4</v>
      </c>
      <c r="B2" t="s">
        <v>403</v>
      </c>
      <c r="F2" t="s">
        <v>18</v>
      </c>
      <c r="G2" t="s">
        <v>19</v>
      </c>
      <c r="H2" t="s">
        <v>20</v>
      </c>
      <c r="I2" t="s">
        <v>21</v>
      </c>
    </row>
    <row r="3" spans="1:9">
      <c r="A3" t="s">
        <v>3</v>
      </c>
      <c r="B3" t="s">
        <v>2</v>
      </c>
      <c r="F3" t="s">
        <v>25</v>
      </c>
      <c r="G3" t="s">
        <v>24</v>
      </c>
      <c r="H3" t="s">
        <v>23</v>
      </c>
      <c r="I3" t="s">
        <v>22</v>
      </c>
    </row>
    <row r="4" spans="1:9">
      <c r="A4" t="s">
        <v>26</v>
      </c>
      <c r="B4" t="s">
        <v>27</v>
      </c>
    </row>
    <row r="5" spans="1:9">
      <c r="A5" t="s">
        <v>36</v>
      </c>
    </row>
    <row r="8" spans="1:9">
      <c r="A8" s="1" t="s">
        <v>1</v>
      </c>
    </row>
    <row r="9" spans="1:9">
      <c r="A9" s="2" t="s">
        <v>35</v>
      </c>
    </row>
    <row r="10" spans="1:9">
      <c r="A10" s="2" t="s">
        <v>5</v>
      </c>
    </row>
    <row r="11" spans="1:9">
      <c r="A11" s="2" t="s">
        <v>6</v>
      </c>
    </row>
    <row r="12" spans="1:9">
      <c r="A12" s="2" t="s">
        <v>16</v>
      </c>
    </row>
    <row r="13" spans="1:9">
      <c r="A13" s="2" t="s">
        <v>52</v>
      </c>
    </row>
    <row r="14" spans="1:9">
      <c r="A14" s="2" t="s">
        <v>7</v>
      </c>
    </row>
    <row r="15" spans="1:9">
      <c r="A15" s="2" t="s">
        <v>8</v>
      </c>
    </row>
    <row r="16" spans="1:9">
      <c r="A16" s="2" t="s">
        <v>38</v>
      </c>
    </row>
    <row r="17" spans="1:1">
      <c r="A17" s="2" t="s">
        <v>9</v>
      </c>
    </row>
    <row r="18" spans="1:1">
      <c r="A18" s="2" t="s">
        <v>39</v>
      </c>
    </row>
  </sheetData>
  <hyperlinks>
    <hyperlink ref="A1" r:id="rId1"/>
    <hyperlink ref="A9" location="General!A1" display="General"/>
    <hyperlink ref="A10" location="'Surface Cards'!A1" display="Surface Cards"/>
    <hyperlink ref="A11" location="'Cell Cards'!A1" display="Cell Cards"/>
    <hyperlink ref="A12" location="'Data Cards'!A1" display="Data Cards"/>
    <hyperlink ref="A14" location="Source!A1" display="Source"/>
    <hyperlink ref="A15" location="Materials!A1" display="Materials"/>
    <hyperlink ref="A16" location="Tally!A1" display="Tally"/>
    <hyperlink ref="A17" location="Output!A1" display="Output"/>
    <hyperlink ref="A18" location="Data!A1" display="Data"/>
    <hyperlink ref="A13" location="'Criticality Control'!A1" display="Criticality Control"/>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G6" sqref="G6"/>
    </sheetView>
  </sheetViews>
  <sheetFormatPr defaultRowHeight="14.4"/>
  <sheetData>
    <row r="1" spans="1:7">
      <c r="A1" s="1" t="s">
        <v>107</v>
      </c>
    </row>
    <row r="2" spans="1:7">
      <c r="A2" s="2" t="s">
        <v>0</v>
      </c>
    </row>
    <row r="4" spans="1:7">
      <c r="A4" t="s">
        <v>316</v>
      </c>
      <c r="G4" t="s">
        <v>317</v>
      </c>
    </row>
  </sheetData>
  <hyperlinks>
    <hyperlink ref="A2" location="Index!A1" display="Index"/>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3"/>
  <sheetViews>
    <sheetView topLeftCell="A26" workbookViewId="0">
      <selection activeCell="Q46" sqref="Q46"/>
    </sheetView>
  </sheetViews>
  <sheetFormatPr defaultRowHeight="14.4"/>
  <cols>
    <col min="4" max="4" width="11.47265625" bestFit="1" customWidth="1"/>
    <col min="6" max="6" width="9.3671875" bestFit="1" customWidth="1"/>
  </cols>
  <sheetData>
    <row r="1" spans="1:23">
      <c r="A1" s="1" t="s">
        <v>9</v>
      </c>
      <c r="D1" s="1" t="s">
        <v>400</v>
      </c>
      <c r="E1" s="1" t="s">
        <v>399</v>
      </c>
    </row>
    <row r="2" spans="1:23">
      <c r="A2" s="2" t="s">
        <v>0</v>
      </c>
      <c r="D2" s="2">
        <f>J46</f>
        <v>0.58357000000000003</v>
      </c>
      <c r="E2" s="2">
        <f>Q46</f>
        <v>6.2E-4</v>
      </c>
    </row>
    <row r="3" spans="1:23">
      <c r="A3" t="s">
        <v>10</v>
      </c>
    </row>
    <row r="10" spans="1:23">
      <c r="A10" t="s">
        <v>108</v>
      </c>
      <c r="B10" t="s">
        <v>109</v>
      </c>
      <c r="C10" t="s">
        <v>110</v>
      </c>
      <c r="D10" t="s">
        <v>356</v>
      </c>
      <c r="E10" t="s">
        <v>362</v>
      </c>
      <c r="F10" t="s">
        <v>363</v>
      </c>
      <c r="G10" t="s">
        <v>364</v>
      </c>
      <c r="H10" t="s">
        <v>365</v>
      </c>
      <c r="I10" t="s">
        <v>111</v>
      </c>
      <c r="J10" t="s">
        <v>112</v>
      </c>
      <c r="K10" s="12">
        <v>40043</v>
      </c>
      <c r="L10" s="13">
        <v>0.55737268518518512</v>
      </c>
      <c r="M10" s="12"/>
      <c r="N10" s="12"/>
      <c r="O10" s="13"/>
    </row>
    <row r="13" spans="1:23">
      <c r="B13" t="s">
        <v>113</v>
      </c>
      <c r="C13" t="s">
        <v>114</v>
      </c>
      <c r="D13" t="s">
        <v>115</v>
      </c>
      <c r="E13" t="s">
        <v>116</v>
      </c>
      <c r="F13" t="s">
        <v>117</v>
      </c>
      <c r="G13" t="s">
        <v>118</v>
      </c>
      <c r="H13" t="s">
        <v>119</v>
      </c>
      <c r="I13" t="s">
        <v>113</v>
      </c>
      <c r="J13">
        <v>2</v>
      </c>
      <c r="K13" t="s">
        <v>117</v>
      </c>
      <c r="L13" t="s">
        <v>120</v>
      </c>
      <c r="M13" t="s">
        <v>121</v>
      </c>
      <c r="N13" t="s">
        <v>122</v>
      </c>
      <c r="O13" t="s">
        <v>123</v>
      </c>
      <c r="P13" t="s">
        <v>124</v>
      </c>
      <c r="Q13" t="s">
        <v>113</v>
      </c>
      <c r="R13" t="s">
        <v>64</v>
      </c>
      <c r="S13" t="s">
        <v>125</v>
      </c>
    </row>
    <row r="14" spans="1:23">
      <c r="B14" t="s">
        <v>113</v>
      </c>
      <c r="C14" t="s">
        <v>126</v>
      </c>
      <c r="D14" t="s">
        <v>127</v>
      </c>
      <c r="E14" t="s">
        <v>128</v>
      </c>
      <c r="F14" t="s">
        <v>129</v>
      </c>
      <c r="G14" t="s">
        <v>130</v>
      </c>
      <c r="H14" t="s">
        <v>131</v>
      </c>
      <c r="I14">
        <v>50</v>
      </c>
      <c r="J14" t="s">
        <v>132</v>
      </c>
      <c r="K14" t="s">
        <v>133</v>
      </c>
      <c r="L14" t="s">
        <v>134</v>
      </c>
      <c r="M14" t="s">
        <v>13</v>
      </c>
      <c r="N14" t="s">
        <v>135</v>
      </c>
      <c r="O14" t="s">
        <v>136</v>
      </c>
      <c r="P14">
        <v>250</v>
      </c>
      <c r="Q14" t="s">
        <v>132</v>
      </c>
      <c r="R14" t="s">
        <v>137</v>
      </c>
      <c r="S14" t="s">
        <v>138</v>
      </c>
      <c r="T14">
        <v>5000</v>
      </c>
      <c r="U14" t="s">
        <v>139</v>
      </c>
      <c r="V14" t="s">
        <v>140</v>
      </c>
      <c r="W14" t="s">
        <v>141</v>
      </c>
    </row>
    <row r="15" spans="1:23">
      <c r="B15" t="s">
        <v>142</v>
      </c>
      <c r="C15" t="s">
        <v>127</v>
      </c>
      <c r="D15" t="s">
        <v>143</v>
      </c>
      <c r="E15" t="s">
        <v>134</v>
      </c>
      <c r="F15">
        <v>50</v>
      </c>
      <c r="G15" t="s">
        <v>144</v>
      </c>
      <c r="H15" t="s">
        <v>132</v>
      </c>
      <c r="I15" t="s">
        <v>137</v>
      </c>
      <c r="J15">
        <v>247363</v>
      </c>
      <c r="K15" t="s">
        <v>116</v>
      </c>
      <c r="L15" t="s">
        <v>145</v>
      </c>
      <c r="M15" t="s">
        <v>133</v>
      </c>
      <c r="N15">
        <v>200</v>
      </c>
      <c r="O15" t="s">
        <v>146</v>
      </c>
      <c r="P15" t="s">
        <v>132</v>
      </c>
      <c r="Q15" t="s">
        <v>137</v>
      </c>
      <c r="R15">
        <v>1001822</v>
      </c>
      <c r="S15" t="s">
        <v>116</v>
      </c>
      <c r="T15" t="s">
        <v>147</v>
      </c>
    </row>
    <row r="18" spans="2:20">
      <c r="B18" t="s">
        <v>142</v>
      </c>
      <c r="C18" t="s">
        <v>148</v>
      </c>
      <c r="D18" t="s">
        <v>143</v>
      </c>
      <c r="E18" t="s">
        <v>149</v>
      </c>
      <c r="F18" t="s">
        <v>113</v>
      </c>
      <c r="G18" t="s">
        <v>150</v>
      </c>
      <c r="H18" t="s">
        <v>151</v>
      </c>
      <c r="I18" t="s">
        <v>136</v>
      </c>
      <c r="J18" t="s">
        <v>108</v>
      </c>
      <c r="K18" t="s">
        <v>132</v>
      </c>
      <c r="L18" t="s">
        <v>152</v>
      </c>
      <c r="M18" t="s">
        <v>13</v>
      </c>
      <c r="N18" t="s">
        <v>135</v>
      </c>
      <c r="O18" t="s">
        <v>136</v>
      </c>
      <c r="P18">
        <v>1249185</v>
      </c>
      <c r="Q18" t="s">
        <v>115</v>
      </c>
      <c r="R18" t="s">
        <v>116</v>
      </c>
      <c r="S18" t="s">
        <v>117</v>
      </c>
      <c r="T18" t="s">
        <v>147</v>
      </c>
    </row>
    <row r="19" spans="2:20">
      <c r="B19" t="s">
        <v>153</v>
      </c>
      <c r="C19" t="s">
        <v>154</v>
      </c>
      <c r="D19" t="s">
        <v>137</v>
      </c>
      <c r="E19" t="s">
        <v>155</v>
      </c>
      <c r="F19" t="s">
        <v>156</v>
      </c>
      <c r="G19" t="s">
        <v>122</v>
      </c>
      <c r="H19" t="s">
        <v>157</v>
      </c>
      <c r="I19" t="s">
        <v>133</v>
      </c>
      <c r="J19" t="s">
        <v>158</v>
      </c>
      <c r="K19" t="s">
        <v>115</v>
      </c>
      <c r="L19" t="s">
        <v>116</v>
      </c>
      <c r="M19" t="s">
        <v>117</v>
      </c>
      <c r="N19" t="s">
        <v>159</v>
      </c>
    </row>
    <row r="22" spans="2:20">
      <c r="B22" t="s">
        <v>366</v>
      </c>
      <c r="C22" t="s">
        <v>367</v>
      </c>
      <c r="D22">
        <v>128</v>
      </c>
      <c r="E22" t="s">
        <v>368</v>
      </c>
      <c r="F22" t="s">
        <v>369</v>
      </c>
      <c r="G22" t="s">
        <v>370</v>
      </c>
      <c r="H22" t="s">
        <v>277</v>
      </c>
      <c r="I22" t="s">
        <v>153</v>
      </c>
      <c r="J22" t="s">
        <v>371</v>
      </c>
      <c r="K22" t="s">
        <v>372</v>
      </c>
      <c r="L22" t="s">
        <v>373</v>
      </c>
      <c r="M22" t="s">
        <v>374</v>
      </c>
      <c r="N22" t="s">
        <v>375</v>
      </c>
      <c r="O22" t="s">
        <v>122</v>
      </c>
      <c r="P22" t="s">
        <v>376</v>
      </c>
    </row>
    <row r="24" spans="2:20">
      <c r="D24" s="6"/>
      <c r="H24" s="6"/>
    </row>
    <row r="25" spans="2:20">
      <c r="B25" t="s">
        <v>160</v>
      </c>
    </row>
    <row r="26" spans="2:20">
      <c r="B26" t="s">
        <v>160</v>
      </c>
      <c r="C26" t="s">
        <v>161</v>
      </c>
      <c r="D26" t="s">
        <v>162</v>
      </c>
      <c r="E26" t="s">
        <v>163</v>
      </c>
      <c r="F26" t="s">
        <v>164</v>
      </c>
      <c r="G26" t="s">
        <v>113</v>
      </c>
      <c r="H26" t="s">
        <v>165</v>
      </c>
      <c r="I26" t="s">
        <v>166</v>
      </c>
      <c r="J26" t="s">
        <v>136</v>
      </c>
      <c r="K26" t="s">
        <v>167</v>
      </c>
    </row>
    <row r="27" spans="2:20">
      <c r="B27" t="s">
        <v>160</v>
      </c>
      <c r="C27" t="s">
        <v>168</v>
      </c>
      <c r="D27" s="6">
        <v>6.44</v>
      </c>
      <c r="E27" t="s">
        <v>137</v>
      </c>
      <c r="F27" t="s">
        <v>169</v>
      </c>
      <c r="G27" t="s">
        <v>170</v>
      </c>
      <c r="H27" s="6">
        <v>2.5999999999999999E-2</v>
      </c>
    </row>
    <row r="28" spans="2:20">
      <c r="B28" t="s">
        <v>160</v>
      </c>
    </row>
    <row r="29" spans="2:20">
      <c r="B29" t="s">
        <v>160</v>
      </c>
    </row>
    <row r="30" spans="2:20">
      <c r="B30" t="s">
        <v>160</v>
      </c>
      <c r="C30" t="s">
        <v>171</v>
      </c>
      <c r="D30">
        <v>9</v>
      </c>
      <c r="E30" t="s">
        <v>172</v>
      </c>
      <c r="F30" t="s">
        <v>113</v>
      </c>
      <c r="G30" t="s">
        <v>173</v>
      </c>
      <c r="H30" t="s">
        <v>174</v>
      </c>
      <c r="I30" t="s">
        <v>175</v>
      </c>
      <c r="J30" t="s">
        <v>162</v>
      </c>
    </row>
    <row r="31" spans="2:20">
      <c r="B31" t="s">
        <v>160</v>
      </c>
      <c r="C31" t="s">
        <v>163</v>
      </c>
      <c r="D31" t="s">
        <v>176</v>
      </c>
      <c r="E31">
        <v>1</v>
      </c>
      <c r="F31" t="s">
        <v>177</v>
      </c>
      <c r="G31" t="s">
        <v>136</v>
      </c>
      <c r="H31" t="s">
        <v>113</v>
      </c>
      <c r="I31" t="s">
        <v>178</v>
      </c>
    </row>
    <row r="32" spans="2:20">
      <c r="B32" t="s">
        <v>160</v>
      </c>
      <c r="C32" t="s">
        <v>163</v>
      </c>
      <c r="D32" t="s">
        <v>164</v>
      </c>
      <c r="E32" t="s">
        <v>113</v>
      </c>
      <c r="F32" t="s">
        <v>165</v>
      </c>
      <c r="G32" t="s">
        <v>166</v>
      </c>
      <c r="H32" t="s">
        <v>136</v>
      </c>
      <c r="I32" t="s">
        <v>179</v>
      </c>
    </row>
    <row r="33" spans="2:24">
      <c r="B33" t="s">
        <v>160</v>
      </c>
      <c r="C33" t="s">
        <v>180</v>
      </c>
      <c r="D33" t="s">
        <v>181</v>
      </c>
      <c r="E33" t="s">
        <v>142</v>
      </c>
      <c r="F33" t="s">
        <v>182</v>
      </c>
      <c r="G33" t="s">
        <v>132</v>
      </c>
      <c r="H33" t="s">
        <v>183</v>
      </c>
      <c r="I33" t="s">
        <v>184</v>
      </c>
      <c r="J33" t="s">
        <v>185</v>
      </c>
    </row>
    <row r="34" spans="2:24">
      <c r="B34" t="s">
        <v>160</v>
      </c>
    </row>
    <row r="35" spans="2:24">
      <c r="B35" t="s">
        <v>160</v>
      </c>
      <c r="C35" t="s">
        <v>7</v>
      </c>
      <c r="D35" t="s">
        <v>163</v>
      </c>
      <c r="E35" t="s">
        <v>186</v>
      </c>
      <c r="F35" t="s">
        <v>187</v>
      </c>
      <c r="G35" t="s">
        <v>188</v>
      </c>
    </row>
    <row r="36" spans="2:24">
      <c r="B36" t="s">
        <v>160</v>
      </c>
    </row>
    <row r="37" spans="2:24">
      <c r="B37" t="s">
        <v>113</v>
      </c>
      <c r="C37" t="s">
        <v>109</v>
      </c>
      <c r="D37" t="s">
        <v>136</v>
      </c>
      <c r="E37" t="s">
        <v>113</v>
      </c>
      <c r="F37" t="s">
        <v>189</v>
      </c>
      <c r="G37" t="s">
        <v>190</v>
      </c>
      <c r="H37" t="s">
        <v>164</v>
      </c>
      <c r="I37" t="s">
        <v>191</v>
      </c>
      <c r="J37" t="s">
        <v>192</v>
      </c>
      <c r="K37" t="s">
        <v>130</v>
      </c>
      <c r="L37" t="s">
        <v>113</v>
      </c>
      <c r="M37" t="s">
        <v>193</v>
      </c>
      <c r="N37" t="s">
        <v>194</v>
      </c>
      <c r="O37" t="s">
        <v>195</v>
      </c>
      <c r="P37" t="s">
        <v>133</v>
      </c>
      <c r="Q37" t="s">
        <v>196</v>
      </c>
      <c r="R37" t="s">
        <v>108</v>
      </c>
      <c r="S37" t="s">
        <v>174</v>
      </c>
      <c r="T37" t="s">
        <v>197</v>
      </c>
      <c r="U37" t="s">
        <v>198</v>
      </c>
    </row>
    <row r="39" spans="2:24">
      <c r="B39" t="s">
        <v>113</v>
      </c>
      <c r="C39" t="s">
        <v>199</v>
      </c>
      <c r="D39" t="s">
        <v>200</v>
      </c>
      <c r="E39" t="s">
        <v>174</v>
      </c>
      <c r="F39" t="s">
        <v>197</v>
      </c>
      <c r="G39" t="s">
        <v>201</v>
      </c>
      <c r="H39" t="s">
        <v>202</v>
      </c>
      <c r="I39" t="s">
        <v>203</v>
      </c>
      <c r="J39" t="s">
        <v>204</v>
      </c>
      <c r="K39" t="s">
        <v>113</v>
      </c>
      <c r="L39">
        <v>95</v>
      </c>
      <c r="M39" t="s">
        <v>205</v>
      </c>
      <c r="N39" t="s">
        <v>206</v>
      </c>
      <c r="O39" t="s">
        <v>207</v>
      </c>
    </row>
    <row r="40" spans="2:24">
      <c r="B40" t="s">
        <v>113</v>
      </c>
      <c r="C40" t="s">
        <v>208</v>
      </c>
      <c r="D40" t="s">
        <v>174</v>
      </c>
      <c r="E40" t="s">
        <v>197</v>
      </c>
      <c r="F40" t="s">
        <v>201</v>
      </c>
      <c r="G40" t="s">
        <v>202</v>
      </c>
      <c r="H40" t="s">
        <v>203</v>
      </c>
      <c r="I40" t="s">
        <v>204</v>
      </c>
      <c r="J40" t="s">
        <v>113</v>
      </c>
      <c r="K40">
        <v>95</v>
      </c>
      <c r="L40" t="s">
        <v>205</v>
      </c>
      <c r="M40" t="s">
        <v>206</v>
      </c>
      <c r="N40" t="s">
        <v>207</v>
      </c>
    </row>
    <row r="41" spans="2:24">
      <c r="B41" t="s">
        <v>113</v>
      </c>
      <c r="C41" t="s">
        <v>209</v>
      </c>
      <c r="D41" t="s">
        <v>210</v>
      </c>
      <c r="E41" t="s">
        <v>174</v>
      </c>
      <c r="F41" t="s">
        <v>197</v>
      </c>
      <c r="G41" t="s">
        <v>201</v>
      </c>
      <c r="H41" t="s">
        <v>202</v>
      </c>
      <c r="I41" t="s">
        <v>203</v>
      </c>
      <c r="J41" t="s">
        <v>204</v>
      </c>
      <c r="K41" t="s">
        <v>113</v>
      </c>
      <c r="L41">
        <v>95</v>
      </c>
      <c r="M41" t="s">
        <v>205</v>
      </c>
      <c r="N41" t="s">
        <v>206</v>
      </c>
      <c r="O41" t="s">
        <v>207</v>
      </c>
    </row>
    <row r="43" spans="2:24">
      <c r="J43" s="31"/>
      <c r="K43" s="31"/>
      <c r="L43" s="31"/>
      <c r="M43" s="31"/>
      <c r="N43" s="31"/>
      <c r="O43" s="31"/>
      <c r="P43" s="31"/>
      <c r="Q43" s="31"/>
    </row>
    <row r="44" spans="2:24">
      <c r="B44" t="s">
        <v>211</v>
      </c>
    </row>
    <row r="45" spans="2:24">
      <c r="B45" t="s">
        <v>212</v>
      </c>
      <c r="C45" t="s">
        <v>212</v>
      </c>
    </row>
    <row r="46" spans="2:24">
      <c r="B46" t="s">
        <v>212</v>
      </c>
      <c r="C46" t="s">
        <v>113</v>
      </c>
      <c r="D46" t="s">
        <v>213</v>
      </c>
      <c r="E46" t="s">
        <v>214</v>
      </c>
      <c r="F46" t="s">
        <v>215</v>
      </c>
      <c r="G46" t="s">
        <v>216</v>
      </c>
      <c r="H46" t="s">
        <v>108</v>
      </c>
      <c r="I46" t="s">
        <v>112</v>
      </c>
      <c r="J46" s="15">
        <v>0.58357000000000003</v>
      </c>
      <c r="K46" t="s">
        <v>137</v>
      </c>
      <c r="L46" t="s">
        <v>217</v>
      </c>
      <c r="M46" t="s">
        <v>214</v>
      </c>
      <c r="N46" t="s">
        <v>218</v>
      </c>
      <c r="O46" t="s">
        <v>219</v>
      </c>
      <c r="P46" t="s">
        <v>136</v>
      </c>
      <c r="Q46" s="15">
        <v>6.2E-4</v>
      </c>
      <c r="R46" t="s">
        <v>212</v>
      </c>
    </row>
    <row r="47" spans="2:24">
      <c r="B47" t="s">
        <v>212</v>
      </c>
      <c r="C47" t="s">
        <v>212</v>
      </c>
      <c r="K47" s="6"/>
      <c r="S47" s="6"/>
    </row>
    <row r="48" spans="2:24">
      <c r="B48" t="s">
        <v>212</v>
      </c>
      <c r="C48" t="s">
        <v>113</v>
      </c>
      <c r="D48" t="s">
        <v>214</v>
      </c>
      <c r="E48" t="s">
        <v>220</v>
      </c>
      <c r="F48" t="s">
        <v>221</v>
      </c>
      <c r="G48" t="s">
        <v>222</v>
      </c>
      <c r="H48">
        <v>99</v>
      </c>
      <c r="I48" t="s">
        <v>205</v>
      </c>
      <c r="J48" t="s">
        <v>108</v>
      </c>
      <c r="K48" t="s">
        <v>206</v>
      </c>
      <c r="L48" t="s">
        <v>223</v>
      </c>
      <c r="M48" t="s">
        <v>224</v>
      </c>
      <c r="N48">
        <v>0.58294999999999997</v>
      </c>
      <c r="O48" t="s">
        <v>130</v>
      </c>
      <c r="P48" t="s">
        <v>377</v>
      </c>
      <c r="Q48">
        <v>0.58233999999999997</v>
      </c>
      <c r="R48" t="s">
        <v>130</v>
      </c>
      <c r="S48" t="s">
        <v>378</v>
      </c>
      <c r="T48" t="s">
        <v>133</v>
      </c>
      <c r="U48">
        <v>0.58192999999999995</v>
      </c>
      <c r="V48" t="s">
        <v>130</v>
      </c>
      <c r="W48">
        <v>0.58520000000000005</v>
      </c>
      <c r="X48" t="s">
        <v>212</v>
      </c>
    </row>
    <row r="49" spans="2:21">
      <c r="B49" t="s">
        <v>212</v>
      </c>
      <c r="C49" t="s">
        <v>212</v>
      </c>
      <c r="J49" s="6"/>
    </row>
    <row r="50" spans="2:21">
      <c r="B50" t="s">
        <v>212</v>
      </c>
      <c r="C50" t="s">
        <v>113</v>
      </c>
      <c r="D50" t="s">
        <v>213</v>
      </c>
      <c r="E50" t="s">
        <v>215</v>
      </c>
      <c r="F50" t="s">
        <v>225</v>
      </c>
      <c r="G50" t="s">
        <v>226</v>
      </c>
      <c r="H50" t="s">
        <v>227</v>
      </c>
      <c r="I50" t="s">
        <v>228</v>
      </c>
      <c r="J50" t="s">
        <v>112</v>
      </c>
      <c r="K50" s="6">
        <v>1.2820999999999999E-4</v>
      </c>
      <c r="L50" t="s">
        <v>229</v>
      </c>
      <c r="M50" t="s">
        <v>137</v>
      </c>
      <c r="N50" s="6" t="s">
        <v>217</v>
      </c>
      <c r="O50" t="s">
        <v>214</v>
      </c>
      <c r="P50" t="s">
        <v>218</v>
      </c>
      <c r="Q50" t="s">
        <v>219</v>
      </c>
      <c r="R50" t="s">
        <v>136</v>
      </c>
      <c r="S50" s="6">
        <v>8.2271999999999997E-8</v>
      </c>
      <c r="T50" t="s">
        <v>212</v>
      </c>
    </row>
    <row r="51" spans="2:21">
      <c r="B51" t="s">
        <v>212</v>
      </c>
      <c r="C51" t="s">
        <v>212</v>
      </c>
    </row>
    <row r="52" spans="2:21">
      <c r="B52" t="s">
        <v>212</v>
      </c>
      <c r="C52" t="s">
        <v>113</v>
      </c>
      <c r="D52" t="s">
        <v>178</v>
      </c>
      <c r="E52" t="s">
        <v>116</v>
      </c>
      <c r="F52" t="s">
        <v>230</v>
      </c>
      <c r="G52" t="s">
        <v>231</v>
      </c>
      <c r="H52" t="s">
        <v>115</v>
      </c>
      <c r="I52" t="s">
        <v>112</v>
      </c>
      <c r="J52" s="6">
        <v>2.7623000000000002E-2</v>
      </c>
      <c r="K52" t="s">
        <v>232</v>
      </c>
      <c r="L52" t="s">
        <v>212</v>
      </c>
    </row>
    <row r="53" spans="2:21">
      <c r="B53" t="s">
        <v>212</v>
      </c>
      <c r="C53" t="s">
        <v>113</v>
      </c>
      <c r="D53" t="s">
        <v>230</v>
      </c>
      <c r="E53" s="14" t="s">
        <v>233</v>
      </c>
      <c r="F53" t="s">
        <v>130</v>
      </c>
      <c r="G53" t="s">
        <v>113</v>
      </c>
      <c r="H53" t="s">
        <v>178</v>
      </c>
      <c r="I53" t="s">
        <v>116</v>
      </c>
      <c r="J53" t="s">
        <v>234</v>
      </c>
      <c r="K53" s="14" t="s">
        <v>231</v>
      </c>
      <c r="L53" t="s">
        <v>115</v>
      </c>
      <c r="M53" t="s">
        <v>112</v>
      </c>
      <c r="N53" s="6">
        <v>4.077E-8</v>
      </c>
      <c r="O53" t="s">
        <v>232</v>
      </c>
      <c r="P53" t="s">
        <v>212</v>
      </c>
    </row>
    <row r="54" spans="2:21">
      <c r="B54" t="s">
        <v>212</v>
      </c>
      <c r="C54" t="s">
        <v>212</v>
      </c>
    </row>
    <row r="55" spans="2:21">
      <c r="B55" t="s">
        <v>212</v>
      </c>
      <c r="C55" t="s">
        <v>113</v>
      </c>
      <c r="D55" t="s">
        <v>235</v>
      </c>
      <c r="E55" t="s">
        <v>136</v>
      </c>
      <c r="F55" t="s">
        <v>236</v>
      </c>
      <c r="G55" t="s">
        <v>237</v>
      </c>
      <c r="H55" t="s">
        <v>238</v>
      </c>
      <c r="I55" t="s">
        <v>139</v>
      </c>
      <c r="J55" t="s">
        <v>239</v>
      </c>
      <c r="K55" t="s">
        <v>113</v>
      </c>
      <c r="L55" t="s">
        <v>240</v>
      </c>
      <c r="M55" t="s">
        <v>241</v>
      </c>
      <c r="N55" t="s">
        <v>133</v>
      </c>
      <c r="O55" t="s">
        <v>242</v>
      </c>
      <c r="P55" t="s">
        <v>116</v>
      </c>
      <c r="Q55" t="s">
        <v>243</v>
      </c>
      <c r="R55" t="s">
        <v>198</v>
      </c>
      <c r="S55" t="s">
        <v>212</v>
      </c>
      <c r="T55" s="6"/>
    </row>
    <row r="56" spans="2:21">
      <c r="B56" t="s">
        <v>212</v>
      </c>
      <c r="C56" t="s">
        <v>244</v>
      </c>
      <c r="D56" t="s">
        <v>245</v>
      </c>
      <c r="E56" s="14">
        <v>0.96550000000000002</v>
      </c>
      <c r="F56" t="s">
        <v>246</v>
      </c>
      <c r="G56" t="s">
        <v>247</v>
      </c>
      <c r="H56" t="s">
        <v>248</v>
      </c>
      <c r="I56">
        <v>100</v>
      </c>
      <c r="J56" t="s">
        <v>249</v>
      </c>
      <c r="K56" s="14">
        <v>2.46E-2</v>
      </c>
      <c r="L56" t="s">
        <v>250</v>
      </c>
      <c r="M56" t="s">
        <v>249</v>
      </c>
      <c r="N56" s="14">
        <v>9.9000000000000008E-3</v>
      </c>
      <c r="O56" t="s">
        <v>212</v>
      </c>
      <c r="T56" s="6"/>
    </row>
    <row r="57" spans="2:21">
      <c r="B57" t="s">
        <v>212</v>
      </c>
      <c r="C57" t="s">
        <v>212</v>
      </c>
    </row>
    <row r="58" spans="2:21">
      <c r="B58" t="s">
        <v>212</v>
      </c>
      <c r="C58" t="s">
        <v>113</v>
      </c>
      <c r="D58" t="s">
        <v>178</v>
      </c>
      <c r="E58" t="s">
        <v>115</v>
      </c>
      <c r="F58" t="s">
        <v>139</v>
      </c>
      <c r="G58" t="s">
        <v>251</v>
      </c>
      <c r="H58" t="s">
        <v>140</v>
      </c>
      <c r="I58" t="s">
        <v>116</v>
      </c>
      <c r="J58" t="s">
        <v>252</v>
      </c>
      <c r="K58" t="s">
        <v>253</v>
      </c>
      <c r="L58" s="15" t="s">
        <v>254</v>
      </c>
      <c r="M58" t="s">
        <v>255</v>
      </c>
      <c r="N58" t="s">
        <v>239</v>
      </c>
      <c r="O58" t="s">
        <v>153</v>
      </c>
      <c r="P58" t="s">
        <v>154</v>
      </c>
      <c r="Q58" t="s">
        <v>137</v>
      </c>
      <c r="R58" t="s">
        <v>115</v>
      </c>
      <c r="S58" t="s">
        <v>112</v>
      </c>
      <c r="T58" s="6">
        <v>1.3402000000000001</v>
      </c>
      <c r="U58" t="s">
        <v>212</v>
      </c>
    </row>
    <row r="59" spans="2:21">
      <c r="B59" t="s">
        <v>212</v>
      </c>
      <c r="C59" t="s">
        <v>113</v>
      </c>
      <c r="D59" t="s">
        <v>178</v>
      </c>
      <c r="E59" t="s">
        <v>115</v>
      </c>
      <c r="F59" t="s">
        <v>139</v>
      </c>
      <c r="G59" t="s">
        <v>251</v>
      </c>
      <c r="H59" t="s">
        <v>140</v>
      </c>
      <c r="I59" t="s">
        <v>116</v>
      </c>
      <c r="J59" t="s">
        <v>252</v>
      </c>
      <c r="K59" t="s">
        <v>253</v>
      </c>
      <c r="L59" t="s">
        <v>254</v>
      </c>
      <c r="M59" t="s">
        <v>255</v>
      </c>
      <c r="N59" t="s">
        <v>239</v>
      </c>
      <c r="O59" t="s">
        <v>153</v>
      </c>
      <c r="P59" t="s">
        <v>113</v>
      </c>
      <c r="Q59" t="s">
        <v>256</v>
      </c>
      <c r="R59" t="s">
        <v>154</v>
      </c>
      <c r="S59" t="s">
        <v>112</v>
      </c>
      <c r="T59" s="6">
        <v>0.61677999999999999</v>
      </c>
      <c r="U59" t="s">
        <v>212</v>
      </c>
    </row>
    <row r="60" spans="2:21">
      <c r="B60" t="s">
        <v>212</v>
      </c>
      <c r="C60" t="s">
        <v>212</v>
      </c>
    </row>
    <row r="61" spans="2:21">
      <c r="B61" t="s">
        <v>212</v>
      </c>
      <c r="C61" t="s">
        <v>113</v>
      </c>
      <c r="D61" t="s">
        <v>178</v>
      </c>
      <c r="E61" t="s">
        <v>151</v>
      </c>
      <c r="F61" t="s">
        <v>136</v>
      </c>
      <c r="G61" t="s">
        <v>139</v>
      </c>
      <c r="H61" t="s">
        <v>251</v>
      </c>
      <c r="I61" t="s">
        <v>140</v>
      </c>
      <c r="J61" t="s">
        <v>115</v>
      </c>
      <c r="K61" t="s">
        <v>112</v>
      </c>
      <c r="L61">
        <v>2.4430000000000001</v>
      </c>
      <c r="M61" t="s">
        <v>212</v>
      </c>
    </row>
    <row r="62" spans="2:21">
      <c r="B62" t="s">
        <v>212</v>
      </c>
      <c r="C62" t="s">
        <v>212</v>
      </c>
    </row>
    <row r="63" spans="2:21">
      <c r="B63" t="s">
        <v>211</v>
      </c>
    </row>
    <row r="65" spans="2:25">
      <c r="G65" s="17"/>
      <c r="I65" s="17"/>
      <c r="K65" s="17"/>
    </row>
    <row r="66" spans="2:25">
      <c r="B66" t="s">
        <v>113</v>
      </c>
      <c r="C66" t="s">
        <v>214</v>
      </c>
      <c r="D66" t="s">
        <v>178</v>
      </c>
      <c r="E66" t="s">
        <v>263</v>
      </c>
      <c r="F66" t="s">
        <v>264</v>
      </c>
      <c r="G66" t="s">
        <v>218</v>
      </c>
      <c r="H66" t="s">
        <v>265</v>
      </c>
      <c r="I66" t="s">
        <v>133</v>
      </c>
      <c r="J66" t="s">
        <v>220</v>
      </c>
      <c r="K66" t="s">
        <v>221</v>
      </c>
      <c r="L66" t="s">
        <v>133</v>
      </c>
      <c r="M66">
        <v>99</v>
      </c>
      <c r="N66" t="s">
        <v>205</v>
      </c>
      <c r="O66" t="s">
        <v>206</v>
      </c>
      <c r="P66" t="s">
        <v>223</v>
      </c>
      <c r="Q66" t="s">
        <v>198</v>
      </c>
    </row>
    <row r="68" spans="2:25">
      <c r="B68" t="s">
        <v>108</v>
      </c>
      <c r="C68" t="s">
        <v>266</v>
      </c>
      <c r="D68" t="s">
        <v>108</v>
      </c>
      <c r="E68" t="s">
        <v>218</v>
      </c>
      <c r="F68" t="s">
        <v>219</v>
      </c>
      <c r="G68" s="17">
        <v>0.68</v>
      </c>
      <c r="H68" t="s">
        <v>206</v>
      </c>
      <c r="I68" s="17">
        <v>0.95</v>
      </c>
      <c r="J68" t="s">
        <v>206</v>
      </c>
      <c r="K68" s="17">
        <v>0.99</v>
      </c>
      <c r="L68" t="s">
        <v>206</v>
      </c>
      <c r="M68" t="s">
        <v>267</v>
      </c>
    </row>
    <row r="70" spans="2:25">
      <c r="B70" t="s">
        <v>268</v>
      </c>
      <c r="C70">
        <v>0.58409</v>
      </c>
      <c r="D70">
        <v>8.1999999999999998E-4</v>
      </c>
      <c r="E70">
        <v>0.58328000000000002</v>
      </c>
      <c r="F70" t="s">
        <v>130</v>
      </c>
      <c r="G70">
        <v>0.58491000000000004</v>
      </c>
      <c r="H70">
        <v>0.58247000000000004</v>
      </c>
      <c r="I70" t="s">
        <v>130</v>
      </c>
      <c r="J70">
        <v>0.58572000000000002</v>
      </c>
      <c r="K70">
        <v>0.58194000000000001</v>
      </c>
      <c r="L70" t="s">
        <v>130</v>
      </c>
      <c r="M70">
        <v>0.58625000000000005</v>
      </c>
    </row>
    <row r="71" spans="2:25">
      <c r="B71" t="s">
        <v>269</v>
      </c>
      <c r="C71">
        <v>0.58323000000000003</v>
      </c>
      <c r="D71">
        <v>7.1000000000000002E-4</v>
      </c>
      <c r="E71">
        <v>0.58252000000000004</v>
      </c>
      <c r="F71" t="s">
        <v>130</v>
      </c>
      <c r="G71">
        <v>0.58394000000000001</v>
      </c>
      <c r="H71">
        <v>0.58182</v>
      </c>
      <c r="I71" t="s">
        <v>130</v>
      </c>
      <c r="J71">
        <v>0.58464000000000005</v>
      </c>
      <c r="K71">
        <v>0.58135999999999999</v>
      </c>
      <c r="L71" t="s">
        <v>130</v>
      </c>
      <c r="M71">
        <v>0.58509999999999995</v>
      </c>
    </row>
    <row r="72" spans="2:25">
      <c r="B72" t="s">
        <v>270</v>
      </c>
      <c r="C72" t="s">
        <v>271</v>
      </c>
      <c r="D72">
        <v>0.58416000000000001</v>
      </c>
      <c r="E72">
        <v>8.1999999999999998E-4</v>
      </c>
      <c r="F72">
        <v>0.58333999999999997</v>
      </c>
      <c r="G72" t="s">
        <v>130</v>
      </c>
      <c r="H72">
        <v>0.58498000000000006</v>
      </c>
      <c r="I72">
        <v>0.58252999999999999</v>
      </c>
      <c r="J72" t="s">
        <v>130</v>
      </c>
      <c r="K72">
        <v>0.58579000000000003</v>
      </c>
      <c r="L72">
        <v>0.58199999999999996</v>
      </c>
      <c r="M72" t="s">
        <v>130</v>
      </c>
      <c r="N72">
        <v>0.58631999999999995</v>
      </c>
    </row>
    <row r="73" spans="2:25">
      <c r="B73" t="s">
        <v>272</v>
      </c>
      <c r="C73">
        <v>0.58357000000000003</v>
      </c>
      <c r="D73">
        <v>6.2E-4</v>
      </c>
      <c r="E73">
        <v>0.58296000000000003</v>
      </c>
      <c r="F73" t="s">
        <v>130</v>
      </c>
      <c r="G73">
        <v>0.58418999999999999</v>
      </c>
      <c r="H73">
        <v>0.58235000000000003</v>
      </c>
      <c r="I73" t="s">
        <v>130</v>
      </c>
      <c r="J73">
        <v>0.58479999999999999</v>
      </c>
      <c r="K73">
        <v>0.58194999999999997</v>
      </c>
      <c r="L73" t="s">
        <v>130</v>
      </c>
      <c r="M73">
        <v>0.58520000000000005</v>
      </c>
      <c r="N73">
        <v>0.31530000000000002</v>
      </c>
    </row>
    <row r="74" spans="2:25">
      <c r="B74" t="s">
        <v>273</v>
      </c>
      <c r="C74" t="s">
        <v>274</v>
      </c>
      <c r="D74">
        <v>0.58360000000000001</v>
      </c>
      <c r="E74">
        <v>6.2E-4</v>
      </c>
      <c r="F74">
        <v>0.58298000000000005</v>
      </c>
      <c r="G74" t="s">
        <v>130</v>
      </c>
      <c r="H74">
        <v>0.58421000000000001</v>
      </c>
      <c r="I74">
        <v>0.58237000000000005</v>
      </c>
      <c r="J74" t="s">
        <v>130</v>
      </c>
      <c r="K74">
        <v>0.58482999999999996</v>
      </c>
      <c r="L74">
        <v>0.58196000000000003</v>
      </c>
      <c r="M74" t="s">
        <v>130</v>
      </c>
      <c r="N74">
        <v>0.58523000000000003</v>
      </c>
      <c r="O74">
        <v>0.32229999999999998</v>
      </c>
    </row>
    <row r="75" spans="2:25">
      <c r="B75" t="s">
        <v>275</v>
      </c>
      <c r="C75" t="s">
        <v>274</v>
      </c>
      <c r="D75">
        <v>0.58411000000000002</v>
      </c>
      <c r="E75">
        <v>8.1999999999999998E-4</v>
      </c>
      <c r="F75">
        <v>0.58328999999999998</v>
      </c>
      <c r="G75" t="s">
        <v>130</v>
      </c>
      <c r="H75">
        <v>0.58492999999999995</v>
      </c>
      <c r="I75">
        <v>0.58248</v>
      </c>
      <c r="J75" t="s">
        <v>130</v>
      </c>
      <c r="K75">
        <v>0.58574000000000004</v>
      </c>
      <c r="L75">
        <v>0.58194999999999997</v>
      </c>
      <c r="M75" t="s">
        <v>130</v>
      </c>
      <c r="N75">
        <v>0.58626999999999996</v>
      </c>
      <c r="O75">
        <v>0.99050000000000005</v>
      </c>
    </row>
    <row r="76" spans="2:25">
      <c r="B76" t="s">
        <v>276</v>
      </c>
      <c r="C76" t="s">
        <v>274</v>
      </c>
      <c r="D76">
        <v>0.58357000000000003</v>
      </c>
      <c r="E76">
        <v>6.2E-4</v>
      </c>
      <c r="F76">
        <v>0.58294999999999997</v>
      </c>
      <c r="G76" t="s">
        <v>130</v>
      </c>
      <c r="H76">
        <v>0.58418000000000003</v>
      </c>
      <c r="I76">
        <v>0.58233999999999997</v>
      </c>
      <c r="J76" t="s">
        <v>130</v>
      </c>
      <c r="K76">
        <v>0.58479999999999999</v>
      </c>
      <c r="L76">
        <v>0.58192999999999995</v>
      </c>
      <c r="M76" t="s">
        <v>130</v>
      </c>
      <c r="N76">
        <v>0.58520000000000005</v>
      </c>
    </row>
    <row r="78" spans="2:25">
      <c r="G78" s="17"/>
      <c r="I78" s="17"/>
      <c r="K78" s="17"/>
    </row>
    <row r="79" spans="2:25">
      <c r="B79" t="s">
        <v>277</v>
      </c>
      <c r="C79" t="s">
        <v>113</v>
      </c>
      <c r="D79" t="s">
        <v>278</v>
      </c>
      <c r="E79" t="s">
        <v>136</v>
      </c>
      <c r="F79" t="s">
        <v>279</v>
      </c>
      <c r="G79" t="s">
        <v>108</v>
      </c>
      <c r="H79" t="s">
        <v>280</v>
      </c>
      <c r="I79" t="s">
        <v>124</v>
      </c>
      <c r="J79" t="s">
        <v>113</v>
      </c>
      <c r="K79" t="s">
        <v>281</v>
      </c>
      <c r="L79" t="s">
        <v>282</v>
      </c>
      <c r="M79" t="s">
        <v>113</v>
      </c>
      <c r="N79" t="s">
        <v>108</v>
      </c>
      <c r="O79" t="s">
        <v>109</v>
      </c>
      <c r="P79" t="s">
        <v>133</v>
      </c>
      <c r="Q79" t="s">
        <v>220</v>
      </c>
      <c r="R79" t="s">
        <v>221</v>
      </c>
      <c r="S79" t="s">
        <v>133</v>
      </c>
      <c r="T79">
        <v>99</v>
      </c>
      <c r="U79" t="s">
        <v>205</v>
      </c>
      <c r="V79" t="s">
        <v>206</v>
      </c>
      <c r="W79" t="s">
        <v>223</v>
      </c>
      <c r="X79" t="s">
        <v>283</v>
      </c>
      <c r="Y79" t="s">
        <v>284</v>
      </c>
    </row>
    <row r="81" spans="2:20">
      <c r="B81" t="s">
        <v>108</v>
      </c>
      <c r="C81" t="s">
        <v>266</v>
      </c>
      <c r="D81" t="s">
        <v>108</v>
      </c>
      <c r="E81" t="s">
        <v>218</v>
      </c>
      <c r="F81" t="s">
        <v>219</v>
      </c>
      <c r="G81" s="17">
        <v>0.68</v>
      </c>
      <c r="H81" t="s">
        <v>206</v>
      </c>
      <c r="I81" s="17">
        <v>0.95</v>
      </c>
      <c r="J81" t="s">
        <v>206</v>
      </c>
      <c r="K81" s="17">
        <v>0.99</v>
      </c>
      <c r="L81" t="s">
        <v>206</v>
      </c>
    </row>
    <row r="83" spans="2:20">
      <c r="B83" t="s">
        <v>268</v>
      </c>
      <c r="C83">
        <v>0.58425000000000005</v>
      </c>
      <c r="D83">
        <v>8.3000000000000001E-4</v>
      </c>
      <c r="E83">
        <v>0.58342000000000005</v>
      </c>
      <c r="F83" t="s">
        <v>130</v>
      </c>
      <c r="G83">
        <v>0.58506999999999998</v>
      </c>
      <c r="H83">
        <v>0.58260000000000001</v>
      </c>
      <c r="I83" t="s">
        <v>130</v>
      </c>
      <c r="J83">
        <v>0.58589000000000002</v>
      </c>
      <c r="K83">
        <v>0.58206000000000002</v>
      </c>
      <c r="L83" t="s">
        <v>130</v>
      </c>
      <c r="M83">
        <v>0.58643000000000001</v>
      </c>
    </row>
    <row r="84" spans="2:20">
      <c r="B84" t="s">
        <v>269</v>
      </c>
      <c r="C84">
        <v>0.58333999999999997</v>
      </c>
      <c r="D84">
        <v>7.1000000000000002E-4</v>
      </c>
      <c r="E84">
        <v>0.58262999999999998</v>
      </c>
      <c r="F84" t="s">
        <v>130</v>
      </c>
      <c r="G84">
        <v>0.58404999999999996</v>
      </c>
      <c r="H84">
        <v>0.58191999999999999</v>
      </c>
      <c r="I84" t="s">
        <v>130</v>
      </c>
      <c r="J84">
        <v>0.58475999999999995</v>
      </c>
      <c r="K84">
        <v>0.58145000000000002</v>
      </c>
      <c r="L84" t="s">
        <v>130</v>
      </c>
      <c r="M84">
        <v>0.58521999999999996</v>
      </c>
    </row>
    <row r="85" spans="2:20">
      <c r="B85" t="s">
        <v>270</v>
      </c>
      <c r="C85" t="s">
        <v>271</v>
      </c>
      <c r="D85">
        <v>0.58431</v>
      </c>
      <c r="E85">
        <v>8.3000000000000001E-4</v>
      </c>
      <c r="F85">
        <v>0.58348</v>
      </c>
      <c r="G85" t="s">
        <v>130</v>
      </c>
      <c r="H85">
        <v>0.58513999999999999</v>
      </c>
      <c r="I85">
        <v>0.58265999999999996</v>
      </c>
      <c r="J85" t="s">
        <v>130</v>
      </c>
      <c r="K85">
        <v>0.58596000000000004</v>
      </c>
      <c r="L85">
        <v>0.58211999999999997</v>
      </c>
      <c r="M85" t="s">
        <v>130</v>
      </c>
      <c r="N85">
        <v>0.58650000000000002</v>
      </c>
    </row>
    <row r="86" spans="2:20">
      <c r="B86" t="s">
        <v>276</v>
      </c>
      <c r="C86" t="s">
        <v>274</v>
      </c>
      <c r="D86">
        <v>0.58369000000000004</v>
      </c>
      <c r="E86">
        <v>6.3000000000000003E-4</v>
      </c>
      <c r="F86">
        <v>0.58306000000000002</v>
      </c>
      <c r="G86" t="s">
        <v>130</v>
      </c>
      <c r="H86">
        <v>0.58431999999999995</v>
      </c>
      <c r="I86">
        <v>0.58243999999999996</v>
      </c>
      <c r="J86" t="s">
        <v>130</v>
      </c>
      <c r="K86">
        <v>0.58494000000000002</v>
      </c>
      <c r="L86">
        <v>0.58203000000000005</v>
      </c>
      <c r="M86" t="s">
        <v>130</v>
      </c>
      <c r="N86">
        <v>0.58535000000000004</v>
      </c>
    </row>
    <row r="88" spans="2:20">
      <c r="F88" s="17"/>
      <c r="H88" s="17"/>
      <c r="J88" s="17"/>
    </row>
    <row r="89" spans="2:20">
      <c r="B89" t="s">
        <v>113</v>
      </c>
      <c r="C89" t="s">
        <v>214</v>
      </c>
      <c r="D89" t="s">
        <v>178</v>
      </c>
      <c r="E89" t="s">
        <v>226</v>
      </c>
      <c r="F89" t="s">
        <v>227</v>
      </c>
      <c r="G89" t="s">
        <v>285</v>
      </c>
      <c r="H89" t="s">
        <v>264</v>
      </c>
      <c r="I89" t="s">
        <v>218</v>
      </c>
      <c r="J89" t="s">
        <v>265</v>
      </c>
      <c r="K89" t="s">
        <v>133</v>
      </c>
      <c r="L89" t="s">
        <v>220</v>
      </c>
      <c r="M89" t="s">
        <v>221</v>
      </c>
      <c r="N89" t="s">
        <v>133</v>
      </c>
      <c r="O89">
        <v>99</v>
      </c>
      <c r="P89" t="s">
        <v>205</v>
      </c>
      <c r="Q89" t="s">
        <v>206</v>
      </c>
      <c r="R89" t="s">
        <v>223</v>
      </c>
      <c r="S89" t="s">
        <v>224</v>
      </c>
      <c r="T89" t="s">
        <v>286</v>
      </c>
    </row>
    <row r="90" spans="2:20">
      <c r="C90" s="6"/>
      <c r="D90" s="6"/>
      <c r="E90" s="6"/>
      <c r="G90" s="6"/>
      <c r="H90" s="6"/>
      <c r="J90" s="6"/>
      <c r="K90" s="6"/>
      <c r="M90" s="6"/>
    </row>
    <row r="91" spans="2:20">
      <c r="B91" t="s">
        <v>266</v>
      </c>
      <c r="C91" s="6" t="s">
        <v>228</v>
      </c>
      <c r="D91" s="6" t="s">
        <v>287</v>
      </c>
      <c r="E91" s="6" t="s">
        <v>288</v>
      </c>
      <c r="F91" s="17">
        <v>0.68</v>
      </c>
      <c r="G91" s="6" t="s">
        <v>206</v>
      </c>
      <c r="H91" s="17">
        <v>0.95</v>
      </c>
      <c r="I91" t="s">
        <v>206</v>
      </c>
      <c r="J91" s="17">
        <v>0.99</v>
      </c>
      <c r="K91" s="6" t="s">
        <v>206</v>
      </c>
      <c r="L91" t="s">
        <v>267</v>
      </c>
      <c r="M91" s="6"/>
    </row>
    <row r="92" spans="2:20">
      <c r="D92" s="6"/>
      <c r="E92" s="6"/>
      <c r="F92" s="6"/>
      <c r="H92" s="6"/>
      <c r="I92" s="6"/>
      <c r="K92" s="6"/>
      <c r="L92" s="6"/>
      <c r="N92" s="6"/>
    </row>
    <row r="93" spans="2:20">
      <c r="B93" t="s">
        <v>268</v>
      </c>
      <c r="C93" s="6">
        <v>1.2790699999999999E-4</v>
      </c>
      <c r="D93" s="6">
        <v>1.4299699999999999E-7</v>
      </c>
      <c r="E93" s="6">
        <v>1.2776000000000001E-4</v>
      </c>
      <c r="F93" t="s">
        <v>130</v>
      </c>
      <c r="G93" s="6">
        <v>1.2805E-4</v>
      </c>
      <c r="H93" s="6">
        <v>1.2762E-4</v>
      </c>
      <c r="I93" t="s">
        <v>130</v>
      </c>
      <c r="J93" s="6">
        <v>1.2819E-4</v>
      </c>
      <c r="K93" s="6">
        <v>1.2752999999999999E-4</v>
      </c>
      <c r="L93" t="s">
        <v>130</v>
      </c>
      <c r="M93" s="6">
        <v>1.2828000000000001E-4</v>
      </c>
    </row>
    <row r="94" spans="2:20">
      <c r="B94" t="s">
        <v>269</v>
      </c>
      <c r="C94" s="6">
        <v>1.2806499999999999E-4</v>
      </c>
      <c r="D94" s="6">
        <v>1.3620099999999999E-7</v>
      </c>
      <c r="E94" s="6">
        <v>1.2793E-4</v>
      </c>
      <c r="F94" s="6" t="s">
        <v>130</v>
      </c>
      <c r="G94" s="6">
        <v>1.282E-4</v>
      </c>
      <c r="H94" s="6">
        <v>1.2778999999999999E-4</v>
      </c>
      <c r="I94" s="6" t="s">
        <v>130</v>
      </c>
      <c r="J94" s="6">
        <v>1.2834000000000001E-4</v>
      </c>
      <c r="K94" s="6">
        <v>1.2771000000000001E-4</v>
      </c>
      <c r="L94" s="6" t="s">
        <v>130</v>
      </c>
      <c r="M94" s="6">
        <v>1.2842999999999999E-4</v>
      </c>
      <c r="N94" s="6"/>
    </row>
    <row r="95" spans="2:20">
      <c r="B95" t="s">
        <v>270</v>
      </c>
      <c r="C95" t="s">
        <v>271</v>
      </c>
      <c r="D95" s="6">
        <v>1.2820999999999999E-4</v>
      </c>
      <c r="E95" s="6">
        <v>8.7903399999999998E-8</v>
      </c>
      <c r="F95" s="6">
        <v>1.2812000000000001E-4</v>
      </c>
      <c r="G95" t="s">
        <v>130</v>
      </c>
      <c r="H95" s="6">
        <v>1.283E-4</v>
      </c>
      <c r="I95" s="6">
        <v>1.2804E-4</v>
      </c>
      <c r="J95" t="s">
        <v>130</v>
      </c>
      <c r="K95" s="6">
        <v>1.2839000000000001E-4</v>
      </c>
      <c r="L95" s="6">
        <v>1.2798E-4</v>
      </c>
      <c r="M95" t="s">
        <v>130</v>
      </c>
      <c r="N95" s="6">
        <v>1.2844000000000001E-4</v>
      </c>
    </row>
    <row r="96" spans="2:20">
      <c r="B96" t="s">
        <v>272</v>
      </c>
      <c r="C96" s="6">
        <v>1.28057E-4</v>
      </c>
      <c r="D96" s="6">
        <v>1.4053700000000001E-7</v>
      </c>
      <c r="E96" s="6">
        <v>1.2792000000000001E-4</v>
      </c>
      <c r="F96" s="6" t="s">
        <v>130</v>
      </c>
      <c r="G96" s="6">
        <v>1.282E-4</v>
      </c>
      <c r="H96" s="6">
        <v>1.2778E-4</v>
      </c>
      <c r="I96" s="6" t="s">
        <v>130</v>
      </c>
      <c r="J96" s="6">
        <v>1.2834000000000001E-4</v>
      </c>
      <c r="K96" s="6">
        <v>1.2768999999999999E-4</v>
      </c>
      <c r="L96" s="6" t="s">
        <v>130</v>
      </c>
      <c r="M96" s="6">
        <v>1.2842999999999999E-4</v>
      </c>
      <c r="N96" s="6">
        <v>0.94679999999999997</v>
      </c>
    </row>
    <row r="97" spans="1:22">
      <c r="B97" t="s">
        <v>273</v>
      </c>
      <c r="C97" t="s">
        <v>274</v>
      </c>
      <c r="D97" s="6">
        <v>1.2827199999999999E-4</v>
      </c>
      <c r="E97" s="6">
        <v>8.25665E-8</v>
      </c>
      <c r="F97" s="6">
        <v>1.2819E-4</v>
      </c>
      <c r="G97" t="s">
        <v>130</v>
      </c>
      <c r="H97" s="6">
        <v>1.2835E-4</v>
      </c>
      <c r="I97" s="6">
        <v>1.2810999999999999E-4</v>
      </c>
      <c r="J97" t="s">
        <v>130</v>
      </c>
      <c r="K97" s="6">
        <v>1.2844000000000001E-4</v>
      </c>
      <c r="L97" s="6">
        <v>1.2805E-4</v>
      </c>
      <c r="M97" t="s">
        <v>130</v>
      </c>
      <c r="N97" s="6">
        <v>1.2849000000000001E-4</v>
      </c>
      <c r="O97">
        <v>0.85360000000000003</v>
      </c>
    </row>
    <row r="98" spans="1:22">
      <c r="B98" t="s">
        <v>275</v>
      </c>
      <c r="C98" t="s">
        <v>274</v>
      </c>
      <c r="D98" s="6">
        <v>1.2827100000000001E-4</v>
      </c>
      <c r="E98" s="6">
        <v>8.8171800000000006E-8</v>
      </c>
      <c r="F98" s="6">
        <v>1.2818000000000001E-4</v>
      </c>
      <c r="G98" t="s">
        <v>130</v>
      </c>
      <c r="H98" s="6">
        <v>1.2836E-4</v>
      </c>
      <c r="I98" s="6">
        <v>1.281E-4</v>
      </c>
      <c r="J98" t="s">
        <v>130</v>
      </c>
      <c r="K98" s="6">
        <v>1.2845000000000001E-4</v>
      </c>
      <c r="L98" s="6">
        <v>1.2804E-4</v>
      </c>
      <c r="M98" t="s">
        <v>130</v>
      </c>
      <c r="N98" s="6">
        <v>1.2850000000000001E-4</v>
      </c>
      <c r="O98">
        <v>0.76</v>
      </c>
    </row>
    <row r="99" spans="1:22">
      <c r="B99" t="s">
        <v>276</v>
      </c>
      <c r="C99" t="s">
        <v>274</v>
      </c>
      <c r="D99" s="6">
        <v>1.2820900000000001E-4</v>
      </c>
      <c r="E99" s="6">
        <v>8.22718E-8</v>
      </c>
      <c r="F99" s="6">
        <v>1.2813000000000001E-4</v>
      </c>
      <c r="G99" t="s">
        <v>130</v>
      </c>
      <c r="H99" s="6">
        <v>1.2829000000000001E-4</v>
      </c>
      <c r="I99" s="6">
        <v>1.2804E-4</v>
      </c>
      <c r="J99" t="s">
        <v>130</v>
      </c>
      <c r="K99" s="6">
        <v>1.2836999999999999E-4</v>
      </c>
      <c r="L99" s="6">
        <v>1.2799E-4</v>
      </c>
      <c r="M99" t="s">
        <v>130</v>
      </c>
      <c r="N99" s="6">
        <v>1.2842999999999999E-4</v>
      </c>
    </row>
    <row r="101" spans="1:22">
      <c r="B101" t="s">
        <v>269</v>
      </c>
      <c r="C101" t="s">
        <v>289</v>
      </c>
      <c r="D101" t="s">
        <v>136</v>
      </c>
      <c r="E101" t="s">
        <v>226</v>
      </c>
      <c r="F101" t="s">
        <v>290</v>
      </c>
      <c r="G101" t="s">
        <v>286</v>
      </c>
    </row>
    <row r="102" spans="1:22">
      <c r="C102" s="6"/>
      <c r="D102" s="6"/>
      <c r="E102" s="6"/>
      <c r="F102" s="6"/>
    </row>
    <row r="103" spans="1:22">
      <c r="B103" t="s">
        <v>291</v>
      </c>
      <c r="C103" s="6" t="s">
        <v>292</v>
      </c>
      <c r="D103" s="6" t="s">
        <v>115</v>
      </c>
      <c r="E103" s="6" t="s">
        <v>227</v>
      </c>
      <c r="F103" s="6"/>
    </row>
    <row r="104" spans="1:22">
      <c r="C104" s="6"/>
      <c r="D104" s="6"/>
      <c r="E104" s="6"/>
      <c r="F104" s="6"/>
    </row>
    <row r="105" spans="1:22">
      <c r="B105" t="s">
        <v>87</v>
      </c>
      <c r="C105" s="6">
        <v>5.2771100000000001E-2</v>
      </c>
      <c r="D105" s="6">
        <v>0.70811900000000005</v>
      </c>
      <c r="E105" s="6">
        <v>0.23910999999999999</v>
      </c>
      <c r="F105" s="6">
        <v>1</v>
      </c>
    </row>
    <row r="106" spans="1:22">
      <c r="B106" t="s">
        <v>293</v>
      </c>
      <c r="C106" s="6">
        <v>2.4268100000000002E-3</v>
      </c>
      <c r="D106" s="6">
        <v>1.80853E-4</v>
      </c>
      <c r="E106" s="6">
        <v>5.3559199999999999E-4</v>
      </c>
      <c r="F106" s="6">
        <v>1.2806499999999999E-4</v>
      </c>
    </row>
    <row r="107" spans="1:22">
      <c r="B107" t="s">
        <v>294</v>
      </c>
      <c r="C107" s="6">
        <v>2.4295300000000001E-3</v>
      </c>
      <c r="D107" s="6">
        <v>1.81056E-4</v>
      </c>
      <c r="E107" s="6">
        <v>5.3619200000000001E-4</v>
      </c>
      <c r="F107" s="6">
        <v>1.2820900000000001E-4</v>
      </c>
    </row>
    <row r="109" spans="1:22">
      <c r="A109" t="s">
        <v>295</v>
      </c>
      <c r="B109" t="s">
        <v>193</v>
      </c>
      <c r="C109" t="s">
        <v>133</v>
      </c>
      <c r="D109" t="s">
        <v>215</v>
      </c>
      <c r="E109" t="s">
        <v>216</v>
      </c>
      <c r="F109" t="s">
        <v>108</v>
      </c>
      <c r="G109" t="s">
        <v>109</v>
      </c>
      <c r="H109" t="s">
        <v>164</v>
      </c>
      <c r="I109">
        <v>10</v>
      </c>
      <c r="J109" t="s">
        <v>296</v>
      </c>
      <c r="K109" t="s">
        <v>297</v>
      </c>
      <c r="L109" t="s">
        <v>298</v>
      </c>
      <c r="S109" s="17"/>
      <c r="U109" s="17"/>
    </row>
    <row r="111" spans="1:22">
      <c r="B111" t="s">
        <v>132</v>
      </c>
      <c r="C111" t="s">
        <v>140</v>
      </c>
      <c r="D111" t="s">
        <v>151</v>
      </c>
      <c r="E111" t="s">
        <v>136</v>
      </c>
      <c r="F111" t="s">
        <v>178</v>
      </c>
      <c r="G111" t="s">
        <v>108</v>
      </c>
      <c r="H111" t="s">
        <v>299</v>
      </c>
      <c r="I111" t="s">
        <v>133</v>
      </c>
      <c r="J111" t="s">
        <v>300</v>
      </c>
      <c r="K111" t="s">
        <v>191</v>
      </c>
      <c r="L111" t="s">
        <v>178</v>
      </c>
      <c r="M111" t="s">
        <v>301</v>
      </c>
      <c r="N111" t="s">
        <v>301</v>
      </c>
      <c r="O111" t="s">
        <v>206</v>
      </c>
      <c r="P111" t="s">
        <v>223</v>
      </c>
    </row>
    <row r="112" spans="1:22">
      <c r="B112" t="s">
        <v>108</v>
      </c>
      <c r="C112" t="s">
        <v>297</v>
      </c>
      <c r="D112" t="s">
        <v>302</v>
      </c>
      <c r="E112" t="s">
        <v>303</v>
      </c>
      <c r="F112" t="s">
        <v>304</v>
      </c>
      <c r="G112" t="s">
        <v>305</v>
      </c>
      <c r="H112" t="s">
        <v>306</v>
      </c>
      <c r="I112" t="s">
        <v>307</v>
      </c>
      <c r="J112" t="s">
        <v>305</v>
      </c>
      <c r="K112" t="s">
        <v>306</v>
      </c>
      <c r="L112" t="s">
        <v>308</v>
      </c>
      <c r="M112" t="s">
        <v>305</v>
      </c>
      <c r="N112" t="s">
        <v>306</v>
      </c>
      <c r="O112" t="s">
        <v>309</v>
      </c>
      <c r="P112" t="s">
        <v>301</v>
      </c>
      <c r="Q112" t="s">
        <v>305</v>
      </c>
      <c r="R112" t="s">
        <v>306</v>
      </c>
      <c r="S112" s="17">
        <v>0.95</v>
      </c>
      <c r="T112" t="s">
        <v>206</v>
      </c>
      <c r="U112" s="17">
        <v>0.99</v>
      </c>
      <c r="V112" t="s">
        <v>206</v>
      </c>
    </row>
    <row r="114" spans="2:15">
      <c r="B114">
        <v>1</v>
      </c>
      <c r="C114">
        <v>200</v>
      </c>
      <c r="D114" t="s">
        <v>212</v>
      </c>
      <c r="E114">
        <v>0.58409999999999995</v>
      </c>
      <c r="F114">
        <v>8.0000000000000004E-4</v>
      </c>
      <c r="G114">
        <v>0.58320000000000005</v>
      </c>
      <c r="H114">
        <v>6.9999999999999999E-4</v>
      </c>
      <c r="I114">
        <v>0.58420000000000005</v>
      </c>
      <c r="J114">
        <v>8.0000000000000004E-4</v>
      </c>
      <c r="K114" t="s">
        <v>310</v>
      </c>
      <c r="L114">
        <v>0.58357000000000003</v>
      </c>
      <c r="M114">
        <v>6.2E-4</v>
      </c>
      <c r="N114" t="s">
        <v>379</v>
      </c>
      <c r="O114" t="s">
        <v>380</v>
      </c>
    </row>
    <row r="115" spans="2:15">
      <c r="B115">
        <v>2</v>
      </c>
      <c r="C115">
        <v>100</v>
      </c>
      <c r="D115" t="s">
        <v>212</v>
      </c>
      <c r="E115">
        <v>0.58409999999999995</v>
      </c>
      <c r="F115">
        <v>8.0000000000000004E-4</v>
      </c>
      <c r="G115">
        <v>0.58320000000000005</v>
      </c>
      <c r="H115">
        <v>8.0000000000000004E-4</v>
      </c>
      <c r="I115">
        <v>0.58420000000000005</v>
      </c>
      <c r="J115">
        <v>8.0000000000000004E-4</v>
      </c>
      <c r="K115" t="s">
        <v>310</v>
      </c>
      <c r="L115">
        <v>0.58359000000000005</v>
      </c>
      <c r="M115">
        <v>6.7000000000000002E-4</v>
      </c>
      <c r="N115" t="s">
        <v>381</v>
      </c>
      <c r="O115" t="s">
        <v>382</v>
      </c>
    </row>
    <row r="116" spans="2:15">
      <c r="B116">
        <v>4</v>
      </c>
      <c r="C116">
        <v>50</v>
      </c>
      <c r="D116" t="s">
        <v>212</v>
      </c>
      <c r="E116">
        <v>0.58409999999999995</v>
      </c>
      <c r="F116">
        <v>6.9999999999999999E-4</v>
      </c>
      <c r="G116">
        <v>0.58320000000000005</v>
      </c>
      <c r="H116">
        <v>5.9999999999999995E-4</v>
      </c>
      <c r="I116">
        <v>0.58420000000000005</v>
      </c>
      <c r="J116">
        <v>6.9999999999999999E-4</v>
      </c>
      <c r="K116" t="s">
        <v>310</v>
      </c>
      <c r="L116">
        <v>0.58357000000000003</v>
      </c>
      <c r="M116">
        <v>5.1999999999999995E-4</v>
      </c>
      <c r="N116" t="s">
        <v>383</v>
      </c>
      <c r="O116" t="s">
        <v>384</v>
      </c>
    </row>
    <row r="117" spans="2:15">
      <c r="B117">
        <v>5</v>
      </c>
      <c r="C117">
        <v>40</v>
      </c>
      <c r="D117" t="s">
        <v>212</v>
      </c>
      <c r="E117">
        <v>0.58409999999999995</v>
      </c>
      <c r="F117">
        <v>6.9999999999999999E-4</v>
      </c>
      <c r="G117">
        <v>0.58320000000000005</v>
      </c>
      <c r="H117">
        <v>6.9999999999999999E-4</v>
      </c>
      <c r="I117">
        <v>0.58420000000000005</v>
      </c>
      <c r="J117">
        <v>6.9999999999999999E-4</v>
      </c>
      <c r="K117" t="s">
        <v>310</v>
      </c>
      <c r="L117">
        <v>0.58360999999999996</v>
      </c>
      <c r="M117">
        <v>5.6999999999999998E-4</v>
      </c>
      <c r="N117" t="s">
        <v>385</v>
      </c>
      <c r="O117" t="s">
        <v>386</v>
      </c>
    </row>
    <row r="118" spans="2:15">
      <c r="B118">
        <v>8</v>
      </c>
      <c r="C118">
        <v>25</v>
      </c>
      <c r="D118" t="s">
        <v>212</v>
      </c>
      <c r="E118">
        <v>0.58409999999999995</v>
      </c>
      <c r="F118">
        <v>6.9999999999999999E-4</v>
      </c>
      <c r="G118">
        <v>0.58320000000000005</v>
      </c>
      <c r="H118">
        <v>5.9999999999999995E-4</v>
      </c>
      <c r="I118">
        <v>0.58420000000000005</v>
      </c>
      <c r="J118">
        <v>6.9999999999999999E-4</v>
      </c>
      <c r="K118" t="s">
        <v>310</v>
      </c>
      <c r="L118">
        <v>0.58364000000000005</v>
      </c>
      <c r="M118">
        <v>5.0000000000000001E-4</v>
      </c>
      <c r="N118" t="s">
        <v>387</v>
      </c>
      <c r="O118" t="s">
        <v>388</v>
      </c>
    </row>
    <row r="119" spans="2:15">
      <c r="B119">
        <v>10</v>
      </c>
      <c r="C119">
        <v>20</v>
      </c>
      <c r="D119" t="s">
        <v>212</v>
      </c>
      <c r="E119">
        <v>0.58409999999999995</v>
      </c>
      <c r="F119">
        <v>6.9999999999999999E-4</v>
      </c>
      <c r="G119">
        <v>0.58320000000000005</v>
      </c>
      <c r="H119">
        <v>6.9999999999999999E-4</v>
      </c>
      <c r="I119">
        <v>0.58420000000000005</v>
      </c>
      <c r="J119">
        <v>5.9999999999999995E-4</v>
      </c>
      <c r="K119" t="s">
        <v>310</v>
      </c>
      <c r="L119">
        <v>0.58374000000000004</v>
      </c>
      <c r="M119">
        <v>5.5000000000000003E-4</v>
      </c>
      <c r="N119" t="s">
        <v>389</v>
      </c>
      <c r="O119" t="s">
        <v>390</v>
      </c>
    </row>
    <row r="120" spans="2:15">
      <c r="B120">
        <v>20</v>
      </c>
      <c r="C120">
        <v>10</v>
      </c>
      <c r="D120" t="s">
        <v>212</v>
      </c>
      <c r="E120">
        <v>0.58409999999999995</v>
      </c>
      <c r="F120">
        <v>6.9999999999999999E-4</v>
      </c>
      <c r="G120">
        <v>0.58320000000000005</v>
      </c>
      <c r="H120">
        <v>8.0000000000000004E-4</v>
      </c>
      <c r="I120">
        <v>0.58420000000000005</v>
      </c>
      <c r="J120">
        <v>6.9999999999999999E-4</v>
      </c>
      <c r="K120" t="s">
        <v>310</v>
      </c>
      <c r="L120">
        <v>0.58374000000000004</v>
      </c>
      <c r="M120">
        <v>6.2E-4</v>
      </c>
      <c r="N120" t="s">
        <v>391</v>
      </c>
      <c r="O120" t="s">
        <v>392</v>
      </c>
    </row>
    <row r="121" spans="2:15">
      <c r="B121">
        <v>25</v>
      </c>
      <c r="C121">
        <v>8</v>
      </c>
      <c r="D121" t="s">
        <v>212</v>
      </c>
      <c r="E121">
        <v>0.58409999999999995</v>
      </c>
      <c r="F121">
        <v>5.9999999999999995E-4</v>
      </c>
      <c r="G121">
        <v>0.58320000000000005</v>
      </c>
      <c r="H121">
        <v>5.9999999999999995E-4</v>
      </c>
      <c r="I121">
        <v>0.58420000000000005</v>
      </c>
      <c r="J121">
        <v>5.9999999999999995E-4</v>
      </c>
      <c r="K121" t="s">
        <v>310</v>
      </c>
      <c r="L121">
        <v>0.58348</v>
      </c>
      <c r="M121">
        <v>8.4000000000000003E-4</v>
      </c>
      <c r="N121" t="s">
        <v>393</v>
      </c>
      <c r="O121" t="s">
        <v>394</v>
      </c>
    </row>
    <row r="122" spans="2:15">
      <c r="B122">
        <v>40</v>
      </c>
      <c r="C122">
        <v>5</v>
      </c>
      <c r="D122" t="s">
        <v>212</v>
      </c>
      <c r="E122">
        <v>0.58409999999999995</v>
      </c>
      <c r="F122">
        <v>5.9999999999999995E-4</v>
      </c>
      <c r="G122">
        <v>0.58320000000000005</v>
      </c>
      <c r="H122">
        <v>6.9999999999999999E-4</v>
      </c>
      <c r="I122">
        <v>0.58420000000000005</v>
      </c>
      <c r="J122">
        <v>5.9999999999999995E-4</v>
      </c>
      <c r="K122" t="s">
        <v>310</v>
      </c>
      <c r="L122">
        <v>0.58384000000000003</v>
      </c>
      <c r="M122">
        <v>8.3000000000000001E-4</v>
      </c>
      <c r="N122" t="s">
        <v>395</v>
      </c>
      <c r="O122" t="s">
        <v>396</v>
      </c>
    </row>
    <row r="123" spans="2:15">
      <c r="B123">
        <v>50</v>
      </c>
      <c r="C123">
        <v>4</v>
      </c>
      <c r="D123" t="s">
        <v>212</v>
      </c>
      <c r="E123">
        <v>0.58409999999999995</v>
      </c>
      <c r="F123">
        <v>4.0000000000000002E-4</v>
      </c>
      <c r="G123">
        <v>0.58320000000000005</v>
      </c>
      <c r="H123">
        <v>5.0000000000000001E-4</v>
      </c>
      <c r="I123">
        <v>0.58420000000000005</v>
      </c>
      <c r="J123">
        <v>5.0000000000000001E-4</v>
      </c>
      <c r="K123" t="s">
        <v>310</v>
      </c>
      <c r="L123">
        <v>0.58357000000000003</v>
      </c>
      <c r="M123">
        <v>5.1999999999999995E-4</v>
      </c>
      <c r="N123" t="s">
        <v>397</v>
      </c>
      <c r="O123" t="s">
        <v>398</v>
      </c>
    </row>
  </sheetData>
  <hyperlinks>
    <hyperlink ref="A2" location="Index!A1" display="Index"/>
    <hyperlink ref="D2" location="Output!J46" display="Output!J46"/>
    <hyperlink ref="E2" location="Output!Q46" display="Output!Q46"/>
  </hyperlink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5" sqref="A5"/>
    </sheetView>
  </sheetViews>
  <sheetFormatPr defaultRowHeight="14.4"/>
  <cols>
    <col min="1" max="1" width="9.20703125" bestFit="1" customWidth="1"/>
    <col min="2" max="2" width="9.62890625" bestFit="1" customWidth="1"/>
    <col min="3" max="3" width="9.7890625" bestFit="1" customWidth="1"/>
  </cols>
  <sheetData>
    <row r="1" spans="1:3">
      <c r="A1" t="s">
        <v>39</v>
      </c>
    </row>
    <row r="2" spans="1:3">
      <c r="A2" s="2" t="s">
        <v>0</v>
      </c>
    </row>
    <row r="3" spans="1:3">
      <c r="A3" t="s">
        <v>338</v>
      </c>
    </row>
    <row r="4" spans="1:3">
      <c r="A4" t="s">
        <v>339</v>
      </c>
      <c r="B4" t="s">
        <v>261</v>
      </c>
      <c r="C4" t="s">
        <v>340</v>
      </c>
    </row>
  </sheetData>
  <hyperlinks>
    <hyperlink ref="A2" location="Index!A1" display="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opLeftCell="B13" workbookViewId="0">
      <selection activeCell="D30" sqref="D30"/>
    </sheetView>
  </sheetViews>
  <sheetFormatPr defaultRowHeight="14.4"/>
  <cols>
    <col min="1" max="1" width="25.7890625" bestFit="1" customWidth="1"/>
    <col min="2" max="2" width="12.83984375" customWidth="1"/>
    <col min="4" max="4" width="16.3671875" bestFit="1" customWidth="1"/>
    <col min="6" max="6" width="11.89453125" customWidth="1"/>
    <col min="7" max="7" width="10.3671875" bestFit="1" customWidth="1"/>
  </cols>
  <sheetData>
    <row r="1" spans="1:8">
      <c r="A1" t="s">
        <v>15</v>
      </c>
    </row>
    <row r="2" spans="1:8">
      <c r="A2" s="2" t="s">
        <v>0</v>
      </c>
      <c r="B2" s="2"/>
      <c r="D2" t="s">
        <v>352</v>
      </c>
    </row>
    <row r="3" spans="1:8">
      <c r="D3" s="3" t="s">
        <v>353</v>
      </c>
      <c r="E3" s="3" t="s">
        <v>354</v>
      </c>
      <c r="F3" s="3" t="s">
        <v>355</v>
      </c>
      <c r="G3" s="3" t="s">
        <v>358</v>
      </c>
      <c r="H3" s="3"/>
    </row>
    <row r="4" spans="1:8">
      <c r="D4" t="s">
        <v>360</v>
      </c>
      <c r="E4" t="s">
        <v>402</v>
      </c>
      <c r="F4" t="s">
        <v>357</v>
      </c>
      <c r="G4">
        <v>19</v>
      </c>
    </row>
    <row r="5" spans="1:8">
      <c r="D5" t="s">
        <v>359</v>
      </c>
      <c r="E5" s="30" t="str">
        <f>D4&amp;" "&amp;"name="&amp;E4&amp;F4&amp;" "&amp;"tasks"&amp;" "&amp;G4</f>
        <v>mcnp6 name=Ex5-3.i tasks 19</v>
      </c>
    </row>
    <row r="9" spans="1:8">
      <c r="A9" s="1" t="s">
        <v>32</v>
      </c>
      <c r="B9" s="1"/>
    </row>
    <row r="10" spans="1:8">
      <c r="A10" t="s">
        <v>33</v>
      </c>
      <c r="C10" t="s">
        <v>401</v>
      </c>
    </row>
    <row r="12" spans="1:8">
      <c r="C12" s="6"/>
      <c r="D12" t="s">
        <v>261</v>
      </c>
      <c r="E12" t="s">
        <v>259</v>
      </c>
      <c r="F12" t="s">
        <v>260</v>
      </c>
      <c r="G12" t="s">
        <v>258</v>
      </c>
    </row>
    <row r="13" spans="1:8">
      <c r="C13" s="6"/>
      <c r="E13" t="s">
        <v>404</v>
      </c>
      <c r="F13" s="21">
        <v>2.2768200000000001E-3</v>
      </c>
    </row>
    <row r="14" spans="1:8">
      <c r="C14" s="6"/>
      <c r="E14" t="s">
        <v>405</v>
      </c>
      <c r="F14" s="21">
        <v>1.2214E-5</v>
      </c>
    </row>
    <row r="15" spans="1:8">
      <c r="C15" s="6"/>
      <c r="E15" t="s">
        <v>406</v>
      </c>
      <c r="F15" s="22">
        <v>8.3389999999999997E-7</v>
      </c>
    </row>
    <row r="16" spans="1:8">
      <c r="E16" t="s">
        <v>407</v>
      </c>
      <c r="F16" s="22">
        <v>2.5799999999999999E-8</v>
      </c>
    </row>
    <row r="17" spans="3:7">
      <c r="C17" s="6"/>
      <c r="E17" t="s">
        <v>333</v>
      </c>
      <c r="F17" s="22">
        <v>6.0069999999999998E-2</v>
      </c>
    </row>
    <row r="18" spans="3:7">
      <c r="E18" t="s">
        <v>408</v>
      </c>
      <c r="F18" s="21">
        <v>3.6540000000000003E-2</v>
      </c>
    </row>
    <row r="19" spans="3:7">
      <c r="E19" t="s">
        <v>409</v>
      </c>
      <c r="F19" s="21">
        <v>2.3698999999999999E-3</v>
      </c>
    </row>
    <row r="20" spans="3:7">
      <c r="E20" t="s">
        <v>410</v>
      </c>
      <c r="F20" s="21">
        <v>9.9269999999999997E-2</v>
      </c>
    </row>
    <row r="21" spans="3:7">
      <c r="D21" t="s">
        <v>411</v>
      </c>
      <c r="E21" t="s">
        <v>334</v>
      </c>
      <c r="F21" s="20">
        <v>39.24</v>
      </c>
      <c r="G21" t="s">
        <v>262</v>
      </c>
    </row>
    <row r="22" spans="3:7">
      <c r="E22" t="s">
        <v>412</v>
      </c>
      <c r="F22" s="21">
        <v>6.3310000000000005E-2</v>
      </c>
    </row>
    <row r="23" spans="3:7">
      <c r="E23" t="s">
        <v>413</v>
      </c>
      <c r="F23" s="21">
        <v>1.6539999999999999E-2</v>
      </c>
    </row>
    <row r="24" spans="3:7">
      <c r="E24" t="s">
        <v>414</v>
      </c>
      <c r="F24" s="21">
        <v>6.5100000000000002E-3</v>
      </c>
    </row>
    <row r="25" spans="3:7">
      <c r="E25" t="s">
        <v>415</v>
      </c>
      <c r="F25" s="21">
        <v>8.6360000000000006E-2</v>
      </c>
    </row>
    <row r="26" spans="3:7">
      <c r="D26" t="s">
        <v>416</v>
      </c>
      <c r="E26" t="s">
        <v>335</v>
      </c>
      <c r="F26" s="5">
        <v>10</v>
      </c>
      <c r="G26" t="s">
        <v>262</v>
      </c>
    </row>
    <row r="27" spans="3:7">
      <c r="D27" t="s">
        <v>418</v>
      </c>
      <c r="E27" t="s">
        <v>417</v>
      </c>
      <c r="F27" s="20">
        <v>24.98</v>
      </c>
    </row>
    <row r="28" spans="3:7">
      <c r="D28" t="s">
        <v>420</v>
      </c>
      <c r="E28" t="s">
        <v>419</v>
      </c>
      <c r="F28" s="5">
        <v>0.3</v>
      </c>
      <c r="G28" t="s">
        <v>262</v>
      </c>
    </row>
    <row r="29" spans="3:7">
      <c r="D29" t="s">
        <v>423</v>
      </c>
      <c r="E29" t="s">
        <v>336</v>
      </c>
      <c r="F29" s="5">
        <v>1</v>
      </c>
      <c r="G29" t="s">
        <v>262</v>
      </c>
    </row>
    <row r="30" spans="3:7">
      <c r="D30" t="s">
        <v>424</v>
      </c>
      <c r="E30" t="s">
        <v>422</v>
      </c>
      <c r="F30" s="5">
        <v>101.7</v>
      </c>
      <c r="G30" t="s">
        <v>262</v>
      </c>
    </row>
    <row r="31" spans="3:7">
      <c r="D31" t="s">
        <v>425</v>
      </c>
      <c r="E31" t="s">
        <v>421</v>
      </c>
      <c r="F31" s="20">
        <v>35.58</v>
      </c>
      <c r="G31" t="s">
        <v>262</v>
      </c>
    </row>
    <row r="32" spans="3:7">
      <c r="F32" s="5"/>
    </row>
    <row r="33" spans="6:6">
      <c r="F33" s="5"/>
    </row>
  </sheetData>
  <hyperlinks>
    <hyperlink ref="A2" location="Index!A1" display="Index"/>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9"/>
  <sheetViews>
    <sheetView tabSelected="1" topLeftCell="C7" zoomScale="70" zoomScaleNormal="70" workbookViewId="0">
      <selection activeCell="A33" sqref="A33"/>
    </sheetView>
  </sheetViews>
  <sheetFormatPr defaultRowHeight="14.4"/>
  <cols>
    <col min="1" max="1" width="6.578125" customWidth="1"/>
    <col min="2" max="2" width="29.578125" style="23" bestFit="1" customWidth="1"/>
    <col min="3" max="3" width="8.83984375" style="23"/>
    <col min="4" max="6" width="8.83984375" style="33"/>
    <col min="7" max="7" width="12.47265625" style="23" customWidth="1"/>
    <col min="8" max="8" width="41.83984375" bestFit="1" customWidth="1"/>
  </cols>
  <sheetData>
    <row r="1" spans="1:10">
      <c r="A1" s="1" t="s">
        <v>5</v>
      </c>
    </row>
    <row r="2" spans="1:10">
      <c r="A2" s="2" t="s">
        <v>0</v>
      </c>
      <c r="H2" t="s">
        <v>434</v>
      </c>
    </row>
    <row r="3" spans="1:10">
      <c r="A3" t="s">
        <v>11</v>
      </c>
      <c r="H3" t="s">
        <v>435</v>
      </c>
    </row>
    <row r="7" spans="1:10">
      <c r="I7" t="s">
        <v>444</v>
      </c>
      <c r="J7" t="s">
        <v>445</v>
      </c>
    </row>
    <row r="9" spans="1:10">
      <c r="B9" s="23" t="s">
        <v>41</v>
      </c>
    </row>
    <row r="10" spans="1:10">
      <c r="B10" s="24" t="s">
        <v>42</v>
      </c>
    </row>
    <row r="11" spans="1:10">
      <c r="B11" s="25" t="s">
        <v>43</v>
      </c>
    </row>
    <row r="12" spans="1:10">
      <c r="B12" s="26" t="s">
        <v>44</v>
      </c>
    </row>
    <row r="17" spans="1:8">
      <c r="A17" s="3" t="s">
        <v>12</v>
      </c>
      <c r="B17" s="27" t="s">
        <v>261</v>
      </c>
      <c r="C17" s="27" t="s">
        <v>13</v>
      </c>
      <c r="D17" s="34" t="s">
        <v>28</v>
      </c>
      <c r="E17" s="34" t="s">
        <v>29</v>
      </c>
      <c r="F17" s="34" t="s">
        <v>30</v>
      </c>
      <c r="G17" s="27" t="s">
        <v>427</v>
      </c>
      <c r="H17" s="3" t="s">
        <v>40</v>
      </c>
    </row>
    <row r="18" spans="1:8">
      <c r="A18" s="16" t="s">
        <v>257</v>
      </c>
      <c r="B18" s="18" t="s">
        <v>426</v>
      </c>
      <c r="C18" s="18"/>
      <c r="D18" s="32"/>
      <c r="E18" s="32"/>
      <c r="F18" s="32"/>
      <c r="G18" s="18"/>
      <c r="H18" s="39" t="str">
        <f>A18&amp;" "&amp;C18&amp;" "&amp;D18&amp;" "&amp;E18&amp;" "&amp;F18&amp;" "&amp;G18&amp;" "&amp;B18</f>
        <v>c      Solution cylinder</v>
      </c>
    </row>
    <row r="19" spans="1:8">
      <c r="A19" s="16">
        <v>1</v>
      </c>
      <c r="B19" s="18" t="s">
        <v>341</v>
      </c>
      <c r="C19" s="18" t="s">
        <v>318</v>
      </c>
      <c r="D19" s="32"/>
      <c r="E19" s="32"/>
      <c r="F19" s="32"/>
      <c r="G19" s="32">
        <f>General!F27/2</f>
        <v>12.49</v>
      </c>
      <c r="H19" s="39" t="str">
        <f>A19&amp;" "&amp;C19&amp;" "&amp;D19&amp;" "&amp;E19&amp;" "&amp;F19&amp;" "&amp;G19&amp;" "&amp;B19</f>
        <v>1 cz    12.49 $ soln radius</v>
      </c>
    </row>
    <row r="20" spans="1:8">
      <c r="A20" s="16">
        <v>2</v>
      </c>
      <c r="B20" s="18" t="s">
        <v>428</v>
      </c>
      <c r="C20" s="18" t="s">
        <v>318</v>
      </c>
      <c r="D20" s="32"/>
      <c r="E20" s="32"/>
      <c r="F20" s="32"/>
      <c r="G20" s="32">
        <f>G19+General!F28</f>
        <v>12.790000000000001</v>
      </c>
      <c r="H20" s="39" t="str">
        <f>A20&amp;" "&amp;C20&amp;" "&amp;D20&amp;" "&amp;E20&amp;" "&amp;F20&amp;" "&amp;G20&amp;" "&amp;B20</f>
        <v>2 cz    12.79 $ container radius</v>
      </c>
    </row>
    <row r="21" spans="1:8">
      <c r="A21" s="16">
        <v>5</v>
      </c>
      <c r="B21" s="18" t="s">
        <v>429</v>
      </c>
      <c r="C21" s="18" t="s">
        <v>319</v>
      </c>
      <c r="D21" s="32"/>
      <c r="E21" s="32"/>
      <c r="F21" s="35">
        <v>0</v>
      </c>
      <c r="G21" s="32"/>
      <c r="H21" s="39" t="str">
        <f>A21&amp;" "&amp;C21&amp;" "&amp;D21&amp;" "&amp;E21&amp;" "&amp;F21&amp;" "&amp;G21&amp;" "&amp;B21</f>
        <v>5 pz   0  $ bottom of cylinder</v>
      </c>
    </row>
    <row r="22" spans="1:8">
      <c r="A22" s="19">
        <v>6</v>
      </c>
      <c r="B22" s="28" t="s">
        <v>430</v>
      </c>
      <c r="C22" s="28" t="s">
        <v>319</v>
      </c>
      <c r="F22" s="36">
        <f>General!F21</f>
        <v>39.24</v>
      </c>
      <c r="G22" s="33"/>
      <c r="H22" s="39" t="str">
        <f>A22&amp;" "&amp;C22&amp;" "&amp;D22&amp;" "&amp;E22&amp;" "&amp;F22&amp;" "&amp;G22&amp;" "&amp;B22</f>
        <v>6 pz   39.24  $ top of cylinder</v>
      </c>
    </row>
    <row r="23" spans="1:8">
      <c r="A23" s="16">
        <v>7</v>
      </c>
      <c r="B23" s="28" t="s">
        <v>431</v>
      </c>
      <c r="C23" s="18" t="s">
        <v>319</v>
      </c>
      <c r="F23" s="33">
        <f>General!F30</f>
        <v>101.7</v>
      </c>
      <c r="G23" s="33"/>
      <c r="H23" s="39" t="str">
        <f>A23&amp;" "&amp;C23&amp;" "&amp;D23&amp;" "&amp;E23&amp;" "&amp;F23&amp;" "&amp;G23&amp;" "&amp;B23</f>
        <v>7 pz   101.7  $ tank inner height</v>
      </c>
    </row>
    <row r="24" spans="1:8">
      <c r="A24" s="16" t="s">
        <v>257</v>
      </c>
      <c r="B24" s="28" t="s">
        <v>432</v>
      </c>
      <c r="C24" s="18"/>
      <c r="G24" s="33"/>
      <c r="H24" s="39" t="str">
        <f t="shared" ref="H24:H39" si="0">A24&amp;" "&amp;C24&amp;" "&amp;D24&amp;" "&amp;E24&amp;" "&amp;F24&amp;" "&amp;G24&amp;" "&amp;B24</f>
        <v>c      Beginning of lattice surfaces</v>
      </c>
    </row>
    <row r="25" spans="1:8">
      <c r="A25" s="16">
        <v>8</v>
      </c>
      <c r="B25" s="28" t="s">
        <v>446</v>
      </c>
      <c r="C25" s="18" t="s">
        <v>343</v>
      </c>
      <c r="D25" s="33">
        <v>17.79</v>
      </c>
      <c r="G25" s="33"/>
      <c r="H25" s="39" t="str">
        <f>A25&amp;" "&amp;C25&amp;" "&amp;D25&amp;" "&amp;E25&amp;" "&amp;F25&amp;" "&amp;G25&amp;" "&amp;B25</f>
        <v>8 px 17.79    $ side of lattice</v>
      </c>
    </row>
    <row r="26" spans="1:8">
      <c r="A26" s="16">
        <v>9</v>
      </c>
      <c r="B26" s="28" t="s">
        <v>446</v>
      </c>
      <c r="C26" s="18" t="s">
        <v>343</v>
      </c>
      <c r="D26" s="33">
        <v>-17.79</v>
      </c>
      <c r="G26" s="33"/>
      <c r="H26" s="39" t="str">
        <f t="shared" si="0"/>
        <v>9 px -17.79    $ side of lattice</v>
      </c>
    </row>
    <row r="27" spans="1:8">
      <c r="A27" s="16">
        <v>10</v>
      </c>
      <c r="B27" s="28" t="s">
        <v>446</v>
      </c>
      <c r="C27" s="23" t="s">
        <v>344</v>
      </c>
      <c r="E27" s="33">
        <v>17.79</v>
      </c>
      <c r="G27" s="33"/>
      <c r="H27" s="39" t="str">
        <f t="shared" si="0"/>
        <v>10 py  17.79   $ side of lattice</v>
      </c>
    </row>
    <row r="28" spans="1:8">
      <c r="A28" s="16">
        <v>11</v>
      </c>
      <c r="B28" s="28" t="s">
        <v>446</v>
      </c>
      <c r="C28" s="23" t="s">
        <v>344</v>
      </c>
      <c r="E28" s="33">
        <v>-17.79</v>
      </c>
      <c r="G28" s="33"/>
      <c r="H28" s="39" t="str">
        <f t="shared" si="0"/>
        <v>11 py  -17.79   $ side of lattice</v>
      </c>
    </row>
    <row r="29" spans="1:8">
      <c r="A29" s="16" t="s">
        <v>257</v>
      </c>
      <c r="B29" s="23" t="s">
        <v>433</v>
      </c>
      <c r="G29" s="33"/>
      <c r="H29" s="39" t="str">
        <f t="shared" si="0"/>
        <v>c      Beginning of Window Surfaces</v>
      </c>
    </row>
    <row r="30" spans="1:8">
      <c r="A30" s="16">
        <v>3</v>
      </c>
      <c r="B30" s="23" t="s">
        <v>456</v>
      </c>
      <c r="C30" s="23" t="s">
        <v>319</v>
      </c>
      <c r="F30" s="33">
        <v>-1</v>
      </c>
      <c r="G30" s="33"/>
      <c r="H30" s="39" t="str">
        <f>A30&amp;" "&amp;C30&amp;" "&amp;D30&amp;" "&amp;E30&amp;" "&amp;F30&amp;" "&amp;G30&amp;" "&amp;B30</f>
        <v>3 pz   -1  $ tank bottom</v>
      </c>
    </row>
    <row r="31" spans="1:8">
      <c r="A31" s="16">
        <v>4</v>
      </c>
      <c r="B31" s="23" t="s">
        <v>457</v>
      </c>
      <c r="C31" s="23" t="s">
        <v>319</v>
      </c>
      <c r="F31" s="33">
        <f>General!F30+General!F29</f>
        <v>102.7</v>
      </c>
      <c r="G31" s="33"/>
      <c r="H31" s="39" t="str">
        <f>A31&amp;" "&amp;C31&amp;" "&amp;D31&amp;" "&amp;E31&amp;" "&amp;F31&amp;" "&amp;G31&amp;" "&amp;B31</f>
        <v>4 pz   102.7  $ tank height + thickness</v>
      </c>
    </row>
    <row r="32" spans="1:8">
      <c r="A32" s="16">
        <v>12</v>
      </c>
      <c r="B32" s="23" t="s">
        <v>458</v>
      </c>
      <c r="C32" s="23" t="s">
        <v>343</v>
      </c>
      <c r="D32" s="36">
        <v>88.95</v>
      </c>
      <c r="H32" s="39" t="str">
        <f t="shared" si="0"/>
        <v>12 px 88.95    $ tank</v>
      </c>
    </row>
    <row r="33" spans="1:8">
      <c r="A33" s="16">
        <v>14</v>
      </c>
      <c r="B33" s="23" t="s">
        <v>458</v>
      </c>
      <c r="C33" s="23" t="s">
        <v>344</v>
      </c>
      <c r="E33" s="33">
        <v>53.37</v>
      </c>
      <c r="H33" s="39" t="str">
        <f t="shared" si="0"/>
        <v>14 py  53.37   $ tank</v>
      </c>
    </row>
    <row r="34" spans="1:8">
      <c r="H34" s="16" t="str">
        <f t="shared" si="0"/>
        <v xml:space="preserve">      </v>
      </c>
    </row>
    <row r="35" spans="1:8">
      <c r="H35" s="16" t="str">
        <f t="shared" si="0"/>
        <v xml:space="preserve">      </v>
      </c>
    </row>
    <row r="36" spans="1:8">
      <c r="H36" s="16" t="str">
        <f t="shared" si="0"/>
        <v xml:space="preserve">      </v>
      </c>
    </row>
    <row r="37" spans="1:8">
      <c r="H37" s="16" t="str">
        <f t="shared" si="0"/>
        <v xml:space="preserve">      </v>
      </c>
    </row>
    <row r="38" spans="1:8">
      <c r="H38" s="16" t="str">
        <f t="shared" si="0"/>
        <v xml:space="preserve">      </v>
      </c>
    </row>
    <row r="39" spans="1:8">
      <c r="H39" s="16" t="str">
        <f t="shared" si="0"/>
        <v xml:space="preserve">      </v>
      </c>
    </row>
  </sheetData>
  <hyperlinks>
    <hyperlink ref="A2" location="Index!A1" display="Index"/>
  </hyperlink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6"/>
  <sheetViews>
    <sheetView topLeftCell="G11" zoomScale="85" zoomScaleNormal="85" workbookViewId="0">
      <selection activeCell="H35" sqref="H35"/>
    </sheetView>
  </sheetViews>
  <sheetFormatPr defaultRowHeight="14.4"/>
  <cols>
    <col min="2" max="2" width="23.05078125" style="10" bestFit="1" customWidth="1"/>
    <col min="3" max="3" width="8.83984375" style="30"/>
    <col min="4" max="4" width="12.9453125" style="30" customWidth="1"/>
    <col min="5" max="6" width="17.3671875" style="10" bestFit="1" customWidth="1"/>
    <col min="7" max="7" width="9.7890625" style="10" bestFit="1" customWidth="1"/>
    <col min="8" max="8" width="32.578125" bestFit="1" customWidth="1"/>
  </cols>
  <sheetData>
    <row r="1" spans="1:9">
      <c r="A1" s="1" t="s">
        <v>6</v>
      </c>
    </row>
    <row r="2" spans="1:9">
      <c r="A2" s="2" t="s">
        <v>0</v>
      </c>
      <c r="I2" t="s">
        <v>337</v>
      </c>
    </row>
    <row r="3" spans="1:9">
      <c r="A3" t="s">
        <v>10</v>
      </c>
    </row>
    <row r="12" spans="1:9">
      <c r="A12" t="s">
        <v>434</v>
      </c>
    </row>
    <row r="13" spans="1:9">
      <c r="A13" t="s">
        <v>435</v>
      </c>
    </row>
    <row r="21" spans="1:8">
      <c r="A21" s="3" t="s">
        <v>12</v>
      </c>
      <c r="B21" s="29" t="s">
        <v>34</v>
      </c>
      <c r="C21" s="37" t="s">
        <v>45</v>
      </c>
      <c r="D21" s="37" t="s">
        <v>46</v>
      </c>
      <c r="E21" s="29" t="s">
        <v>47</v>
      </c>
      <c r="F21" s="29" t="s">
        <v>48</v>
      </c>
      <c r="G21" s="29" t="s">
        <v>103</v>
      </c>
      <c r="H21" s="3" t="s">
        <v>104</v>
      </c>
    </row>
    <row r="22" spans="1:8">
      <c r="A22" t="s">
        <v>257</v>
      </c>
      <c r="B22" s="10" t="s">
        <v>443</v>
      </c>
      <c r="H22" s="38" t="str">
        <f>A22&amp;" "&amp;C22&amp;" "&amp;D22&amp;" "&amp;E22&amp;" "&amp;F22&amp;" "&amp;G22&amp;" "&amp;B22</f>
        <v>c      cylinder container cells</v>
      </c>
    </row>
    <row r="23" spans="1:8">
      <c r="A23">
        <v>1</v>
      </c>
      <c r="B23" s="10" t="s">
        <v>436</v>
      </c>
      <c r="C23" s="30">
        <v>1</v>
      </c>
      <c r="D23" s="30">
        <f>General!F20</f>
        <v>9.9269999999999997E-2</v>
      </c>
      <c r="E23" s="10" t="s">
        <v>437</v>
      </c>
      <c r="F23" s="10" t="s">
        <v>438</v>
      </c>
      <c r="G23" s="10" t="s">
        <v>105</v>
      </c>
      <c r="H23" s="38" t="str">
        <f>A23&amp;" "&amp;C23&amp;" "&amp;D23&amp;" "&amp;E23&amp;" "&amp;F23&amp;" "&amp;G23&amp;" "&amp;B23</f>
        <v>1 1 0.09927 -1 5 -6 u=1 imp:n=1 $ universe 1: Pu-Ni solution</v>
      </c>
    </row>
    <row r="24" spans="1:8">
      <c r="A24">
        <v>2</v>
      </c>
      <c r="B24" s="10" t="s">
        <v>440</v>
      </c>
      <c r="C24" s="30">
        <v>0</v>
      </c>
      <c r="E24" s="10" t="s">
        <v>439</v>
      </c>
      <c r="F24" s="10" t="s">
        <v>438</v>
      </c>
      <c r="G24" s="10" t="s">
        <v>105</v>
      </c>
      <c r="H24" s="38" t="str">
        <f t="shared" ref="H24:H36" si="0">A24&amp;" "&amp;C24&amp;" "&amp;D24&amp;" "&amp;E24&amp;" "&amp;F24&amp;" "&amp;G24&amp;" "&amp;B24</f>
        <v>2 0  -1 6 7 u=1 imp:n=1 $ void region above solution</v>
      </c>
    </row>
    <row r="25" spans="1:8">
      <c r="A25">
        <v>3</v>
      </c>
      <c r="B25" s="10" t="s">
        <v>442</v>
      </c>
      <c r="C25" s="30">
        <v>2</v>
      </c>
      <c r="D25" s="30">
        <f>General!F25</f>
        <v>8.6360000000000006E-2</v>
      </c>
      <c r="E25" s="10" t="s">
        <v>441</v>
      </c>
      <c r="F25" s="10" t="s">
        <v>438</v>
      </c>
      <c r="G25" s="10" t="s">
        <v>105</v>
      </c>
      <c r="H25" s="38" t="str">
        <f t="shared" si="0"/>
        <v>3 2 0.08636 -2 (1:-5:7) u=1 imp:n=1 $ stainless steel</v>
      </c>
    </row>
    <row r="26" spans="1:8">
      <c r="A26">
        <v>4</v>
      </c>
      <c r="B26" s="10" t="s">
        <v>472</v>
      </c>
      <c r="H26" s="38" t="str">
        <f t="shared" si="0"/>
        <v>4      $ void region outside cylinder</v>
      </c>
    </row>
    <row r="27" spans="1:8">
      <c r="A27" t="s">
        <v>257</v>
      </c>
      <c r="B27" s="10" t="s">
        <v>449</v>
      </c>
      <c r="H27" s="38" t="str">
        <f t="shared" si="0"/>
        <v>c      Lattice cell cards</v>
      </c>
    </row>
    <row r="28" spans="1:8">
      <c r="A28">
        <v>5</v>
      </c>
      <c r="B28" s="10" t="s">
        <v>450</v>
      </c>
      <c r="C28" s="30">
        <v>0</v>
      </c>
      <c r="E28" s="10" t="s">
        <v>447</v>
      </c>
      <c r="F28" s="10" t="s">
        <v>448</v>
      </c>
      <c r="G28" s="10" t="s">
        <v>105</v>
      </c>
      <c r="H28" s="38" t="str">
        <f t="shared" si="0"/>
        <v>5 0  -8 9 -10 11 lat=1 fill=1 u=2 imp:n=1 $ defines x-y lattice</v>
      </c>
    </row>
    <row r="29" spans="1:8">
      <c r="A29" t="s">
        <v>257</v>
      </c>
      <c r="B29" s="10" t="s">
        <v>451</v>
      </c>
      <c r="H29" s="38" t="str">
        <f t="shared" si="0"/>
        <v>c      Window Lattice cards</v>
      </c>
    </row>
    <row r="30" spans="1:8">
      <c r="A30">
        <v>6</v>
      </c>
      <c r="B30" s="10" t="s">
        <v>452</v>
      </c>
      <c r="C30" s="30">
        <v>0</v>
      </c>
      <c r="E30" s="10" t="s">
        <v>453</v>
      </c>
      <c r="F30" s="10" t="s">
        <v>454</v>
      </c>
      <c r="G30" s="10" t="s">
        <v>105</v>
      </c>
      <c r="H30" s="38" t="str">
        <f t="shared" si="0"/>
        <v>6 0  9 -12 11 -14 3 -4 fill=2 imp:n=1 $ fill card</v>
      </c>
    </row>
    <row r="31" spans="1:8">
      <c r="A31" t="s">
        <v>342</v>
      </c>
      <c r="B31" s="10" t="s">
        <v>473</v>
      </c>
      <c r="H31" s="38" t="str">
        <f t="shared" si="0"/>
        <v>c       Void universe</v>
      </c>
    </row>
    <row r="32" spans="1:8">
      <c r="A32">
        <v>999</v>
      </c>
      <c r="B32" s="10" t="s">
        <v>361</v>
      </c>
      <c r="C32" s="30">
        <v>0</v>
      </c>
      <c r="E32" s="10" t="s">
        <v>455</v>
      </c>
      <c r="G32" s="10" t="s">
        <v>106</v>
      </c>
      <c r="H32" s="38" t="str">
        <f t="shared" si="0"/>
        <v>999 0  #6  imp:n=0 $ void universe</v>
      </c>
    </row>
    <row r="33" spans="8:8">
      <c r="H33" s="38" t="str">
        <f t="shared" si="0"/>
        <v xml:space="preserve">      </v>
      </c>
    </row>
    <row r="34" spans="8:8">
      <c r="H34" s="38" t="str">
        <f t="shared" si="0"/>
        <v xml:space="preserve">      </v>
      </c>
    </row>
    <row r="35" spans="8:8">
      <c r="H35" s="38" t="str">
        <f t="shared" si="0"/>
        <v xml:space="preserve">      </v>
      </c>
    </row>
    <row r="36" spans="8:8">
      <c r="H36" s="38" t="str">
        <f t="shared" si="0"/>
        <v xml:space="preserve">      </v>
      </c>
    </row>
  </sheetData>
  <hyperlinks>
    <hyperlink ref="A2" location="Index!A1" display="Index"/>
  </hyperlink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6" sqref="A6"/>
    </sheetView>
  </sheetViews>
  <sheetFormatPr defaultRowHeight="14.4"/>
  <sheetData>
    <row r="1" spans="1:5">
      <c r="A1" s="1" t="s">
        <v>16</v>
      </c>
      <c r="E1" t="s">
        <v>60</v>
      </c>
    </row>
    <row r="2" spans="1:5">
      <c r="A2" s="2" t="s">
        <v>0</v>
      </c>
      <c r="E2" t="s">
        <v>85</v>
      </c>
    </row>
    <row r="5" spans="1:5">
      <c r="A5" t="s">
        <v>72</v>
      </c>
    </row>
    <row r="6" spans="1:5">
      <c r="A6" s="2" t="s">
        <v>69</v>
      </c>
    </row>
    <row r="7" spans="1:5">
      <c r="A7" s="2" t="s">
        <v>70</v>
      </c>
    </row>
    <row r="8" spans="1:5">
      <c r="A8" s="2" t="s">
        <v>71</v>
      </c>
    </row>
  </sheetData>
  <hyperlinks>
    <hyperlink ref="A2" location="Index!A1" display="Index"/>
    <hyperlink ref="A6" location="'Criticality Control'!A1" display="1. Criticality Control Cards (kcode)"/>
    <hyperlink ref="A7" location="Source!A1" display="2. Source Cards"/>
    <hyperlink ref="A8" location="Materials!A1" display="3. Material Card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8"/>
  <sheetViews>
    <sheetView topLeftCell="C1" zoomScale="85" zoomScaleNormal="85" workbookViewId="0">
      <selection activeCell="G18" sqref="G18"/>
    </sheetView>
  </sheetViews>
  <sheetFormatPr defaultRowHeight="14.4"/>
  <cols>
    <col min="1" max="1" width="24.05078125" customWidth="1"/>
    <col min="2" max="2" width="35.3125" customWidth="1"/>
    <col min="7" max="7" width="51.5234375" bestFit="1" customWidth="1"/>
  </cols>
  <sheetData>
    <row r="1" spans="1:4">
      <c r="A1" s="1" t="s">
        <v>51</v>
      </c>
      <c r="D1" t="s">
        <v>60</v>
      </c>
    </row>
    <row r="2" spans="1:4">
      <c r="A2" s="2" t="s">
        <v>0</v>
      </c>
      <c r="D2" s="2" t="s">
        <v>59</v>
      </c>
    </row>
    <row r="3" spans="1:4">
      <c r="A3" t="s">
        <v>10</v>
      </c>
    </row>
    <row r="10" spans="1:4">
      <c r="A10" t="s">
        <v>67</v>
      </c>
    </row>
    <row r="11" spans="1:4" ht="72">
      <c r="A11" s="4" t="s">
        <v>68</v>
      </c>
      <c r="B11" s="4" t="s">
        <v>73</v>
      </c>
    </row>
    <row r="17" spans="1:7">
      <c r="A17" s="3" t="s">
        <v>54</v>
      </c>
      <c r="B17" s="3" t="s">
        <v>34</v>
      </c>
      <c r="C17" s="3" t="s">
        <v>55</v>
      </c>
      <c r="D17" s="3" t="s">
        <v>56</v>
      </c>
      <c r="E17" s="3" t="s">
        <v>57</v>
      </c>
      <c r="F17" s="3" t="s">
        <v>58</v>
      </c>
      <c r="G17" s="3" t="s">
        <v>49</v>
      </c>
    </row>
    <row r="18" spans="1:7">
      <c r="A18" t="s">
        <v>53</v>
      </c>
      <c r="B18" t="s">
        <v>74</v>
      </c>
      <c r="C18">
        <v>5000</v>
      </c>
      <c r="D18" s="5">
        <v>1</v>
      </c>
      <c r="E18">
        <v>50</v>
      </c>
      <c r="F18">
        <v>250</v>
      </c>
      <c r="G18" s="38" t="str">
        <f>A18&amp;" "&amp;C18&amp;" "&amp;D18&amp;" "&amp;E18&amp;" "&amp;F18&amp;" "&amp;B18</f>
        <v>kcode 5000 1 50 250 $ This is a k_eff estimation calculation card</v>
      </c>
    </row>
  </sheetData>
  <hyperlinks>
    <hyperlink ref="A2" location="Index!A1" display="Index"/>
    <hyperlink ref="D2" r:id="rId1"/>
  </hyperlinks>
  <pageMargins left="0.7" right="0.7" top="0.75" bottom="0.75" header="0.3" footer="0.3"/>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7"/>
  <sheetViews>
    <sheetView topLeftCell="A19" workbookViewId="0">
      <selection activeCell="F27" sqref="F27"/>
    </sheetView>
  </sheetViews>
  <sheetFormatPr defaultRowHeight="14.4"/>
  <cols>
    <col min="1" max="1" width="11.1015625" bestFit="1" customWidth="1"/>
    <col min="2" max="2" width="26.1015625" bestFit="1" customWidth="1"/>
    <col min="6" max="6" width="51.62890625" bestFit="1" customWidth="1"/>
    <col min="9" max="9" width="34.05078125" bestFit="1" customWidth="1"/>
  </cols>
  <sheetData>
    <row r="1" spans="1:5">
      <c r="A1" s="1" t="s">
        <v>14</v>
      </c>
      <c r="C1" t="s">
        <v>83</v>
      </c>
    </row>
    <row r="2" spans="1:5">
      <c r="A2" s="2" t="s">
        <v>0</v>
      </c>
    </row>
    <row r="3" spans="1:5">
      <c r="A3" t="s">
        <v>10</v>
      </c>
    </row>
    <row r="4" spans="1:5">
      <c r="A4" t="s">
        <v>61</v>
      </c>
      <c r="B4" t="s">
        <v>62</v>
      </c>
      <c r="C4" t="s">
        <v>63</v>
      </c>
      <c r="D4" t="s">
        <v>62</v>
      </c>
      <c r="E4" t="s">
        <v>75</v>
      </c>
    </row>
    <row r="6" spans="1:5">
      <c r="A6" t="s">
        <v>64</v>
      </c>
    </row>
    <row r="7" spans="1:5">
      <c r="A7" t="s">
        <v>76</v>
      </c>
    </row>
    <row r="10" spans="1:5">
      <c r="A10" t="s">
        <v>67</v>
      </c>
    </row>
    <row r="17" spans="1:6">
      <c r="A17" t="s">
        <v>65</v>
      </c>
    </row>
    <row r="23" spans="1:6">
      <c r="A23" t="s">
        <v>66</v>
      </c>
    </row>
    <row r="26" spans="1:6">
      <c r="A26" s="3" t="s">
        <v>84</v>
      </c>
      <c r="B26" s="3" t="s">
        <v>34</v>
      </c>
      <c r="C26" s="3" t="s">
        <v>77</v>
      </c>
      <c r="D26" s="3" t="s">
        <v>79</v>
      </c>
      <c r="E26" s="3" t="s">
        <v>80</v>
      </c>
      <c r="F26" s="3" t="s">
        <v>49</v>
      </c>
    </row>
    <row r="27" spans="1:6" ht="32.4">
      <c r="A27" t="s">
        <v>64</v>
      </c>
      <c r="B27" t="s">
        <v>471</v>
      </c>
      <c r="C27">
        <v>0</v>
      </c>
      <c r="D27">
        <v>0</v>
      </c>
      <c r="E27">
        <v>19.62</v>
      </c>
      <c r="F27" s="40" t="str">
        <f>A27&amp;" "&amp;C27&amp;" "&amp;D27&amp;" "&amp;C29&amp;" "&amp;D29&amp;" "&amp;E29&amp;" "&amp;C31&amp;" "&amp;D31&amp;" "&amp;E31&amp;" "&amp;C33&amp;" "&amp;D33&amp;" "&amp;E33&amp;" "&amp;C35&amp;" "&amp;D35&amp;" "&amp;E35&amp;" "&amp;C37&amp;" "&amp;D37&amp;" "&amp;E37&amp;" "&amp;B27</f>
        <v>ksrc 0 0 35.58 0 19.62 71.16 0 19.62 0 35.58 19.62 35.58 35.58 19.62 71.16 25.58 19.62 $ 6 point sources in ea. Volume of Pu soln</v>
      </c>
    </row>
    <row r="28" spans="1:6">
      <c r="C28" s="3" t="s">
        <v>78</v>
      </c>
      <c r="D28" s="3" t="s">
        <v>81</v>
      </c>
      <c r="E28" s="3" t="s">
        <v>82</v>
      </c>
    </row>
    <row r="29" spans="1:6">
      <c r="C29">
        <v>35.58</v>
      </c>
      <c r="D29">
        <v>0</v>
      </c>
      <c r="E29">
        <v>19.62</v>
      </c>
    </row>
    <row r="30" spans="1:6">
      <c r="C30" s="3" t="s">
        <v>459</v>
      </c>
      <c r="D30" s="3" t="s">
        <v>460</v>
      </c>
      <c r="E30" s="3" t="s">
        <v>461</v>
      </c>
    </row>
    <row r="31" spans="1:6">
      <c r="C31">
        <v>71.16</v>
      </c>
      <c r="D31">
        <v>0</v>
      </c>
      <c r="E31">
        <v>19.62</v>
      </c>
    </row>
    <row r="32" spans="1:6">
      <c r="C32" s="3" t="s">
        <v>462</v>
      </c>
      <c r="D32" s="3" t="s">
        <v>463</v>
      </c>
      <c r="E32" s="3" t="s">
        <v>464</v>
      </c>
    </row>
    <row r="33" spans="3:5">
      <c r="C33">
        <v>0</v>
      </c>
      <c r="D33">
        <v>35.58</v>
      </c>
      <c r="E33">
        <v>19.62</v>
      </c>
    </row>
    <row r="34" spans="3:5">
      <c r="C34" s="3" t="s">
        <v>465</v>
      </c>
      <c r="D34" s="3" t="s">
        <v>466</v>
      </c>
      <c r="E34" s="3" t="s">
        <v>467</v>
      </c>
    </row>
    <row r="35" spans="3:5">
      <c r="C35">
        <v>35.58</v>
      </c>
      <c r="D35">
        <v>35.58</v>
      </c>
      <c r="E35">
        <v>19.62</v>
      </c>
    </row>
    <row r="36" spans="3:5">
      <c r="C36" s="3" t="s">
        <v>468</v>
      </c>
      <c r="D36" s="3" t="s">
        <v>469</v>
      </c>
      <c r="E36" s="3" t="s">
        <v>470</v>
      </c>
    </row>
    <row r="37" spans="3:5">
      <c r="C37">
        <v>71.16</v>
      </c>
      <c r="D37">
        <v>25.58</v>
      </c>
      <c r="E37">
        <v>19.62</v>
      </c>
    </row>
  </sheetData>
  <hyperlinks>
    <hyperlink ref="A2" location="Index!A1" display="Index"/>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8"/>
  <sheetViews>
    <sheetView topLeftCell="C7" zoomScale="70" zoomScaleNormal="70" workbookViewId="0">
      <selection activeCell="F12" sqref="F12"/>
    </sheetView>
  </sheetViews>
  <sheetFormatPr defaultRowHeight="14.4"/>
  <cols>
    <col min="2" max="2" width="18.41796875" customWidth="1"/>
    <col min="3" max="3" width="11.47265625" customWidth="1"/>
    <col min="4" max="4" width="18.83984375" customWidth="1"/>
    <col min="5" max="5" width="15.3125" customWidth="1"/>
    <col min="6" max="6" width="11.7890625" customWidth="1"/>
    <col min="7" max="7" width="17" bestFit="1" customWidth="1"/>
    <col min="8" max="8" width="13.20703125" customWidth="1"/>
  </cols>
  <sheetData>
    <row r="1" spans="1:5">
      <c r="A1" s="1" t="s">
        <v>50</v>
      </c>
      <c r="E1" t="s">
        <v>83</v>
      </c>
    </row>
    <row r="2" spans="1:5">
      <c r="A2" s="2" t="s">
        <v>0</v>
      </c>
      <c r="E2" s="2" t="s">
        <v>90</v>
      </c>
    </row>
    <row r="3" spans="1:5">
      <c r="A3" t="s">
        <v>10</v>
      </c>
      <c r="E3" s="2" t="s">
        <v>102</v>
      </c>
    </row>
    <row r="10" spans="1:5">
      <c r="A10" s="3" t="s">
        <v>86</v>
      </c>
      <c r="B10" s="3" t="s">
        <v>34</v>
      </c>
      <c r="C10" s="3" t="s">
        <v>96</v>
      </c>
      <c r="D10" s="3" t="s">
        <v>87</v>
      </c>
      <c r="E10" s="3" t="s">
        <v>88</v>
      </c>
    </row>
    <row r="11" spans="1:5">
      <c r="A11" t="str">
        <f>A44</f>
        <v>m1</v>
      </c>
      <c r="B11" t="str">
        <f>C17</f>
        <v>Material 1 - UO2F2</v>
      </c>
      <c r="E11" s="38" t="str">
        <f>A11&amp;" "&amp;B44&amp;" "&amp;D11&amp;" "&amp;" "&amp;"$"&amp;" "&amp;B11</f>
        <v>m1 1001.62c 0.06221 8016.62c 0.033621 9019.62c 0.0025161 92238.66c 0.001176 92235.66c 0.000082051   $ Material 1 - UO2F2</v>
      </c>
    </row>
    <row r="12" spans="1:5">
      <c r="A12" t="str">
        <f>A45</f>
        <v>m2</v>
      </c>
      <c r="B12" t="str">
        <f>C25</f>
        <v>Material 2 - Al Case</v>
      </c>
      <c r="E12" s="38" t="str">
        <f t="shared" ref="E12:E15" si="0">A12&amp;" "&amp;B45&amp;" "&amp;D12&amp;" "&amp;" "&amp;"$"&amp;" "&amp;B12</f>
        <v>m2 13027.62c 1   $ Material 2 - Al Case</v>
      </c>
    </row>
    <row r="13" spans="1:5">
      <c r="A13" t="str">
        <f>A46</f>
        <v>mt1</v>
      </c>
      <c r="B13" t="str">
        <f>C29</f>
        <v>Light Water</v>
      </c>
      <c r="E13" s="38" t="str">
        <f t="shared" si="0"/>
        <v>mt1 lwtr.60t   $ Light Water</v>
      </c>
    </row>
    <row r="14" spans="1:5">
      <c r="A14" t="str">
        <f>A47</f>
        <v>m3</v>
      </c>
      <c r="B14" t="str">
        <f>C33</f>
        <v>Material 3 - H2O (water)</v>
      </c>
      <c r="E14" s="38" t="str">
        <f t="shared" si="0"/>
        <v>m3 1001.62c 2 8016.62c 1   $ Material 3 - H2O (water)</v>
      </c>
    </row>
    <row r="15" spans="1:5">
      <c r="A15" t="str">
        <f>A48</f>
        <v>mt3</v>
      </c>
      <c r="B15" t="str">
        <f>C38</f>
        <v>Light Water</v>
      </c>
      <c r="E15" s="38" t="str">
        <f t="shared" si="0"/>
        <v>mt3 lwtr.60t   $ Light Water</v>
      </c>
    </row>
    <row r="17" spans="1:8">
      <c r="A17" t="s">
        <v>89</v>
      </c>
      <c r="B17" s="1" t="s">
        <v>349</v>
      </c>
      <c r="C17" t="s">
        <v>351</v>
      </c>
    </row>
    <row r="18" spans="1:8">
      <c r="A18" s="3" t="s">
        <v>93</v>
      </c>
      <c r="B18" s="3" t="s">
        <v>92</v>
      </c>
      <c r="C18" s="3" t="s">
        <v>91</v>
      </c>
      <c r="D18" s="3" t="s">
        <v>94</v>
      </c>
      <c r="E18" s="3" t="s">
        <v>98</v>
      </c>
      <c r="F18" s="3" t="s">
        <v>95</v>
      </c>
      <c r="G18" s="8" t="s">
        <v>97</v>
      </c>
      <c r="H18" s="9" t="s">
        <v>100</v>
      </c>
    </row>
    <row r="19" spans="1:8">
      <c r="A19">
        <v>1</v>
      </c>
      <c r="B19" t="s">
        <v>323</v>
      </c>
      <c r="C19">
        <v>1</v>
      </c>
      <c r="D19" s="11" t="s">
        <v>322</v>
      </c>
      <c r="E19" t="s">
        <v>321</v>
      </c>
      <c r="F19" t="str">
        <f>C19&amp;D19&amp;$F$17</f>
        <v>1001</v>
      </c>
      <c r="G19" s="7">
        <v>6.2210000000000001E-2</v>
      </c>
      <c r="H19" t="str">
        <f>F19&amp;E19&amp;" "&amp;G19</f>
        <v>1001.62c 0.06221</v>
      </c>
    </row>
    <row r="20" spans="1:8">
      <c r="A20">
        <v>2</v>
      </c>
      <c r="B20" t="s">
        <v>324</v>
      </c>
      <c r="C20">
        <v>8</v>
      </c>
      <c r="D20" s="11" t="s">
        <v>325</v>
      </c>
      <c r="E20" t="s">
        <v>321</v>
      </c>
      <c r="F20" t="str">
        <f>C20&amp;D20&amp;$F$17</f>
        <v>8016</v>
      </c>
      <c r="G20" s="6">
        <v>3.3620999999999998E-2</v>
      </c>
      <c r="H20" t="str">
        <f>F20&amp;E20&amp;" "&amp;G20</f>
        <v>8016.62c 0.033621</v>
      </c>
    </row>
    <row r="21" spans="1:8">
      <c r="A21">
        <v>3</v>
      </c>
      <c r="B21" t="s">
        <v>326</v>
      </c>
      <c r="C21">
        <v>9</v>
      </c>
      <c r="D21" s="11" t="s">
        <v>327</v>
      </c>
      <c r="E21" t="s">
        <v>321</v>
      </c>
      <c r="F21" t="str">
        <f>C21&amp;D21&amp;$F$17</f>
        <v>9019</v>
      </c>
      <c r="G21" s="6">
        <v>2.5160999999999998E-3</v>
      </c>
      <c r="H21" t="str">
        <f t="shared" ref="H21:H23" si="1">F21&amp;E21&amp;" "&amp;G21</f>
        <v>9019.62c 0.0025161</v>
      </c>
    </row>
    <row r="22" spans="1:8">
      <c r="A22">
        <v>4</v>
      </c>
      <c r="B22" t="s">
        <v>313</v>
      </c>
      <c r="C22">
        <v>92</v>
      </c>
      <c r="D22" s="11" t="s">
        <v>312</v>
      </c>
      <c r="E22" t="s">
        <v>99</v>
      </c>
      <c r="F22" t="str">
        <f t="shared" ref="F22:F23" si="2">C22&amp;D22&amp;$F$17</f>
        <v>92238</v>
      </c>
      <c r="G22" s="6">
        <v>1.176E-3</v>
      </c>
      <c r="H22" t="str">
        <f t="shared" si="1"/>
        <v>92238.66c 0.001176</v>
      </c>
    </row>
    <row r="23" spans="1:8">
      <c r="A23">
        <v>5</v>
      </c>
      <c r="B23" t="s">
        <v>314</v>
      </c>
      <c r="C23">
        <v>92</v>
      </c>
      <c r="D23" s="11" t="s">
        <v>315</v>
      </c>
      <c r="E23" t="s">
        <v>99</v>
      </c>
      <c r="F23" t="str">
        <f t="shared" si="2"/>
        <v>92235</v>
      </c>
      <c r="G23" s="6">
        <v>8.2051000000000004E-5</v>
      </c>
      <c r="H23" t="str">
        <f t="shared" si="1"/>
        <v>92235.66c 0.000082051</v>
      </c>
    </row>
    <row r="24" spans="1:8">
      <c r="D24" s="11"/>
      <c r="F24" s="7"/>
    </row>
    <row r="25" spans="1:8">
      <c r="A25" t="s">
        <v>311</v>
      </c>
      <c r="B25" s="1" t="s">
        <v>349</v>
      </c>
      <c r="C25" t="s">
        <v>350</v>
      </c>
    </row>
    <row r="26" spans="1:8">
      <c r="A26" s="3" t="s">
        <v>93</v>
      </c>
      <c r="B26" s="3" t="s">
        <v>92</v>
      </c>
      <c r="C26" s="3" t="s">
        <v>91</v>
      </c>
      <c r="D26" s="3" t="s">
        <v>94</v>
      </c>
      <c r="E26" s="3" t="s">
        <v>98</v>
      </c>
      <c r="F26" s="3" t="s">
        <v>95</v>
      </c>
      <c r="G26" s="8" t="s">
        <v>97</v>
      </c>
      <c r="H26" s="9" t="s">
        <v>100</v>
      </c>
    </row>
    <row r="27" spans="1:8">
      <c r="A27">
        <v>1</v>
      </c>
      <c r="B27" t="s">
        <v>331</v>
      </c>
      <c r="C27">
        <v>13</v>
      </c>
      <c r="D27" s="11" t="s">
        <v>332</v>
      </c>
      <c r="E27" t="s">
        <v>321</v>
      </c>
      <c r="F27" t="str">
        <f>C27&amp;D27&amp;$F$17</f>
        <v>13027</v>
      </c>
      <c r="G27" s="7">
        <v>1</v>
      </c>
      <c r="H27" t="str">
        <f>F27&amp;E27&amp;" "&amp;G27</f>
        <v>13027.62c 1</v>
      </c>
    </row>
    <row r="29" spans="1:8">
      <c r="A29" t="s">
        <v>328</v>
      </c>
      <c r="B29" s="1" t="s">
        <v>349</v>
      </c>
      <c r="C29" t="s">
        <v>330</v>
      </c>
    </row>
    <row r="30" spans="1:8">
      <c r="A30" s="3" t="s">
        <v>93</v>
      </c>
      <c r="B30" s="3" t="s">
        <v>92</v>
      </c>
      <c r="C30" s="3" t="s">
        <v>91</v>
      </c>
      <c r="D30" s="3" t="s">
        <v>94</v>
      </c>
      <c r="E30" s="3" t="s">
        <v>98</v>
      </c>
      <c r="F30" s="3" t="s">
        <v>95</v>
      </c>
      <c r="G30" s="8" t="s">
        <v>97</v>
      </c>
      <c r="H30" s="9" t="s">
        <v>100</v>
      </c>
    </row>
    <row r="31" spans="1:8">
      <c r="A31">
        <v>1</v>
      </c>
      <c r="B31" t="s">
        <v>330</v>
      </c>
      <c r="D31" s="11"/>
      <c r="E31" t="s">
        <v>320</v>
      </c>
      <c r="F31" t="str">
        <f>C31&amp;D31&amp;$F$17</f>
        <v/>
      </c>
      <c r="G31" s="7"/>
      <c r="H31" t="s">
        <v>329</v>
      </c>
    </row>
    <row r="32" spans="1:8">
      <c r="D32" s="11"/>
      <c r="G32" s="7"/>
    </row>
    <row r="33" spans="1:8">
      <c r="A33" t="s">
        <v>345</v>
      </c>
      <c r="B33" s="1" t="s">
        <v>347</v>
      </c>
      <c r="C33" t="s">
        <v>348</v>
      </c>
    </row>
    <row r="34" spans="1:8">
      <c r="A34" s="3" t="s">
        <v>93</v>
      </c>
      <c r="B34" s="3" t="s">
        <v>92</v>
      </c>
      <c r="C34" s="3" t="s">
        <v>91</v>
      </c>
      <c r="D34" s="3" t="s">
        <v>94</v>
      </c>
      <c r="E34" s="3" t="s">
        <v>98</v>
      </c>
      <c r="F34" s="3" t="s">
        <v>95</v>
      </c>
      <c r="G34" s="8" t="s">
        <v>97</v>
      </c>
      <c r="H34" s="9" t="s">
        <v>100</v>
      </c>
    </row>
    <row r="35" spans="1:8">
      <c r="A35">
        <v>1</v>
      </c>
      <c r="B35" t="s">
        <v>323</v>
      </c>
      <c r="C35">
        <v>1</v>
      </c>
      <c r="D35" s="11" t="s">
        <v>322</v>
      </c>
      <c r="E35" t="s">
        <v>321</v>
      </c>
      <c r="F35" t="str">
        <f>C35&amp;D35&amp;$F$17</f>
        <v>1001</v>
      </c>
      <c r="G35" s="11">
        <v>2</v>
      </c>
      <c r="H35" t="str">
        <f>F35&amp;E35&amp;" "&amp;G35</f>
        <v>1001.62c 2</v>
      </c>
    </row>
    <row r="36" spans="1:8">
      <c r="A36">
        <v>2</v>
      </c>
      <c r="B36" t="s">
        <v>324</v>
      </c>
      <c r="C36">
        <v>8</v>
      </c>
      <c r="D36" s="11" t="s">
        <v>325</v>
      </c>
      <c r="E36" t="s">
        <v>321</v>
      </c>
      <c r="F36" t="str">
        <f>C36&amp;D36&amp;$F$17</f>
        <v>8016</v>
      </c>
      <c r="G36" s="11">
        <v>1</v>
      </c>
      <c r="H36" t="str">
        <f>F36&amp;E36&amp;" "&amp;G36</f>
        <v>8016.62c 1</v>
      </c>
    </row>
    <row r="37" spans="1:8">
      <c r="D37" s="11"/>
      <c r="G37" s="11"/>
    </row>
    <row r="38" spans="1:8">
      <c r="A38" t="s">
        <v>346</v>
      </c>
      <c r="B38" s="1" t="s">
        <v>347</v>
      </c>
      <c r="C38" t="s">
        <v>330</v>
      </c>
    </row>
    <row r="39" spans="1:8">
      <c r="A39" s="3" t="s">
        <v>93</v>
      </c>
      <c r="B39" s="3" t="s">
        <v>92</v>
      </c>
      <c r="C39" s="3" t="s">
        <v>91</v>
      </c>
      <c r="D39" s="3" t="s">
        <v>94</v>
      </c>
      <c r="E39" s="3" t="s">
        <v>98</v>
      </c>
      <c r="F39" s="3" t="s">
        <v>95</v>
      </c>
      <c r="G39" s="8" t="s">
        <v>97</v>
      </c>
      <c r="H39" s="9" t="s">
        <v>100</v>
      </c>
    </row>
    <row r="40" spans="1:8">
      <c r="A40">
        <v>1</v>
      </c>
      <c r="B40" t="s">
        <v>330</v>
      </c>
      <c r="D40" s="11"/>
      <c r="E40" t="s">
        <v>320</v>
      </c>
      <c r="F40" t="str">
        <f>C40&amp;D40&amp;$F$17</f>
        <v/>
      </c>
      <c r="G40" s="7"/>
      <c r="H40" t="s">
        <v>329</v>
      </c>
    </row>
    <row r="41" spans="1:8">
      <c r="D41" s="11"/>
      <c r="G41" s="7"/>
    </row>
    <row r="43" spans="1:8">
      <c r="A43" s="3" t="s">
        <v>101</v>
      </c>
      <c r="B43" s="3"/>
      <c r="C43" s="3"/>
      <c r="D43" s="3"/>
      <c r="E43" s="3"/>
      <c r="F43" s="3"/>
      <c r="G43" s="3"/>
    </row>
    <row r="44" spans="1:8">
      <c r="A44" t="str">
        <f>A17</f>
        <v>m1</v>
      </c>
      <c r="B44" t="str">
        <f>H19&amp;" "&amp;H20&amp;" "&amp;H21&amp;" "&amp;H22&amp;" "&amp;H23</f>
        <v>1001.62c 0.06221 8016.62c 0.033621 9019.62c 0.0025161 92238.66c 0.001176 92235.66c 0.000082051</v>
      </c>
    </row>
    <row r="45" spans="1:8">
      <c r="A45" t="str">
        <f>A25</f>
        <v>m2</v>
      </c>
      <c r="B45" t="str">
        <f>H27</f>
        <v>13027.62c 1</v>
      </c>
    </row>
    <row r="46" spans="1:8">
      <c r="A46" t="str">
        <f>A29</f>
        <v>mt1</v>
      </c>
      <c r="B46" t="str">
        <f>H31</f>
        <v>lwtr.60t</v>
      </c>
    </row>
    <row r="47" spans="1:8">
      <c r="A47" t="str">
        <f>A33</f>
        <v>m3</v>
      </c>
      <c r="B47" t="str">
        <f>H35&amp;" "&amp;H36</f>
        <v>1001.62c 2 8016.62c 1</v>
      </c>
    </row>
    <row r="48" spans="1:8">
      <c r="A48" t="str">
        <f>A38</f>
        <v>mt3</v>
      </c>
      <c r="B48" t="str">
        <f>H40</f>
        <v>lwtr.60t</v>
      </c>
    </row>
  </sheetData>
  <hyperlinks>
    <hyperlink ref="A2" location="Index!A1" display="Index"/>
    <hyperlink ref="E2" r:id="rId1"/>
    <hyperlink ref="E3" r:id="rId2"/>
  </hyperlinks>
  <pageMargins left="0.7" right="0.7" top="0.75" bottom="0.75" header="0.3" footer="0.3"/>
  <drawing r:id="rId3"/>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3" sqref="E13"/>
    </sheetView>
  </sheetViews>
  <sheetFormatPr defaultRowHeight="14.4"/>
  <sheetData>
    <row r="1" spans="1:1">
      <c r="A1"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Index</vt:lpstr>
      <vt:lpstr>General</vt:lpstr>
      <vt:lpstr>Surface Cards</vt:lpstr>
      <vt:lpstr>Cell Cards</vt:lpstr>
      <vt:lpstr>Data Cards</vt:lpstr>
      <vt:lpstr>Criticality Control</vt:lpstr>
      <vt:lpstr>Source</vt:lpstr>
      <vt:lpstr>Materials</vt:lpstr>
      <vt:lpstr>Tally</vt:lpstr>
      <vt:lpstr>Vised</vt:lpstr>
      <vt:lpstr>Output</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Dolloso</dc:creator>
  <cp:lastModifiedBy>Patrick Dolloso</cp:lastModifiedBy>
  <dcterms:created xsi:type="dcterms:W3CDTF">2018-09-07T17:55:12Z</dcterms:created>
  <dcterms:modified xsi:type="dcterms:W3CDTF">2018-09-08T18:56:16Z</dcterms:modified>
</cp:coreProperties>
</file>