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amSat-Bodenstation\Teleskop-Steuerung\"/>
    </mc:Choice>
  </mc:AlternateContent>
  <xr:revisionPtr revIDLastSave="0" documentId="13_ncr:1_{20525DEA-4946-4E9A-A40E-2242A7F63050}" xr6:coauthVersionLast="41" xr6:coauthVersionMax="41" xr10:uidLastSave="{00000000-0000-0000-0000-000000000000}"/>
  <bookViews>
    <workbookView xWindow="28680" yWindow="2160" windowWidth="29040" windowHeight="15840" activeTab="1" xr2:uid="{A59775A8-2F5D-4206-B9CF-9DA575BE882D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L38" i="3"/>
  <c r="A2" i="2"/>
  <c r="A10" i="2"/>
  <c r="M38" i="3"/>
  <c r="O38" i="3"/>
  <c r="A5" i="2" l="1"/>
  <c r="A6" i="2"/>
  <c r="A11" i="2"/>
  <c r="A14" i="2"/>
  <c r="A15" i="2"/>
  <c r="A16" i="2"/>
  <c r="A17" i="2"/>
  <c r="A18" i="2"/>
  <c r="A19" i="2"/>
  <c r="A20" i="2"/>
  <c r="A21" i="2"/>
  <c r="Q38" i="3"/>
  <c r="R38" i="3"/>
  <c r="N38" i="3"/>
  <c r="P38" i="3"/>
  <c r="S38" i="3"/>
  <c r="T38" i="3"/>
  <c r="U38" i="3"/>
  <c r="AP193" i="1"/>
  <c r="AP197" i="1"/>
  <c r="AP201" i="1"/>
  <c r="AP182" i="1"/>
  <c r="AP183" i="1"/>
  <c r="AP186" i="1"/>
  <c r="AP187" i="1"/>
  <c r="AP180" i="1"/>
  <c r="AP169" i="1"/>
  <c r="AP172" i="1"/>
  <c r="AP173" i="1"/>
  <c r="AP176" i="1"/>
  <c r="AP177" i="1"/>
  <c r="AP158" i="1"/>
  <c r="AP159" i="1"/>
  <c r="AP162" i="1"/>
  <c r="AP163" i="1"/>
  <c r="AP156" i="1"/>
  <c r="AP145" i="1"/>
  <c r="AP148" i="1"/>
  <c r="AP149" i="1"/>
  <c r="AP152" i="1"/>
  <c r="AP153" i="1"/>
  <c r="AP134" i="1"/>
  <c r="AP135" i="1"/>
  <c r="AP138" i="1"/>
  <c r="AP139" i="1"/>
  <c r="AP132" i="1"/>
  <c r="AP121" i="1"/>
  <c r="AP124" i="1"/>
  <c r="AP125" i="1"/>
  <c r="AP128" i="1"/>
  <c r="AP129" i="1"/>
  <c r="AP110" i="1"/>
  <c r="AP111" i="1"/>
  <c r="AP114" i="1"/>
  <c r="AP115" i="1"/>
  <c r="AP108" i="1"/>
  <c r="AP97" i="1"/>
  <c r="AP100" i="1"/>
  <c r="AP101" i="1"/>
  <c r="AP104" i="1"/>
  <c r="AP105" i="1"/>
  <c r="AQ201" i="1"/>
  <c r="AO201" i="1"/>
  <c r="AQ200" i="1"/>
  <c r="AO200" i="1"/>
  <c r="AP200" i="1" s="1"/>
  <c r="AQ199" i="1"/>
  <c r="AO199" i="1"/>
  <c r="AP199" i="1" s="1"/>
  <c r="AQ198" i="1"/>
  <c r="AO198" i="1"/>
  <c r="AP198" i="1" s="1"/>
  <c r="AQ197" i="1"/>
  <c r="AO197" i="1"/>
  <c r="AQ196" i="1"/>
  <c r="AO196" i="1"/>
  <c r="AP196" i="1" s="1"/>
  <c r="AQ195" i="1"/>
  <c r="AO195" i="1"/>
  <c r="AP195" i="1" s="1"/>
  <c r="AQ194" i="1"/>
  <c r="AO194" i="1"/>
  <c r="AP194" i="1" s="1"/>
  <c r="AQ193" i="1"/>
  <c r="AO193" i="1"/>
  <c r="AQ192" i="1"/>
  <c r="AO192" i="1"/>
  <c r="AP192" i="1" s="1"/>
  <c r="AQ189" i="1"/>
  <c r="AO189" i="1"/>
  <c r="AP189" i="1" s="1"/>
  <c r="AQ188" i="1"/>
  <c r="AO188" i="1"/>
  <c r="AP188" i="1" s="1"/>
  <c r="AQ187" i="1"/>
  <c r="AO187" i="1"/>
  <c r="AQ186" i="1"/>
  <c r="AO186" i="1"/>
  <c r="AQ185" i="1"/>
  <c r="AO185" i="1"/>
  <c r="AP185" i="1" s="1"/>
  <c r="AQ184" i="1"/>
  <c r="AO184" i="1"/>
  <c r="AP184" i="1" s="1"/>
  <c r="AQ183" i="1"/>
  <c r="AO183" i="1"/>
  <c r="AQ182" i="1"/>
  <c r="AO182" i="1"/>
  <c r="AQ181" i="1"/>
  <c r="AO181" i="1"/>
  <c r="AP181" i="1" s="1"/>
  <c r="AQ180" i="1"/>
  <c r="AO180" i="1"/>
  <c r="AQ177" i="1"/>
  <c r="AO177" i="1"/>
  <c r="AQ176" i="1"/>
  <c r="AO176" i="1"/>
  <c r="AQ175" i="1"/>
  <c r="AO175" i="1"/>
  <c r="AP175" i="1" s="1"/>
  <c r="AQ174" i="1"/>
  <c r="AO174" i="1"/>
  <c r="AP174" i="1" s="1"/>
  <c r="AQ173" i="1"/>
  <c r="AO173" i="1"/>
  <c r="AQ172" i="1"/>
  <c r="AO172" i="1"/>
  <c r="AQ171" i="1"/>
  <c r="AO171" i="1"/>
  <c r="AP171" i="1" s="1"/>
  <c r="AQ170" i="1"/>
  <c r="AO170" i="1"/>
  <c r="AP170" i="1" s="1"/>
  <c r="AQ169" i="1"/>
  <c r="AO169" i="1"/>
  <c r="AQ168" i="1"/>
  <c r="AO168" i="1"/>
  <c r="AP168" i="1" s="1"/>
  <c r="AQ165" i="1"/>
  <c r="AO165" i="1"/>
  <c r="AP165" i="1" s="1"/>
  <c r="AQ164" i="1"/>
  <c r="AO164" i="1"/>
  <c r="AP164" i="1" s="1"/>
  <c r="AQ163" i="1"/>
  <c r="AO163" i="1"/>
  <c r="AQ162" i="1"/>
  <c r="AO162" i="1"/>
  <c r="AQ161" i="1"/>
  <c r="AO161" i="1"/>
  <c r="AP161" i="1" s="1"/>
  <c r="AQ160" i="1"/>
  <c r="AO160" i="1"/>
  <c r="AP160" i="1" s="1"/>
  <c r="AQ159" i="1"/>
  <c r="AO159" i="1"/>
  <c r="AQ158" i="1"/>
  <c r="AO158" i="1"/>
  <c r="AQ157" i="1"/>
  <c r="AO157" i="1"/>
  <c r="AP157" i="1" s="1"/>
  <c r="AQ156" i="1"/>
  <c r="AO156" i="1"/>
  <c r="AQ153" i="1"/>
  <c r="AO153" i="1"/>
  <c r="AQ152" i="1"/>
  <c r="AO152" i="1"/>
  <c r="AQ151" i="1"/>
  <c r="AO151" i="1"/>
  <c r="AP151" i="1" s="1"/>
  <c r="AQ150" i="1"/>
  <c r="AO150" i="1"/>
  <c r="AP150" i="1" s="1"/>
  <c r="AQ149" i="1"/>
  <c r="AO149" i="1"/>
  <c r="AQ148" i="1"/>
  <c r="AO148" i="1"/>
  <c r="AQ147" i="1"/>
  <c r="AO147" i="1"/>
  <c r="AP147" i="1" s="1"/>
  <c r="AQ146" i="1"/>
  <c r="AO146" i="1"/>
  <c r="AP146" i="1" s="1"/>
  <c r="AQ145" i="1"/>
  <c r="AO145" i="1"/>
  <c r="AQ144" i="1"/>
  <c r="AO144" i="1"/>
  <c r="AP144" i="1" s="1"/>
  <c r="AQ141" i="1"/>
  <c r="AO141" i="1"/>
  <c r="AP141" i="1" s="1"/>
  <c r="AQ140" i="1"/>
  <c r="AO140" i="1"/>
  <c r="AP140" i="1" s="1"/>
  <c r="AQ139" i="1"/>
  <c r="AO139" i="1"/>
  <c r="AQ138" i="1"/>
  <c r="AO138" i="1"/>
  <c r="AQ137" i="1"/>
  <c r="AO137" i="1"/>
  <c r="AP137" i="1" s="1"/>
  <c r="AQ136" i="1"/>
  <c r="AO136" i="1"/>
  <c r="AP136" i="1" s="1"/>
  <c r="AQ135" i="1"/>
  <c r="AO135" i="1"/>
  <c r="AQ134" i="1"/>
  <c r="AO134" i="1"/>
  <c r="AQ133" i="1"/>
  <c r="AO133" i="1"/>
  <c r="AP133" i="1" s="1"/>
  <c r="AQ132" i="1"/>
  <c r="AO132" i="1"/>
  <c r="AQ129" i="1"/>
  <c r="AO129" i="1"/>
  <c r="AQ128" i="1"/>
  <c r="AO128" i="1"/>
  <c r="AQ127" i="1"/>
  <c r="AO127" i="1"/>
  <c r="AP127" i="1" s="1"/>
  <c r="AQ126" i="1"/>
  <c r="AO126" i="1"/>
  <c r="AP126" i="1" s="1"/>
  <c r="AQ125" i="1"/>
  <c r="AO125" i="1"/>
  <c r="AQ124" i="1"/>
  <c r="AO124" i="1"/>
  <c r="AQ123" i="1"/>
  <c r="AO123" i="1"/>
  <c r="AP123" i="1" s="1"/>
  <c r="AQ122" i="1"/>
  <c r="AO122" i="1"/>
  <c r="AP122" i="1" s="1"/>
  <c r="AQ121" i="1"/>
  <c r="AO121" i="1"/>
  <c r="AQ120" i="1"/>
  <c r="AO120" i="1"/>
  <c r="AP120" i="1" s="1"/>
  <c r="AQ117" i="1"/>
  <c r="AO117" i="1"/>
  <c r="AP117" i="1" s="1"/>
  <c r="AQ116" i="1"/>
  <c r="AO116" i="1"/>
  <c r="AP116" i="1" s="1"/>
  <c r="AQ115" i="1"/>
  <c r="AO115" i="1"/>
  <c r="AQ114" i="1"/>
  <c r="AO114" i="1"/>
  <c r="AQ113" i="1"/>
  <c r="AO113" i="1"/>
  <c r="AP113" i="1" s="1"/>
  <c r="AQ112" i="1"/>
  <c r="AO112" i="1"/>
  <c r="AP112" i="1" s="1"/>
  <c r="AQ111" i="1"/>
  <c r="AO111" i="1"/>
  <c r="AQ110" i="1"/>
  <c r="AO110" i="1"/>
  <c r="AQ109" i="1"/>
  <c r="AO109" i="1"/>
  <c r="AP109" i="1" s="1"/>
  <c r="AQ108" i="1"/>
  <c r="AO108" i="1"/>
  <c r="AQ105" i="1"/>
  <c r="AO105" i="1"/>
  <c r="AQ104" i="1"/>
  <c r="AO104" i="1"/>
  <c r="AQ103" i="1"/>
  <c r="AO103" i="1"/>
  <c r="AP103" i="1" s="1"/>
  <c r="AQ102" i="1"/>
  <c r="AO102" i="1"/>
  <c r="AP102" i="1" s="1"/>
  <c r="AQ101" i="1"/>
  <c r="AO101" i="1"/>
  <c r="AQ100" i="1"/>
  <c r="AO100" i="1"/>
  <c r="AQ99" i="1"/>
  <c r="AO99" i="1"/>
  <c r="AP99" i="1" s="1"/>
  <c r="AQ98" i="1"/>
  <c r="AO98" i="1"/>
  <c r="AP98" i="1" s="1"/>
  <c r="AQ97" i="1"/>
  <c r="AO97" i="1"/>
  <c r="AQ96" i="1"/>
  <c r="AO96" i="1"/>
  <c r="AP96" i="1" s="1"/>
  <c r="AQ93" i="1"/>
  <c r="AQ92" i="1"/>
  <c r="AQ91" i="1"/>
  <c r="AQ90" i="1"/>
  <c r="AQ89" i="1"/>
  <c r="AQ88" i="1"/>
  <c r="AQ87" i="1"/>
  <c r="AQ86" i="1"/>
  <c r="AQ85" i="1"/>
  <c r="AQ84" i="1"/>
  <c r="AO85" i="1"/>
  <c r="AP85" i="1" s="1"/>
  <c r="AO86" i="1"/>
  <c r="AP86" i="1" s="1"/>
  <c r="AO87" i="1"/>
  <c r="AO88" i="1"/>
  <c r="AP88" i="1" s="1"/>
  <c r="AO89" i="1"/>
  <c r="AP89" i="1" s="1"/>
  <c r="AO90" i="1"/>
  <c r="AP90" i="1" s="1"/>
  <c r="AO91" i="1"/>
  <c r="AO92" i="1"/>
  <c r="AP92" i="1" s="1"/>
  <c r="AO93" i="1"/>
  <c r="AP93" i="1" s="1"/>
  <c r="AO84" i="1"/>
  <c r="AP84" i="1" s="1"/>
  <c r="AP87" i="1"/>
  <c r="AP91" i="1"/>
  <c r="D2" i="2" l="1"/>
  <c r="I2" i="2"/>
  <c r="L2" i="2"/>
  <c r="H2" i="2"/>
  <c r="M2" i="2"/>
  <c r="K2" i="2"/>
  <c r="G2" i="2"/>
  <c r="J2" i="2"/>
  <c r="F2" i="2"/>
  <c r="E2" i="2"/>
  <c r="AR99" i="1"/>
  <c r="AR105" i="1"/>
  <c r="AR109" i="1"/>
  <c r="AR113" i="1"/>
  <c r="AR115" i="1"/>
  <c r="AR117" i="1"/>
  <c r="AR121" i="1"/>
  <c r="AR123" i="1"/>
  <c r="AR127" i="1"/>
  <c r="AR129" i="1"/>
  <c r="AR133" i="1"/>
  <c r="AR135" i="1"/>
  <c r="AR137" i="1"/>
  <c r="AR139" i="1"/>
  <c r="AR141" i="1"/>
  <c r="AR145" i="1"/>
  <c r="AR147" i="1"/>
  <c r="AR149" i="1"/>
  <c r="AR151" i="1"/>
  <c r="AR153" i="1"/>
  <c r="AR97" i="1"/>
  <c r="AR101" i="1"/>
  <c r="AR103" i="1"/>
  <c r="AR111" i="1"/>
  <c r="AR125" i="1"/>
  <c r="AR161" i="1"/>
  <c r="AR165" i="1"/>
  <c r="AR171" i="1"/>
  <c r="AR173" i="1"/>
  <c r="AR177" i="1"/>
  <c r="AR187" i="1"/>
  <c r="AR189" i="1"/>
  <c r="AR195" i="1"/>
  <c r="AR197" i="1"/>
  <c r="AR163" i="1"/>
  <c r="AR169" i="1"/>
  <c r="AR175" i="1"/>
  <c r="AR201" i="1"/>
  <c r="AR199" i="1"/>
  <c r="AR91" i="1"/>
  <c r="AR85" i="1"/>
  <c r="AR89" i="1"/>
  <c r="AR93" i="1"/>
  <c r="AR90" i="1"/>
  <c r="AS91" i="1" s="1"/>
  <c r="AT91" i="1" s="1"/>
  <c r="AR98" i="1"/>
  <c r="AS99" i="1" s="1"/>
  <c r="AT99" i="1" s="1"/>
  <c r="AR102" i="1"/>
  <c r="AS102" i="1" s="1"/>
  <c r="AT102" i="1" s="1"/>
  <c r="AR110" i="1"/>
  <c r="AR116" i="1"/>
  <c r="AR122" i="1"/>
  <c r="AR126" i="1"/>
  <c r="AR136" i="1"/>
  <c r="AR138" i="1"/>
  <c r="AR148" i="1"/>
  <c r="AR152" i="1"/>
  <c r="AR158" i="1"/>
  <c r="AR160" i="1"/>
  <c r="AR162" i="1"/>
  <c r="AR164" i="1"/>
  <c r="AR170" i="1"/>
  <c r="AR172" i="1"/>
  <c r="AS172" i="1" s="1"/>
  <c r="AT172" i="1" s="1"/>
  <c r="AR174" i="1"/>
  <c r="AS174" i="1" s="1"/>
  <c r="AT174" i="1" s="1"/>
  <c r="AR176" i="1"/>
  <c r="AR182" i="1"/>
  <c r="AR184" i="1"/>
  <c r="AR186" i="1"/>
  <c r="AR188" i="1"/>
  <c r="AR194" i="1"/>
  <c r="AR196" i="1"/>
  <c r="AR198" i="1"/>
  <c r="AR200" i="1"/>
  <c r="AR100" i="1"/>
  <c r="AR104" i="1"/>
  <c r="AR112" i="1"/>
  <c r="AR114" i="1"/>
  <c r="AR124" i="1"/>
  <c r="AR128" i="1"/>
  <c r="AR134" i="1"/>
  <c r="AR140" i="1"/>
  <c r="AS140" i="1" s="1"/>
  <c r="AT140" i="1" s="1"/>
  <c r="AR146" i="1"/>
  <c r="AR150" i="1"/>
  <c r="AR92" i="1"/>
  <c r="AR157" i="1"/>
  <c r="AR159" i="1"/>
  <c r="AR181" i="1"/>
  <c r="AR183" i="1"/>
  <c r="AR185" i="1"/>
  <c r="AR193" i="1"/>
  <c r="AR88" i="1"/>
  <c r="AR87" i="1"/>
  <c r="AR86" i="1"/>
  <c r="BB34" i="1"/>
  <c r="BB35" i="1"/>
  <c r="BB36" i="1"/>
  <c r="AT47" i="1" s="1"/>
  <c r="BB37" i="1"/>
  <c r="AT48" i="1" s="1"/>
  <c r="BB38" i="1"/>
  <c r="AT49" i="1" s="1"/>
  <c r="BB39" i="1"/>
  <c r="BB40" i="1"/>
  <c r="AT51" i="1" s="1"/>
  <c r="BB41" i="1"/>
  <c r="AT52" i="1" s="1"/>
  <c r="BB42" i="1"/>
  <c r="AT53" i="1" s="1"/>
  <c r="BB33" i="1"/>
  <c r="AT44" i="1" s="1"/>
  <c r="AU16" i="1"/>
  <c r="AS33" i="1" s="1"/>
  <c r="AU17" i="1"/>
  <c r="AS34" i="1" s="1"/>
  <c r="AU18" i="1"/>
  <c r="AS35" i="1" s="1"/>
  <c r="AU19" i="1"/>
  <c r="AU20" i="1"/>
  <c r="AS37" i="1" s="1"/>
  <c r="AU21" i="1"/>
  <c r="AS38" i="1" s="1"/>
  <c r="AU22" i="1"/>
  <c r="AS39" i="1" s="1"/>
  <c r="AU23" i="1"/>
  <c r="AU24" i="1"/>
  <c r="AS41" i="1" s="1"/>
  <c r="AU15" i="1"/>
  <c r="AT33" i="1"/>
  <c r="AT34" i="1"/>
  <c r="AT35" i="1"/>
  <c r="AT36" i="1"/>
  <c r="AT37" i="1"/>
  <c r="AT38" i="1"/>
  <c r="AT39" i="1"/>
  <c r="AT40" i="1"/>
  <c r="AT41" i="1"/>
  <c r="AT42" i="1"/>
  <c r="AT32" i="1"/>
  <c r="AS32" i="1"/>
  <c r="AS15" i="1"/>
  <c r="AT15" i="1" s="1"/>
  <c r="AS16" i="1"/>
  <c r="AT16" i="1" s="1"/>
  <c r="AS17" i="1"/>
  <c r="AT17" i="1" s="1"/>
  <c r="AS18" i="1"/>
  <c r="AT18" i="1" s="1"/>
  <c r="AS19" i="1"/>
  <c r="AT19" i="1" s="1"/>
  <c r="AS20" i="1"/>
  <c r="AT20" i="1" s="1"/>
  <c r="AS21" i="1"/>
  <c r="AT21" i="1" s="1"/>
  <c r="AS22" i="1"/>
  <c r="AT22" i="1" s="1"/>
  <c r="AS23" i="1"/>
  <c r="AT23" i="1" s="1"/>
  <c r="AS24" i="1"/>
  <c r="AT24" i="1" s="1"/>
  <c r="AN24" i="1"/>
  <c r="AI24" i="1"/>
  <c r="AJ24" i="1" s="1"/>
  <c r="AL24" i="1" s="1"/>
  <c r="AN23" i="1"/>
  <c r="AI23" i="1"/>
  <c r="AJ23" i="1" s="1"/>
  <c r="AN22" i="1"/>
  <c r="AI22" i="1"/>
  <c r="AJ22" i="1" s="1"/>
  <c r="AL22" i="1" s="1"/>
  <c r="AN21" i="1"/>
  <c r="AI21" i="1"/>
  <c r="AJ21" i="1" s="1"/>
  <c r="AL21" i="1" s="1"/>
  <c r="AN20" i="1"/>
  <c r="AI20" i="1"/>
  <c r="AJ20" i="1" s="1"/>
  <c r="AL20" i="1" s="1"/>
  <c r="AN19" i="1"/>
  <c r="AI19" i="1"/>
  <c r="AJ19" i="1" s="1"/>
  <c r="AN18" i="1"/>
  <c r="AJ18" i="1"/>
  <c r="AL18" i="1" s="1"/>
  <c r="AI18" i="1"/>
  <c r="AN17" i="1"/>
  <c r="AJ17" i="1"/>
  <c r="AL17" i="1" s="1"/>
  <c r="AI17" i="1"/>
  <c r="AN16" i="1"/>
  <c r="AI16" i="1"/>
  <c r="AJ16" i="1" s="1"/>
  <c r="AL16" i="1" s="1"/>
  <c r="AI15" i="1"/>
  <c r="AJ15" i="1" s="1"/>
  <c r="AL15" i="1" s="1"/>
  <c r="AN10" i="1"/>
  <c r="AI10" i="1"/>
  <c r="AJ10" i="1" s="1"/>
  <c r="AN9" i="1"/>
  <c r="AJ9" i="1"/>
  <c r="AL9" i="1" s="1"/>
  <c r="AI9" i="1"/>
  <c r="AN8" i="1"/>
  <c r="AI8" i="1"/>
  <c r="AJ8" i="1" s="1"/>
  <c r="AL8" i="1" s="1"/>
  <c r="AN7" i="1"/>
  <c r="AO7" i="1" s="1"/>
  <c r="AI7" i="1"/>
  <c r="AJ7" i="1" s="1"/>
  <c r="AL7" i="1" s="1"/>
  <c r="AN6" i="1"/>
  <c r="AI6" i="1"/>
  <c r="AJ6" i="1" s="1"/>
  <c r="AN5" i="1"/>
  <c r="AI5" i="1"/>
  <c r="AJ5" i="1" s="1"/>
  <c r="AL5" i="1" s="1"/>
  <c r="AN4" i="1"/>
  <c r="AL4" i="1"/>
  <c r="AI4" i="1"/>
  <c r="AJ4" i="1" s="1"/>
  <c r="AN3" i="1"/>
  <c r="AI3" i="1"/>
  <c r="AJ3" i="1" s="1"/>
  <c r="AL3" i="1" s="1"/>
  <c r="AN2" i="1"/>
  <c r="AI2" i="1"/>
  <c r="AJ2" i="1" s="1"/>
  <c r="AI1" i="1"/>
  <c r="AJ1" i="1" s="1"/>
  <c r="AL1" i="1" s="1"/>
  <c r="AG41" i="1"/>
  <c r="T49" i="1"/>
  <c r="V53" i="1"/>
  <c r="AF53" i="1"/>
  <c r="X57" i="1"/>
  <c r="AF61" i="1"/>
  <c r="S62" i="1"/>
  <c r="R65" i="1"/>
  <c r="X65" i="1"/>
  <c r="AA66" i="1"/>
  <c r="Z69" i="1"/>
  <c r="AF69" i="1"/>
  <c r="AG70" i="1"/>
  <c r="W73" i="1"/>
  <c r="AA73" i="1"/>
  <c r="Y74" i="1"/>
  <c r="AC76" i="1"/>
  <c r="AA77" i="1"/>
  <c r="AE77" i="1"/>
  <c r="AC78" i="1"/>
  <c r="AC80" i="1"/>
  <c r="AA81" i="1"/>
  <c r="AE81" i="1"/>
  <c r="AC82" i="1"/>
  <c r="Y84" i="1"/>
  <c r="W85" i="1"/>
  <c r="AA85" i="1"/>
  <c r="Y86" i="1"/>
  <c r="O33" i="1"/>
  <c r="O37" i="1"/>
  <c r="O41" i="1"/>
  <c r="O42" i="1"/>
  <c r="O49" i="1"/>
  <c r="O57" i="1"/>
  <c r="O65" i="1"/>
  <c r="O73" i="1"/>
  <c r="O81" i="1"/>
  <c r="N30" i="1"/>
  <c r="O30" i="1" s="1"/>
  <c r="N31" i="1"/>
  <c r="O31" i="1" s="1"/>
  <c r="N32" i="1"/>
  <c r="N33" i="1"/>
  <c r="Y33" i="1" s="1"/>
  <c r="N34" i="1"/>
  <c r="AE34" i="1" s="1"/>
  <c r="N35" i="1"/>
  <c r="O35" i="1" s="1"/>
  <c r="N36" i="1"/>
  <c r="N37" i="1"/>
  <c r="Y37" i="1" s="1"/>
  <c r="N38" i="1"/>
  <c r="O38" i="1" s="1"/>
  <c r="N39" i="1"/>
  <c r="O39" i="1" s="1"/>
  <c r="N40" i="1"/>
  <c r="N41" i="1"/>
  <c r="Q41" i="1" s="1"/>
  <c r="N42" i="1"/>
  <c r="N43" i="1"/>
  <c r="O43" i="1" s="1"/>
  <c r="N44" i="1"/>
  <c r="N45" i="1"/>
  <c r="Y45" i="1" s="1"/>
  <c r="N46" i="1"/>
  <c r="N47" i="1"/>
  <c r="X47" i="1" s="1"/>
  <c r="N48" i="1"/>
  <c r="N49" i="1"/>
  <c r="AB49" i="1" s="1"/>
  <c r="N50" i="1"/>
  <c r="AD50" i="1" s="1"/>
  <c r="N51" i="1"/>
  <c r="P51" i="1" s="1"/>
  <c r="N52" i="1"/>
  <c r="N53" i="1"/>
  <c r="P53" i="1" s="1"/>
  <c r="N54" i="1"/>
  <c r="V54" i="1" s="1"/>
  <c r="N55" i="1"/>
  <c r="R55" i="1" s="1"/>
  <c r="N56" i="1"/>
  <c r="N57" i="1"/>
  <c r="T57" i="1" s="1"/>
  <c r="N58" i="1"/>
  <c r="Z58" i="1" s="1"/>
  <c r="N59" i="1"/>
  <c r="O59" i="1" s="1"/>
  <c r="N60" i="1"/>
  <c r="N61" i="1"/>
  <c r="P61" i="1" s="1"/>
  <c r="N62" i="1"/>
  <c r="R62" i="1" s="1"/>
  <c r="N63" i="1"/>
  <c r="AB63" i="1" s="1"/>
  <c r="N64" i="1"/>
  <c r="N65" i="1"/>
  <c r="P65" i="1" s="1"/>
  <c r="N66" i="1"/>
  <c r="T66" i="1" s="1"/>
  <c r="N67" i="1"/>
  <c r="Y67" i="1" s="1"/>
  <c r="N68" i="1"/>
  <c r="N69" i="1"/>
  <c r="R69" i="1" s="1"/>
  <c r="N70" i="1"/>
  <c r="R70" i="1" s="1"/>
  <c r="N71" i="1"/>
  <c r="Q71" i="1" s="1"/>
  <c r="N72" i="1"/>
  <c r="N73" i="1"/>
  <c r="P73" i="1" s="1"/>
  <c r="N74" i="1"/>
  <c r="R74" i="1" s="1"/>
  <c r="N75" i="1"/>
  <c r="Q75" i="1" s="1"/>
  <c r="N76" i="1"/>
  <c r="N77" i="1"/>
  <c r="P77" i="1" s="1"/>
  <c r="N78" i="1"/>
  <c r="R78" i="1" s="1"/>
  <c r="N79" i="1"/>
  <c r="R79" i="1" s="1"/>
  <c r="N80" i="1"/>
  <c r="N81" i="1"/>
  <c r="P81" i="1" s="1"/>
  <c r="N82" i="1"/>
  <c r="R82" i="1" s="1"/>
  <c r="N83" i="1"/>
  <c r="R83" i="1" s="1"/>
  <c r="N84" i="1"/>
  <c r="AC84" i="1" s="1"/>
  <c r="N85" i="1"/>
  <c r="P85" i="1" s="1"/>
  <c r="N86" i="1"/>
  <c r="R86" i="1" s="1"/>
  <c r="Y24" i="1"/>
  <c r="Z24" i="1" s="1"/>
  <c r="AB24" i="1" s="1"/>
  <c r="Y15" i="1"/>
  <c r="Z15" i="1" s="1"/>
  <c r="AB15" i="1" s="1"/>
  <c r="Y16" i="1"/>
  <c r="Z16" i="1" s="1"/>
  <c r="AB16" i="1" s="1"/>
  <c r="Y17" i="1"/>
  <c r="Z17" i="1" s="1"/>
  <c r="Y18" i="1"/>
  <c r="Z18" i="1" s="1"/>
  <c r="Y19" i="1"/>
  <c r="Y20" i="1"/>
  <c r="Y21" i="1"/>
  <c r="Z21" i="1" s="1"/>
  <c r="Y22" i="1"/>
  <c r="Z22" i="1" s="1"/>
  <c r="Y23" i="1"/>
  <c r="Z23" i="1" s="1"/>
  <c r="Z20" i="1"/>
  <c r="AB20" i="1" s="1"/>
  <c r="Z19" i="1"/>
  <c r="AD24" i="1"/>
  <c r="AD23" i="1"/>
  <c r="AD22" i="1"/>
  <c r="AD21" i="1"/>
  <c r="AD20" i="1"/>
  <c r="AD19" i="1"/>
  <c r="AD18" i="1"/>
  <c r="AD17" i="1"/>
  <c r="AD16" i="1"/>
  <c r="O19" i="1"/>
  <c r="O23" i="1"/>
  <c r="N15" i="1"/>
  <c r="O15" i="1" s="1"/>
  <c r="Q15" i="1" s="1"/>
  <c r="N16" i="1"/>
  <c r="O16" i="1" s="1"/>
  <c r="Q16" i="1" s="1"/>
  <c r="N17" i="1"/>
  <c r="O17" i="1" s="1"/>
  <c r="Q17" i="1" s="1"/>
  <c r="N18" i="1"/>
  <c r="N19" i="1"/>
  <c r="N20" i="1"/>
  <c r="O20" i="1" s="1"/>
  <c r="Q20" i="1" s="1"/>
  <c r="N21" i="1"/>
  <c r="O21" i="1" s="1"/>
  <c r="Q21" i="1" s="1"/>
  <c r="N22" i="1"/>
  <c r="N23" i="1"/>
  <c r="N24" i="1"/>
  <c r="O24" i="1" s="1"/>
  <c r="N25" i="1"/>
  <c r="O25" i="1" s="1"/>
  <c r="S25" i="1"/>
  <c r="S24" i="1"/>
  <c r="S23" i="1"/>
  <c r="S22" i="1"/>
  <c r="S21" i="1"/>
  <c r="S20" i="1"/>
  <c r="S19" i="1"/>
  <c r="S18" i="1"/>
  <c r="S17" i="1"/>
  <c r="S16" i="1"/>
  <c r="Y1" i="1"/>
  <c r="Z1" i="1" s="1"/>
  <c r="AB1" i="1" s="1"/>
  <c r="Y2" i="1"/>
  <c r="Z2" i="1" s="1"/>
  <c r="AB2" i="1" s="1"/>
  <c r="Y3" i="1"/>
  <c r="Y4" i="1"/>
  <c r="Z4" i="1" s="1"/>
  <c r="AB4" i="1" s="1"/>
  <c r="Y5" i="1"/>
  <c r="Z5" i="1" s="1"/>
  <c r="Y6" i="1"/>
  <c r="Z6" i="1" s="1"/>
  <c r="AB6" i="1" s="1"/>
  <c r="Y7" i="1"/>
  <c r="Z7" i="1" s="1"/>
  <c r="AB7" i="1" s="1"/>
  <c r="Y8" i="1"/>
  <c r="Z8" i="1" s="1"/>
  <c r="AB8" i="1" s="1"/>
  <c r="Y9" i="1"/>
  <c r="Z9" i="1" s="1"/>
  <c r="Y10" i="1"/>
  <c r="Z10" i="1" s="1"/>
  <c r="AB10" i="1" s="1"/>
  <c r="AD10" i="1"/>
  <c r="AD9" i="1"/>
  <c r="AD8" i="1"/>
  <c r="AD7" i="1"/>
  <c r="AD6" i="1"/>
  <c r="AD5" i="1"/>
  <c r="AD4" i="1"/>
  <c r="AD3" i="1"/>
  <c r="Z3" i="1"/>
  <c r="AB3" i="1" s="1"/>
  <c r="AD2" i="1"/>
  <c r="N1" i="1"/>
  <c r="O1" i="1" s="1"/>
  <c r="Q1" i="1" s="1"/>
  <c r="N2" i="1"/>
  <c r="N3" i="1"/>
  <c r="O3" i="1" s="1"/>
  <c r="Q3" i="1" s="1"/>
  <c r="N4" i="1"/>
  <c r="O4" i="1" s="1"/>
  <c r="N5" i="1"/>
  <c r="O5" i="1" s="1"/>
  <c r="Q5" i="1" s="1"/>
  <c r="N6" i="1"/>
  <c r="O6" i="1" s="1"/>
  <c r="Q6" i="1" s="1"/>
  <c r="N7" i="1"/>
  <c r="O7" i="1" s="1"/>
  <c r="Q7" i="1" s="1"/>
  <c r="N8" i="1"/>
  <c r="O8" i="1" s="1"/>
  <c r="N9" i="1"/>
  <c r="O9" i="1" s="1"/>
  <c r="Q9" i="1" s="1"/>
  <c r="N10" i="1"/>
  <c r="O10" i="1" s="1"/>
  <c r="Q10" i="1" s="1"/>
  <c r="N11" i="1"/>
  <c r="O11" i="1" s="1"/>
  <c r="Q11" i="1" s="1"/>
  <c r="S3" i="1"/>
  <c r="S4" i="1"/>
  <c r="S5" i="1"/>
  <c r="S6" i="1"/>
  <c r="S7" i="1"/>
  <c r="S8" i="1"/>
  <c r="S9" i="1"/>
  <c r="S10" i="1"/>
  <c r="S11" i="1"/>
  <c r="S2" i="1"/>
  <c r="O2" i="1"/>
  <c r="Q2" i="1" s="1"/>
  <c r="D2" i="1"/>
  <c r="E2" i="1" s="1"/>
  <c r="D3" i="1"/>
  <c r="E3" i="1" s="1"/>
  <c r="D4" i="1"/>
  <c r="E4" i="1" s="1"/>
  <c r="D5" i="1"/>
  <c r="E5" i="1" s="1"/>
  <c r="D1" i="1"/>
  <c r="E1" i="1" s="1"/>
  <c r="C1" i="1"/>
  <c r="C2" i="1"/>
  <c r="C3" i="1"/>
  <c r="C4" i="1"/>
  <c r="C5" i="1"/>
  <c r="K1" i="1"/>
  <c r="K2" i="1"/>
  <c r="K3" i="1"/>
  <c r="K4" i="1"/>
  <c r="K5" i="1"/>
  <c r="AS103" i="1" l="1"/>
  <c r="AT103" i="1" s="1"/>
  <c r="AS188" i="1"/>
  <c r="AT188" i="1" s="1"/>
  <c r="AS152" i="1"/>
  <c r="AT152" i="1" s="1"/>
  <c r="AS134" i="1"/>
  <c r="AT134" i="1" s="1"/>
  <c r="AS129" i="1"/>
  <c r="AT129" i="1" s="1"/>
  <c r="AS105" i="1"/>
  <c r="AT105" i="1" s="1"/>
  <c r="AS117" i="1"/>
  <c r="AT117" i="1" s="1"/>
  <c r="AS164" i="1"/>
  <c r="AT164" i="1" s="1"/>
  <c r="AS187" i="1"/>
  <c r="AT187" i="1" s="1"/>
  <c r="AS125" i="1"/>
  <c r="AT125" i="1" s="1"/>
  <c r="AS147" i="1"/>
  <c r="AT147" i="1" s="1"/>
  <c r="AS100" i="1"/>
  <c r="AT100" i="1" s="1"/>
  <c r="X83" i="1"/>
  <c r="S83" i="1"/>
  <c r="AC79" i="1"/>
  <c r="AE71" i="1"/>
  <c r="AF67" i="1"/>
  <c r="O79" i="1"/>
  <c r="O63" i="1"/>
  <c r="U86" i="1"/>
  <c r="AB83" i="1"/>
  <c r="Y82" i="1"/>
  <c r="AG79" i="1"/>
  <c r="Q79" i="1"/>
  <c r="Y78" i="1"/>
  <c r="AF75" i="1"/>
  <c r="P75" i="1"/>
  <c r="U74" i="1"/>
  <c r="T59" i="1"/>
  <c r="AC83" i="1"/>
  <c r="X79" i="1"/>
  <c r="S79" i="1"/>
  <c r="AA75" i="1"/>
  <c r="S75" i="1"/>
  <c r="W71" i="1"/>
  <c r="U67" i="1"/>
  <c r="V63" i="1"/>
  <c r="AB59" i="1"/>
  <c r="O71" i="1"/>
  <c r="O55" i="1"/>
  <c r="O47" i="1"/>
  <c r="AG83" i="1"/>
  <c r="W83" i="1"/>
  <c r="Q83" i="1"/>
  <c r="AB79" i="1"/>
  <c r="W79" i="1"/>
  <c r="X75" i="1"/>
  <c r="AB71" i="1"/>
  <c r="T71" i="1"/>
  <c r="AC70" i="1"/>
  <c r="AD67" i="1"/>
  <c r="T67" i="1"/>
  <c r="V66" i="1"/>
  <c r="Q63" i="1"/>
  <c r="AB55" i="1"/>
  <c r="W38" i="1"/>
  <c r="O85" i="1"/>
  <c r="O77" i="1"/>
  <c r="O69" i="1"/>
  <c r="O61" i="1"/>
  <c r="O53" i="1"/>
  <c r="O45" i="1"/>
  <c r="O34" i="1"/>
  <c r="AG86" i="1"/>
  <c r="Q86" i="1"/>
  <c r="S85" i="1"/>
  <c r="AF83" i="1"/>
  <c r="AA83" i="1"/>
  <c r="U83" i="1"/>
  <c r="P83" i="1"/>
  <c r="U82" i="1"/>
  <c r="W81" i="1"/>
  <c r="AF79" i="1"/>
  <c r="AA79" i="1"/>
  <c r="U79" i="1"/>
  <c r="P79" i="1"/>
  <c r="U78" i="1"/>
  <c r="W77" i="1"/>
  <c r="AE75" i="1"/>
  <c r="W75" i="1"/>
  <c r="AG74" i="1"/>
  <c r="Q74" i="1"/>
  <c r="S73" i="1"/>
  <c r="AA71" i="1"/>
  <c r="S71" i="1"/>
  <c r="X70" i="1"/>
  <c r="U69" i="1"/>
  <c r="Z67" i="1"/>
  <c r="P67" i="1"/>
  <c r="P66" i="1"/>
  <c r="AG63" i="1"/>
  <c r="AD62" i="1"/>
  <c r="Z61" i="1"/>
  <c r="AB58" i="1"/>
  <c r="Z51" i="1"/>
  <c r="O83" i="1"/>
  <c r="O75" i="1"/>
  <c r="O67" i="1"/>
  <c r="O51" i="1"/>
  <c r="AC86" i="1"/>
  <c r="AE85" i="1"/>
  <c r="AE83" i="1"/>
  <c r="Y83" i="1"/>
  <c r="T83" i="1"/>
  <c r="AG82" i="1"/>
  <c r="Q82" i="1"/>
  <c r="S81" i="1"/>
  <c r="AE79" i="1"/>
  <c r="Y79" i="1"/>
  <c r="T79" i="1"/>
  <c r="AG78" i="1"/>
  <c r="Q78" i="1"/>
  <c r="S77" i="1"/>
  <c r="AB75" i="1"/>
  <c r="T75" i="1"/>
  <c r="AC74" i="1"/>
  <c r="AE73" i="1"/>
  <c r="AF71" i="1"/>
  <c r="X71" i="1"/>
  <c r="P71" i="1"/>
  <c r="S70" i="1"/>
  <c r="P69" i="1"/>
  <c r="AF66" i="1"/>
  <c r="AC65" i="1"/>
  <c r="X62" i="1"/>
  <c r="T61" i="1"/>
  <c r="R58" i="1"/>
  <c r="Z54" i="1"/>
  <c r="AO8" i="1"/>
  <c r="R50" i="1"/>
  <c r="AS127" i="1"/>
  <c r="AT127" i="1" s="1"/>
  <c r="AS138" i="1"/>
  <c r="AT138" i="1" s="1"/>
  <c r="AS150" i="1"/>
  <c r="AT150" i="1" s="1"/>
  <c r="AS198" i="1"/>
  <c r="AT198" i="1" s="1"/>
  <c r="AS162" i="1"/>
  <c r="AT162" i="1" s="1"/>
  <c r="AS149" i="1"/>
  <c r="AT149" i="1" s="1"/>
  <c r="AS170" i="1"/>
  <c r="AT170" i="1" s="1"/>
  <c r="AS136" i="1"/>
  <c r="AT136" i="1" s="1"/>
  <c r="AS111" i="1"/>
  <c r="AT111" i="1" s="1"/>
  <c r="AS114" i="1"/>
  <c r="AT114" i="1" s="1"/>
  <c r="AS113" i="1"/>
  <c r="AT113" i="1" s="1"/>
  <c r="AS123" i="1"/>
  <c r="AT123" i="1" s="1"/>
  <c r="AS126" i="1"/>
  <c r="AT126" i="1" s="1"/>
  <c r="AS196" i="1"/>
  <c r="AT196" i="1" s="1"/>
  <c r="AS189" i="1"/>
  <c r="AT189" i="1" s="1"/>
  <c r="AS115" i="1"/>
  <c r="AT115" i="1" s="1"/>
  <c r="AS195" i="1"/>
  <c r="AT195" i="1" s="1"/>
  <c r="AS176" i="1"/>
  <c r="AT176" i="1" s="1"/>
  <c r="AS200" i="1"/>
  <c r="AT200" i="1" s="1"/>
  <c r="AS86" i="1"/>
  <c r="AT86" i="1" s="1"/>
  <c r="AS141" i="1"/>
  <c r="AT141" i="1" s="1"/>
  <c r="AS90" i="1"/>
  <c r="AT90" i="1" s="1"/>
  <c r="AS92" i="1"/>
  <c r="AT92" i="1" s="1"/>
  <c r="AS89" i="1"/>
  <c r="AT89" i="1" s="1"/>
  <c r="AS165" i="1"/>
  <c r="AT165" i="1" s="1"/>
  <c r="AS177" i="1"/>
  <c r="AT177" i="1" s="1"/>
  <c r="AS201" i="1"/>
  <c r="AT201" i="1" s="1"/>
  <c r="AS153" i="1"/>
  <c r="AT153" i="1" s="1"/>
  <c r="AS135" i="1"/>
  <c r="AT135" i="1" s="1"/>
  <c r="AS146" i="1"/>
  <c r="AT146" i="1" s="1"/>
  <c r="AS171" i="1"/>
  <c r="AT171" i="1" s="1"/>
  <c r="AS122" i="1"/>
  <c r="AT122" i="1" s="1"/>
  <c r="AS163" i="1"/>
  <c r="AT163" i="1" s="1"/>
  <c r="AS183" i="1"/>
  <c r="AT183" i="1" s="1"/>
  <c r="AS159" i="1"/>
  <c r="AT159" i="1" s="1"/>
  <c r="AS93" i="1"/>
  <c r="AT93" i="1" s="1"/>
  <c r="AS88" i="1"/>
  <c r="AT88" i="1" s="1"/>
  <c r="AS98" i="1"/>
  <c r="AT98" i="1" s="1"/>
  <c r="AS148" i="1"/>
  <c r="AT148" i="1" s="1"/>
  <c r="AS151" i="1"/>
  <c r="AT151" i="1" s="1"/>
  <c r="AS101" i="1"/>
  <c r="AT101" i="1" s="1"/>
  <c r="AS112" i="1"/>
  <c r="AT112" i="1" s="1"/>
  <c r="AS137" i="1"/>
  <c r="AT137" i="1" s="1"/>
  <c r="AS199" i="1"/>
  <c r="AT199" i="1" s="1"/>
  <c r="AS110" i="1"/>
  <c r="AT110" i="1" s="1"/>
  <c r="AS124" i="1"/>
  <c r="AT124" i="1" s="1"/>
  <c r="AS87" i="1"/>
  <c r="AT87" i="1" s="1"/>
  <c r="AS175" i="1"/>
  <c r="AT175" i="1" s="1"/>
  <c r="AS184" i="1"/>
  <c r="AT184" i="1" s="1"/>
  <c r="AS160" i="1"/>
  <c r="AT160" i="1" s="1"/>
  <c r="AV22" i="1"/>
  <c r="AS50" i="1" s="1"/>
  <c r="AS116" i="1"/>
  <c r="AT116" i="1" s="1"/>
  <c r="AS128" i="1"/>
  <c r="AT128" i="1" s="1"/>
  <c r="AS194" i="1"/>
  <c r="AT194" i="1" s="1"/>
  <c r="AS182" i="1"/>
  <c r="AT182" i="1" s="1"/>
  <c r="AS158" i="1"/>
  <c r="AT158" i="1" s="1"/>
  <c r="AS104" i="1"/>
  <c r="AT104" i="1" s="1"/>
  <c r="AS139" i="1"/>
  <c r="AT139" i="1" s="1"/>
  <c r="AS161" i="1"/>
  <c r="AT161" i="1" s="1"/>
  <c r="AS173" i="1"/>
  <c r="AT173" i="1" s="1"/>
  <c r="AS185" i="1"/>
  <c r="AT185" i="1" s="1"/>
  <c r="AS197" i="1"/>
  <c r="AT197" i="1" s="1"/>
  <c r="AS186" i="1"/>
  <c r="AT186" i="1" s="1"/>
  <c r="R84" i="1"/>
  <c r="V84" i="1"/>
  <c r="Z84" i="1"/>
  <c r="AD84" i="1"/>
  <c r="S84" i="1"/>
  <c r="W84" i="1"/>
  <c r="AA84" i="1"/>
  <c r="AE84" i="1"/>
  <c r="P84" i="1"/>
  <c r="T84" i="1"/>
  <c r="X84" i="1"/>
  <c r="AB84" i="1"/>
  <c r="AF84" i="1"/>
  <c r="O84" i="1"/>
  <c r="R80" i="1"/>
  <c r="V80" i="1"/>
  <c r="Z80" i="1"/>
  <c r="AD80" i="1"/>
  <c r="S80" i="1"/>
  <c r="W80" i="1"/>
  <c r="AA80" i="1"/>
  <c r="AE80" i="1"/>
  <c r="P80" i="1"/>
  <c r="T80" i="1"/>
  <c r="X80" i="1"/>
  <c r="AB80" i="1"/>
  <c r="AF80" i="1"/>
  <c r="O80" i="1"/>
  <c r="R76" i="1"/>
  <c r="V76" i="1"/>
  <c r="Z76" i="1"/>
  <c r="AD76" i="1"/>
  <c r="S76" i="1"/>
  <c r="W76" i="1"/>
  <c r="AA76" i="1"/>
  <c r="AE76" i="1"/>
  <c r="P76" i="1"/>
  <c r="T76" i="1"/>
  <c r="X76" i="1"/>
  <c r="AB76" i="1"/>
  <c r="AF76" i="1"/>
  <c r="O76" i="1"/>
  <c r="R72" i="1"/>
  <c r="V72" i="1"/>
  <c r="Z72" i="1"/>
  <c r="AD72" i="1"/>
  <c r="Q72" i="1"/>
  <c r="AG72" i="1"/>
  <c r="S72" i="1"/>
  <c r="W72" i="1"/>
  <c r="AA72" i="1"/>
  <c r="AE72" i="1"/>
  <c r="Y72" i="1"/>
  <c r="P72" i="1"/>
  <c r="T72" i="1"/>
  <c r="X72" i="1"/>
  <c r="AB72" i="1"/>
  <c r="AF72" i="1"/>
  <c r="O72" i="1"/>
  <c r="U72" i="1"/>
  <c r="AC72" i="1"/>
  <c r="Q68" i="1"/>
  <c r="U68" i="1"/>
  <c r="Y68" i="1"/>
  <c r="AC68" i="1"/>
  <c r="AG68" i="1"/>
  <c r="S68" i="1"/>
  <c r="X68" i="1"/>
  <c r="AD68" i="1"/>
  <c r="R68" i="1"/>
  <c r="T68" i="1"/>
  <c r="Z68" i="1"/>
  <c r="AE68" i="1"/>
  <c r="AB68" i="1"/>
  <c r="P68" i="1"/>
  <c r="V68" i="1"/>
  <c r="AA68" i="1"/>
  <c r="AF68" i="1"/>
  <c r="O68" i="1"/>
  <c r="W68" i="1"/>
  <c r="Q64" i="1"/>
  <c r="U64" i="1"/>
  <c r="Y64" i="1"/>
  <c r="AC64" i="1"/>
  <c r="AG64" i="1"/>
  <c r="P64" i="1"/>
  <c r="V64" i="1"/>
  <c r="AA64" i="1"/>
  <c r="AF64" i="1"/>
  <c r="R64" i="1"/>
  <c r="W64" i="1"/>
  <c r="AB64" i="1"/>
  <c r="AE64" i="1"/>
  <c r="S64" i="1"/>
  <c r="X64" i="1"/>
  <c r="AD64" i="1"/>
  <c r="O64" i="1"/>
  <c r="T64" i="1"/>
  <c r="Z64" i="1"/>
  <c r="Q60" i="1"/>
  <c r="U60" i="1"/>
  <c r="Y60" i="1"/>
  <c r="AC60" i="1"/>
  <c r="AG60" i="1"/>
  <c r="S60" i="1"/>
  <c r="X60" i="1"/>
  <c r="AD60" i="1"/>
  <c r="R60" i="1"/>
  <c r="Z60" i="1"/>
  <c r="AF60" i="1"/>
  <c r="T60" i="1"/>
  <c r="AA60" i="1"/>
  <c r="V60" i="1"/>
  <c r="AB60" i="1"/>
  <c r="O60" i="1"/>
  <c r="P60" i="1"/>
  <c r="W60" i="1"/>
  <c r="AE60" i="1"/>
  <c r="Q56" i="1"/>
  <c r="U56" i="1"/>
  <c r="Y56" i="1"/>
  <c r="AC56" i="1"/>
  <c r="AG56" i="1"/>
  <c r="S56" i="1"/>
  <c r="W56" i="1"/>
  <c r="AA56" i="1"/>
  <c r="AE56" i="1"/>
  <c r="T56" i="1"/>
  <c r="AB56" i="1"/>
  <c r="X56" i="1"/>
  <c r="P56" i="1"/>
  <c r="Z56" i="1"/>
  <c r="R56" i="1"/>
  <c r="AD56" i="1"/>
  <c r="O56" i="1"/>
  <c r="V56" i="1"/>
  <c r="AF56" i="1"/>
  <c r="Q52" i="1"/>
  <c r="U52" i="1"/>
  <c r="Y52" i="1"/>
  <c r="AC52" i="1"/>
  <c r="AG52" i="1"/>
  <c r="S52" i="1"/>
  <c r="W52" i="1"/>
  <c r="AA52" i="1"/>
  <c r="AE52" i="1"/>
  <c r="T52" i="1"/>
  <c r="AB52" i="1"/>
  <c r="V52" i="1"/>
  <c r="AF52" i="1"/>
  <c r="X52" i="1"/>
  <c r="P52" i="1"/>
  <c r="Z52" i="1"/>
  <c r="O52" i="1"/>
  <c r="AD52" i="1"/>
  <c r="R52" i="1"/>
  <c r="Q48" i="1"/>
  <c r="U48" i="1"/>
  <c r="Y48" i="1"/>
  <c r="AC48" i="1"/>
  <c r="AG48" i="1"/>
  <c r="S48" i="1"/>
  <c r="W48" i="1"/>
  <c r="AA48" i="1"/>
  <c r="AE48" i="1"/>
  <c r="P48" i="1"/>
  <c r="X48" i="1"/>
  <c r="AF48" i="1"/>
  <c r="T48" i="1"/>
  <c r="AB48" i="1"/>
  <c r="Z48" i="1"/>
  <c r="AD48" i="1"/>
  <c r="R48" i="1"/>
  <c r="O48" i="1"/>
  <c r="V48" i="1"/>
  <c r="Q44" i="1"/>
  <c r="U44" i="1"/>
  <c r="Y44" i="1"/>
  <c r="AC44" i="1"/>
  <c r="AG44" i="1"/>
  <c r="R44" i="1"/>
  <c r="V44" i="1"/>
  <c r="Z44" i="1"/>
  <c r="AD44" i="1"/>
  <c r="P44" i="1"/>
  <c r="T44" i="1"/>
  <c r="X44" i="1"/>
  <c r="AB44" i="1"/>
  <c r="AF44" i="1"/>
  <c r="W44" i="1"/>
  <c r="AE44" i="1"/>
  <c r="S44" i="1"/>
  <c r="AA44" i="1"/>
  <c r="O44" i="1"/>
  <c r="Q40" i="1"/>
  <c r="U40" i="1"/>
  <c r="Y40" i="1"/>
  <c r="AC40" i="1"/>
  <c r="AG40" i="1"/>
  <c r="R40" i="1"/>
  <c r="V40" i="1"/>
  <c r="Z40" i="1"/>
  <c r="AD40" i="1"/>
  <c r="P40" i="1"/>
  <c r="T40" i="1"/>
  <c r="X40" i="1"/>
  <c r="AB40" i="1"/>
  <c r="AF40" i="1"/>
  <c r="AE40" i="1"/>
  <c r="W40" i="1"/>
  <c r="AA40" i="1"/>
  <c r="S40" i="1"/>
  <c r="O40" i="1"/>
  <c r="Q36" i="1"/>
  <c r="U36" i="1"/>
  <c r="Y36" i="1"/>
  <c r="AC36" i="1"/>
  <c r="AG36" i="1"/>
  <c r="R36" i="1"/>
  <c r="V36" i="1"/>
  <c r="Z36" i="1"/>
  <c r="AD36" i="1"/>
  <c r="P36" i="1"/>
  <c r="T36" i="1"/>
  <c r="X36" i="1"/>
  <c r="AB36" i="1"/>
  <c r="AF36" i="1"/>
  <c r="W36" i="1"/>
  <c r="AE36" i="1"/>
  <c r="S36" i="1"/>
  <c r="AA36" i="1"/>
  <c r="O36" i="1"/>
  <c r="Q32" i="1"/>
  <c r="U32" i="1"/>
  <c r="Y32" i="1"/>
  <c r="AC32" i="1"/>
  <c r="AG32" i="1"/>
  <c r="R32" i="1"/>
  <c r="V32" i="1"/>
  <c r="Z32" i="1"/>
  <c r="AD32" i="1"/>
  <c r="P32" i="1"/>
  <c r="T32" i="1"/>
  <c r="X32" i="1"/>
  <c r="AB32" i="1"/>
  <c r="AF32" i="1"/>
  <c r="AE32" i="1"/>
  <c r="S32" i="1"/>
  <c r="W32" i="1"/>
  <c r="AA32" i="1"/>
  <c r="O32" i="1"/>
  <c r="AG84" i="1"/>
  <c r="Q84" i="1"/>
  <c r="AG80" i="1"/>
  <c r="Q80" i="1"/>
  <c r="AG76" i="1"/>
  <c r="Q76" i="1"/>
  <c r="Y80" i="1"/>
  <c r="Y76" i="1"/>
  <c r="U84" i="1"/>
  <c r="U80" i="1"/>
  <c r="U76" i="1"/>
  <c r="AE6" i="1"/>
  <c r="Q18" i="1"/>
  <c r="O22" i="1"/>
  <c r="Q22" i="1" s="1"/>
  <c r="O18" i="1"/>
  <c r="S67" i="1"/>
  <c r="W67" i="1"/>
  <c r="AA67" i="1"/>
  <c r="AE67" i="1"/>
  <c r="S63" i="1"/>
  <c r="W63" i="1"/>
  <c r="AA63" i="1"/>
  <c r="AE63" i="1"/>
  <c r="S59" i="1"/>
  <c r="W59" i="1"/>
  <c r="AA59" i="1"/>
  <c r="AE59" i="1"/>
  <c r="Q59" i="1"/>
  <c r="U59" i="1"/>
  <c r="Z59" i="1"/>
  <c r="AF59" i="1"/>
  <c r="S55" i="1"/>
  <c r="W55" i="1"/>
  <c r="AA55" i="1"/>
  <c r="AE55" i="1"/>
  <c r="Q55" i="1"/>
  <c r="U55" i="1"/>
  <c r="Y55" i="1"/>
  <c r="AC55" i="1"/>
  <c r="AG55" i="1"/>
  <c r="V55" i="1"/>
  <c r="AD55" i="1"/>
  <c r="S51" i="1"/>
  <c r="W51" i="1"/>
  <c r="AA51" i="1"/>
  <c r="AE51" i="1"/>
  <c r="Q51" i="1"/>
  <c r="U51" i="1"/>
  <c r="Y51" i="1"/>
  <c r="AC51" i="1"/>
  <c r="AG51" i="1"/>
  <c r="V51" i="1"/>
  <c r="AD51" i="1"/>
  <c r="P47" i="1"/>
  <c r="T47" i="1"/>
  <c r="R47" i="1"/>
  <c r="Q47" i="1"/>
  <c r="W47" i="1"/>
  <c r="AA47" i="1"/>
  <c r="AE47" i="1"/>
  <c r="U47" i="1"/>
  <c r="Y47" i="1"/>
  <c r="AC47" i="1"/>
  <c r="AG47" i="1"/>
  <c r="Z47" i="1"/>
  <c r="V47" i="1"/>
  <c r="AD47" i="1"/>
  <c r="S43" i="1"/>
  <c r="W43" i="1"/>
  <c r="AA43" i="1"/>
  <c r="AE43" i="1"/>
  <c r="P43" i="1"/>
  <c r="T43" i="1"/>
  <c r="X43" i="1"/>
  <c r="AB43" i="1"/>
  <c r="AF43" i="1"/>
  <c r="R43" i="1"/>
  <c r="V43" i="1"/>
  <c r="Z43" i="1"/>
  <c r="AD43" i="1"/>
  <c r="Y43" i="1"/>
  <c r="Q43" i="1"/>
  <c r="AG43" i="1"/>
  <c r="U43" i="1"/>
  <c r="S39" i="1"/>
  <c r="W39" i="1"/>
  <c r="AA39" i="1"/>
  <c r="AE39" i="1"/>
  <c r="P39" i="1"/>
  <c r="T39" i="1"/>
  <c r="X39" i="1"/>
  <c r="AB39" i="1"/>
  <c r="AF39" i="1"/>
  <c r="R39" i="1"/>
  <c r="V39" i="1"/>
  <c r="Z39" i="1"/>
  <c r="AD39" i="1"/>
  <c r="Q39" i="1"/>
  <c r="AG39" i="1"/>
  <c r="Y39" i="1"/>
  <c r="AC39" i="1"/>
  <c r="S35" i="1"/>
  <c r="W35" i="1"/>
  <c r="AA35" i="1"/>
  <c r="AE35" i="1"/>
  <c r="P35" i="1"/>
  <c r="T35" i="1"/>
  <c r="X35" i="1"/>
  <c r="AB35" i="1"/>
  <c r="AF35" i="1"/>
  <c r="R35" i="1"/>
  <c r="V35" i="1"/>
  <c r="Z35" i="1"/>
  <c r="AD35" i="1"/>
  <c r="Y35" i="1"/>
  <c r="Q35" i="1"/>
  <c r="AG35" i="1"/>
  <c r="U35" i="1"/>
  <c r="S31" i="1"/>
  <c r="W31" i="1"/>
  <c r="AA31" i="1"/>
  <c r="AE31" i="1"/>
  <c r="P31" i="1"/>
  <c r="T31" i="1"/>
  <c r="X31" i="1"/>
  <c r="AB31" i="1"/>
  <c r="AF31" i="1"/>
  <c r="R31" i="1"/>
  <c r="V31" i="1"/>
  <c r="Z31" i="1"/>
  <c r="AD31" i="1"/>
  <c r="Q31" i="1"/>
  <c r="AG31" i="1"/>
  <c r="U31" i="1"/>
  <c r="Y31" i="1"/>
  <c r="AF86" i="1"/>
  <c r="AB86" i="1"/>
  <c r="X86" i="1"/>
  <c r="T86" i="1"/>
  <c r="P86" i="1"/>
  <c r="AD85" i="1"/>
  <c r="Z85" i="1"/>
  <c r="V85" i="1"/>
  <c r="R85" i="1"/>
  <c r="AD83" i="1"/>
  <c r="Z83" i="1"/>
  <c r="V83" i="1"/>
  <c r="AF82" i="1"/>
  <c r="AB82" i="1"/>
  <c r="X82" i="1"/>
  <c r="T82" i="1"/>
  <c r="P82" i="1"/>
  <c r="AD81" i="1"/>
  <c r="Z81" i="1"/>
  <c r="V81" i="1"/>
  <c r="R81" i="1"/>
  <c r="AD79" i="1"/>
  <c r="Z79" i="1"/>
  <c r="V79" i="1"/>
  <c r="AF78" i="1"/>
  <c r="AB78" i="1"/>
  <c r="X78" i="1"/>
  <c r="T78" i="1"/>
  <c r="P78" i="1"/>
  <c r="AD77" i="1"/>
  <c r="Z77" i="1"/>
  <c r="V77" i="1"/>
  <c r="R77" i="1"/>
  <c r="AD75" i="1"/>
  <c r="Z75" i="1"/>
  <c r="V75" i="1"/>
  <c r="R75" i="1"/>
  <c r="AF74" i="1"/>
  <c r="AB74" i="1"/>
  <c r="X74" i="1"/>
  <c r="T74" i="1"/>
  <c r="P74" i="1"/>
  <c r="AD73" i="1"/>
  <c r="Z73" i="1"/>
  <c r="V73" i="1"/>
  <c r="R73" i="1"/>
  <c r="AD71" i="1"/>
  <c r="Z71" i="1"/>
  <c r="V71" i="1"/>
  <c r="R71" i="1"/>
  <c r="AF70" i="1"/>
  <c r="AB70" i="1"/>
  <c r="W70" i="1"/>
  <c r="AD69" i="1"/>
  <c r="Y69" i="1"/>
  <c r="T69" i="1"/>
  <c r="AC67" i="1"/>
  <c r="X67" i="1"/>
  <c r="R67" i="1"/>
  <c r="AE66" i="1"/>
  <c r="Z66" i="1"/>
  <c r="AG65" i="1"/>
  <c r="AB65" i="1"/>
  <c r="V65" i="1"/>
  <c r="Q65" i="1"/>
  <c r="AF63" i="1"/>
  <c r="Z63" i="1"/>
  <c r="U63" i="1"/>
  <c r="P63" i="1"/>
  <c r="AB62" i="1"/>
  <c r="W62" i="1"/>
  <c r="AD61" i="1"/>
  <c r="Y61" i="1"/>
  <c r="R61" i="1"/>
  <c r="AG59" i="1"/>
  <c r="Y59" i="1"/>
  <c r="R59" i="1"/>
  <c r="AF57" i="1"/>
  <c r="V57" i="1"/>
  <c r="Z55" i="1"/>
  <c r="P55" i="1"/>
  <c r="AD53" i="1"/>
  <c r="T53" i="1"/>
  <c r="X51" i="1"/>
  <c r="AF49" i="1"/>
  <c r="P49" i="1"/>
  <c r="S47" i="1"/>
  <c r="Q70" i="1"/>
  <c r="U70" i="1"/>
  <c r="Y70" i="1"/>
  <c r="Q66" i="1"/>
  <c r="U66" i="1"/>
  <c r="Y66" i="1"/>
  <c r="AC66" i="1"/>
  <c r="AG66" i="1"/>
  <c r="Q62" i="1"/>
  <c r="U62" i="1"/>
  <c r="Y62" i="1"/>
  <c r="AC62" i="1"/>
  <c r="AG62" i="1"/>
  <c r="Q58" i="1"/>
  <c r="U58" i="1"/>
  <c r="Y58" i="1"/>
  <c r="AC58" i="1"/>
  <c r="AG58" i="1"/>
  <c r="S58" i="1"/>
  <c r="W58" i="1"/>
  <c r="AA58" i="1"/>
  <c r="AE58" i="1"/>
  <c r="P58" i="1"/>
  <c r="X58" i="1"/>
  <c r="AF58" i="1"/>
  <c r="Q54" i="1"/>
  <c r="U54" i="1"/>
  <c r="Y54" i="1"/>
  <c r="AC54" i="1"/>
  <c r="AG54" i="1"/>
  <c r="S54" i="1"/>
  <c r="W54" i="1"/>
  <c r="AA54" i="1"/>
  <c r="AE54" i="1"/>
  <c r="P54" i="1"/>
  <c r="X54" i="1"/>
  <c r="AF54" i="1"/>
  <c r="Q50" i="1"/>
  <c r="U50" i="1"/>
  <c r="Y50" i="1"/>
  <c r="AC50" i="1"/>
  <c r="AG50" i="1"/>
  <c r="S50" i="1"/>
  <c r="W50" i="1"/>
  <c r="AA50" i="1"/>
  <c r="AE50" i="1"/>
  <c r="T50" i="1"/>
  <c r="AB50" i="1"/>
  <c r="P50" i="1"/>
  <c r="X50" i="1"/>
  <c r="AF50" i="1"/>
  <c r="Q46" i="1"/>
  <c r="R46" i="1"/>
  <c r="V46" i="1"/>
  <c r="Z46" i="1"/>
  <c r="AD46" i="1"/>
  <c r="P46" i="1"/>
  <c r="T46" i="1"/>
  <c r="X46" i="1"/>
  <c r="AB46" i="1"/>
  <c r="AF46" i="1"/>
  <c r="S46" i="1"/>
  <c r="AA46" i="1"/>
  <c r="W46" i="1"/>
  <c r="AE46" i="1"/>
  <c r="AG46" i="1"/>
  <c r="Y46" i="1"/>
  <c r="Q42" i="1"/>
  <c r="U42" i="1"/>
  <c r="Y42" i="1"/>
  <c r="AC42" i="1"/>
  <c r="AG42" i="1"/>
  <c r="R42" i="1"/>
  <c r="V42" i="1"/>
  <c r="Z42" i="1"/>
  <c r="AD42" i="1"/>
  <c r="P42" i="1"/>
  <c r="T42" i="1"/>
  <c r="X42" i="1"/>
  <c r="AB42" i="1"/>
  <c r="AF42" i="1"/>
  <c r="AA42" i="1"/>
  <c r="S42" i="1"/>
  <c r="W42" i="1"/>
  <c r="Q38" i="1"/>
  <c r="U38" i="1"/>
  <c r="Y38" i="1"/>
  <c r="AC38" i="1"/>
  <c r="AG38" i="1"/>
  <c r="R38" i="1"/>
  <c r="V38" i="1"/>
  <c r="Z38" i="1"/>
  <c r="AD38" i="1"/>
  <c r="P38" i="1"/>
  <c r="T38" i="1"/>
  <c r="X38" i="1"/>
  <c r="AB38" i="1"/>
  <c r="AF38" i="1"/>
  <c r="S38" i="1"/>
  <c r="AA38" i="1"/>
  <c r="AE38" i="1"/>
  <c r="Q34" i="1"/>
  <c r="U34" i="1"/>
  <c r="Y34" i="1"/>
  <c r="AC34" i="1"/>
  <c r="AG34" i="1"/>
  <c r="R34" i="1"/>
  <c r="V34" i="1"/>
  <c r="Z34" i="1"/>
  <c r="AD34" i="1"/>
  <c r="P34" i="1"/>
  <c r="T34" i="1"/>
  <c r="X34" i="1"/>
  <c r="AB34" i="1"/>
  <c r="AF34" i="1"/>
  <c r="AA34" i="1"/>
  <c r="S34" i="1"/>
  <c r="W34" i="1"/>
  <c r="Q30" i="1"/>
  <c r="U30" i="1"/>
  <c r="Y30" i="1"/>
  <c r="AC30" i="1"/>
  <c r="AG30" i="1"/>
  <c r="R30" i="1"/>
  <c r="V30" i="1"/>
  <c r="Z30" i="1"/>
  <c r="AD30" i="1"/>
  <c r="P30" i="1"/>
  <c r="T30" i="1"/>
  <c r="X30" i="1"/>
  <c r="AB30" i="1"/>
  <c r="AF30" i="1"/>
  <c r="S30" i="1"/>
  <c r="W30" i="1"/>
  <c r="AA30" i="1"/>
  <c r="AE30" i="1"/>
  <c r="AE86" i="1"/>
  <c r="AA86" i="1"/>
  <c r="W86" i="1"/>
  <c r="S86" i="1"/>
  <c r="AG85" i="1"/>
  <c r="AC85" i="1"/>
  <c r="Y85" i="1"/>
  <c r="U85" i="1"/>
  <c r="Q85" i="1"/>
  <c r="AE82" i="1"/>
  <c r="AA82" i="1"/>
  <c r="W82" i="1"/>
  <c r="S82" i="1"/>
  <c r="AG81" i="1"/>
  <c r="AC81" i="1"/>
  <c r="Y81" i="1"/>
  <c r="U81" i="1"/>
  <c r="Q81" i="1"/>
  <c r="AE78" i="1"/>
  <c r="AA78" i="1"/>
  <c r="W78" i="1"/>
  <c r="S78" i="1"/>
  <c r="AG77" i="1"/>
  <c r="AC77" i="1"/>
  <c r="Y77" i="1"/>
  <c r="U77" i="1"/>
  <c r="Q77" i="1"/>
  <c r="AG75" i="1"/>
  <c r="AC75" i="1"/>
  <c r="Y75" i="1"/>
  <c r="U75" i="1"/>
  <c r="AE74" i="1"/>
  <c r="AA74" i="1"/>
  <c r="W74" i="1"/>
  <c r="S74" i="1"/>
  <c r="AG73" i="1"/>
  <c r="AC73" i="1"/>
  <c r="Y73" i="1"/>
  <c r="U73" i="1"/>
  <c r="Q73" i="1"/>
  <c r="AG71" i="1"/>
  <c r="AC71" i="1"/>
  <c r="Y71" i="1"/>
  <c r="U71" i="1"/>
  <c r="AE70" i="1"/>
  <c r="AA70" i="1"/>
  <c r="V70" i="1"/>
  <c r="P70" i="1"/>
  <c r="AC69" i="1"/>
  <c r="X69" i="1"/>
  <c r="AG67" i="1"/>
  <c r="AB67" i="1"/>
  <c r="V67" i="1"/>
  <c r="Q67" i="1"/>
  <c r="AD66" i="1"/>
  <c r="X66" i="1"/>
  <c r="S66" i="1"/>
  <c r="AF65" i="1"/>
  <c r="Z65" i="1"/>
  <c r="U65" i="1"/>
  <c r="AD63" i="1"/>
  <c r="Y63" i="1"/>
  <c r="T63" i="1"/>
  <c r="AF62" i="1"/>
  <c r="AA62" i="1"/>
  <c r="V62" i="1"/>
  <c r="P62" i="1"/>
  <c r="AC61" i="1"/>
  <c r="X61" i="1"/>
  <c r="AD59" i="1"/>
  <c r="X59" i="1"/>
  <c r="P59" i="1"/>
  <c r="V58" i="1"/>
  <c r="AD57" i="1"/>
  <c r="X55" i="1"/>
  <c r="AD54" i="1"/>
  <c r="T54" i="1"/>
  <c r="AB53" i="1"/>
  <c r="AF51" i="1"/>
  <c r="T51" i="1"/>
  <c r="Z50" i="1"/>
  <c r="AF47" i="1"/>
  <c r="AC46" i="1"/>
  <c r="AC43" i="1"/>
  <c r="AC31" i="1"/>
  <c r="S69" i="1"/>
  <c r="W69" i="1"/>
  <c r="AA69" i="1"/>
  <c r="AE69" i="1"/>
  <c r="S65" i="1"/>
  <c r="W65" i="1"/>
  <c r="AA65" i="1"/>
  <c r="AE65" i="1"/>
  <c r="S61" i="1"/>
  <c r="W61" i="1"/>
  <c r="Q61" i="1"/>
  <c r="V61" i="1"/>
  <c r="AA61" i="1"/>
  <c r="AE61" i="1"/>
  <c r="S57" i="1"/>
  <c r="W57" i="1"/>
  <c r="AA57" i="1"/>
  <c r="AE57" i="1"/>
  <c r="Q57" i="1"/>
  <c r="U57" i="1"/>
  <c r="Y57" i="1"/>
  <c r="AC57" i="1"/>
  <c r="AG57" i="1"/>
  <c r="R57" i="1"/>
  <c r="Z57" i="1"/>
  <c r="S53" i="1"/>
  <c r="W53" i="1"/>
  <c r="AA53" i="1"/>
  <c r="AE53" i="1"/>
  <c r="Q53" i="1"/>
  <c r="U53" i="1"/>
  <c r="Y53" i="1"/>
  <c r="AC53" i="1"/>
  <c r="AG53" i="1"/>
  <c r="R53" i="1"/>
  <c r="Z53" i="1"/>
  <c r="S49" i="1"/>
  <c r="W49" i="1"/>
  <c r="AA49" i="1"/>
  <c r="AE49" i="1"/>
  <c r="Q49" i="1"/>
  <c r="U49" i="1"/>
  <c r="Y49" i="1"/>
  <c r="AC49" i="1"/>
  <c r="AG49" i="1"/>
  <c r="V49" i="1"/>
  <c r="AD49" i="1"/>
  <c r="R49" i="1"/>
  <c r="Z49" i="1"/>
  <c r="S45" i="1"/>
  <c r="W45" i="1"/>
  <c r="AA45" i="1"/>
  <c r="AE45" i="1"/>
  <c r="P45" i="1"/>
  <c r="T45" i="1"/>
  <c r="X45" i="1"/>
  <c r="AB45" i="1"/>
  <c r="AF45" i="1"/>
  <c r="R45" i="1"/>
  <c r="V45" i="1"/>
  <c r="Z45" i="1"/>
  <c r="AD45" i="1"/>
  <c r="U45" i="1"/>
  <c r="AC45" i="1"/>
  <c r="AG45" i="1"/>
  <c r="Q45" i="1"/>
  <c r="S41" i="1"/>
  <c r="W41" i="1"/>
  <c r="AA41" i="1"/>
  <c r="AE41" i="1"/>
  <c r="P41" i="1"/>
  <c r="T41" i="1"/>
  <c r="X41" i="1"/>
  <c r="AB41" i="1"/>
  <c r="AF41" i="1"/>
  <c r="R41" i="1"/>
  <c r="V41" i="1"/>
  <c r="Z41" i="1"/>
  <c r="AD41" i="1"/>
  <c r="AC41" i="1"/>
  <c r="U41" i="1"/>
  <c r="Y41" i="1"/>
  <c r="S37" i="1"/>
  <c r="W37" i="1"/>
  <c r="AA37" i="1"/>
  <c r="AE37" i="1"/>
  <c r="P37" i="1"/>
  <c r="T37" i="1"/>
  <c r="X37" i="1"/>
  <c r="AB37" i="1"/>
  <c r="AF37" i="1"/>
  <c r="R37" i="1"/>
  <c r="V37" i="1"/>
  <c r="Z37" i="1"/>
  <c r="AD37" i="1"/>
  <c r="U37" i="1"/>
  <c r="AC37" i="1"/>
  <c r="Q37" i="1"/>
  <c r="AG37" i="1"/>
  <c r="S33" i="1"/>
  <c r="W33" i="1"/>
  <c r="AA33" i="1"/>
  <c r="AE33" i="1"/>
  <c r="P33" i="1"/>
  <c r="T33" i="1"/>
  <c r="X33" i="1"/>
  <c r="AB33" i="1"/>
  <c r="AF33" i="1"/>
  <c r="R33" i="1"/>
  <c r="V33" i="1"/>
  <c r="Z33" i="1"/>
  <c r="AD33" i="1"/>
  <c r="AC33" i="1"/>
  <c r="Q33" i="1"/>
  <c r="AG33" i="1"/>
  <c r="U33" i="1"/>
  <c r="O86" i="1"/>
  <c r="O82" i="1"/>
  <c r="O78" i="1"/>
  <c r="O74" i="1"/>
  <c r="O70" i="1"/>
  <c r="O66" i="1"/>
  <c r="O62" i="1"/>
  <c r="O58" i="1"/>
  <c r="O54" i="1"/>
  <c r="O50" i="1"/>
  <c r="O46" i="1"/>
  <c r="AD86" i="1"/>
  <c r="Z86" i="1"/>
  <c r="V86" i="1"/>
  <c r="AF85" i="1"/>
  <c r="AB85" i="1"/>
  <c r="X85" i="1"/>
  <c r="T85" i="1"/>
  <c r="AD82" i="1"/>
  <c r="Z82" i="1"/>
  <c r="V82" i="1"/>
  <c r="AF81" i="1"/>
  <c r="AB81" i="1"/>
  <c r="X81" i="1"/>
  <c r="T81" i="1"/>
  <c r="AD78" i="1"/>
  <c r="Z78" i="1"/>
  <c r="V78" i="1"/>
  <c r="AF77" i="1"/>
  <c r="AB77" i="1"/>
  <c r="X77" i="1"/>
  <c r="T77" i="1"/>
  <c r="AD74" i="1"/>
  <c r="Z74" i="1"/>
  <c r="V74" i="1"/>
  <c r="AF73" i="1"/>
  <c r="AB73" i="1"/>
  <c r="X73" i="1"/>
  <c r="T73" i="1"/>
  <c r="AD70" i="1"/>
  <c r="Z70" i="1"/>
  <c r="T70" i="1"/>
  <c r="AG69" i="1"/>
  <c r="AB69" i="1"/>
  <c r="V69" i="1"/>
  <c r="Q69" i="1"/>
  <c r="AB66" i="1"/>
  <c r="W66" i="1"/>
  <c r="R66" i="1"/>
  <c r="AD65" i="1"/>
  <c r="Y65" i="1"/>
  <c r="T65" i="1"/>
  <c r="AC63" i="1"/>
  <c r="X63" i="1"/>
  <c r="R63" i="1"/>
  <c r="AE62" i="1"/>
  <c r="Z62" i="1"/>
  <c r="T62" i="1"/>
  <c r="AG61" i="1"/>
  <c r="AB61" i="1"/>
  <c r="U61" i="1"/>
  <c r="AC59" i="1"/>
  <c r="V59" i="1"/>
  <c r="AD58" i="1"/>
  <c r="T58" i="1"/>
  <c r="AB57" i="1"/>
  <c r="P57" i="1"/>
  <c r="AF55" i="1"/>
  <c r="T55" i="1"/>
  <c r="AB54" i="1"/>
  <c r="R54" i="1"/>
  <c r="X53" i="1"/>
  <c r="AB51" i="1"/>
  <c r="R51" i="1"/>
  <c r="V50" i="1"/>
  <c r="X49" i="1"/>
  <c r="AB47" i="1"/>
  <c r="U46" i="1"/>
  <c r="AE42" i="1"/>
  <c r="U39" i="1"/>
  <c r="AC35" i="1"/>
  <c r="AO24" i="1"/>
  <c r="AO4" i="1"/>
  <c r="AO21" i="1"/>
  <c r="AO17" i="1"/>
  <c r="AV18" i="1"/>
  <c r="AS46" i="1" s="1"/>
  <c r="AV23" i="1"/>
  <c r="AS51" i="1" s="1"/>
  <c r="AV19" i="1"/>
  <c r="AS47" i="1" s="1"/>
  <c r="BC39" i="1"/>
  <c r="AT61" i="1" s="1"/>
  <c r="BC35" i="1"/>
  <c r="AT57" i="1" s="1"/>
  <c r="AV20" i="1"/>
  <c r="BC34" i="1"/>
  <c r="AT56" i="1" s="1"/>
  <c r="BC42" i="1"/>
  <c r="AT64" i="1" s="1"/>
  <c r="BC38" i="1"/>
  <c r="AT60" i="1" s="1"/>
  <c r="BC41" i="1"/>
  <c r="AT63" i="1" s="1"/>
  <c r="BC37" i="1"/>
  <c r="AT59" i="1" s="1"/>
  <c r="AT50" i="1"/>
  <c r="AT46" i="1"/>
  <c r="AV16" i="1"/>
  <c r="AS44" i="1" s="1"/>
  <c r="AV24" i="1"/>
  <c r="BC40" i="1"/>
  <c r="AT62" i="1" s="1"/>
  <c r="BC36" i="1"/>
  <c r="AT58" i="1" s="1"/>
  <c r="AT45" i="1"/>
  <c r="AV21" i="1"/>
  <c r="AV17" i="1"/>
  <c r="AS40" i="1"/>
  <c r="AS36" i="1"/>
  <c r="AO20" i="1"/>
  <c r="AL2" i="1"/>
  <c r="AO2" i="1"/>
  <c r="AO16" i="1"/>
  <c r="AL19" i="1"/>
  <c r="AL26" i="1" s="1"/>
  <c r="AO19" i="1"/>
  <c r="AO3" i="1"/>
  <c r="AL6" i="1"/>
  <c r="AO6" i="1"/>
  <c r="AL23" i="1"/>
  <c r="AO23" i="1"/>
  <c r="AL10" i="1"/>
  <c r="AO10" i="1"/>
  <c r="AO5" i="1"/>
  <c r="AO9" i="1"/>
  <c r="AO18" i="1"/>
  <c r="AO22" i="1"/>
  <c r="O88" i="1"/>
  <c r="AB18" i="1"/>
  <c r="AB22" i="1"/>
  <c r="AE16" i="1"/>
  <c r="AE24" i="1"/>
  <c r="AE18" i="1"/>
  <c r="AE22" i="1"/>
  <c r="AE20" i="1"/>
  <c r="AE21" i="1"/>
  <c r="AB21" i="1"/>
  <c r="AE23" i="1"/>
  <c r="AB23" i="1"/>
  <c r="AE17" i="1"/>
  <c r="AB17" i="1"/>
  <c r="AB19" i="1"/>
  <c r="AE19" i="1"/>
  <c r="T20" i="1"/>
  <c r="Q24" i="1"/>
  <c r="T18" i="1"/>
  <c r="T22" i="1"/>
  <c r="Q25" i="1"/>
  <c r="T23" i="1"/>
  <c r="Q23" i="1"/>
  <c r="T17" i="1"/>
  <c r="Q19" i="1"/>
  <c r="T19" i="1"/>
  <c r="T24" i="1"/>
  <c r="T21" i="1"/>
  <c r="T16" i="1"/>
  <c r="T25" i="1"/>
  <c r="AE4" i="1"/>
  <c r="AE8" i="1"/>
  <c r="AB5" i="1"/>
  <c r="AE5" i="1"/>
  <c r="AE10" i="1"/>
  <c r="AB9" i="1"/>
  <c r="AE9" i="1"/>
  <c r="AE3" i="1"/>
  <c r="AE7" i="1"/>
  <c r="AE2" i="1"/>
  <c r="T10" i="1"/>
  <c r="T2" i="1"/>
  <c r="T6" i="1"/>
  <c r="Q8" i="1"/>
  <c r="T8" i="1"/>
  <c r="T4" i="1"/>
  <c r="Q4" i="1"/>
  <c r="T9" i="1"/>
  <c r="T5" i="1"/>
  <c r="T11" i="1"/>
  <c r="T7" i="1"/>
  <c r="T3" i="1"/>
  <c r="AE11" i="1" l="1"/>
  <c r="AF11" i="1" s="1"/>
  <c r="AT202" i="1"/>
  <c r="AS202" i="1" s="1"/>
  <c r="AR202" i="1" s="1"/>
  <c r="AQ202" i="1" s="1"/>
  <c r="AT106" i="1"/>
  <c r="AS106" i="1" s="1"/>
  <c r="AR106" i="1" s="1"/>
  <c r="AQ106" i="1" s="1"/>
  <c r="AP68" i="1" s="1"/>
  <c r="AT154" i="1"/>
  <c r="AS154" i="1" s="1"/>
  <c r="AR154" i="1" s="1"/>
  <c r="AQ154" i="1" s="1"/>
  <c r="AT68" i="1" s="1"/>
  <c r="AT94" i="1"/>
  <c r="AS94" i="1" s="1"/>
  <c r="AR94" i="1" s="1"/>
  <c r="AQ94" i="1" s="1"/>
  <c r="AO68" i="1" s="1"/>
  <c r="AT142" i="1"/>
  <c r="AS142" i="1" s="1"/>
  <c r="AR142" i="1" s="1"/>
  <c r="AQ142" i="1" s="1"/>
  <c r="AS68" i="1" s="1"/>
  <c r="AT118" i="1"/>
  <c r="AS118" i="1" s="1"/>
  <c r="AR118" i="1" s="1"/>
  <c r="AQ118" i="1" s="1"/>
  <c r="AQ68" i="1" s="1"/>
  <c r="AT166" i="1"/>
  <c r="AS166" i="1" s="1"/>
  <c r="AR166" i="1" s="1"/>
  <c r="AQ166" i="1" s="1"/>
  <c r="AU68" i="1" s="1"/>
  <c r="AT130" i="1"/>
  <c r="AS130" i="1" s="1"/>
  <c r="AR130" i="1" s="1"/>
  <c r="AQ130" i="1" s="1"/>
  <c r="AR68" i="1" s="1"/>
  <c r="AT190" i="1"/>
  <c r="AS190" i="1" s="1"/>
  <c r="AR190" i="1" s="1"/>
  <c r="AQ190" i="1" s="1"/>
  <c r="AW68" i="1" s="1"/>
  <c r="AT178" i="1"/>
  <c r="AS178" i="1" s="1"/>
  <c r="AR178" i="1" s="1"/>
  <c r="AQ178" i="1" s="1"/>
  <c r="AV68" i="1" s="1"/>
  <c r="AW22" i="1"/>
  <c r="AX22" i="1" s="1"/>
  <c r="AW23" i="1"/>
  <c r="AS62" i="1" s="1"/>
  <c r="Q12" i="1"/>
  <c r="T12" i="1"/>
  <c r="W88" i="1"/>
  <c r="X88" i="1"/>
  <c r="Z88" i="1"/>
  <c r="AC88" i="1"/>
  <c r="AB11" i="1"/>
  <c r="S88" i="1"/>
  <c r="T88" i="1"/>
  <c r="V88" i="1"/>
  <c r="Y88" i="1"/>
  <c r="AE88" i="1"/>
  <c r="AF88" i="1"/>
  <c r="P88" i="1"/>
  <c r="R88" i="1"/>
  <c r="U88" i="1"/>
  <c r="AA88" i="1"/>
  <c r="AB88" i="1"/>
  <c r="AD88" i="1"/>
  <c r="AG88" i="1"/>
  <c r="Q88" i="1"/>
  <c r="AW20" i="1"/>
  <c r="AS59" i="1" s="1"/>
  <c r="AS48" i="1"/>
  <c r="AW18" i="1"/>
  <c r="AS57" i="1" s="1"/>
  <c r="AW19" i="1"/>
  <c r="AS58" i="1" s="1"/>
  <c r="AW21" i="1"/>
  <c r="AS49" i="1"/>
  <c r="AW24" i="1"/>
  <c r="AS52" i="1"/>
  <c r="AW17" i="1"/>
  <c r="AS45" i="1"/>
  <c r="AL11" i="1"/>
  <c r="AO26" i="1"/>
  <c r="AP26" i="1" s="1"/>
  <c r="AK25" i="1" s="1"/>
  <c r="AN25" i="1" s="1"/>
  <c r="AO11" i="1"/>
  <c r="AP11" i="1" s="1"/>
  <c r="AK11" i="1" s="1"/>
  <c r="AN11" i="1" s="1"/>
  <c r="AE26" i="1"/>
  <c r="AF26" i="1" s="1"/>
  <c r="AA25" i="1" s="1"/>
  <c r="AD25" i="1" s="1"/>
  <c r="AB26" i="1"/>
  <c r="Q26" i="1"/>
  <c r="T26" i="1"/>
  <c r="U26" i="1" s="1"/>
  <c r="P26" i="1" s="1"/>
  <c r="S26" i="1" s="1"/>
  <c r="AA11" i="1"/>
  <c r="AD11" i="1" s="1"/>
  <c r="U12" i="1"/>
  <c r="P12" i="1" s="1"/>
  <c r="AS61" i="1" l="1"/>
  <c r="AX23" i="1"/>
  <c r="AX68" i="1"/>
  <c r="AX20" i="1"/>
  <c r="AX19" i="1"/>
  <c r="AX18" i="1"/>
  <c r="AS63" i="1"/>
  <c r="AX24" i="1"/>
  <c r="AS56" i="1"/>
  <c r="AX17" i="1"/>
  <c r="AS60" i="1"/>
  <c r="AX21" i="1"/>
  <c r="S12" i="1"/>
  <c r="AX25" i="1" l="1"/>
  <c r="AW25" i="1" s="1"/>
  <c r="AV25" i="1" s="1"/>
  <c r="AU25" i="1" s="1"/>
  <c r="AS64" i="1" l="1"/>
  <c r="AS42" i="1"/>
  <c r="AS65" i="1" s="1"/>
  <c r="AS53" i="1" l="1"/>
  <c r="N2" i="2" l="1"/>
</calcChain>
</file>

<file path=xl/sharedStrings.xml><?xml version="1.0" encoding="utf-8"?>
<sst xmlns="http://schemas.openxmlformats.org/spreadsheetml/2006/main" count="40" uniqueCount="19">
  <si>
    <t>0.125</t>
  </si>
  <si>
    <t>0.25</t>
  </si>
  <si>
    <t>0.5</t>
  </si>
  <si>
    <t>1</t>
  </si>
  <si>
    <t>2</t>
  </si>
  <si>
    <t>4</t>
  </si>
  <si>
    <t>8</t>
  </si>
  <si>
    <t>16</t>
  </si>
  <si>
    <t>32</t>
  </si>
  <si>
    <t>Summe</t>
  </si>
  <si>
    <t>index</t>
  </si>
  <si>
    <t>invertiert</t>
  </si>
  <si>
    <t>gewichtung</t>
  </si>
  <si>
    <t>änderung (v)</t>
  </si>
  <si>
    <t>wert (s)</t>
  </si>
  <si>
    <t>änderung^2 (a)</t>
  </si>
  <si>
    <t>gew. "a"</t>
  </si>
  <si>
    <t>64</t>
  </si>
  <si>
    <t>faktoren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</si>
</sst>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€_-;\-* #,##0.00\ _€_-;_-* &quot;-&quot;??\ _€_-;_-@_-"/>
    <numFmt numFmtId="164" formatCode="0.000"/>
    <numFmt numFmtId="165" formatCode="0.00000000"/>
    <numFmt numFmtId="166" formatCode="0.000000000"/>
    <numFmt numFmtId="167" formatCode="0.0000000000"/>
    <numFmt numFmtId="168" formatCode="0.000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168" fontId="0" fillId="0" borderId="0" xfId="1" applyNumberFormat="1" applyFont="1"/>
    <xf numFmtId="0" fontId="2" fillId="0" borderId="0" xfId="0" applyFont="1"/>
    <xf numFmtId="166" fontId="2" fillId="0" borderId="0" xfId="0" applyNumberFormat="1" applyFont="1" applyFill="1"/>
    <xf numFmtId="166" fontId="2" fillId="0" borderId="0" xfId="0" applyNumberFormat="1" applyFont="1"/>
    <xf numFmtId="167" fontId="2" fillId="0" borderId="0" xfId="0" applyNumberFormat="1" applyFont="1" applyAlignment="1"/>
    <xf numFmtId="0" fontId="0" fillId="0" borderId="0" xfId="2" applyNumberFormat="1" applyFont="1"/>
    <xf numFmtId="0" fontId="3" fillId="0" borderId="0" xfId="0" applyFont="1" applyAlignment="1">
      <alignment vertical="center" textRotation="255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horizontal="center" vertical="center" textRotation="255"/>
    </xf>
    <xf numFmtId="167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/>
    <xf numFmtId="0" fontId="2" fillId="0" borderId="0" xfId="0" applyNumberFormat="1" applyFont="1"/>
  </cellXfs>
  <cellStyles count="3">
    <cellStyle name="Komma" xfId="2" builtinId="3"/>
    <cellStyle name="Prozent" xfId="1" builtinId="5"/>
    <cellStyle name="Standard" xfId="0" builtinId="0"/>
  </cellStyles>
  <dxfs count="4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Tabelle1!$O$90:$AG$90</c:f>
              <c:numCache>
                <c:formatCode>General</c:formatCode>
                <c:ptCount val="19"/>
                <c:pt idx="0">
                  <c:v>51</c:v>
                </c:pt>
                <c:pt idx="1">
                  <c:v>32</c:v>
                </c:pt>
                <c:pt idx="2">
                  <c:v>25</c:v>
                </c:pt>
                <c:pt idx="3">
                  <c:v>21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6-4AF6-9E88-95EEFCC12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276768"/>
        <c:axId val="538278736"/>
      </c:scatterChart>
      <c:valAx>
        <c:axId val="5382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278736"/>
        <c:crosses val="autoZero"/>
        <c:crossBetween val="midCat"/>
      </c:valAx>
      <c:valAx>
        <c:axId val="5382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27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95681696504355E-2"/>
          <c:y val="0"/>
          <c:w val="0.94986746059727611"/>
          <c:h val="0.87112073490813646"/>
        </c:manualLayout>
      </c:layout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Tabelle3!$A$2:$J$2</c:f>
              <c:numCache>
                <c:formatCode>General</c:formatCode>
                <c:ptCount val="10"/>
                <c:pt idx="0">
                  <c:v>1.7686295721830401E-4</c:v>
                </c:pt>
                <c:pt idx="1">
                  <c:v>1.706777294785411E-4</c:v>
                </c:pt>
                <c:pt idx="2">
                  <c:v>1.431307189676545E-4</c:v>
                </c:pt>
                <c:pt idx="3">
                  <c:v>7.7500000010388703E-5</c:v>
                </c:pt>
                <c:pt idx="4" formatCode="0.00E+00">
                  <c:v>6.88888888902284E-5</c:v>
                </c:pt>
                <c:pt idx="5">
                  <c:v>9.0060425726790072E-5</c:v>
                </c:pt>
                <c:pt idx="6">
                  <c:v>1.0305372355645659E-4</c:v>
                </c:pt>
                <c:pt idx="7">
                  <c:v>1.0933466423068694E-4</c:v>
                </c:pt>
                <c:pt idx="8">
                  <c:v>1.1227144376135811E-4</c:v>
                </c:pt>
                <c:pt idx="9">
                  <c:v>1.1366549933455872E-4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0F-4522-B49C-6A10F06BBCD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Tabelle3!$A$3:$J$3</c:f>
              <c:numCache>
                <c:formatCode>General</c:formatCode>
                <c:ptCount val="10"/>
                <c:pt idx="0">
                  <c:v>2.8749245741011009E-4</c:v>
                </c:pt>
                <c:pt idx="1">
                  <c:v>2.7823865103471235E-4</c:v>
                </c:pt>
                <c:pt idx="2">
                  <c:v>2.5886274504216544E-4</c:v>
                </c:pt>
                <c:pt idx="3">
                  <c:v>2.1166666662253419E-4</c:v>
                </c:pt>
                <c:pt idx="4">
                  <c:v>1.424705881802879E-4</c:v>
                </c:pt>
                <c:pt idx="5">
                  <c:v>9.9741054334856472E-5</c:v>
                </c:pt>
                <c:pt idx="6">
                  <c:v>7.7978537490253075E-5</c:v>
                </c:pt>
                <c:pt idx="7">
                  <c:v>6.7220662586464641E-5</c:v>
                </c:pt>
                <c:pt idx="8">
                  <c:v>6.1911659173574662E-5</c:v>
                </c:pt>
                <c:pt idx="9">
                  <c:v>5.9280296092367735E-5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70F-4522-B49C-6A10F06BBCD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Tabelle3!$A$4:$J$4</c:f>
              <c:numCache>
                <c:formatCode>General</c:formatCode>
                <c:ptCount val="10"/>
                <c:pt idx="0">
                  <c:v>2.8986901190819481E-4</c:v>
                </c:pt>
                <c:pt idx="1">
                  <c:v>2.6661257341942246E-4</c:v>
                </c:pt>
                <c:pt idx="2">
                  <c:v>2.217058823532625E-4</c:v>
                </c:pt>
                <c:pt idx="3">
                  <c:v>1.4333333336224996E-4</c:v>
                </c:pt>
                <c:pt idx="4">
                  <c:v>8.2901960844594669E-5</c:v>
                </c:pt>
                <c:pt idx="5">
                  <c:v>6.4848096513969722E-5</c:v>
                </c:pt>
                <c:pt idx="6">
                  <c:v>6.1827695560623397E-5</c:v>
                </c:pt>
                <c:pt idx="7">
                  <c:v>6.2494500809862075E-5</c:v>
                </c:pt>
                <c:pt idx="8">
                  <c:v>6.3496033220644676E-5</c:v>
                </c:pt>
                <c:pt idx="9">
                  <c:v>6.4182312875971093E-5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70F-4522-B49C-6A10F06BBCD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Tabelle3!$A$5:$J$5</c:f>
              <c:numCache>
                <c:formatCode>General</c:formatCode>
                <c:ptCount val="10"/>
                <c:pt idx="0">
                  <c:v>5.5059500070342438E-6</c:v>
                </c:pt>
                <c:pt idx="1">
                  <c:v>2.021828039033835E-5</c:v>
                </c:pt>
                <c:pt idx="2">
                  <c:v>6.5575163475273257E-5</c:v>
                </c:pt>
                <c:pt idx="3">
                  <c:v>9.8541666737617106E-5</c:v>
                </c:pt>
                <c:pt idx="4">
                  <c:v>8.7091503360170464E-5</c:v>
                </c:pt>
                <c:pt idx="5">
                  <c:v>9.5941786945274998E-5</c:v>
                </c:pt>
                <c:pt idx="6">
                  <c:v>1.0678064150937416E-4</c:v>
                </c:pt>
                <c:pt idx="7">
                  <c:v>1.1372510739704467E-4</c:v>
                </c:pt>
                <c:pt idx="8">
                  <c:v>1.1757176033455607E-4</c:v>
                </c:pt>
                <c:pt idx="9">
                  <c:v>1.195882348454802E-4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70F-4522-B49C-6A10F06BBCD0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Tabelle3!$A$6:$J$6</c:f>
              <c:numCache>
                <c:formatCode>General</c:formatCode>
                <c:ptCount val="10"/>
                <c:pt idx="0">
                  <c:v>7.3121078912663506E-5</c:v>
                </c:pt>
                <c:pt idx="1">
                  <c:v>8.0467536541561913E-5</c:v>
                </c:pt>
                <c:pt idx="2">
                  <c:v>9.7058823634199598E-5</c:v>
                </c:pt>
                <c:pt idx="3">
                  <c:v>1.2791666676292834E-4</c:v>
                </c:pt>
                <c:pt idx="4">
                  <c:v>2.0466666676810519E-4</c:v>
                </c:pt>
                <c:pt idx="5">
                  <c:v>2.6709788673429102E-4</c:v>
                </c:pt>
                <c:pt idx="6">
                  <c:v>2.9792372583870019E-4</c:v>
                </c:pt>
                <c:pt idx="7">
                  <c:v>3.1256965953474491E-4</c:v>
                </c:pt>
                <c:pt idx="8">
                  <c:v>3.1968196888243483E-4</c:v>
                </c:pt>
                <c:pt idx="9">
                  <c:v>3.2318918344742542E-4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70F-4522-B49C-6A10F06BBCD0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Tabelle3!$A$7:$J$7</c:f>
              <c:numCache>
                <c:formatCode>General</c:formatCode>
                <c:ptCount val="10"/>
                <c:pt idx="0">
                  <c:v>4.5158419652580051E-5</c:v>
                </c:pt>
                <c:pt idx="1">
                  <c:v>3.7483024279083565E-5</c:v>
                </c:pt>
                <c:pt idx="2">
                  <c:v>9.4771241450075649E-6</c:v>
                </c:pt>
                <c:pt idx="3">
                  <c:v>3.2291666677508601E-5</c:v>
                </c:pt>
                <c:pt idx="4">
                  <c:v>4.5359477120143765E-5</c:v>
                </c:pt>
                <c:pt idx="5">
                  <c:v>5.8742656584342967E-5</c:v>
                </c:pt>
                <c:pt idx="6">
                  <c:v>6.3591982716104667E-5</c:v>
                </c:pt>
                <c:pt idx="7">
                  <c:v>6.4281585267167429E-5</c:v>
                </c:pt>
                <c:pt idx="8">
                  <c:v>6.4032783491541068E-5</c:v>
                </c:pt>
                <c:pt idx="9">
                  <c:v>6.3741800808259086E-5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70F-4522-B49C-6A10F06BBCD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Tabelle3!$A$8:$J$8</c:f>
              <c:numCache>
                <c:formatCode>General</c:formatCode>
                <c:ptCount val="10"/>
                <c:pt idx="0">
                  <c:v>1.2190081322671631E-4</c:v>
                </c:pt>
                <c:pt idx="1">
                  <c:v>1.092139313314533E-4</c:v>
                </c:pt>
                <c:pt idx="2">
                  <c:v>9.3666666522551623E-5</c:v>
                </c:pt>
                <c:pt idx="3">
                  <c:v>1.0416666654577966E-4</c:v>
                </c:pt>
                <c:pt idx="4">
                  <c:v>1.5988235279706942E-4</c:v>
                </c:pt>
                <c:pt idx="5">
                  <c:v>1.8894773768352024E-4</c:v>
                </c:pt>
                <c:pt idx="6">
                  <c:v>1.9876301799115481E-4</c:v>
                </c:pt>
                <c:pt idx="7">
                  <c:v>2.0228020675006064E-4</c:v>
                </c:pt>
                <c:pt idx="8">
                  <c:v>2.0372696566539616E-4</c:v>
                </c:pt>
                <c:pt idx="9">
                  <c:v>2.0438307817727264E-4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C-4456-88E5-44A9B739E30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Tabelle3!$A$9:$J$9</c:f>
              <c:numCache>
                <c:formatCode>General</c:formatCode>
                <c:ptCount val="10"/>
                <c:pt idx="0">
                  <c:v>1.30555410116528E-4</c:v>
                </c:pt>
                <c:pt idx="1">
                  <c:v>1.0995162882210299E-4</c:v>
                </c:pt>
                <c:pt idx="2">
                  <c:v>7.9163398652326605E-5</c:v>
                </c:pt>
                <c:pt idx="3">
                  <c:v>2.91666665930279E-6</c:v>
                </c:pt>
                <c:pt idx="4">
                  <c:v>1.00830065328239E-4</c:v>
                </c:pt>
                <c:pt idx="5">
                  <c:v>1.6157938500072099E-4</c:v>
                </c:pt>
                <c:pt idx="6">
                  <c:v>1.97933197519262E-4</c:v>
                </c:pt>
                <c:pt idx="7">
                  <c:v>2.1822802765569799E-4</c:v>
                </c:pt>
                <c:pt idx="8">
                  <c:v>2.2893072269880601E-4</c:v>
                </c:pt>
                <c:pt idx="9">
                  <c:v>2.3441998212803101E-4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C-4456-88E5-44A9B739E30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Tabelle3!$A$10:$J$10</c:f>
              <c:numCache>
                <c:formatCode>General</c:formatCode>
                <c:ptCount val="10"/>
                <c:pt idx="0">
                  <c:v>2.5474039927075864E-4</c:v>
                </c:pt>
                <c:pt idx="1">
                  <c:v>2.3536636908261244E-4</c:v>
                </c:pt>
                <c:pt idx="2">
                  <c:v>2.03836601279761E-4</c:v>
                </c:pt>
                <c:pt idx="3">
                  <c:v>1.6291666665324556E-4</c:v>
                </c:pt>
                <c:pt idx="4">
                  <c:v>1.44320261448172E-4</c:v>
                </c:pt>
                <c:pt idx="5">
                  <c:v>1.5165659574023493E-4</c:v>
                </c:pt>
                <c:pt idx="6">
                  <c:v>1.6257705002686862E-4</c:v>
                </c:pt>
                <c:pt idx="7">
                  <c:v>1.6992186628073114E-4</c:v>
                </c:pt>
                <c:pt idx="8">
                  <c:v>1.7401004868844439E-4</c:v>
                </c:pt>
                <c:pt idx="9">
                  <c:v>1.761447991199816E-4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C-4456-88E5-44A9B739E30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Tabelle3!$A$11:$J$11</c:f>
              <c:numCache>
                <c:formatCode>General</c:formatCode>
                <c:ptCount val="10"/>
                <c:pt idx="0">
                  <c:v>9.9331361909094085E-5</c:v>
                </c:pt>
                <c:pt idx="1">
                  <c:v>1.2980567635167972E-4</c:v>
                </c:pt>
                <c:pt idx="2">
                  <c:v>1.8656862744848013E-4</c:v>
                </c:pt>
                <c:pt idx="3">
                  <c:v>2.6499999999884949E-4</c:v>
                </c:pt>
                <c:pt idx="4">
                  <c:v>2.7445098038469951E-4</c:v>
                </c:pt>
                <c:pt idx="5">
                  <c:v>2.7334149689295373E-4</c:v>
                </c:pt>
                <c:pt idx="6">
                  <c:v>2.7529696523487246E-4</c:v>
                </c:pt>
                <c:pt idx="7">
                  <c:v>2.7672803223310893E-4</c:v>
                </c:pt>
                <c:pt idx="8">
                  <c:v>2.7751404262943424E-4</c:v>
                </c:pt>
                <c:pt idx="9">
                  <c:v>2.7792004004822957E-4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1C-4456-88E5-44A9B739E30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Tabelle3!$A$12:$J$12</c:f>
              <c:numCache>
                <c:formatCode>General</c:formatCode>
                <c:ptCount val="10"/>
                <c:pt idx="0">
                  <c:v>1.3570204034607514E-4</c:v>
                </c:pt>
                <c:pt idx="1">
                  <c:v>1.3717463951223863E-4</c:v>
                </c:pt>
                <c:pt idx="2">
                  <c:v>1.4163398693511908E-4</c:v>
                </c:pt>
                <c:pt idx="3">
                  <c:v>1.6250000000894715E-4</c:v>
                </c:pt>
                <c:pt idx="4">
                  <c:v>1.639934640706997E-4</c:v>
                </c:pt>
                <c:pt idx="5">
                  <c:v>1.3979377435191509E-4</c:v>
                </c:pt>
                <c:pt idx="6">
                  <c:v>1.2348193421729547E-4</c:v>
                </c:pt>
                <c:pt idx="7">
                  <c:v>1.150224110872955E-4</c:v>
                </c:pt>
                <c:pt idx="8">
                  <c:v>1.1081746289676175E-4</c:v>
                </c:pt>
                <c:pt idx="9">
                  <c:v>1.0873357440743803E-4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1C-4456-88E5-44A9B739E30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Tabelle3!$A$13:$J$13</c:f>
              <c:numCache>
                <c:formatCode>General</c:formatCode>
                <c:ptCount val="10"/>
                <c:pt idx="0">
                  <c:v>5.3912821385893039E-5</c:v>
                </c:pt>
                <c:pt idx="1">
                  <c:v>4.072350657224888E-5</c:v>
                </c:pt>
                <c:pt idx="2">
                  <c:v>2.4254902029952063E-5</c:v>
                </c:pt>
                <c:pt idx="3">
                  <c:v>5.3750000091667971E-5</c:v>
                </c:pt>
                <c:pt idx="4">
                  <c:v>3.9333333440083607E-5</c:v>
                </c:pt>
                <c:pt idx="5">
                  <c:v>1.3594872868338825E-5</c:v>
                </c:pt>
                <c:pt idx="6">
                  <c:v>4.4113361980180343E-5</c:v>
                </c:pt>
                <c:pt idx="7">
                  <c:v>5.9529894372190029E-5</c:v>
                </c:pt>
                <c:pt idx="8">
                  <c:v>6.7254602647892625E-5</c:v>
                </c:pt>
                <c:pt idx="9">
                  <c:v>7.1123890059254791E-5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1C-4456-88E5-44A9B739E30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Tabelle3!$A$14:$J$14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F01C-4456-88E5-44A9B739E30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Tabelle3!$A$15:$J$15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F01C-4456-88E5-44A9B739E308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Tabelle3!$A$16:$J$16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8-F01C-4456-88E5-44A9B739E308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Tabelle3!$A$17:$J$17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9-F01C-4456-88E5-44A9B739E308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Tabelle3!$A$18:$J$18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A-F01C-4456-88E5-44A9B739E308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Tabelle3!$A$19:$J$19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B-F01C-4456-88E5-44A9B739E308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Tabelle3!$A$20:$J$20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C-F01C-4456-88E5-44A9B739E308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Tabelle3!$A$21:$J$21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D-F01C-4456-88E5-44A9B739E308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Tabelle3!$A$22:$J$22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E-F01C-4456-88E5-44A9B739E308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Tabelle3!$A$23:$J$23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F-F01C-4456-88E5-44A9B739E308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Tabelle3!$A$24:$J$24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0-F01C-4456-88E5-44A9B739E308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Tabelle3!$A$25:$J$25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1-F01C-4456-88E5-44A9B739E308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Tabelle3!$A$26:$J$26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2-F01C-4456-88E5-44A9B739E308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Tabelle3!$A$27:$J$27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3-F01C-4456-88E5-44A9B739E308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Tabelle3!$A$28:$J$28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4-F01C-4456-88E5-44A9B739E308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Tabelle3!$A$29:$J$29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5-F01C-4456-88E5-44A9B739E308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Tabelle3!$A$30:$J$30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6-F01C-4456-88E5-44A9B739E308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Tabelle3!$A$31:$J$31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7-F01C-4456-88E5-44A9B739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3640"/>
        <c:axId val="628927088"/>
      </c:areaChart>
      <c:catAx>
        <c:axId val="62891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927088"/>
        <c:crosses val="autoZero"/>
        <c:auto val="1"/>
        <c:lblAlgn val="ctr"/>
        <c:lblOffset val="100"/>
        <c:noMultiLvlLbl val="0"/>
      </c:catAx>
      <c:valAx>
        <c:axId val="628927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891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95681696504355E-2"/>
          <c:y val="0"/>
          <c:w val="0.94986746059727611"/>
          <c:h val="0.87112073490813646"/>
        </c:manualLayout>
      </c:layout>
      <c:areaChart>
        <c:grouping val="stacked"/>
        <c:varyColors val="0"/>
        <c:ser>
          <c:idx val="0"/>
          <c:order val="0"/>
          <c:tx>
            <c:strRef>
              <c:f>Tabelle3!$L$37:$U$37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Tabelle3!$A$1:$J$1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Tabelle3!$L$38:$U$38</c:f>
              <c:numCache>
                <c:formatCode>General</c:formatCode>
                <c:ptCount val="10"/>
                <c:pt idx="0">
                  <c:v>1.3951272678032933E-4</c:v>
                </c:pt>
                <c:pt idx="1">
                  <c:v>1.3466112890133297E-4</c:v>
                </c:pt>
                <c:pt idx="2">
                  <c:v>1.2707788670714612E-4</c:v>
                </c:pt>
                <c:pt idx="3">
                  <c:v>1.2020833334425163E-4</c:v>
                </c:pt>
                <c:pt idx="4">
                  <c:v>1.2618246188604113E-4</c:v>
                </c:pt>
                <c:pt idx="5">
                  <c:v>1.3377881411476741E-4</c:v>
                </c:pt>
                <c:pt idx="6">
                  <c:v>1.4277681947009549E-4</c:v>
                </c:pt>
                <c:pt idx="7">
                  <c:v>1.4761138485042125E-4</c:v>
                </c:pt>
                <c:pt idx="8">
                  <c:v>1.5010162450757039E-4</c:v>
                </c:pt>
                <c:pt idx="9">
                  <c:v>1.5136439094535584E-4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9-4495-B8B2-90F6293D1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3640"/>
        <c:axId val="628927088"/>
      </c:areaChart>
      <c:catAx>
        <c:axId val="62891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927088"/>
        <c:crosses val="autoZero"/>
        <c:auto val="1"/>
        <c:lblAlgn val="ctr"/>
        <c:lblOffset val="100"/>
        <c:noMultiLvlLbl val="0"/>
      </c:catAx>
      <c:valAx>
        <c:axId val="628927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891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Pt>
            <c:idx val="10"/>
            <c:marker>
              <c:symbol val="circle"/>
              <c:size val="6"/>
              <c:spPr>
                <a:solidFill>
                  <a:srgbClr val="FF0000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441-47E3-8D76-B236D07B878C}"/>
              </c:ext>
            </c:extLst>
          </c:dPt>
          <c:yVal>
            <c:numRef>
              <c:f>Tabelle1!$AT$32:$AT$42</c:f>
              <c:numCache>
                <c:formatCode>General</c:formatCode>
                <c:ptCount val="11"/>
                <c:pt idx="0">
                  <c:v>51.8332433333333</c:v>
                </c:pt>
                <c:pt idx="1">
                  <c:v>51.833435000000001</c:v>
                </c:pt>
                <c:pt idx="2">
                  <c:v>51.833598333333299</c:v>
                </c:pt>
                <c:pt idx="3">
                  <c:v>51.833638333333298</c:v>
                </c:pt>
                <c:pt idx="4">
                  <c:v>51.833485000000003</c:v>
                </c:pt>
                <c:pt idx="5">
                  <c:v>51.833215000000003</c:v>
                </c:pt>
                <c:pt idx="6">
                  <c:v>51.8331083333333</c:v>
                </c:pt>
                <c:pt idx="7">
                  <c:v>51.833061666666602</c:v>
                </c:pt>
                <c:pt idx="8">
                  <c:v>51.833093333333302</c:v>
                </c:pt>
                <c:pt idx="9">
                  <c:v>51.832954999999998</c:v>
                </c:pt>
                <c:pt idx="10">
                  <c:v>51.8327216666666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1-47E3-8D76-B236D07B8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75112"/>
        <c:axId val="431974784"/>
      </c:scatterChart>
      <c:valAx>
        <c:axId val="43197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974784"/>
        <c:crosses val="autoZero"/>
        <c:crossBetween val="midCat"/>
      </c:valAx>
      <c:valAx>
        <c:axId val="431974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197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Pt>
            <c:idx val="10"/>
            <c:marker>
              <c:symbol val="circle"/>
              <c:size val="6"/>
              <c:spPr>
                <a:solidFill>
                  <a:srgbClr val="FF0000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498-4312-AA14-7F37F57E562A}"/>
              </c:ext>
            </c:extLst>
          </c:dPt>
          <c:yVal>
            <c:numRef>
              <c:f>Tabelle1!$AS$32:$AS$42</c:f>
              <c:numCache>
                <c:formatCode>General</c:formatCode>
                <c:ptCount val="11"/>
                <c:pt idx="0">
                  <c:v>51.8332433333333</c:v>
                </c:pt>
                <c:pt idx="1">
                  <c:v>51.833435000000001</c:v>
                </c:pt>
                <c:pt idx="2">
                  <c:v>51.833598333333299</c:v>
                </c:pt>
                <c:pt idx="3">
                  <c:v>51.833638333333298</c:v>
                </c:pt>
                <c:pt idx="4">
                  <c:v>51.833485000000003</c:v>
                </c:pt>
                <c:pt idx="5">
                  <c:v>51.833215000000003</c:v>
                </c:pt>
                <c:pt idx="6">
                  <c:v>51.8331083333333</c:v>
                </c:pt>
                <c:pt idx="7">
                  <c:v>51.833061666666602</c:v>
                </c:pt>
                <c:pt idx="8">
                  <c:v>51.833093333333302</c:v>
                </c:pt>
                <c:pt idx="9">
                  <c:v>51.832954999999998</c:v>
                </c:pt>
                <c:pt idx="10">
                  <c:v>51.832708071793732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8-4312-AA14-7F37F57E5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67240"/>
        <c:axId val="431967896"/>
      </c:scatterChart>
      <c:valAx>
        <c:axId val="43196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967896"/>
        <c:crosses val="autoZero"/>
        <c:crossBetween val="midCat"/>
      </c:valAx>
      <c:valAx>
        <c:axId val="431967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3196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Pt>
            <c:idx val="10"/>
            <c:marker>
              <c:symbol val="circle"/>
              <c:size val="6"/>
              <c:spPr>
                <a:solidFill>
                  <a:srgbClr val="FF0000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2AD-4340-A0DC-5650113D4B36}"/>
              </c:ext>
            </c:extLst>
          </c:dPt>
          <c:yVal>
            <c:numRef>
              <c:f>Tabelle1!$AS$43:$AS$53</c:f>
              <c:numCache>
                <c:formatCode>General</c:formatCode>
                <c:ptCount val="11"/>
                <c:pt idx="1">
                  <c:v>1.9166666670145105E-4</c:v>
                </c:pt>
                <c:pt idx="2">
                  <c:v>1.6333333329754396E-4</c:v>
                </c:pt>
                <c:pt idx="3">
                  <c:v>3.9999999998485691E-5</c:v>
                </c:pt>
                <c:pt idx="4">
                  <c:v>-1.5333333329436982E-4</c:v>
                </c:pt>
                <c:pt idx="5">
                  <c:v>-2.7000000000043656E-4</c:v>
                </c:pt>
                <c:pt idx="6">
                  <c:v>-1.066666667028926E-4</c:v>
                </c:pt>
                <c:pt idx="7">
                  <c:v>-4.6666666698058634E-5</c:v>
                </c:pt>
                <c:pt idx="8">
                  <c:v>3.1666666700402857E-5</c:v>
                </c:pt>
                <c:pt idx="9">
                  <c:v>-1.3833333330381947E-4</c:v>
                </c:pt>
                <c:pt idx="10" formatCode="0.000000000">
                  <c:v>-2.469282062636928E-4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D-4340-A0DC-5650113D4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77616"/>
        <c:axId val="540677944"/>
      </c:scatterChart>
      <c:valAx>
        <c:axId val="5406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0677944"/>
        <c:crosses val="autoZero"/>
        <c:crossBetween val="midCat"/>
      </c:valAx>
      <c:valAx>
        <c:axId val="5406779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406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Pt>
            <c:idx val="10"/>
            <c:marker>
              <c:symbol val="circle"/>
              <c:size val="6"/>
              <c:spPr>
                <a:solidFill>
                  <a:srgbClr val="FF0000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FEA-4602-9A4A-00264B646A94}"/>
              </c:ext>
            </c:extLst>
          </c:dPt>
          <c:yVal>
            <c:numRef>
              <c:f>Tabelle1!$AS$54:$AS$64</c:f>
              <c:numCache>
                <c:formatCode>General</c:formatCode>
                <c:ptCount val="11"/>
                <c:pt idx="2">
                  <c:v>-2.8333333403907091E-5</c:v>
                </c:pt>
                <c:pt idx="3">
                  <c:v>-1.2333333329905827E-4</c:v>
                </c:pt>
                <c:pt idx="4">
                  <c:v>-1.9333333329285551E-4</c:v>
                </c:pt>
                <c:pt idx="5">
                  <c:v>-1.1666666670606674E-4</c:v>
                </c:pt>
                <c:pt idx="6">
                  <c:v>1.6333333329754396E-4</c:v>
                </c:pt>
                <c:pt idx="7">
                  <c:v>6.0000000004833964E-5</c:v>
                </c:pt>
                <c:pt idx="8">
                  <c:v>7.8333333398461491E-5</c:v>
                </c:pt>
                <c:pt idx="9">
                  <c:v>-1.7000000000422233E-4</c:v>
                </c:pt>
                <c:pt idx="10" formatCode="0.000000000">
                  <c:v>-1.0859487295987334E-4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EA-4602-9A4A-00264B646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1816"/>
        <c:axId val="218670832"/>
      </c:scatterChart>
      <c:valAx>
        <c:axId val="21867181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670832"/>
        <c:crosses val="autoZero"/>
        <c:crossBetween val="midCat"/>
      </c:valAx>
      <c:valAx>
        <c:axId val="218670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out"/>
        <c:minorTickMark val="none"/>
        <c:tickLblPos val="nextTo"/>
        <c:crossAx val="21867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Pt>
            <c:idx val="10"/>
            <c:marker>
              <c:symbol val="circle"/>
              <c:size val="6"/>
              <c:spPr>
                <a:solidFill>
                  <a:srgbClr val="FF0000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02D-4A25-80BA-37F6225DEFC9}"/>
              </c:ext>
            </c:extLst>
          </c:dPt>
          <c:yVal>
            <c:numRef>
              <c:f>Tabelle1!$AT$43:$AT$53</c:f>
              <c:numCache>
                <c:formatCode>General</c:formatCode>
                <c:ptCount val="11"/>
                <c:pt idx="1">
                  <c:v>1.9166666670145105E-4</c:v>
                </c:pt>
                <c:pt idx="2">
                  <c:v>1.6333333329754396E-4</c:v>
                </c:pt>
                <c:pt idx="3">
                  <c:v>3.9999999998485691E-5</c:v>
                </c:pt>
                <c:pt idx="4">
                  <c:v>-1.5333333329436982E-4</c:v>
                </c:pt>
                <c:pt idx="5">
                  <c:v>-2.7000000000043656E-4</c:v>
                </c:pt>
                <c:pt idx="6">
                  <c:v>-1.066666667028926E-4</c:v>
                </c:pt>
                <c:pt idx="7">
                  <c:v>-4.6666666698058634E-5</c:v>
                </c:pt>
                <c:pt idx="8">
                  <c:v>3.1666666700402857E-5</c:v>
                </c:pt>
                <c:pt idx="9">
                  <c:v>-1.3833333330381947E-4</c:v>
                </c:pt>
                <c:pt idx="10" formatCode="0.000000000">
                  <c:v>-2.3333333339792262E-4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D-4A25-80BA-37F6225DE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77616"/>
        <c:axId val="540677944"/>
      </c:scatterChart>
      <c:valAx>
        <c:axId val="5406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0677944"/>
        <c:crosses val="autoZero"/>
        <c:crossBetween val="midCat"/>
      </c:valAx>
      <c:valAx>
        <c:axId val="5406779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406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Tabelle1!$AT$54:$AT$64</c:f>
              <c:strCache>
                <c:ptCount val="11"/>
                <c:pt idx="2">
                  <c:v>-2.83333E-05</c:v>
                </c:pt>
                <c:pt idx="3">
                  <c:v>-0.000123333</c:v>
                </c:pt>
                <c:pt idx="4">
                  <c:v>-0.000193333</c:v>
                </c:pt>
                <c:pt idx="5">
                  <c:v>-0.000116667</c:v>
                </c:pt>
                <c:pt idx="6">
                  <c:v>0.000163333</c:v>
                </c:pt>
                <c:pt idx="7">
                  <c:v>6E-05</c:v>
                </c:pt>
                <c:pt idx="8">
                  <c:v>7.83333E-05</c:v>
                </c:pt>
                <c:pt idx="9">
                  <c:v>-0.00017</c:v>
                </c:pt>
                <c:pt idx="10">
                  <c:v>-0.000095000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Pt>
            <c:idx val="10"/>
            <c:marker>
              <c:symbol val="circle"/>
              <c:size val="6"/>
              <c:spPr>
                <a:solidFill>
                  <a:srgbClr val="FF0000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017-46C4-80CD-656E181C834F}"/>
              </c:ext>
            </c:extLst>
          </c:dPt>
          <c:yVal>
            <c:numRef>
              <c:f>Tabelle1!$AT$54:$AT$64</c:f>
              <c:numCache>
                <c:formatCode>General</c:formatCode>
                <c:ptCount val="11"/>
                <c:pt idx="2">
                  <c:v>-2.8333333403907091E-5</c:v>
                </c:pt>
                <c:pt idx="3">
                  <c:v>-1.2333333329905827E-4</c:v>
                </c:pt>
                <c:pt idx="4">
                  <c:v>-1.9333333329285551E-4</c:v>
                </c:pt>
                <c:pt idx="5">
                  <c:v>-1.1666666670606674E-4</c:v>
                </c:pt>
                <c:pt idx="6">
                  <c:v>1.6333333329754396E-4</c:v>
                </c:pt>
                <c:pt idx="7">
                  <c:v>6.0000000004833964E-5</c:v>
                </c:pt>
                <c:pt idx="8">
                  <c:v>7.8333333398461491E-5</c:v>
                </c:pt>
                <c:pt idx="9">
                  <c:v>-1.7000000000422233E-4</c:v>
                </c:pt>
                <c:pt idx="10" formatCode="0.000000000">
                  <c:v>-9.5000000094103143E-5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17-46C4-80CD-656E181C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1816"/>
        <c:axId val="218670832"/>
      </c:scatterChart>
      <c:valAx>
        <c:axId val="21867181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670832"/>
        <c:crosses val="autoZero"/>
        <c:crossBetween val="midCat"/>
      </c:valAx>
      <c:valAx>
        <c:axId val="218670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out"/>
        <c:minorTickMark val="none"/>
        <c:tickLblPos val="nextTo"/>
        <c:crossAx val="21867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Tabelle1!$AO$67:$AX$67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Tabelle1!$AO$68:$AX$68</c:f>
              <c:numCache>
                <c:formatCode>General</c:formatCode>
                <c:ptCount val="10"/>
                <c:pt idx="0">
                  <c:v>5.3912821385893039E-5</c:v>
                </c:pt>
                <c:pt idx="1">
                  <c:v>4.072350657224888E-5</c:v>
                </c:pt>
                <c:pt idx="2">
                  <c:v>2.4254902029952063E-5</c:v>
                </c:pt>
                <c:pt idx="3">
                  <c:v>5.3750000091667971E-5</c:v>
                </c:pt>
                <c:pt idx="4">
                  <c:v>3.9333333440083607E-5</c:v>
                </c:pt>
                <c:pt idx="5">
                  <c:v>1.3594872868338825E-5</c:v>
                </c:pt>
                <c:pt idx="6">
                  <c:v>4.4113361980180343E-5</c:v>
                </c:pt>
                <c:pt idx="7">
                  <c:v>5.9529894372190029E-5</c:v>
                </c:pt>
                <c:pt idx="8">
                  <c:v>6.7254602647892625E-5</c:v>
                </c:pt>
                <c:pt idx="9">
                  <c:v>7.1123890059254791E-5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B-42FA-AAE4-DF8BC5344C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03376272"/>
        <c:axId val="403375288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4-A91B-42FA-AAE4-DF8BC5344C9A}"/>
                  </c:ext>
                </c:extLst>
              </c15:ser>
            </c15:filteredBarSeries>
          </c:ext>
        </c:extLst>
      </c:barChart>
      <c:catAx>
        <c:axId val="403376272"/>
        <c:scaling>
          <c:orientation val="minMax"/>
        </c:scaling>
        <c:delete val="1"/>
        <c:axPos val="t"/>
        <c:majorTickMark val="out"/>
        <c:minorTickMark val="none"/>
        <c:tickLblPos val="nextTo"/>
        <c:crossAx val="403375288"/>
        <c:crosses val="autoZero"/>
        <c:auto val="1"/>
        <c:lblAlgn val="ctr"/>
        <c:lblOffset val="100"/>
        <c:noMultiLvlLbl val="0"/>
      </c:catAx>
      <c:valAx>
        <c:axId val="403375288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033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5.5063930524061201E-2"/>
          <c:w val="1"/>
          <c:h val="0.88544751366842844"/>
        </c:manualLayout>
      </c:layout>
      <c:lineChart>
        <c:grouping val="standard"/>
        <c:varyColors val="0"/>
        <c:ser>
          <c:idx val="0"/>
          <c:order val="0"/>
          <c:tx>
            <c:v>Gesamt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Tabelle2!$D$1:$M$1</c:f>
              <c:strCach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strCache>
            </c:strRef>
          </c:cat>
          <c:val>
            <c:numRef>
              <c:f>Tabelle2!$D$2:$M$2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C-4AE2-B6AC-C29C38071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596544"/>
        <c:axId val="536599824"/>
      </c:lineChart>
      <c:catAx>
        <c:axId val="536596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6599824"/>
        <c:crosses val="autoZero"/>
        <c:auto val="1"/>
        <c:lblAlgn val="ctr"/>
        <c:lblOffset val="100"/>
        <c:noMultiLvlLbl val="0"/>
      </c:catAx>
      <c:valAx>
        <c:axId val="5365998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659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91</xdr:row>
      <xdr:rowOff>0</xdr:rowOff>
    </xdr:from>
    <xdr:to>
      <xdr:col>18</xdr:col>
      <xdr:colOff>0</xdr:colOff>
      <xdr:row>106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662D4B0-CBB9-4D0C-946C-683E90D02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0</xdr:colOff>
      <xdr:row>31</xdr:row>
      <xdr:rowOff>0</xdr:rowOff>
    </xdr:from>
    <xdr:to>
      <xdr:col>51</xdr:col>
      <xdr:colOff>0</xdr:colOff>
      <xdr:row>42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FFABDF-CE1A-4949-896A-8CF6EB482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31</xdr:row>
      <xdr:rowOff>0</xdr:rowOff>
    </xdr:from>
    <xdr:to>
      <xdr:col>44</xdr:col>
      <xdr:colOff>0</xdr:colOff>
      <xdr:row>42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AF0BAF4-967B-45A2-B7A2-322D47469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42</xdr:row>
      <xdr:rowOff>0</xdr:rowOff>
    </xdr:from>
    <xdr:to>
      <xdr:col>44</xdr:col>
      <xdr:colOff>0</xdr:colOff>
      <xdr:row>53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C5C7B40-014F-4EE4-A7CD-69A16EC39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0</xdr:colOff>
      <xdr:row>53</xdr:row>
      <xdr:rowOff>0</xdr:rowOff>
    </xdr:from>
    <xdr:to>
      <xdr:col>44</xdr:col>
      <xdr:colOff>0</xdr:colOff>
      <xdr:row>64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7531732-08BB-4C61-894A-A09ED698B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42</xdr:row>
      <xdr:rowOff>0</xdr:rowOff>
    </xdr:from>
    <xdr:to>
      <xdr:col>51</xdr:col>
      <xdr:colOff>0</xdr:colOff>
      <xdr:row>53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2083BDB-B729-49EE-A6D2-EDF4C5D66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0</xdr:colOff>
      <xdr:row>53</xdr:row>
      <xdr:rowOff>0</xdr:rowOff>
    </xdr:from>
    <xdr:to>
      <xdr:col>51</xdr:col>
      <xdr:colOff>0</xdr:colOff>
      <xdr:row>64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B6DB29AF-90EF-4FB0-ACC7-7CB6CF6FC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68</xdr:row>
      <xdr:rowOff>0</xdr:rowOff>
    </xdr:from>
    <xdr:to>
      <xdr:col>50</xdr:col>
      <xdr:colOff>0</xdr:colOff>
      <xdr:row>82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EFD996-2F2E-4316-BB17-579D9FCAA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F67A858-501C-455C-9048-D9BE71E1C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21</xdr:col>
      <xdr:colOff>0</xdr:colOff>
      <xdr:row>18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08C603-7290-4210-AE69-614182579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21</xdr:col>
      <xdr:colOff>0</xdr:colOff>
      <xdr:row>36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F6029D5-07DC-43E0-B31D-88E1C3111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BFAA5B-1108-4968-9C15-E827B78DDBE4}" name="gesamtvorkommen" displayName="gesamtvorkommen" ref="D1:N2" totalsRowShown="0" headerRowDxfId="29" dataDxfId="28">
  <autoFilter ref="D1:N2" xr:uid="{3580D226-A1C9-41B3-A669-37E2530AE096}"/>
  <tableColumns count="11">
    <tableColumn id="1" xr3:uid="{CBB48C49-787F-4211-89C7-BC617D5253D7}" name="0.125" dataDxfId="40">
      <calculatedColumnFormula>COUNTIF(faktoren[faktoren],gesamtvorkommen[[#Headers],[0.125]])</calculatedColumnFormula>
    </tableColumn>
    <tableColumn id="2" xr3:uid="{8A90A48C-F9F0-4721-8332-EC268B4F5E1C}" name="0.25" dataDxfId="39">
      <calculatedColumnFormula>COUNTIF(faktoren[faktoren],gesamtvorkommen[[#Headers],[0.25]])</calculatedColumnFormula>
    </tableColumn>
    <tableColumn id="3" xr3:uid="{A25D6C7D-F3EA-4705-B4E0-109B89DCCAD9}" name="0.5" dataDxfId="38">
      <calculatedColumnFormula>COUNTIF(faktoren[faktoren],gesamtvorkommen[[#Headers],[0.5]])</calculatedColumnFormula>
    </tableColumn>
    <tableColumn id="4" xr3:uid="{9953E794-B39D-48A3-B273-D04CA6195AF5}" name="1" dataDxfId="37">
      <calculatedColumnFormula>COUNTIF(faktoren[faktoren],gesamtvorkommen[[#Headers],[1]])</calculatedColumnFormula>
    </tableColumn>
    <tableColumn id="5" xr3:uid="{8328AD8B-FD44-4CD7-A5C0-E8DBF5EE289B}" name="2" dataDxfId="36">
      <calculatedColumnFormula>COUNTIF(faktoren[faktoren],gesamtvorkommen[[#Headers],[2]])</calculatedColumnFormula>
    </tableColumn>
    <tableColumn id="6" xr3:uid="{F1C0EE13-6E82-4462-8038-79AB473200C3}" name="4" dataDxfId="35">
      <calculatedColumnFormula>COUNTIF(faktoren[faktoren],gesamtvorkommen[[#Headers],[4]])</calculatedColumnFormula>
    </tableColumn>
    <tableColumn id="7" xr3:uid="{71ABA876-798D-4E46-BF2F-27FD11390B93}" name="8" dataDxfId="34">
      <calculatedColumnFormula>COUNTIF(faktoren[faktoren],gesamtvorkommen[[#Headers],[8]])</calculatedColumnFormula>
    </tableColumn>
    <tableColumn id="8" xr3:uid="{B5DA63C4-9C74-44C5-89B3-EFF86785411F}" name="16" dataDxfId="33">
      <calculatedColumnFormula>COUNTIF(faktoren[faktoren],gesamtvorkommen[[#Headers],[16]])</calculatedColumnFormula>
    </tableColumn>
    <tableColumn id="9" xr3:uid="{93A79D91-51B1-471D-BABB-120A94FCEFB3}" name="32" dataDxfId="32">
      <calculatedColumnFormula>COUNTIF(faktoren[faktoren],gesamtvorkommen[[#Headers],[32]])</calculatedColumnFormula>
    </tableColumn>
    <tableColumn id="12" xr3:uid="{D962EFEC-9240-4D2D-965E-10E567ED3D82}" name="64" dataDxfId="31">
      <calculatedColumnFormula>COUNTIF(faktoren[faktoren],gesamtvorkommen[[#Headers],[64]])</calculatedColumnFormula>
    </tableColumn>
    <tableColumn id="10" xr3:uid="{5D7FF3FE-45EB-4574-97F3-9FD44CCCB630}" name="Summe" dataDxfId="30">
      <calculatedColumnFormula>SUM(gesamtvorkommen[[#This Row],[0.125]:[64]])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D86686-9B46-4773-9CC7-B183B7398195}" name="faktoren" displayName="faktoren" ref="A1:A21" totalsRowShown="0" headerRowDxfId="27" dataDxfId="0">
  <autoFilter ref="A1:A21" xr:uid="{41A27190-57AD-4C59-AF35-6461410AEBE4}"/>
  <tableColumns count="1">
    <tableColumn id="1" xr3:uid="{1E844B6D-EB2E-47AC-942E-02F27F636BC5}" name="faktoren" dataDxfId="1">
      <calculatedColumnFormula>LOOKUP(MIN(Detail[#This Row]),Detail[#This Row],gesamtvorkommen[#Headers])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455B73-6A0A-46B2-BA2B-98B174939E89}" name="Detail" displayName="Detail" ref="A1:J31" headerRowDxfId="16" dataDxfId="14" totalsRowDxfId="15">
  <autoFilter ref="A1:J31" xr:uid="{0C4B25EB-FC31-4C23-B61D-240C5F41EF96}"/>
  <tableColumns count="10">
    <tableColumn id="1" xr3:uid="{DF5287B2-9CC1-431F-B83E-20C1D1498FD9}" name="0.125" totalsRowFunction="average" dataDxfId="26"/>
    <tableColumn id="2" xr3:uid="{60E80AD6-D09B-45B7-B216-915E9666EFD1}" name="0.25" totalsRowFunction="average" dataDxfId="25"/>
    <tableColumn id="3" xr3:uid="{FF8FFF45-3F5A-4CE8-97B0-20845C2F2089}" name="0.5" totalsRowFunction="average" dataDxfId="24"/>
    <tableColumn id="4" xr3:uid="{22A8EE91-1B14-43C8-9E76-3B6A70307E8A}" name="1" totalsRowFunction="average" dataDxfId="23"/>
    <tableColumn id="5" xr3:uid="{B9F0E83A-6BD8-49C6-9A27-62CFFB3276C4}" name="2" totalsRowFunction="average" dataDxfId="22"/>
    <tableColumn id="6" xr3:uid="{19E4EF3A-AACA-4D3B-BF24-21A533D99467}" name="4" totalsRowFunction="average" dataDxfId="21"/>
    <tableColumn id="7" xr3:uid="{D3067D13-E5BE-493C-A1AA-DF1FC6294FAF}" name="8" totalsRowFunction="average" dataDxfId="20"/>
    <tableColumn id="8" xr3:uid="{7EDE5F34-2260-4267-B638-BD89CC0BBDF3}" name="16" totalsRowFunction="average" dataDxfId="19"/>
    <tableColumn id="9" xr3:uid="{4E6C0664-AB98-46ED-A9A0-EFD1D417DC2D}" name="32" totalsRowFunction="average" dataDxfId="18"/>
    <tableColumn id="10" xr3:uid="{BA898F3F-C28D-45CE-8A25-459F86A641AF}" name="64" totalsRowFunction="average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20BE74-4FF9-4296-A4A1-081DE751487C}" name="Tabelle5" displayName="Tabelle5" ref="L37:U38" totalsRowShown="0" headerRowDxfId="3" dataDxfId="2">
  <autoFilter ref="L37:U38" xr:uid="{F9A1D1B9-0AE8-4605-AC4A-1CEBFFEBAB32}"/>
  <tableColumns count="10">
    <tableColumn id="1" xr3:uid="{00328C9B-E316-4746-BC10-2EF96FE763D4}" name="0.125" dataDxfId="13">
      <calculatedColumnFormula>AVERAGE(Detail[0.125])</calculatedColumnFormula>
    </tableColumn>
    <tableColumn id="2" xr3:uid="{A5197FFE-28F8-4BFE-B383-F877C482E526}" name="0.25" dataDxfId="12">
      <calculatedColumnFormula>AVERAGE(Detail[0.25])</calculatedColumnFormula>
    </tableColumn>
    <tableColumn id="3" xr3:uid="{92EBF411-998F-47DD-B9F4-B1CF18F3882A}" name="0.5" dataDxfId="11">
      <calculatedColumnFormula>AVERAGE(Detail[0.5])</calculatedColumnFormula>
    </tableColumn>
    <tableColumn id="4" xr3:uid="{2A9BC5AF-95A8-4432-8158-E737242028AD}" name="1" dataDxfId="10">
      <calculatedColumnFormula>AVERAGE(Detail[1])</calculatedColumnFormula>
    </tableColumn>
    <tableColumn id="5" xr3:uid="{4AED6530-8156-443A-B491-229D6D52BDEB}" name="2" dataDxfId="9">
      <calculatedColumnFormula>AVERAGE(Detail[2])</calculatedColumnFormula>
    </tableColumn>
    <tableColumn id="6" xr3:uid="{6DF519FD-2ECB-4C9D-9965-44260EAAD336}" name="4" dataDxfId="8">
      <calculatedColumnFormula>AVERAGE(Detail[4])</calculatedColumnFormula>
    </tableColumn>
    <tableColumn id="7" xr3:uid="{795DC244-DC1B-4534-BDA9-CC6B376E811F}" name="8" dataDxfId="7">
      <calculatedColumnFormula>AVERAGE(Detail[8])</calculatedColumnFormula>
    </tableColumn>
    <tableColumn id="8" xr3:uid="{97C44AAE-A148-42E7-97B6-34A95D92C349}" name="16" dataDxfId="6">
      <calculatedColumnFormula>AVERAGE(Detail[16])</calculatedColumnFormula>
    </tableColumn>
    <tableColumn id="9" xr3:uid="{09DD24CB-7A2F-4591-97A2-574CBB8B60A0}" name="32" dataDxfId="5">
      <calculatedColumnFormula>AVERAGE(Detail[32])</calculatedColumnFormula>
    </tableColumn>
    <tableColumn id="10" xr3:uid="{ECC75651-F587-4610-9DDF-C09A81842CCF}" name="64" dataDxfId="4">
      <calculatedColumnFormula>AVERAGE(Detail[64])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66395-B4CA-4755-867B-8DAABB5C33D4}">
  <dimension ref="A1:BC226"/>
  <sheetViews>
    <sheetView topLeftCell="AK31" zoomScaleNormal="100" workbookViewId="0">
      <selection activeCell="AO68" sqref="AO68:AX68"/>
    </sheetView>
  </sheetViews>
  <sheetFormatPr baseColWidth="10" defaultRowHeight="15" x14ac:dyDescent="0.25"/>
  <cols>
    <col min="1" max="2" width="2" bestFit="1" customWidth="1"/>
    <col min="3" max="3" width="4" bestFit="1" customWidth="1"/>
    <col min="4" max="4" width="2" bestFit="1" customWidth="1"/>
    <col min="5" max="5" width="4.5703125" bestFit="1" customWidth="1"/>
    <col min="6" max="7" width="12" bestFit="1" customWidth="1"/>
    <col min="8" max="8" width="9" bestFit="1" customWidth="1"/>
    <col min="10" max="10" width="2" bestFit="1" customWidth="1"/>
    <col min="11" max="11" width="4.5703125" bestFit="1" customWidth="1"/>
    <col min="13" max="14" width="3" bestFit="1" customWidth="1"/>
    <col min="15" max="33" width="18.7109375" bestFit="1" customWidth="1"/>
    <col min="34" max="34" width="2" bestFit="1" customWidth="1"/>
    <col min="35" max="35" width="3" bestFit="1" customWidth="1"/>
    <col min="36" max="36" width="10.5703125" bestFit="1" customWidth="1"/>
    <col min="37" max="38" width="12" bestFit="1" customWidth="1"/>
    <col min="40" max="41" width="12.7109375" bestFit="1" customWidth="1"/>
    <col min="42" max="42" width="12.7109375" customWidth="1"/>
    <col min="43" max="43" width="12.5703125" bestFit="1" customWidth="1"/>
    <col min="44" max="44" width="12.7109375" bestFit="1" customWidth="1"/>
    <col min="45" max="45" width="12.28515625" bestFit="1" customWidth="1"/>
    <col min="46" max="46" width="12.7109375" bestFit="1" customWidth="1"/>
    <col min="47" max="47" width="12.5703125" bestFit="1" customWidth="1"/>
    <col min="48" max="48" width="12.7109375" bestFit="1" customWidth="1"/>
    <col min="49" max="49" width="14.28515625" bestFit="1" customWidth="1"/>
    <col min="50" max="50" width="12.28515625" bestFit="1" customWidth="1"/>
    <col min="51" max="51" width="12" bestFit="1" customWidth="1"/>
    <col min="56" max="57" width="12" bestFit="1" customWidth="1"/>
  </cols>
  <sheetData>
    <row r="1" spans="1:50" x14ac:dyDescent="0.25">
      <c r="A1">
        <v>0</v>
      </c>
      <c r="B1">
        <v>1</v>
      </c>
      <c r="C1">
        <f>B1/COUNT(B$1:B$5)</f>
        <v>0.2</v>
      </c>
      <c r="D1">
        <f>COUNT(B$1:B$5)-B1+1</f>
        <v>5</v>
      </c>
      <c r="E1" s="1">
        <f>1/D1</f>
        <v>0.2</v>
      </c>
      <c r="F1">
        <v>51.928476666666597</v>
      </c>
      <c r="G1">
        <v>7.7064666666666604</v>
      </c>
      <c r="H1">
        <v>417.1198</v>
      </c>
      <c r="J1">
        <v>5</v>
      </c>
      <c r="K1" s="1">
        <f>1/5</f>
        <v>0.2</v>
      </c>
      <c r="M1">
        <v>0</v>
      </c>
      <c r="N1">
        <f t="shared" ref="N1:N11" si="0">COUNT(M$1:M$11)-M1</f>
        <v>11</v>
      </c>
      <c r="O1" s="2">
        <f>1/N1</f>
        <v>9.0909090909090912E-2</v>
      </c>
      <c r="P1">
        <v>114.96962939109601</v>
      </c>
      <c r="Q1">
        <f>O1*P1</f>
        <v>10.451784490099637</v>
      </c>
      <c r="X1">
        <v>0</v>
      </c>
      <c r="Y1">
        <f t="shared" ref="Y1:Y10" si="1">COUNT(X$1:X$10)-X1</f>
        <v>10</v>
      </c>
      <c r="Z1" s="2">
        <f>1/Y1</f>
        <v>0.1</v>
      </c>
      <c r="AA1">
        <v>114.96962939109601</v>
      </c>
      <c r="AB1">
        <f>Z1*AA1</f>
        <v>11.496962939109601</v>
      </c>
      <c r="AH1">
        <v>0</v>
      </c>
      <c r="AI1">
        <f t="shared" ref="AI1:AI10" si="2">COUNT(AH$1:AH$10)-AH1</f>
        <v>10</v>
      </c>
      <c r="AJ1" s="2">
        <f>1/AI1</f>
        <v>0.1</v>
      </c>
      <c r="AK1">
        <v>0</v>
      </c>
      <c r="AL1">
        <f>AJ1*AK1</f>
        <v>0</v>
      </c>
    </row>
    <row r="2" spans="1:50" x14ac:dyDescent="0.25">
      <c r="A2">
        <v>1</v>
      </c>
      <c r="B2">
        <v>2</v>
      </c>
      <c r="C2">
        <f t="shared" ref="C2:C5" si="3">B2/COUNT(B$1:B$5)</f>
        <v>0.4</v>
      </c>
      <c r="D2">
        <f>COUNT(B$1:B$5)-B2+1</f>
        <v>4</v>
      </c>
      <c r="E2" s="1">
        <f t="shared" ref="E2:E5" si="4">1/D2</f>
        <v>0.25</v>
      </c>
      <c r="F2">
        <v>51.928453333333302</v>
      </c>
      <c r="G2">
        <v>7.7064666666666604</v>
      </c>
      <c r="H2">
        <v>406.1198</v>
      </c>
      <c r="J2">
        <v>4</v>
      </c>
      <c r="K2" s="1">
        <f>1/4</f>
        <v>0.25</v>
      </c>
      <c r="M2">
        <v>1</v>
      </c>
      <c r="N2">
        <f t="shared" si="0"/>
        <v>10</v>
      </c>
      <c r="O2" s="2">
        <f t="shared" ref="O2:O11" si="5">1/N2</f>
        <v>0.1</v>
      </c>
      <c r="P2">
        <v>114.918405842928</v>
      </c>
      <c r="Q2">
        <f t="shared" ref="Q2:Q11" si="6">O2*P2</f>
        <v>11.491840584292801</v>
      </c>
      <c r="S2">
        <f t="shared" ref="S2:S12" si="7">P2-P1</f>
        <v>-5.122354816801078E-2</v>
      </c>
      <c r="T2">
        <f>S2*O2</f>
        <v>-5.1223548168010781E-3</v>
      </c>
      <c r="X2">
        <v>1</v>
      </c>
      <c r="Y2">
        <f t="shared" si="1"/>
        <v>9</v>
      </c>
      <c r="Z2" s="2">
        <f t="shared" ref="Z2:Z10" si="8">1/Y2</f>
        <v>0.1111111111111111</v>
      </c>
      <c r="AA2">
        <v>114.918405842928</v>
      </c>
      <c r="AB2">
        <f t="shared" ref="AB2:AB10" si="9">Z2*AA2</f>
        <v>12.768711760325331</v>
      </c>
      <c r="AD2">
        <f t="shared" ref="AD2:AD11" si="10">AA2-AA1</f>
        <v>-5.122354816801078E-2</v>
      </c>
      <c r="AE2">
        <f>AD2*Z2</f>
        <v>-5.6915053520011976E-3</v>
      </c>
      <c r="AH2">
        <v>1</v>
      </c>
      <c r="AI2">
        <f t="shared" si="2"/>
        <v>9</v>
      </c>
      <c r="AJ2" s="2">
        <f t="shared" ref="AJ2:AJ10" si="11">1/AI2</f>
        <v>0.1111111111111111</v>
      </c>
      <c r="AK2">
        <v>1</v>
      </c>
      <c r="AL2">
        <f t="shared" ref="AL2:AL10" si="12">AJ2*AK2</f>
        <v>0.1111111111111111</v>
      </c>
      <c r="AN2">
        <f t="shared" ref="AN2:AN11" si="13">AK2-AK1</f>
        <v>1</v>
      </c>
      <c r="AO2">
        <f>AN2*AJ2</f>
        <v>0.1111111111111111</v>
      </c>
    </row>
    <row r="3" spans="1:50" x14ac:dyDescent="0.25">
      <c r="A3">
        <v>2</v>
      </c>
      <c r="B3">
        <v>3</v>
      </c>
      <c r="C3">
        <f t="shared" si="3"/>
        <v>0.6</v>
      </c>
      <c r="D3">
        <f>COUNT(B$1:B$5)-B3+1</f>
        <v>3</v>
      </c>
      <c r="E3" s="1">
        <f t="shared" si="4"/>
        <v>0.33333333333333331</v>
      </c>
      <c r="F3">
        <v>51.928453333333302</v>
      </c>
      <c r="G3">
        <v>7.7064666666666604</v>
      </c>
      <c r="H3">
        <v>395.1198</v>
      </c>
      <c r="J3">
        <v>3</v>
      </c>
      <c r="K3" s="1">
        <f>1/3</f>
        <v>0.33333333333333331</v>
      </c>
      <c r="M3">
        <v>2</v>
      </c>
      <c r="N3">
        <f t="shared" si="0"/>
        <v>9</v>
      </c>
      <c r="O3" s="2">
        <f t="shared" si="5"/>
        <v>0.1111111111111111</v>
      </c>
      <c r="P3">
        <v>115.26048401612201</v>
      </c>
      <c r="Q3">
        <f t="shared" si="6"/>
        <v>12.806720446235778</v>
      </c>
      <c r="S3">
        <f t="shared" si="7"/>
        <v>0.34207817319401101</v>
      </c>
      <c r="T3">
        <f t="shared" ref="T3:T11" si="14">S3*O3</f>
        <v>3.8008685910445664E-2</v>
      </c>
      <c r="X3">
        <v>2</v>
      </c>
      <c r="Y3">
        <f t="shared" si="1"/>
        <v>8</v>
      </c>
      <c r="Z3" s="2">
        <f t="shared" si="8"/>
        <v>0.125</v>
      </c>
      <c r="AA3">
        <v>115.26048401612201</v>
      </c>
      <c r="AB3">
        <f t="shared" si="9"/>
        <v>14.407560502015251</v>
      </c>
      <c r="AD3">
        <f t="shared" si="10"/>
        <v>0.34207817319401101</v>
      </c>
      <c r="AE3">
        <f t="shared" ref="AE3:AE10" si="15">AD3*Z3</f>
        <v>4.2759771649251377E-2</v>
      </c>
      <c r="AH3">
        <v>2</v>
      </c>
      <c r="AI3">
        <f t="shared" si="2"/>
        <v>8</v>
      </c>
      <c r="AJ3" s="2">
        <f t="shared" si="11"/>
        <v>0.125</v>
      </c>
      <c r="AK3">
        <v>2</v>
      </c>
      <c r="AL3">
        <f t="shared" si="12"/>
        <v>0.25</v>
      </c>
      <c r="AN3">
        <f t="shared" si="13"/>
        <v>1</v>
      </c>
      <c r="AO3">
        <f t="shared" ref="AO3:AO10" si="16">AN3*AJ3</f>
        <v>0.125</v>
      </c>
    </row>
    <row r="4" spans="1:50" x14ac:dyDescent="0.25">
      <c r="A4">
        <v>3</v>
      </c>
      <c r="B4">
        <v>4</v>
      </c>
      <c r="C4">
        <f t="shared" si="3"/>
        <v>0.8</v>
      </c>
      <c r="D4">
        <f>COUNT(B$1:B$5)-B4+1</f>
        <v>2</v>
      </c>
      <c r="E4" s="1">
        <f t="shared" si="4"/>
        <v>0.5</v>
      </c>
      <c r="F4">
        <v>51.928586666666597</v>
      </c>
      <c r="G4">
        <v>7.7065333333333301</v>
      </c>
      <c r="H4">
        <v>384.1198</v>
      </c>
      <c r="J4">
        <v>2</v>
      </c>
      <c r="K4" s="1">
        <f>1/2</f>
        <v>0.5</v>
      </c>
      <c r="M4">
        <v>3</v>
      </c>
      <c r="N4">
        <f t="shared" si="0"/>
        <v>8</v>
      </c>
      <c r="O4" s="2">
        <f t="shared" si="5"/>
        <v>0.125</v>
      </c>
      <c r="P4">
        <v>115.696108055689</v>
      </c>
      <c r="Q4">
        <f t="shared" si="6"/>
        <v>14.462013506961124</v>
      </c>
      <c r="S4">
        <f t="shared" si="7"/>
        <v>0.43562403956698859</v>
      </c>
      <c r="T4">
        <f t="shared" si="14"/>
        <v>5.4453004945873573E-2</v>
      </c>
      <c r="X4">
        <v>3</v>
      </c>
      <c r="Y4">
        <f t="shared" si="1"/>
        <v>7</v>
      </c>
      <c r="Z4" s="2">
        <f t="shared" si="8"/>
        <v>0.14285714285714285</v>
      </c>
      <c r="AA4">
        <v>115.696108055689</v>
      </c>
      <c r="AB4">
        <f t="shared" si="9"/>
        <v>16.528015436526999</v>
      </c>
      <c r="AD4">
        <f t="shared" si="10"/>
        <v>0.43562403956698859</v>
      </c>
      <c r="AE4">
        <f t="shared" si="15"/>
        <v>6.2232005652426939E-2</v>
      </c>
      <c r="AH4">
        <v>3</v>
      </c>
      <c r="AI4">
        <f t="shared" si="2"/>
        <v>7</v>
      </c>
      <c r="AJ4" s="2">
        <f t="shared" si="11"/>
        <v>0.14285714285714285</v>
      </c>
      <c r="AK4">
        <v>3</v>
      </c>
      <c r="AL4">
        <f t="shared" si="12"/>
        <v>0.42857142857142855</v>
      </c>
      <c r="AN4">
        <f t="shared" si="13"/>
        <v>1</v>
      </c>
      <c r="AO4">
        <f t="shared" si="16"/>
        <v>0.14285714285714285</v>
      </c>
    </row>
    <row r="5" spans="1:50" x14ac:dyDescent="0.25">
      <c r="A5">
        <v>4</v>
      </c>
      <c r="B5">
        <v>5</v>
      </c>
      <c r="C5">
        <f t="shared" si="3"/>
        <v>1</v>
      </c>
      <c r="D5">
        <f>COUNT(B$1:B$5)-B5+1</f>
        <v>1</v>
      </c>
      <c r="E5" s="1">
        <f t="shared" si="4"/>
        <v>1</v>
      </c>
      <c r="F5">
        <v>51.928719999999998</v>
      </c>
      <c r="G5">
        <v>7.7066666666666599</v>
      </c>
      <c r="H5">
        <v>373.1198</v>
      </c>
      <c r="J5">
        <v>1</v>
      </c>
      <c r="K5" s="1">
        <f>1/1</f>
        <v>1</v>
      </c>
      <c r="M5">
        <v>4</v>
      </c>
      <c r="N5">
        <f t="shared" si="0"/>
        <v>7</v>
      </c>
      <c r="O5" s="2">
        <f t="shared" si="5"/>
        <v>0.14285714285714285</v>
      </c>
      <c r="P5">
        <v>116.064471566374</v>
      </c>
      <c r="Q5">
        <f t="shared" si="6"/>
        <v>16.580638795196283</v>
      </c>
      <c r="S5">
        <f t="shared" si="7"/>
        <v>0.36836351068500051</v>
      </c>
      <c r="T5">
        <f t="shared" si="14"/>
        <v>5.2623358669285782E-2</v>
      </c>
      <c r="X5">
        <v>4</v>
      </c>
      <c r="Y5">
        <f t="shared" si="1"/>
        <v>6</v>
      </c>
      <c r="Z5" s="2">
        <f t="shared" si="8"/>
        <v>0.16666666666666666</v>
      </c>
      <c r="AA5">
        <v>116.064471566374</v>
      </c>
      <c r="AB5">
        <f t="shared" si="9"/>
        <v>19.344078594395665</v>
      </c>
      <c r="AD5">
        <f t="shared" si="10"/>
        <v>0.36836351068500051</v>
      </c>
      <c r="AE5">
        <f t="shared" si="15"/>
        <v>6.1393918447500084E-2</v>
      </c>
      <c r="AH5">
        <v>4</v>
      </c>
      <c r="AI5">
        <f t="shared" si="2"/>
        <v>6</v>
      </c>
      <c r="AJ5" s="2">
        <f t="shared" si="11"/>
        <v>0.16666666666666666</v>
      </c>
      <c r="AK5">
        <v>4</v>
      </c>
      <c r="AL5">
        <f t="shared" si="12"/>
        <v>0.66666666666666663</v>
      </c>
      <c r="AN5">
        <f t="shared" si="13"/>
        <v>1</v>
      </c>
      <c r="AO5">
        <f t="shared" si="16"/>
        <v>0.16666666666666666</v>
      </c>
    </row>
    <row r="6" spans="1:50" x14ac:dyDescent="0.25">
      <c r="M6">
        <v>5</v>
      </c>
      <c r="N6">
        <f t="shared" si="0"/>
        <v>6</v>
      </c>
      <c r="O6" s="2">
        <f t="shared" si="5"/>
        <v>0.16666666666666666</v>
      </c>
      <c r="P6">
        <v>116.31960643783</v>
      </c>
      <c r="Q6">
        <f t="shared" si="6"/>
        <v>19.386601072971665</v>
      </c>
      <c r="S6">
        <f t="shared" si="7"/>
        <v>0.25513487145600777</v>
      </c>
      <c r="T6">
        <f t="shared" si="14"/>
        <v>4.2522478576001291E-2</v>
      </c>
      <c r="X6">
        <v>5</v>
      </c>
      <c r="Y6">
        <f t="shared" si="1"/>
        <v>5</v>
      </c>
      <c r="Z6" s="2">
        <f t="shared" si="8"/>
        <v>0.2</v>
      </c>
      <c r="AA6">
        <v>116.31960643783</v>
      </c>
      <c r="AB6">
        <f t="shared" si="9"/>
        <v>23.263921287566003</v>
      </c>
      <c r="AD6">
        <f t="shared" si="10"/>
        <v>0.25513487145600777</v>
      </c>
      <c r="AE6">
        <f t="shared" si="15"/>
        <v>5.1026974291201559E-2</v>
      </c>
      <c r="AH6">
        <v>5</v>
      </c>
      <c r="AI6">
        <f t="shared" si="2"/>
        <v>5</v>
      </c>
      <c r="AJ6" s="2">
        <f t="shared" si="11"/>
        <v>0.2</v>
      </c>
      <c r="AK6">
        <v>3</v>
      </c>
      <c r="AL6">
        <f t="shared" si="12"/>
        <v>0.60000000000000009</v>
      </c>
      <c r="AN6">
        <f t="shared" si="13"/>
        <v>-1</v>
      </c>
      <c r="AO6">
        <f t="shared" si="16"/>
        <v>-0.2</v>
      </c>
    </row>
    <row r="7" spans="1:50" x14ac:dyDescent="0.25">
      <c r="M7">
        <v>6</v>
      </c>
      <c r="N7">
        <f t="shared" si="0"/>
        <v>5</v>
      </c>
      <c r="O7" s="2">
        <f t="shared" si="5"/>
        <v>0.2</v>
      </c>
      <c r="P7">
        <v>116.614884466463</v>
      </c>
      <c r="Q7">
        <f t="shared" si="6"/>
        <v>23.322976893292601</v>
      </c>
      <c r="S7">
        <f t="shared" si="7"/>
        <v>0.29527802863299257</v>
      </c>
      <c r="T7">
        <f t="shared" si="14"/>
        <v>5.9055605726598515E-2</v>
      </c>
      <c r="X7">
        <v>6</v>
      </c>
      <c r="Y7">
        <f t="shared" si="1"/>
        <v>4</v>
      </c>
      <c r="Z7" s="2">
        <f t="shared" si="8"/>
        <v>0.25</v>
      </c>
      <c r="AA7">
        <v>116.614884466463</v>
      </c>
      <c r="AB7">
        <f t="shared" si="9"/>
        <v>29.153721116615749</v>
      </c>
      <c r="AD7">
        <f t="shared" si="10"/>
        <v>0.29527802863299257</v>
      </c>
      <c r="AE7">
        <f t="shared" si="15"/>
        <v>7.3819507158248143E-2</v>
      </c>
      <c r="AH7">
        <v>6</v>
      </c>
      <c r="AI7">
        <f t="shared" si="2"/>
        <v>4</v>
      </c>
      <c r="AJ7" s="2">
        <f t="shared" si="11"/>
        <v>0.25</v>
      </c>
      <c r="AK7">
        <v>2</v>
      </c>
      <c r="AL7">
        <f t="shared" si="12"/>
        <v>0.5</v>
      </c>
      <c r="AN7">
        <f t="shared" si="13"/>
        <v>-1</v>
      </c>
      <c r="AO7">
        <f t="shared" si="16"/>
        <v>-0.25</v>
      </c>
    </row>
    <row r="8" spans="1:50" x14ac:dyDescent="0.25">
      <c r="M8">
        <v>7</v>
      </c>
      <c r="N8">
        <f t="shared" si="0"/>
        <v>4</v>
      </c>
      <c r="O8" s="2">
        <f t="shared" si="5"/>
        <v>0.25</v>
      </c>
      <c r="P8">
        <v>116.887351038207</v>
      </c>
      <c r="Q8">
        <f t="shared" si="6"/>
        <v>29.22183775955175</v>
      </c>
      <c r="S8">
        <f t="shared" si="7"/>
        <v>0.27246657174400468</v>
      </c>
      <c r="T8">
        <f t="shared" si="14"/>
        <v>6.811664293600117E-2</v>
      </c>
      <c r="X8">
        <v>7</v>
      </c>
      <c r="Y8">
        <f t="shared" si="1"/>
        <v>3</v>
      </c>
      <c r="Z8" s="2">
        <f t="shared" si="8"/>
        <v>0.33333333333333331</v>
      </c>
      <c r="AA8">
        <v>116.887351038207</v>
      </c>
      <c r="AB8">
        <f t="shared" si="9"/>
        <v>38.962450346068998</v>
      </c>
      <c r="AD8">
        <f t="shared" si="10"/>
        <v>0.27246657174400468</v>
      </c>
      <c r="AE8">
        <f t="shared" si="15"/>
        <v>9.0822190581334894E-2</v>
      </c>
      <c r="AH8">
        <v>7</v>
      </c>
      <c r="AI8">
        <f t="shared" si="2"/>
        <v>3</v>
      </c>
      <c r="AJ8" s="2">
        <f t="shared" si="11"/>
        <v>0.33333333333333331</v>
      </c>
      <c r="AK8">
        <v>3</v>
      </c>
      <c r="AL8">
        <f t="shared" si="12"/>
        <v>1</v>
      </c>
      <c r="AN8">
        <f t="shared" si="13"/>
        <v>1</v>
      </c>
      <c r="AO8">
        <f t="shared" si="16"/>
        <v>0.33333333333333331</v>
      </c>
    </row>
    <row r="9" spans="1:50" x14ac:dyDescent="0.25">
      <c r="M9">
        <v>8</v>
      </c>
      <c r="N9">
        <f t="shared" si="0"/>
        <v>3</v>
      </c>
      <c r="O9" s="2">
        <f t="shared" si="5"/>
        <v>0.33333333333333331</v>
      </c>
      <c r="P9">
        <v>117.23856011455899</v>
      </c>
      <c r="Q9">
        <f t="shared" si="6"/>
        <v>39.079520038186331</v>
      </c>
      <c r="S9">
        <f t="shared" si="7"/>
        <v>0.35120907635199217</v>
      </c>
      <c r="T9">
        <f t="shared" si="14"/>
        <v>0.11706969211733072</v>
      </c>
      <c r="X9">
        <v>8</v>
      </c>
      <c r="Y9">
        <f t="shared" si="1"/>
        <v>2</v>
      </c>
      <c r="Z9" s="2">
        <f t="shared" si="8"/>
        <v>0.5</v>
      </c>
      <c r="AA9">
        <v>117.23856011455899</v>
      </c>
      <c r="AB9">
        <f t="shared" si="9"/>
        <v>58.619280057279497</v>
      </c>
      <c r="AD9">
        <f t="shared" si="10"/>
        <v>0.35120907635199217</v>
      </c>
      <c r="AE9">
        <f t="shared" si="15"/>
        <v>0.17560453817599608</v>
      </c>
      <c r="AH9">
        <v>8</v>
      </c>
      <c r="AI9">
        <f t="shared" si="2"/>
        <v>2</v>
      </c>
      <c r="AJ9" s="2">
        <f t="shared" si="11"/>
        <v>0.5</v>
      </c>
      <c r="AK9">
        <v>4</v>
      </c>
      <c r="AL9">
        <f t="shared" si="12"/>
        <v>2</v>
      </c>
      <c r="AN9">
        <f t="shared" si="13"/>
        <v>1</v>
      </c>
      <c r="AO9">
        <f t="shared" si="16"/>
        <v>0.5</v>
      </c>
    </row>
    <row r="10" spans="1:50" x14ac:dyDescent="0.25">
      <c r="M10">
        <v>9</v>
      </c>
      <c r="N10">
        <f t="shared" si="0"/>
        <v>2</v>
      </c>
      <c r="O10" s="2">
        <f t="shared" si="5"/>
        <v>0.5</v>
      </c>
      <c r="P10">
        <v>117.69254883713801</v>
      </c>
      <c r="Q10">
        <f t="shared" si="6"/>
        <v>58.846274418569003</v>
      </c>
      <c r="S10">
        <f t="shared" si="7"/>
        <v>0.45398872257901246</v>
      </c>
      <c r="T10">
        <f t="shared" si="14"/>
        <v>0.22699436128950623</v>
      </c>
      <c r="X10">
        <v>9</v>
      </c>
      <c r="Y10">
        <f t="shared" si="1"/>
        <v>1</v>
      </c>
      <c r="Z10" s="2">
        <f t="shared" si="8"/>
        <v>1</v>
      </c>
      <c r="AA10">
        <v>117.69254883713801</v>
      </c>
      <c r="AB10">
        <f t="shared" si="9"/>
        <v>117.69254883713801</v>
      </c>
      <c r="AD10">
        <f t="shared" si="10"/>
        <v>0.45398872257901246</v>
      </c>
      <c r="AE10">
        <f t="shared" si="15"/>
        <v>0.45398872257901246</v>
      </c>
      <c r="AH10">
        <v>9</v>
      </c>
      <c r="AI10">
        <f t="shared" si="2"/>
        <v>1</v>
      </c>
      <c r="AJ10" s="2">
        <f t="shared" si="11"/>
        <v>1</v>
      </c>
      <c r="AK10">
        <v>7</v>
      </c>
      <c r="AL10">
        <f t="shared" si="12"/>
        <v>7</v>
      </c>
      <c r="AN10">
        <f t="shared" si="13"/>
        <v>3</v>
      </c>
      <c r="AO10">
        <f t="shared" si="16"/>
        <v>3</v>
      </c>
    </row>
    <row r="11" spans="1:50" x14ac:dyDescent="0.25">
      <c r="M11">
        <v>10</v>
      </c>
      <c r="N11">
        <f t="shared" si="0"/>
        <v>1</v>
      </c>
      <c r="O11" s="2">
        <f t="shared" si="5"/>
        <v>1</v>
      </c>
      <c r="P11">
        <v>118.1487797468</v>
      </c>
      <c r="Q11">
        <f t="shared" si="6"/>
        <v>118.1487797468</v>
      </c>
      <c r="S11">
        <f t="shared" si="7"/>
        <v>0.45623090966199698</v>
      </c>
      <c r="T11">
        <f t="shared" si="14"/>
        <v>0.45623090966199698</v>
      </c>
      <c r="Z11" s="2"/>
      <c r="AA11">
        <f>AF11</f>
        <v>118.04814000426117</v>
      </c>
      <c r="AB11">
        <f>SUM(AB1:AB10)/SUM(Z1:Z10)</f>
        <v>116.84566755319653</v>
      </c>
      <c r="AD11">
        <f t="shared" si="10"/>
        <v>0.35559116712316552</v>
      </c>
      <c r="AE11">
        <f>SUM(AE2:AE10)/SUM(Z2:Z10)</f>
        <v>0.35559116712317085</v>
      </c>
      <c r="AF11">
        <f>AA10+AE11</f>
        <v>118.04814000426117</v>
      </c>
      <c r="AJ11" s="2"/>
      <c r="AK11">
        <f>AP11</f>
        <v>8.3888343386169169</v>
      </c>
      <c r="AL11">
        <f>SUM(AL1:AL10)/SUM(AJ1:AJ10)</f>
        <v>4.286952987400082</v>
      </c>
      <c r="AN11">
        <f t="shared" si="13"/>
        <v>1.3888343386169169</v>
      </c>
      <c r="AO11">
        <f>SUM(AO2:AO10)/SUM(AJ2:AJ10)</f>
        <v>1.3888343386169166</v>
      </c>
      <c r="AP11">
        <f>AK10+AO11</f>
        <v>8.3888343386169169</v>
      </c>
    </row>
    <row r="12" spans="1:50" x14ac:dyDescent="0.25">
      <c r="P12">
        <f>U12</f>
        <v>118.52773652911146</v>
      </c>
      <c r="Q12">
        <f>SUM(Q1:Q11)/SUM(O1:O11)</f>
        <v>117.15674093595577</v>
      </c>
      <c r="S12">
        <f t="shared" si="7"/>
        <v>0.37895678231146235</v>
      </c>
      <c r="T12">
        <f>SUM(T2:T11)/SUM(O2:O11)</f>
        <v>0.37895678231146479</v>
      </c>
      <c r="U12">
        <f>P11+T12</f>
        <v>118.52773652911146</v>
      </c>
    </row>
    <row r="13" spans="1:50" x14ac:dyDescent="0.25">
      <c r="AR13" t="s">
        <v>10</v>
      </c>
      <c r="AS13" t="s">
        <v>11</v>
      </c>
      <c r="AT13" t="s">
        <v>12</v>
      </c>
      <c r="AU13" t="s">
        <v>14</v>
      </c>
      <c r="AV13" t="s">
        <v>13</v>
      </c>
      <c r="AW13" t="s">
        <v>15</v>
      </c>
      <c r="AX13" t="s">
        <v>16</v>
      </c>
    </row>
    <row r="15" spans="1:50" x14ac:dyDescent="0.25">
      <c r="M15">
        <v>0</v>
      </c>
      <c r="N15">
        <f t="shared" ref="N15:N24" si="17">COUNT(M$15:M$25)-M15-1</f>
        <v>10</v>
      </c>
      <c r="O15" s="3">
        <f t="shared" ref="O15:O24" si="18">1/(2^N15)</f>
        <v>9.765625E-4</v>
      </c>
      <c r="P15">
        <v>114.96962939109601</v>
      </c>
      <c r="Q15">
        <f>O15*P15</f>
        <v>0.11227502870224219</v>
      </c>
      <c r="X15">
        <v>0</v>
      </c>
      <c r="Y15">
        <f t="shared" ref="Y15:Y24" si="19">COUNT(X$15:X$25)-X15-1</f>
        <v>9</v>
      </c>
      <c r="Z15" s="3">
        <f t="shared" ref="Z15:Z23" si="20">1/(4^Y15)</f>
        <v>3.814697265625E-6</v>
      </c>
      <c r="AA15">
        <v>114.96962939109601</v>
      </c>
      <c r="AB15">
        <f>Z15*AA15</f>
        <v>4.3857433086813357E-4</v>
      </c>
      <c r="AH15">
        <v>0</v>
      </c>
      <c r="AI15">
        <f t="shared" ref="AI15:AI24" si="21">COUNT(AH$15:AH$25)-AH15-1</f>
        <v>9</v>
      </c>
      <c r="AJ15" s="3">
        <f t="shared" ref="AJ15:AJ23" si="22">1/(4^AI15)</f>
        <v>3.814697265625E-6</v>
      </c>
      <c r="AK15">
        <v>114.96962939109601</v>
      </c>
      <c r="AL15">
        <f>AJ15*AK15</f>
        <v>4.3857433086813357E-4</v>
      </c>
      <c r="AR15">
        <v>0</v>
      </c>
      <c r="AS15">
        <f t="shared" ref="AS15:AS23" si="23">COUNT(AR$15:AR$24)-AR15-1</f>
        <v>9</v>
      </c>
      <c r="AT15" s="13">
        <f t="shared" ref="AT15:AT24" si="24">1/(AS$31^AS15)</f>
        <v>3.814697265625E-6</v>
      </c>
      <c r="AU15">
        <f t="shared" ref="AU15:AU23" si="25">BA32</f>
        <v>51.8332433333333</v>
      </c>
    </row>
    <row r="16" spans="1:50" x14ac:dyDescent="0.25">
      <c r="M16">
        <v>1</v>
      </c>
      <c r="N16">
        <f t="shared" si="17"/>
        <v>9</v>
      </c>
      <c r="O16" s="3">
        <f t="shared" si="18"/>
        <v>1.953125E-3</v>
      </c>
      <c r="P16">
        <v>114.918405842928</v>
      </c>
      <c r="Q16">
        <f t="shared" ref="Q16:Q25" si="26">O16*P16</f>
        <v>0.22445001141196874</v>
      </c>
      <c r="S16">
        <f t="shared" ref="S16:S26" si="27">P16-P15</f>
        <v>-5.122354816801078E-2</v>
      </c>
      <c r="T16">
        <f>S16*O16</f>
        <v>-1.0004599251564605E-4</v>
      </c>
      <c r="X16">
        <v>1</v>
      </c>
      <c r="Y16">
        <f t="shared" si="19"/>
        <v>8</v>
      </c>
      <c r="Z16" s="3">
        <f t="shared" si="20"/>
        <v>1.52587890625E-5</v>
      </c>
      <c r="AA16">
        <v>114.918405842928</v>
      </c>
      <c r="AB16">
        <f t="shared" ref="AB16:AB24" si="28">Z16*AA16</f>
        <v>1.7535157141560058E-3</v>
      </c>
      <c r="AD16">
        <f t="shared" ref="AD16:AD24" si="29">AA16-AA15</f>
        <v>-5.122354816801078E-2</v>
      </c>
      <c r="AE16">
        <f>AD16*Z16</f>
        <v>-7.816093165284848E-7</v>
      </c>
      <c r="AH16">
        <v>1</v>
      </c>
      <c r="AI16">
        <f t="shared" si="21"/>
        <v>8</v>
      </c>
      <c r="AJ16" s="3">
        <f t="shared" si="22"/>
        <v>1.52587890625E-5</v>
      </c>
      <c r="AK16">
        <v>114.918405842928</v>
      </c>
      <c r="AL16">
        <f t="shared" ref="AL16:AL24" si="30">AJ16*AK16</f>
        <v>1.7535157141560058E-3</v>
      </c>
      <c r="AN16">
        <f t="shared" ref="AN16:AN24" si="31">AK16-AK15</f>
        <v>-5.122354816801078E-2</v>
      </c>
      <c r="AO16">
        <f>AN16*AJ16</f>
        <v>-7.816093165284848E-7</v>
      </c>
      <c r="AR16">
        <v>1</v>
      </c>
      <c r="AS16">
        <f t="shared" si="23"/>
        <v>8</v>
      </c>
      <c r="AT16" s="13">
        <f t="shared" si="24"/>
        <v>1.52587890625E-5</v>
      </c>
      <c r="AU16">
        <f t="shared" si="25"/>
        <v>51.833435000000001</v>
      </c>
      <c r="AV16">
        <f t="shared" ref="AV16:AV24" si="32">AU16-AU15</f>
        <v>1.9166666670145105E-4</v>
      </c>
    </row>
    <row r="17" spans="13:53" x14ac:dyDescent="0.25">
      <c r="M17">
        <v>2</v>
      </c>
      <c r="N17">
        <f t="shared" si="17"/>
        <v>8</v>
      </c>
      <c r="O17" s="3">
        <f t="shared" si="18"/>
        <v>3.90625E-3</v>
      </c>
      <c r="P17">
        <v>115.26048401612201</v>
      </c>
      <c r="Q17">
        <f t="shared" si="26"/>
        <v>0.45023626568797659</v>
      </c>
      <c r="S17">
        <f t="shared" si="27"/>
        <v>0.34207817319401101</v>
      </c>
      <c r="T17">
        <f t="shared" ref="T17:T25" si="33">S17*O17</f>
        <v>1.3362428640391055E-3</v>
      </c>
      <c r="X17">
        <v>2</v>
      </c>
      <c r="Y17">
        <f t="shared" si="19"/>
        <v>7</v>
      </c>
      <c r="Z17" s="3">
        <f t="shared" si="20"/>
        <v>6.103515625E-5</v>
      </c>
      <c r="AA17">
        <v>115.26048401612201</v>
      </c>
      <c r="AB17">
        <f t="shared" si="28"/>
        <v>7.0349416513746342E-3</v>
      </c>
      <c r="AD17">
        <f t="shared" si="29"/>
        <v>0.34207817319401101</v>
      </c>
      <c r="AE17">
        <f t="shared" ref="AE17:AE24" si="34">AD17*Z17</f>
        <v>2.0878794750611024E-5</v>
      </c>
      <c r="AH17">
        <v>2</v>
      </c>
      <c r="AI17">
        <f t="shared" si="21"/>
        <v>7</v>
      </c>
      <c r="AJ17" s="3">
        <f t="shared" si="22"/>
        <v>6.103515625E-5</v>
      </c>
      <c r="AK17">
        <v>115.26048401612201</v>
      </c>
      <c r="AL17">
        <f t="shared" si="30"/>
        <v>7.0349416513746342E-3</v>
      </c>
      <c r="AN17">
        <f t="shared" si="31"/>
        <v>0.34207817319401101</v>
      </c>
      <c r="AO17">
        <f t="shared" ref="AO17:AO24" si="35">AN17*AJ17</f>
        <v>2.0878794750611024E-5</v>
      </c>
      <c r="AR17">
        <v>2</v>
      </c>
      <c r="AS17">
        <f t="shared" si="23"/>
        <v>7</v>
      </c>
      <c r="AT17" s="13">
        <f t="shared" si="24"/>
        <v>6.103515625E-5</v>
      </c>
      <c r="AU17">
        <f t="shared" si="25"/>
        <v>51.833598333333299</v>
      </c>
      <c r="AV17">
        <f t="shared" si="32"/>
        <v>1.6333333329754396E-4</v>
      </c>
      <c r="AW17" s="3">
        <f>AV17-AV16</f>
        <v>-2.8333333403907091E-5</v>
      </c>
      <c r="AX17">
        <f t="shared" ref="AX17:AX24" si="36">AW17*AT17</f>
        <v>-1.7293294313908136E-9</v>
      </c>
    </row>
    <row r="18" spans="13:53" x14ac:dyDescent="0.25">
      <c r="M18">
        <v>3</v>
      </c>
      <c r="N18">
        <f t="shared" si="17"/>
        <v>7</v>
      </c>
      <c r="O18" s="3">
        <f t="shared" si="18"/>
        <v>7.8125E-3</v>
      </c>
      <c r="P18">
        <v>115.696108055689</v>
      </c>
      <c r="Q18">
        <f t="shared" si="26"/>
        <v>0.90387584418507028</v>
      </c>
      <c r="S18">
        <f t="shared" si="27"/>
        <v>0.43562403956698859</v>
      </c>
      <c r="T18">
        <f t="shared" si="33"/>
        <v>3.4033128091170983E-3</v>
      </c>
      <c r="X18">
        <v>3</v>
      </c>
      <c r="Y18">
        <f t="shared" si="19"/>
        <v>6</v>
      </c>
      <c r="Z18" s="3">
        <f t="shared" si="20"/>
        <v>2.44140625E-4</v>
      </c>
      <c r="AA18">
        <v>115.696108055689</v>
      </c>
      <c r="AB18">
        <f t="shared" si="28"/>
        <v>2.8246120130783446E-2</v>
      </c>
      <c r="AD18">
        <f t="shared" si="29"/>
        <v>0.43562403956698859</v>
      </c>
      <c r="AE18">
        <f t="shared" si="34"/>
        <v>1.0635352528490932E-4</v>
      </c>
      <c r="AH18">
        <v>3</v>
      </c>
      <c r="AI18">
        <f t="shared" si="21"/>
        <v>6</v>
      </c>
      <c r="AJ18" s="3">
        <f t="shared" si="22"/>
        <v>2.44140625E-4</v>
      </c>
      <c r="AK18">
        <v>115.696108055689</v>
      </c>
      <c r="AL18">
        <f t="shared" si="30"/>
        <v>2.8246120130783446E-2</v>
      </c>
      <c r="AN18">
        <f t="shared" si="31"/>
        <v>0.43562403956698859</v>
      </c>
      <c r="AO18">
        <f t="shared" si="35"/>
        <v>1.0635352528490932E-4</v>
      </c>
      <c r="AR18">
        <v>3</v>
      </c>
      <c r="AS18">
        <f t="shared" si="23"/>
        <v>6</v>
      </c>
      <c r="AT18" s="13">
        <f t="shared" si="24"/>
        <v>2.44140625E-4</v>
      </c>
      <c r="AU18">
        <f t="shared" si="25"/>
        <v>51.833638333333298</v>
      </c>
      <c r="AV18">
        <f t="shared" si="32"/>
        <v>3.9999999998485691E-5</v>
      </c>
      <c r="AW18" s="3">
        <f t="shared" ref="AW18:AW24" si="37">AV18-AV17</f>
        <v>-1.2333333329905827E-4</v>
      </c>
      <c r="AX18">
        <f t="shared" si="36"/>
        <v>-3.0110677074965397E-8</v>
      </c>
    </row>
    <row r="19" spans="13:53" x14ac:dyDescent="0.25">
      <c r="M19">
        <v>4</v>
      </c>
      <c r="N19">
        <f t="shared" si="17"/>
        <v>6</v>
      </c>
      <c r="O19" s="3">
        <f t="shared" si="18"/>
        <v>1.5625E-2</v>
      </c>
      <c r="P19">
        <v>116.064471566374</v>
      </c>
      <c r="Q19">
        <f t="shared" si="26"/>
        <v>1.8135073682245937</v>
      </c>
      <c r="S19">
        <f t="shared" si="27"/>
        <v>0.36836351068500051</v>
      </c>
      <c r="T19">
        <f t="shared" si="33"/>
        <v>5.7556798544531329E-3</v>
      </c>
      <c r="X19">
        <v>4</v>
      </c>
      <c r="Y19">
        <f t="shared" si="19"/>
        <v>5</v>
      </c>
      <c r="Z19" s="3">
        <f t="shared" si="20"/>
        <v>9.765625E-4</v>
      </c>
      <c r="AA19">
        <v>116.064471566374</v>
      </c>
      <c r="AB19">
        <f t="shared" si="28"/>
        <v>0.11334421051403711</v>
      </c>
      <c r="AD19">
        <f t="shared" si="29"/>
        <v>0.36836351068500051</v>
      </c>
      <c r="AE19">
        <f t="shared" si="34"/>
        <v>3.5972999090332081E-4</v>
      </c>
      <c r="AH19">
        <v>4</v>
      </c>
      <c r="AI19">
        <f t="shared" si="21"/>
        <v>5</v>
      </c>
      <c r="AJ19" s="3">
        <f t="shared" si="22"/>
        <v>9.765625E-4</v>
      </c>
      <c r="AK19">
        <v>116.064471566374</v>
      </c>
      <c r="AL19">
        <f t="shared" si="30"/>
        <v>0.11334421051403711</v>
      </c>
      <c r="AN19">
        <f t="shared" si="31"/>
        <v>0.36836351068500051</v>
      </c>
      <c r="AO19">
        <f t="shared" si="35"/>
        <v>3.5972999090332081E-4</v>
      </c>
      <c r="AR19">
        <v>4</v>
      </c>
      <c r="AS19">
        <f t="shared" si="23"/>
        <v>5</v>
      </c>
      <c r="AT19" s="13">
        <f t="shared" si="24"/>
        <v>9.765625E-4</v>
      </c>
      <c r="AU19">
        <f t="shared" si="25"/>
        <v>51.833485000000003</v>
      </c>
      <c r="AV19">
        <f t="shared" si="32"/>
        <v>-1.5333333329436982E-4</v>
      </c>
      <c r="AW19" s="3">
        <f t="shared" si="37"/>
        <v>-1.9333333329285551E-4</v>
      </c>
      <c r="AX19">
        <f t="shared" si="36"/>
        <v>-1.8880208329380421E-7</v>
      </c>
    </row>
    <row r="20" spans="13:53" x14ac:dyDescent="0.25">
      <c r="M20">
        <v>5</v>
      </c>
      <c r="N20">
        <f t="shared" si="17"/>
        <v>5</v>
      </c>
      <c r="O20" s="3">
        <f t="shared" si="18"/>
        <v>3.125E-2</v>
      </c>
      <c r="P20">
        <v>116.31960643783</v>
      </c>
      <c r="Q20">
        <f t="shared" si="26"/>
        <v>3.6349877011821876</v>
      </c>
      <c r="S20">
        <f t="shared" si="27"/>
        <v>0.25513487145600777</v>
      </c>
      <c r="T20">
        <f t="shared" si="33"/>
        <v>7.9729647330002429E-3</v>
      </c>
      <c r="X20">
        <v>5</v>
      </c>
      <c r="Y20">
        <f t="shared" si="19"/>
        <v>4</v>
      </c>
      <c r="Z20" s="3">
        <f t="shared" si="20"/>
        <v>3.90625E-3</v>
      </c>
      <c r="AA20">
        <v>116.31960643783</v>
      </c>
      <c r="AB20">
        <f t="shared" si="28"/>
        <v>0.45437346264777345</v>
      </c>
      <c r="AD20">
        <f t="shared" si="29"/>
        <v>0.25513487145600777</v>
      </c>
      <c r="AE20">
        <f t="shared" si="34"/>
        <v>9.9662059162503036E-4</v>
      </c>
      <c r="AH20">
        <v>5</v>
      </c>
      <c r="AI20">
        <f t="shared" si="21"/>
        <v>4</v>
      </c>
      <c r="AJ20" s="3">
        <f t="shared" si="22"/>
        <v>3.90625E-3</v>
      </c>
      <c r="AK20">
        <v>116.31960643783</v>
      </c>
      <c r="AL20">
        <f t="shared" si="30"/>
        <v>0.45437346264777345</v>
      </c>
      <c r="AN20">
        <f t="shared" si="31"/>
        <v>0.25513487145600777</v>
      </c>
      <c r="AO20">
        <f t="shared" si="35"/>
        <v>9.9662059162503036E-4</v>
      </c>
      <c r="AR20">
        <v>5</v>
      </c>
      <c r="AS20">
        <f t="shared" si="23"/>
        <v>4</v>
      </c>
      <c r="AT20" s="13">
        <f t="shared" si="24"/>
        <v>3.90625E-3</v>
      </c>
      <c r="AU20">
        <f t="shared" si="25"/>
        <v>51.833215000000003</v>
      </c>
      <c r="AV20">
        <f t="shared" si="32"/>
        <v>-2.7000000000043656E-4</v>
      </c>
      <c r="AW20" s="3">
        <f t="shared" si="37"/>
        <v>-1.1666666670606674E-4</v>
      </c>
      <c r="AX20">
        <f t="shared" si="36"/>
        <v>-4.5572916682057318E-7</v>
      </c>
    </row>
    <row r="21" spans="13:53" x14ac:dyDescent="0.25">
      <c r="M21">
        <v>6</v>
      </c>
      <c r="N21">
        <f t="shared" si="17"/>
        <v>4</v>
      </c>
      <c r="O21" s="3">
        <f t="shared" si="18"/>
        <v>6.25E-2</v>
      </c>
      <c r="P21">
        <v>116.614884466463</v>
      </c>
      <c r="Q21">
        <f t="shared" si="26"/>
        <v>7.2884302791539373</v>
      </c>
      <c r="S21">
        <f t="shared" si="27"/>
        <v>0.29527802863299257</v>
      </c>
      <c r="T21">
        <f t="shared" si="33"/>
        <v>1.8454876789562036E-2</v>
      </c>
      <c r="X21">
        <v>6</v>
      </c>
      <c r="Y21">
        <f t="shared" si="19"/>
        <v>3</v>
      </c>
      <c r="Z21" s="3">
        <f t="shared" si="20"/>
        <v>1.5625E-2</v>
      </c>
      <c r="AA21">
        <v>116.614884466463</v>
      </c>
      <c r="AB21">
        <f t="shared" si="28"/>
        <v>1.8221075697884843</v>
      </c>
      <c r="AD21">
        <f t="shared" si="29"/>
        <v>0.29527802863299257</v>
      </c>
      <c r="AE21">
        <f t="shared" si="34"/>
        <v>4.613719197390509E-3</v>
      </c>
      <c r="AH21">
        <v>6</v>
      </c>
      <c r="AI21">
        <f t="shared" si="21"/>
        <v>3</v>
      </c>
      <c r="AJ21" s="3">
        <f t="shared" si="22"/>
        <v>1.5625E-2</v>
      </c>
      <c r="AK21">
        <v>116.614884466463</v>
      </c>
      <c r="AL21">
        <f t="shared" si="30"/>
        <v>1.8221075697884843</v>
      </c>
      <c r="AN21">
        <f t="shared" si="31"/>
        <v>0.29527802863299257</v>
      </c>
      <c r="AO21">
        <f t="shared" si="35"/>
        <v>4.613719197390509E-3</v>
      </c>
      <c r="AR21">
        <v>6</v>
      </c>
      <c r="AS21">
        <f t="shared" si="23"/>
        <v>3</v>
      </c>
      <c r="AT21" s="13">
        <f t="shared" si="24"/>
        <v>1.5625E-2</v>
      </c>
      <c r="AU21">
        <f t="shared" si="25"/>
        <v>51.8331083333333</v>
      </c>
      <c r="AV21">
        <f t="shared" si="32"/>
        <v>-1.066666667028926E-4</v>
      </c>
      <c r="AW21" s="3">
        <f t="shared" si="37"/>
        <v>1.6333333329754396E-4</v>
      </c>
      <c r="AX21">
        <f t="shared" si="36"/>
        <v>2.5520833327741244E-6</v>
      </c>
    </row>
    <row r="22" spans="13:53" x14ac:dyDescent="0.25">
      <c r="M22">
        <v>7</v>
      </c>
      <c r="N22">
        <f t="shared" si="17"/>
        <v>3</v>
      </c>
      <c r="O22" s="3">
        <f t="shared" si="18"/>
        <v>0.125</v>
      </c>
      <c r="P22">
        <v>116.887351038207</v>
      </c>
      <c r="Q22">
        <f t="shared" si="26"/>
        <v>14.610918879775875</v>
      </c>
      <c r="S22">
        <f t="shared" si="27"/>
        <v>0.27246657174400468</v>
      </c>
      <c r="T22">
        <f t="shared" si="33"/>
        <v>3.4058321468000585E-2</v>
      </c>
      <c r="X22">
        <v>7</v>
      </c>
      <c r="Y22">
        <f t="shared" si="19"/>
        <v>2</v>
      </c>
      <c r="Z22" s="3">
        <f t="shared" si="20"/>
        <v>6.25E-2</v>
      </c>
      <c r="AA22">
        <v>116.887351038207</v>
      </c>
      <c r="AB22">
        <f t="shared" si="28"/>
        <v>7.3054594398879376</v>
      </c>
      <c r="AD22">
        <f t="shared" si="29"/>
        <v>0.27246657174400468</v>
      </c>
      <c r="AE22">
        <f t="shared" si="34"/>
        <v>1.7029160734000293E-2</v>
      </c>
      <c r="AH22">
        <v>7</v>
      </c>
      <c r="AI22">
        <f t="shared" si="21"/>
        <v>2</v>
      </c>
      <c r="AJ22" s="3">
        <f t="shared" si="22"/>
        <v>6.25E-2</v>
      </c>
      <c r="AK22">
        <v>116.887351038207</v>
      </c>
      <c r="AL22">
        <f t="shared" si="30"/>
        <v>7.3054594398879376</v>
      </c>
      <c r="AN22">
        <f t="shared" si="31"/>
        <v>0.27246657174400468</v>
      </c>
      <c r="AO22">
        <f t="shared" si="35"/>
        <v>1.7029160734000293E-2</v>
      </c>
      <c r="AR22">
        <v>7</v>
      </c>
      <c r="AS22">
        <f t="shared" si="23"/>
        <v>2</v>
      </c>
      <c r="AT22" s="13">
        <f t="shared" si="24"/>
        <v>6.25E-2</v>
      </c>
      <c r="AU22">
        <f t="shared" si="25"/>
        <v>51.833061666666602</v>
      </c>
      <c r="AV22">
        <f t="shared" si="32"/>
        <v>-4.6666666698058634E-5</v>
      </c>
      <c r="AW22" s="3">
        <f t="shared" si="37"/>
        <v>6.0000000004833964E-5</v>
      </c>
      <c r="AX22">
        <f t="shared" si="36"/>
        <v>3.7500000003021228E-6</v>
      </c>
    </row>
    <row r="23" spans="13:53" x14ac:dyDescent="0.25">
      <c r="M23">
        <v>8</v>
      </c>
      <c r="N23">
        <f t="shared" si="17"/>
        <v>2</v>
      </c>
      <c r="O23" s="3">
        <f t="shared" si="18"/>
        <v>0.25</v>
      </c>
      <c r="P23">
        <v>117.23856011455899</v>
      </c>
      <c r="Q23">
        <f t="shared" si="26"/>
        <v>29.309640028639748</v>
      </c>
      <c r="S23">
        <f t="shared" si="27"/>
        <v>0.35120907635199217</v>
      </c>
      <c r="T23">
        <f t="shared" si="33"/>
        <v>8.7802269087998042E-2</v>
      </c>
      <c r="X23">
        <v>8</v>
      </c>
      <c r="Y23">
        <f t="shared" si="19"/>
        <v>1</v>
      </c>
      <c r="Z23" s="3">
        <f t="shared" si="20"/>
        <v>0.25</v>
      </c>
      <c r="AA23">
        <v>117.23856011455899</v>
      </c>
      <c r="AB23">
        <f t="shared" si="28"/>
        <v>29.309640028639748</v>
      </c>
      <c r="AD23">
        <f t="shared" si="29"/>
        <v>0.35120907635199217</v>
      </c>
      <c r="AE23">
        <f t="shared" si="34"/>
        <v>8.7802269087998042E-2</v>
      </c>
      <c r="AH23">
        <v>8</v>
      </c>
      <c r="AI23">
        <f t="shared" si="21"/>
        <v>1</v>
      </c>
      <c r="AJ23" s="3">
        <f t="shared" si="22"/>
        <v>0.25</v>
      </c>
      <c r="AK23">
        <v>117.23856011455899</v>
      </c>
      <c r="AL23">
        <f t="shared" si="30"/>
        <v>29.309640028639748</v>
      </c>
      <c r="AN23">
        <f t="shared" si="31"/>
        <v>0.35120907635199217</v>
      </c>
      <c r="AO23">
        <f t="shared" si="35"/>
        <v>8.7802269087998042E-2</v>
      </c>
      <c r="AR23">
        <v>8</v>
      </c>
      <c r="AS23">
        <f t="shared" si="23"/>
        <v>1</v>
      </c>
      <c r="AT23" s="13">
        <f t="shared" si="24"/>
        <v>0.25</v>
      </c>
      <c r="AU23">
        <f t="shared" si="25"/>
        <v>51.833093333333302</v>
      </c>
      <c r="AV23">
        <f t="shared" si="32"/>
        <v>3.1666666700402857E-5</v>
      </c>
      <c r="AW23" s="3">
        <f t="shared" si="37"/>
        <v>7.8333333398461491E-5</v>
      </c>
      <c r="AX23">
        <f t="shared" si="36"/>
        <v>1.9583333349615373E-5</v>
      </c>
    </row>
    <row r="24" spans="13:53" x14ac:dyDescent="0.25">
      <c r="M24">
        <v>9</v>
      </c>
      <c r="N24">
        <f t="shared" si="17"/>
        <v>1</v>
      </c>
      <c r="O24" s="3">
        <f t="shared" si="18"/>
        <v>0.5</v>
      </c>
      <c r="P24">
        <v>117.69254883713801</v>
      </c>
      <c r="Q24">
        <f t="shared" si="26"/>
        <v>58.846274418569003</v>
      </c>
      <c r="S24">
        <f t="shared" si="27"/>
        <v>0.45398872257901246</v>
      </c>
      <c r="T24">
        <f t="shared" si="33"/>
        <v>0.22699436128950623</v>
      </c>
      <c r="X24">
        <v>9</v>
      </c>
      <c r="Y24">
        <f t="shared" si="19"/>
        <v>0</v>
      </c>
      <c r="Z24" s="3">
        <f>1/(4^Y24)</f>
        <v>1</v>
      </c>
      <c r="AA24">
        <v>117.69254883713801</v>
      </c>
      <c r="AB24">
        <f t="shared" si="28"/>
        <v>117.69254883713801</v>
      </c>
      <c r="AD24">
        <f t="shared" si="29"/>
        <v>0.45398872257901246</v>
      </c>
      <c r="AE24">
        <f t="shared" si="34"/>
        <v>0.45398872257901246</v>
      </c>
      <c r="AH24">
        <v>9</v>
      </c>
      <c r="AI24">
        <f t="shared" si="21"/>
        <v>0</v>
      </c>
      <c r="AJ24" s="3">
        <f>1/(4^AI24)</f>
        <v>1</v>
      </c>
      <c r="AK24">
        <v>117.69254883713801</v>
      </c>
      <c r="AL24">
        <f t="shared" si="30"/>
        <v>117.69254883713801</v>
      </c>
      <c r="AN24">
        <f t="shared" si="31"/>
        <v>0.45398872257901246</v>
      </c>
      <c r="AO24">
        <f t="shared" si="35"/>
        <v>0.45398872257901246</v>
      </c>
      <c r="AR24">
        <v>9</v>
      </c>
      <c r="AS24">
        <f>COUNT(AR$15:AR$24)-AR24-1</f>
        <v>0</v>
      </c>
      <c r="AT24" s="13">
        <f t="shared" si="24"/>
        <v>1</v>
      </c>
      <c r="AU24">
        <f t="shared" ref="AU24" si="38">BA41</f>
        <v>51.832954999999998</v>
      </c>
      <c r="AV24">
        <f t="shared" si="32"/>
        <v>-1.3833333330381947E-4</v>
      </c>
      <c r="AW24" s="3">
        <f t="shared" si="37"/>
        <v>-1.7000000000422233E-4</v>
      </c>
      <c r="AX24">
        <f t="shared" si="36"/>
        <v>-1.7000000000422233E-4</v>
      </c>
    </row>
    <row r="25" spans="13:53" x14ac:dyDescent="0.25">
      <c r="M25">
        <v>10</v>
      </c>
      <c r="N25">
        <f>COUNT(M$15:M$25)-M25-1</f>
        <v>0</v>
      </c>
      <c r="O25" s="3">
        <f>1/(2^N25)</f>
        <v>1</v>
      </c>
      <c r="P25">
        <v>118.1487797468</v>
      </c>
      <c r="Q25">
        <f t="shared" si="26"/>
        <v>118.1487797468</v>
      </c>
      <c r="S25">
        <f t="shared" si="27"/>
        <v>0.45623090966199698</v>
      </c>
      <c r="T25">
        <f t="shared" si="33"/>
        <v>0.45623090966199698</v>
      </c>
      <c r="Z25" s="3"/>
      <c r="AA25">
        <f>AF26</f>
        <v>118.11623795805248</v>
      </c>
      <c r="AD25">
        <f t="shared" ref="AD25" si="39">AA25-AA24</f>
        <v>0.42368912091447442</v>
      </c>
      <c r="AJ25" s="3"/>
      <c r="AK25">
        <f>AP26</f>
        <v>118.11623795805248</v>
      </c>
      <c r="AN25">
        <f t="shared" ref="AN25" si="40">AK25-AK24</f>
        <v>0.42368912091447442</v>
      </c>
      <c r="AT25" s="3"/>
      <c r="AU25" s="4">
        <f>AU24+AV25</f>
        <v>51.832708071793732</v>
      </c>
      <c r="AV25" s="4">
        <f>AV24+AW25</f>
        <v>-2.469282062636928E-4</v>
      </c>
      <c r="AW25" s="4">
        <f>AX25</f>
        <v>-1.0859487295987334E-4</v>
      </c>
      <c r="AX25" s="4">
        <f>SUM(AX17:AX24)/SUM(AT17:AT24)</f>
        <v>-1.0859487295987334E-4</v>
      </c>
    </row>
    <row r="26" spans="13:53" x14ac:dyDescent="0.25">
      <c r="O26" s="3"/>
      <c r="P26">
        <f>U26</f>
        <v>118.57014568325491</v>
      </c>
      <c r="Q26">
        <f>SUM(Q15:Q25)/SUM(O15:O25)</f>
        <v>117.72917273379022</v>
      </c>
      <c r="S26">
        <f t="shared" si="27"/>
        <v>0.4213659364549045</v>
      </c>
      <c r="T26">
        <f>SUM(T16:T25)/SUM(O16:O25)</f>
        <v>0.42136593645489812</v>
      </c>
      <c r="U26">
        <f>P25+T26</f>
        <v>118.57014568325491</v>
      </c>
      <c r="Z26" s="3"/>
      <c r="AB26">
        <f>SUM(AB15:AB24)/SUM(Z15:Z24)</f>
        <v>117.55132213100916</v>
      </c>
      <c r="AE26">
        <f>SUM(AE16:AE24)/SUM(Z16:Z24)</f>
        <v>0.42368912091446748</v>
      </c>
      <c r="AF26">
        <f>AA24+AE26</f>
        <v>118.11623795805248</v>
      </c>
      <c r="AJ26" s="3"/>
      <c r="AL26">
        <f>SUM(AL15:AL24)/SUM(AJ15:AJ24)</f>
        <v>117.55132213100916</v>
      </c>
      <c r="AO26">
        <f>SUM(AO16:AO24)/SUM(AJ16:AJ24)</f>
        <v>0.42368912091446748</v>
      </c>
      <c r="AP26">
        <f>AK24+AO26</f>
        <v>118.11623795805248</v>
      </c>
      <c r="AT26" s="3"/>
    </row>
    <row r="30" spans="13:53" x14ac:dyDescent="0.25">
      <c r="M30">
        <v>0</v>
      </c>
      <c r="N30">
        <f t="shared" ref="N30:N85" si="41">COUNT(M$30:M$86)-M30-1</f>
        <v>56</v>
      </c>
      <c r="O30" s="5">
        <f t="shared" ref="O30:AD85" si="42">1/(O$87^$N30)</f>
        <v>1.3877787807814457E-17</v>
      </c>
      <c r="P30" s="5">
        <f t="shared" si="42"/>
        <v>1.9107758149499841E-27</v>
      </c>
      <c r="Q30" s="5">
        <f t="shared" si="42"/>
        <v>1.9259299443872359E-34</v>
      </c>
      <c r="R30" s="5">
        <f t="shared" si="42"/>
        <v>7.2057594037927931E-40</v>
      </c>
      <c r="S30" s="5">
        <f t="shared" si="42"/>
        <v>2.6517341308179622E-44</v>
      </c>
      <c r="T30" s="5">
        <f t="shared" si="42"/>
        <v>4.7261745715123578E-48</v>
      </c>
      <c r="U30" s="5">
        <f t="shared" si="42"/>
        <v>2.6727647100921956E-51</v>
      </c>
      <c r="V30" s="5">
        <f t="shared" si="42"/>
        <v>3.6510642149977757E-54</v>
      </c>
      <c r="W30" s="5">
        <f t="shared" si="42"/>
        <v>9.9999999999999993E-57</v>
      </c>
      <c r="X30" s="5">
        <f t="shared" si="42"/>
        <v>4.8085001191043609E-59</v>
      </c>
      <c r="Y30" s="5">
        <f t="shared" si="42"/>
        <v>3.6800203590230981E-61</v>
      </c>
      <c r="Z30" s="5">
        <f t="shared" si="42"/>
        <v>4.1607562173889129E-63</v>
      </c>
      <c r="AA30" s="5">
        <f t="shared" si="42"/>
        <v>6.5588847846136914E-65</v>
      </c>
      <c r="AB30" s="5">
        <f t="shared" si="42"/>
        <v>1.3768590797115685E-66</v>
      </c>
      <c r="AC30" s="5">
        <f t="shared" si="42"/>
        <v>3.7092061506874214E-68</v>
      </c>
      <c r="AD30" s="5">
        <f t="shared" si="42"/>
        <v>1.2441146462568744E-69</v>
      </c>
      <c r="AE30" s="5">
        <f t="shared" ref="P30:AG44" si="43">1/(AE$87^$N30)</f>
        <v>5.0668694448443792E-71</v>
      </c>
      <c r="AF30" s="5">
        <f t="shared" si="43"/>
        <v>2.4535693999533344E-72</v>
      </c>
      <c r="AG30" s="5">
        <f t="shared" si="43"/>
        <v>1.3877787807814456E-73</v>
      </c>
    </row>
    <row r="31" spans="13:53" ht="15.75" thickBot="1" x14ac:dyDescent="0.3">
      <c r="M31">
        <v>1</v>
      </c>
      <c r="N31">
        <f t="shared" si="41"/>
        <v>55</v>
      </c>
      <c r="O31" s="5">
        <f t="shared" si="42"/>
        <v>2.7755575615628914E-17</v>
      </c>
      <c r="P31" s="5">
        <f t="shared" si="43"/>
        <v>5.7323274448499526E-27</v>
      </c>
      <c r="Q31" s="5">
        <f t="shared" si="43"/>
        <v>7.7037197775489434E-34</v>
      </c>
      <c r="R31" s="5">
        <f t="shared" si="43"/>
        <v>3.6028797018963968E-39</v>
      </c>
      <c r="S31" s="5">
        <f t="shared" si="43"/>
        <v>1.5910404784907774E-43</v>
      </c>
      <c r="T31" s="5">
        <f t="shared" si="43"/>
        <v>3.3083222000586499E-47</v>
      </c>
      <c r="U31" s="5">
        <f t="shared" si="43"/>
        <v>2.1382117680737565E-50</v>
      </c>
      <c r="V31" s="5">
        <f t="shared" si="43"/>
        <v>3.2859577934979981E-53</v>
      </c>
      <c r="W31" s="5">
        <f t="shared" si="43"/>
        <v>9.9999999999999999E-56</v>
      </c>
      <c r="X31" s="5">
        <f t="shared" si="43"/>
        <v>5.2893501310147975E-58</v>
      </c>
      <c r="Y31" s="5">
        <f t="shared" si="43"/>
        <v>4.416024430827718E-60</v>
      </c>
      <c r="Z31" s="5">
        <f t="shared" si="43"/>
        <v>5.4089830826055864E-62</v>
      </c>
      <c r="AA31" s="5">
        <f t="shared" si="43"/>
        <v>9.1824386984591664E-64</v>
      </c>
      <c r="AB31" s="5">
        <f t="shared" si="43"/>
        <v>2.0652886195673528E-65</v>
      </c>
      <c r="AC31" s="5">
        <f t="shared" si="43"/>
        <v>5.9347298410998742E-67</v>
      </c>
      <c r="AD31" s="5">
        <f t="shared" si="43"/>
        <v>2.114994898636687E-68</v>
      </c>
      <c r="AE31" s="5">
        <f t="shared" si="43"/>
        <v>9.1203650007198826E-70</v>
      </c>
      <c r="AF31" s="5">
        <f t="shared" si="43"/>
        <v>4.6617818599113355E-71</v>
      </c>
      <c r="AG31" s="5">
        <f t="shared" si="43"/>
        <v>2.7755575615628913E-72</v>
      </c>
      <c r="AS31" s="19" t="s">
        <v>5</v>
      </c>
      <c r="AT31" s="20"/>
    </row>
    <row r="32" spans="13:53" ht="15.75" thickTop="1" x14ac:dyDescent="0.25">
      <c r="M32">
        <v>2</v>
      </c>
      <c r="N32">
        <f t="shared" si="41"/>
        <v>54</v>
      </c>
      <c r="O32" s="5">
        <f t="shared" si="42"/>
        <v>5.5511151231257827E-17</v>
      </c>
      <c r="P32" s="5">
        <f t="shared" si="43"/>
        <v>1.7196982334549854E-26</v>
      </c>
      <c r="Q32" s="5">
        <f t="shared" si="43"/>
        <v>3.0814879110195774E-33</v>
      </c>
      <c r="R32" s="5">
        <f t="shared" si="43"/>
        <v>1.8014398509481982E-38</v>
      </c>
      <c r="S32" s="5">
        <f t="shared" si="43"/>
        <v>9.5462428709446624E-43</v>
      </c>
      <c r="T32" s="5">
        <f t="shared" si="43"/>
        <v>2.3158255400410551E-46</v>
      </c>
      <c r="U32" s="5">
        <f t="shared" si="43"/>
        <v>1.7105694144590052E-49</v>
      </c>
      <c r="V32" s="5">
        <f t="shared" si="43"/>
        <v>2.9573620141481982E-52</v>
      </c>
      <c r="W32" s="5">
        <f t="shared" si="43"/>
        <v>9.9999999999999989E-55</v>
      </c>
      <c r="X32" s="5">
        <f t="shared" si="43"/>
        <v>5.8182851441162776E-57</v>
      </c>
      <c r="Y32" s="5">
        <f t="shared" si="43"/>
        <v>5.2992293169932605E-59</v>
      </c>
      <c r="Z32" s="5">
        <f t="shared" si="43"/>
        <v>7.0316780073872629E-61</v>
      </c>
      <c r="AA32" s="5">
        <f t="shared" si="43"/>
        <v>1.2855414177842834E-62</v>
      </c>
      <c r="AB32" s="5">
        <f t="shared" si="43"/>
        <v>3.0979329293510294E-64</v>
      </c>
      <c r="AC32" s="5">
        <f t="shared" si="43"/>
        <v>9.4955677457597987E-66</v>
      </c>
      <c r="AD32" s="5">
        <f t="shared" si="43"/>
        <v>3.5954913276823668E-67</v>
      </c>
      <c r="AE32" s="5">
        <f t="shared" si="43"/>
        <v>1.6416657001295788E-68</v>
      </c>
      <c r="AF32" s="5">
        <f t="shared" si="43"/>
        <v>8.857385533831537E-70</v>
      </c>
      <c r="AG32" s="5">
        <f t="shared" si="43"/>
        <v>5.5511151231257821E-71</v>
      </c>
      <c r="AS32">
        <f t="shared" ref="AS32:AS41" si="44">AU15</f>
        <v>51.8332433333333</v>
      </c>
      <c r="AT32">
        <f t="shared" ref="AT32:AT40" si="45">BA32</f>
        <v>51.8332433333333</v>
      </c>
      <c r="BA32" s="14">
        <v>51.8332433333333</v>
      </c>
    </row>
    <row r="33" spans="13:55" x14ac:dyDescent="0.25">
      <c r="M33">
        <v>3</v>
      </c>
      <c r="N33">
        <f t="shared" si="41"/>
        <v>53</v>
      </c>
      <c r="O33" s="5">
        <f t="shared" si="42"/>
        <v>1.1102230246251565E-16</v>
      </c>
      <c r="P33" s="5">
        <f t="shared" si="43"/>
        <v>5.1590947003649566E-26</v>
      </c>
      <c r="Q33" s="5">
        <f t="shared" si="43"/>
        <v>1.2325951644078309E-32</v>
      </c>
      <c r="R33" s="5">
        <f t="shared" si="43"/>
        <v>9.0071992547409923E-38</v>
      </c>
      <c r="S33" s="5">
        <f t="shared" si="43"/>
        <v>5.7277457225667978E-42</v>
      </c>
      <c r="T33" s="5">
        <f t="shared" si="43"/>
        <v>1.6210778780287385E-45</v>
      </c>
      <c r="U33" s="5">
        <f t="shared" si="43"/>
        <v>1.3684555315672042E-48</v>
      </c>
      <c r="V33" s="5">
        <f t="shared" si="43"/>
        <v>2.6616258127333782E-51</v>
      </c>
      <c r="W33" s="5">
        <f t="shared" si="43"/>
        <v>1E-53</v>
      </c>
      <c r="X33" s="5">
        <f t="shared" si="43"/>
        <v>6.4001136585279056E-56</v>
      </c>
      <c r="Y33" s="5">
        <f t="shared" si="43"/>
        <v>6.359075180391913E-58</v>
      </c>
      <c r="Z33" s="5">
        <f t="shared" si="43"/>
        <v>9.1411814096034414E-60</v>
      </c>
      <c r="AA33" s="5">
        <f t="shared" si="43"/>
        <v>1.7997579848979966E-61</v>
      </c>
      <c r="AB33" s="5">
        <f t="shared" si="43"/>
        <v>4.6468993940265434E-63</v>
      </c>
      <c r="AC33" s="5">
        <f t="shared" si="43"/>
        <v>1.5192908393215678E-64</v>
      </c>
      <c r="AD33" s="5">
        <f t="shared" si="43"/>
        <v>6.1123352570600238E-66</v>
      </c>
      <c r="AE33" s="5">
        <f t="shared" si="43"/>
        <v>2.9549982602332416E-67</v>
      </c>
      <c r="AF33" s="5">
        <f t="shared" si="43"/>
        <v>1.6829032514279918E-68</v>
      </c>
      <c r="AG33" s="5">
        <f t="shared" si="43"/>
        <v>1.1102230246251566E-69</v>
      </c>
      <c r="AS33">
        <f t="shared" si="44"/>
        <v>51.833435000000001</v>
      </c>
      <c r="AT33">
        <f t="shared" si="45"/>
        <v>51.833435000000001</v>
      </c>
      <c r="BA33" s="15">
        <v>51.833435000000001</v>
      </c>
      <c r="BB33">
        <f t="shared" ref="BB33:BB41" si="46">BA33-BA32</f>
        <v>1.9166666670145105E-4</v>
      </c>
    </row>
    <row r="34" spans="13:55" x14ac:dyDescent="0.25">
      <c r="M34">
        <v>4</v>
      </c>
      <c r="N34">
        <f t="shared" si="41"/>
        <v>52</v>
      </c>
      <c r="O34" s="5">
        <f t="shared" si="42"/>
        <v>2.2204460492503131E-16</v>
      </c>
      <c r="P34" s="5">
        <f t="shared" si="43"/>
        <v>1.547728410109487E-25</v>
      </c>
      <c r="Q34" s="5">
        <f t="shared" si="43"/>
        <v>4.9303806576313238E-32</v>
      </c>
      <c r="R34" s="5">
        <f t="shared" si="43"/>
        <v>4.503599627370496E-37</v>
      </c>
      <c r="S34" s="5">
        <f t="shared" si="43"/>
        <v>3.4366474335400788E-41</v>
      </c>
      <c r="T34" s="5">
        <f t="shared" si="43"/>
        <v>1.1347545146201169E-44</v>
      </c>
      <c r="U34" s="5">
        <f t="shared" si="43"/>
        <v>1.0947644252537633E-47</v>
      </c>
      <c r="V34" s="5">
        <f t="shared" si="43"/>
        <v>2.3954632314600405E-50</v>
      </c>
      <c r="W34" s="5">
        <f t="shared" si="43"/>
        <v>1E-52</v>
      </c>
      <c r="X34" s="5">
        <f t="shared" si="43"/>
        <v>7.0401250243806964E-55</v>
      </c>
      <c r="Y34" s="5">
        <f t="shared" si="43"/>
        <v>7.6308902164702958E-57</v>
      </c>
      <c r="Z34" s="5">
        <f t="shared" si="43"/>
        <v>1.1883535832484476E-58</v>
      </c>
      <c r="AA34" s="5">
        <f t="shared" si="43"/>
        <v>2.5196611788571952E-60</v>
      </c>
      <c r="AB34" s="5">
        <f t="shared" si="43"/>
        <v>6.9703490910398151E-62</v>
      </c>
      <c r="AC34" s="5">
        <f t="shared" si="43"/>
        <v>2.4308653429145085E-63</v>
      </c>
      <c r="AD34" s="5">
        <f t="shared" si="43"/>
        <v>1.0390969937002041E-64</v>
      </c>
      <c r="AE34" s="5">
        <f t="shared" si="43"/>
        <v>5.3189968684198352E-66</v>
      </c>
      <c r="AF34" s="5">
        <f t="shared" si="43"/>
        <v>3.197516177713185E-67</v>
      </c>
      <c r="AG34" s="5">
        <f t="shared" si="43"/>
        <v>2.2204460492503131E-68</v>
      </c>
      <c r="AS34">
        <f t="shared" si="44"/>
        <v>51.833598333333299</v>
      </c>
      <c r="AT34">
        <f t="shared" si="45"/>
        <v>51.833598333333299</v>
      </c>
      <c r="BA34" s="15">
        <v>51.833598333333299</v>
      </c>
      <c r="BB34">
        <f t="shared" si="46"/>
        <v>1.6333333329754396E-4</v>
      </c>
      <c r="BC34">
        <f>BB34-BB33</f>
        <v>-2.8333333403907091E-5</v>
      </c>
    </row>
    <row r="35" spans="13:55" x14ac:dyDescent="0.25">
      <c r="M35">
        <v>5</v>
      </c>
      <c r="N35">
        <f t="shared" si="41"/>
        <v>51</v>
      </c>
      <c r="O35" s="5">
        <f t="shared" si="42"/>
        <v>4.4408920985006262E-16</v>
      </c>
      <c r="P35" s="5">
        <f t="shared" si="43"/>
        <v>4.6431852303284611E-25</v>
      </c>
      <c r="Q35" s="5">
        <f t="shared" si="43"/>
        <v>1.9721522630525295E-31</v>
      </c>
      <c r="R35" s="5">
        <f t="shared" si="43"/>
        <v>2.251799813685248E-36</v>
      </c>
      <c r="S35" s="5">
        <f t="shared" si="43"/>
        <v>2.0619884601240473E-40</v>
      </c>
      <c r="T35" s="5">
        <f t="shared" si="43"/>
        <v>7.9432816023408181E-44</v>
      </c>
      <c r="U35" s="5">
        <f t="shared" si="43"/>
        <v>8.7581154020301067E-47</v>
      </c>
      <c r="V35" s="5">
        <f t="shared" si="43"/>
        <v>2.1559169083140366E-49</v>
      </c>
      <c r="W35" s="5">
        <f t="shared" si="43"/>
        <v>1E-51</v>
      </c>
      <c r="X35" s="5">
        <f t="shared" si="43"/>
        <v>7.7441375268187646E-54</v>
      </c>
      <c r="Y35" s="5">
        <f t="shared" si="43"/>
        <v>9.157068259764355E-56</v>
      </c>
      <c r="Z35" s="5">
        <f t="shared" si="43"/>
        <v>1.5448596582229816E-57</v>
      </c>
      <c r="AA35" s="5">
        <f t="shared" si="43"/>
        <v>3.5275256504000732E-59</v>
      </c>
      <c r="AB35" s="5">
        <f t="shared" si="43"/>
        <v>1.0455523636559723E-60</v>
      </c>
      <c r="AC35" s="5">
        <f t="shared" si="43"/>
        <v>3.8893845486632136E-62</v>
      </c>
      <c r="AD35" s="5">
        <f t="shared" si="43"/>
        <v>1.7664648892903469E-63</v>
      </c>
      <c r="AE35" s="5">
        <f t="shared" si="43"/>
        <v>9.5741943631557038E-65</v>
      </c>
      <c r="AF35" s="5">
        <f t="shared" si="43"/>
        <v>6.0752807376550515E-66</v>
      </c>
      <c r="AG35" s="5">
        <f t="shared" si="43"/>
        <v>4.4408920985006262E-67</v>
      </c>
      <c r="AS35">
        <f t="shared" si="44"/>
        <v>51.833638333333298</v>
      </c>
      <c r="AT35">
        <f t="shared" si="45"/>
        <v>51.833638333333298</v>
      </c>
      <c r="BA35" s="15">
        <v>51.833638333333298</v>
      </c>
      <c r="BB35">
        <f t="shared" si="46"/>
        <v>3.9999999998485691E-5</v>
      </c>
      <c r="BC35">
        <f t="shared" ref="BB35:BC42" si="47">BB35-BB34</f>
        <v>-1.2333333329905827E-4</v>
      </c>
    </row>
    <row r="36" spans="13:55" x14ac:dyDescent="0.25">
      <c r="M36">
        <v>6</v>
      </c>
      <c r="N36">
        <f t="shared" si="41"/>
        <v>50</v>
      </c>
      <c r="O36" s="5">
        <f t="shared" si="42"/>
        <v>8.8817841970012523E-16</v>
      </c>
      <c r="P36" s="5">
        <f t="shared" si="43"/>
        <v>1.3929555690985384E-24</v>
      </c>
      <c r="Q36" s="5">
        <f t="shared" si="43"/>
        <v>7.8886090522101181E-31</v>
      </c>
      <c r="R36" s="5">
        <f t="shared" si="43"/>
        <v>1.1258999068426239E-35</v>
      </c>
      <c r="S36" s="5">
        <f t="shared" si="43"/>
        <v>1.2371930760744284E-39</v>
      </c>
      <c r="T36" s="5">
        <f t="shared" si="43"/>
        <v>5.5602971216385734E-43</v>
      </c>
      <c r="U36" s="5">
        <f t="shared" si="43"/>
        <v>7.0064923216240854E-46</v>
      </c>
      <c r="V36" s="5">
        <f t="shared" si="43"/>
        <v>1.9403252174826325E-48</v>
      </c>
      <c r="W36" s="5">
        <f t="shared" si="43"/>
        <v>9.9999999999999989E-51</v>
      </c>
      <c r="X36" s="5">
        <f t="shared" si="43"/>
        <v>8.5185512795006419E-53</v>
      </c>
      <c r="Y36" s="5">
        <f t="shared" si="43"/>
        <v>1.0988481911717227E-54</v>
      </c>
      <c r="Z36" s="5">
        <f t="shared" si="43"/>
        <v>2.0083175556898762E-56</v>
      </c>
      <c r="AA36" s="5">
        <f t="shared" si="43"/>
        <v>4.9385359105601031E-58</v>
      </c>
      <c r="AB36" s="5">
        <f t="shared" si="43"/>
        <v>1.5683285454839582E-59</v>
      </c>
      <c r="AC36" s="5">
        <f t="shared" si="43"/>
        <v>6.2230152778611417E-61</v>
      </c>
      <c r="AD36" s="5">
        <f t="shared" si="43"/>
        <v>3.0029903117935899E-62</v>
      </c>
      <c r="AE36" s="5">
        <f t="shared" si="43"/>
        <v>1.7233549853680263E-63</v>
      </c>
      <c r="AF36" s="5">
        <f t="shared" si="43"/>
        <v>1.1543033401544597E-64</v>
      </c>
      <c r="AG36" s="5">
        <f t="shared" si="43"/>
        <v>8.8817841970012513E-66</v>
      </c>
      <c r="AS36">
        <f t="shared" si="44"/>
        <v>51.833485000000003</v>
      </c>
      <c r="AT36">
        <f t="shared" si="45"/>
        <v>51.833485000000003</v>
      </c>
      <c r="BA36" s="15">
        <v>51.833485000000003</v>
      </c>
      <c r="BB36">
        <f t="shared" si="46"/>
        <v>-1.5333333329436982E-4</v>
      </c>
      <c r="BC36">
        <f t="shared" si="47"/>
        <v>-1.9333333329285551E-4</v>
      </c>
    </row>
    <row r="37" spans="13:55" x14ac:dyDescent="0.25">
      <c r="M37">
        <v>7</v>
      </c>
      <c r="N37">
        <f t="shared" si="41"/>
        <v>49</v>
      </c>
      <c r="O37" s="5">
        <f t="shared" si="42"/>
        <v>1.7763568394002505E-15</v>
      </c>
      <c r="P37" s="5">
        <f t="shared" si="43"/>
        <v>4.1788667072956152E-24</v>
      </c>
      <c r="Q37" s="5">
        <f t="shared" si="43"/>
        <v>3.1554436208840472E-30</v>
      </c>
      <c r="R37" s="5">
        <f t="shared" si="43"/>
        <v>5.6294995342131196E-35</v>
      </c>
      <c r="S37" s="5">
        <f t="shared" si="43"/>
        <v>7.4231584564465707E-39</v>
      </c>
      <c r="T37" s="5">
        <f t="shared" si="43"/>
        <v>3.8922079851470016E-42</v>
      </c>
      <c r="U37" s="5">
        <f t="shared" si="43"/>
        <v>5.6051938572992683E-45</v>
      </c>
      <c r="V37" s="5">
        <f t="shared" si="43"/>
        <v>1.7462926957343697E-47</v>
      </c>
      <c r="W37" s="5">
        <f t="shared" si="43"/>
        <v>1.0000000000000001E-49</v>
      </c>
      <c r="X37" s="5">
        <f t="shared" si="43"/>
        <v>9.3704064074507052E-52</v>
      </c>
      <c r="Y37" s="5">
        <f t="shared" si="43"/>
        <v>1.3186178294060672E-53</v>
      </c>
      <c r="Z37" s="5">
        <f t="shared" si="43"/>
        <v>2.6108128223968387E-55</v>
      </c>
      <c r="AA37" s="5">
        <f t="shared" si="43"/>
        <v>6.9139502747841448E-57</v>
      </c>
      <c r="AB37" s="5">
        <f t="shared" si="43"/>
        <v>2.3524928182259378E-58</v>
      </c>
      <c r="AC37" s="5">
        <f t="shared" si="43"/>
        <v>9.9568244445778267E-60</v>
      </c>
      <c r="AD37" s="5">
        <f t="shared" si="43"/>
        <v>5.1050835300491027E-61</v>
      </c>
      <c r="AE37" s="5">
        <f t="shared" si="43"/>
        <v>3.1020389736624482E-62</v>
      </c>
      <c r="AF37" s="5">
        <f t="shared" si="43"/>
        <v>2.1931763462934735E-63</v>
      </c>
      <c r="AG37" s="5">
        <f t="shared" si="43"/>
        <v>1.7763568394002504E-64</v>
      </c>
      <c r="AS37">
        <f t="shared" si="44"/>
        <v>51.833215000000003</v>
      </c>
      <c r="AT37">
        <f t="shared" si="45"/>
        <v>51.833215000000003</v>
      </c>
      <c r="BA37" s="15">
        <v>51.833215000000003</v>
      </c>
      <c r="BB37">
        <f t="shared" si="46"/>
        <v>-2.7000000000043656E-4</v>
      </c>
      <c r="BC37">
        <f t="shared" si="47"/>
        <v>-1.1666666670606674E-4</v>
      </c>
    </row>
    <row r="38" spans="13:55" x14ac:dyDescent="0.25">
      <c r="M38">
        <v>8</v>
      </c>
      <c r="N38">
        <f t="shared" si="41"/>
        <v>48</v>
      </c>
      <c r="O38" s="5">
        <f t="shared" si="42"/>
        <v>3.5527136788005009E-15</v>
      </c>
      <c r="P38" s="5">
        <f t="shared" si="43"/>
        <v>1.2536600121886844E-23</v>
      </c>
      <c r="Q38" s="5">
        <f t="shared" si="43"/>
        <v>1.2621774483536189E-29</v>
      </c>
      <c r="R38" s="5">
        <f t="shared" si="43"/>
        <v>2.8147497671065599E-34</v>
      </c>
      <c r="S38" s="5">
        <f t="shared" si="43"/>
        <v>4.4538950738679419E-38</v>
      </c>
      <c r="T38" s="5">
        <f t="shared" si="43"/>
        <v>2.7245455896029008E-41</v>
      </c>
      <c r="U38" s="5">
        <f t="shared" si="43"/>
        <v>4.4841550858394146E-44</v>
      </c>
      <c r="V38" s="5">
        <f t="shared" si="43"/>
        <v>1.5716634261609327E-46</v>
      </c>
      <c r="W38" s="5">
        <f t="shared" si="43"/>
        <v>9.9999999999999997E-49</v>
      </c>
      <c r="X38" s="5">
        <f t="shared" si="43"/>
        <v>1.0307447048195776E-50</v>
      </c>
      <c r="Y38" s="5">
        <f t="shared" si="43"/>
        <v>1.5823413952872805E-52</v>
      </c>
      <c r="Z38" s="5">
        <f t="shared" si="43"/>
        <v>3.3940566691158907E-54</v>
      </c>
      <c r="AA38" s="5">
        <f t="shared" si="43"/>
        <v>9.6795303846978016E-56</v>
      </c>
      <c r="AB38" s="5">
        <f t="shared" si="43"/>
        <v>3.5287392273389066E-57</v>
      </c>
      <c r="AC38" s="5">
        <f t="shared" si="43"/>
        <v>1.5930919111324523E-58</v>
      </c>
      <c r="AD38" s="5">
        <f t="shared" si="43"/>
        <v>8.6786420010834743E-60</v>
      </c>
      <c r="AE38" s="5">
        <f t="shared" si="43"/>
        <v>5.5836701525924066E-61</v>
      </c>
      <c r="AF38" s="5">
        <f t="shared" si="43"/>
        <v>4.1670350579575993E-62</v>
      </c>
      <c r="AG38" s="5">
        <f t="shared" si="43"/>
        <v>3.5527136788005008E-63</v>
      </c>
      <c r="AS38">
        <f t="shared" si="44"/>
        <v>51.8331083333333</v>
      </c>
      <c r="AT38">
        <f t="shared" si="45"/>
        <v>51.8331083333333</v>
      </c>
      <c r="BA38" s="15">
        <v>51.8331083333333</v>
      </c>
      <c r="BB38">
        <f t="shared" si="46"/>
        <v>-1.066666667028926E-4</v>
      </c>
      <c r="BC38">
        <f t="shared" si="47"/>
        <v>1.6333333329754396E-4</v>
      </c>
    </row>
    <row r="39" spans="13:55" x14ac:dyDescent="0.25">
      <c r="M39">
        <v>9</v>
      </c>
      <c r="N39">
        <f t="shared" si="41"/>
        <v>47</v>
      </c>
      <c r="O39" s="5">
        <f t="shared" si="42"/>
        <v>7.1054273576010019E-15</v>
      </c>
      <c r="P39" s="5">
        <f t="shared" si="43"/>
        <v>3.7609800365660536E-23</v>
      </c>
      <c r="Q39" s="5">
        <f t="shared" si="43"/>
        <v>5.0487097934144756E-29</v>
      </c>
      <c r="R39" s="5">
        <f t="shared" si="43"/>
        <v>1.40737488355328E-33</v>
      </c>
      <c r="S39" s="5">
        <f t="shared" si="43"/>
        <v>2.6723370443207653E-37</v>
      </c>
      <c r="T39" s="5">
        <f t="shared" si="43"/>
        <v>1.9071819127220306E-40</v>
      </c>
      <c r="U39" s="5">
        <f t="shared" si="43"/>
        <v>3.5873240686715317E-43</v>
      </c>
      <c r="V39" s="5">
        <f t="shared" si="43"/>
        <v>1.4144970835448392E-45</v>
      </c>
      <c r="W39" s="5">
        <f t="shared" si="43"/>
        <v>9.9999999999999997E-48</v>
      </c>
      <c r="X39" s="5">
        <f t="shared" si="43"/>
        <v>1.1338191753015353E-49</v>
      </c>
      <c r="Y39" s="5">
        <f t="shared" si="43"/>
        <v>1.8988096743447367E-51</v>
      </c>
      <c r="Z39" s="5">
        <f t="shared" si="43"/>
        <v>4.4122736698506582E-53</v>
      </c>
      <c r="AA39" s="5">
        <f t="shared" si="43"/>
        <v>1.3551342538576923E-54</v>
      </c>
      <c r="AB39" s="5">
        <f t="shared" si="43"/>
        <v>5.2931088410083605E-56</v>
      </c>
      <c r="AC39" s="5">
        <f t="shared" si="43"/>
        <v>2.5489470578119236E-57</v>
      </c>
      <c r="AD39" s="5">
        <f t="shared" si="43"/>
        <v>1.4753691401841909E-58</v>
      </c>
      <c r="AE39" s="5">
        <f t="shared" si="43"/>
        <v>1.005060627466633E-59</v>
      </c>
      <c r="AF39" s="5">
        <f t="shared" si="43"/>
        <v>7.9173666101194395E-61</v>
      </c>
      <c r="AG39" s="5">
        <f t="shared" si="43"/>
        <v>7.1054273576010017E-62</v>
      </c>
      <c r="AS39">
        <f t="shared" si="44"/>
        <v>51.833061666666602</v>
      </c>
      <c r="AT39">
        <f t="shared" si="45"/>
        <v>51.833061666666602</v>
      </c>
      <c r="BA39" s="15">
        <v>51.833061666666602</v>
      </c>
      <c r="BB39">
        <f t="shared" si="46"/>
        <v>-4.6666666698058634E-5</v>
      </c>
      <c r="BC39">
        <f t="shared" si="47"/>
        <v>6.0000000004833964E-5</v>
      </c>
    </row>
    <row r="40" spans="13:55" x14ac:dyDescent="0.25">
      <c r="M40">
        <v>10</v>
      </c>
      <c r="N40">
        <f t="shared" si="41"/>
        <v>46</v>
      </c>
      <c r="O40" s="5">
        <f t="shared" si="42"/>
        <v>1.4210854715202004E-14</v>
      </c>
      <c r="P40" s="5">
        <f t="shared" si="43"/>
        <v>1.1282940109698161E-22</v>
      </c>
      <c r="Q40" s="5">
        <f t="shared" si="43"/>
        <v>2.0194839173657902E-28</v>
      </c>
      <c r="R40" s="5">
        <f t="shared" si="43"/>
        <v>7.0368744177664002E-33</v>
      </c>
      <c r="S40" s="5">
        <f t="shared" si="43"/>
        <v>1.6034022265924592E-36</v>
      </c>
      <c r="T40" s="5">
        <f t="shared" si="43"/>
        <v>1.3350273389054215E-39</v>
      </c>
      <c r="U40" s="5">
        <f t="shared" si="43"/>
        <v>2.8698592549372254E-42</v>
      </c>
      <c r="V40" s="5">
        <f t="shared" si="43"/>
        <v>1.2730473751903554E-44</v>
      </c>
      <c r="W40" s="5">
        <f t="shared" si="43"/>
        <v>1E-46</v>
      </c>
      <c r="X40" s="5">
        <f t="shared" si="43"/>
        <v>1.2472010928316888E-48</v>
      </c>
      <c r="Y40" s="5">
        <f t="shared" si="43"/>
        <v>2.278571609213684E-50</v>
      </c>
      <c r="Z40" s="5">
        <f t="shared" si="43"/>
        <v>5.7359557708058554E-52</v>
      </c>
      <c r="AA40" s="5">
        <f t="shared" si="43"/>
        <v>1.8971879554007693E-53</v>
      </c>
      <c r="AB40" s="5">
        <f t="shared" si="43"/>
        <v>7.9396632615125406E-55</v>
      </c>
      <c r="AC40" s="5">
        <f t="shared" si="43"/>
        <v>4.0783152924990778E-56</v>
      </c>
      <c r="AD40" s="5">
        <f t="shared" si="43"/>
        <v>2.5081275383131244E-57</v>
      </c>
      <c r="AE40" s="5">
        <f t="shared" si="43"/>
        <v>1.8091091294399397E-58</v>
      </c>
      <c r="AF40" s="5">
        <f t="shared" si="43"/>
        <v>1.5042996559226935E-59</v>
      </c>
      <c r="AG40" s="5">
        <f t="shared" si="43"/>
        <v>1.4210854715202004E-60</v>
      </c>
      <c r="AS40">
        <f t="shared" si="44"/>
        <v>51.833093333333302</v>
      </c>
      <c r="AT40">
        <f t="shared" si="45"/>
        <v>51.833093333333302</v>
      </c>
      <c r="BA40" s="15">
        <v>51.833093333333302</v>
      </c>
      <c r="BB40">
        <f t="shared" si="46"/>
        <v>3.1666666700402857E-5</v>
      </c>
      <c r="BC40">
        <f t="shared" si="47"/>
        <v>7.8333333398461491E-5</v>
      </c>
    </row>
    <row r="41" spans="13:55" ht="15.75" thickBot="1" x14ac:dyDescent="0.3">
      <c r="M41">
        <v>11</v>
      </c>
      <c r="N41">
        <f t="shared" si="41"/>
        <v>45</v>
      </c>
      <c r="O41" s="5">
        <f t="shared" si="42"/>
        <v>2.8421709430404007E-14</v>
      </c>
      <c r="P41" s="5">
        <f t="shared" si="43"/>
        <v>3.3848820329094482E-22</v>
      </c>
      <c r="Q41" s="5">
        <f t="shared" si="43"/>
        <v>8.0779356694631609E-28</v>
      </c>
      <c r="R41" s="5">
        <f t="shared" si="43"/>
        <v>3.5184372088831999E-32</v>
      </c>
      <c r="S41" s="5">
        <f t="shared" si="43"/>
        <v>9.6204133595547552E-36</v>
      </c>
      <c r="T41" s="5">
        <f t="shared" si="43"/>
        <v>9.3451913723379508E-39</v>
      </c>
      <c r="U41" s="5">
        <f t="shared" si="43"/>
        <v>2.2958874039497803E-41</v>
      </c>
      <c r="V41" s="5">
        <f t="shared" si="43"/>
        <v>1.1457426376713199E-43</v>
      </c>
      <c r="W41" s="5">
        <f t="shared" si="43"/>
        <v>1.0000000000000001E-45</v>
      </c>
      <c r="X41" s="5">
        <f t="shared" si="43"/>
        <v>1.3719212021148576E-47</v>
      </c>
      <c r="Y41" s="5">
        <f t="shared" si="43"/>
        <v>2.7342859310564209E-49</v>
      </c>
      <c r="Z41" s="5">
        <f t="shared" si="43"/>
        <v>7.456742502047612E-51</v>
      </c>
      <c r="AA41" s="5">
        <f t="shared" si="43"/>
        <v>2.656063137561077E-52</v>
      </c>
      <c r="AB41" s="5">
        <f t="shared" si="43"/>
        <v>1.190949489226881E-53</v>
      </c>
      <c r="AC41" s="5">
        <f t="shared" si="43"/>
        <v>6.5253044679985245E-55</v>
      </c>
      <c r="AD41" s="5">
        <f t="shared" si="43"/>
        <v>4.2638168151323113E-56</v>
      </c>
      <c r="AE41" s="5">
        <f t="shared" si="43"/>
        <v>3.2563964329918914E-57</v>
      </c>
      <c r="AF41" s="5">
        <f t="shared" si="43"/>
        <v>2.8581693462531179E-58</v>
      </c>
      <c r="AG41" s="5">
        <f t="shared" si="43"/>
        <v>2.8421709430404007E-59</v>
      </c>
      <c r="AS41">
        <f t="shared" si="44"/>
        <v>51.832954999999998</v>
      </c>
      <c r="AT41">
        <f t="shared" ref="AT41:AT42" si="48">BA41</f>
        <v>51.832954999999998</v>
      </c>
      <c r="BA41" s="15">
        <v>51.832954999999998</v>
      </c>
      <c r="BB41">
        <f t="shared" si="46"/>
        <v>-1.3833333330381947E-4</v>
      </c>
      <c r="BC41">
        <f t="shared" si="47"/>
        <v>-1.7000000000422233E-4</v>
      </c>
    </row>
    <row r="42" spans="13:55" ht="16.5" thickTop="1" thickBot="1" x14ac:dyDescent="0.3">
      <c r="M42">
        <v>12</v>
      </c>
      <c r="N42">
        <f t="shared" si="41"/>
        <v>44</v>
      </c>
      <c r="O42" s="5">
        <f t="shared" si="42"/>
        <v>5.6843418860808015E-14</v>
      </c>
      <c r="P42" s="5">
        <f t="shared" si="43"/>
        <v>1.0154646098728345E-21</v>
      </c>
      <c r="Q42" s="5">
        <f t="shared" si="43"/>
        <v>3.2311742677852644E-27</v>
      </c>
      <c r="R42" s="5">
        <f t="shared" si="43"/>
        <v>1.7592186044415999E-31</v>
      </c>
      <c r="S42" s="5">
        <f t="shared" si="43"/>
        <v>5.7722480157328531E-35</v>
      </c>
      <c r="T42" s="5">
        <f t="shared" si="43"/>
        <v>6.5416339606365654E-38</v>
      </c>
      <c r="U42" s="5">
        <f t="shared" si="43"/>
        <v>1.8367099231598242E-40</v>
      </c>
      <c r="V42" s="5">
        <f t="shared" si="43"/>
        <v>1.0311683739041878E-42</v>
      </c>
      <c r="W42" s="5">
        <f t="shared" si="43"/>
        <v>9.9999999999999995E-45</v>
      </c>
      <c r="X42" s="5">
        <f t="shared" si="43"/>
        <v>1.5091133223263435E-46</v>
      </c>
      <c r="Y42" s="5">
        <f t="shared" si="43"/>
        <v>3.281143117267705E-48</v>
      </c>
      <c r="Z42" s="5">
        <f t="shared" si="43"/>
        <v>9.6937652526618966E-50</v>
      </c>
      <c r="AA42" s="5">
        <f t="shared" si="43"/>
        <v>3.7184883925855078E-51</v>
      </c>
      <c r="AB42" s="5">
        <f t="shared" si="43"/>
        <v>1.7864242338403215E-52</v>
      </c>
      <c r="AC42" s="5">
        <f t="shared" si="43"/>
        <v>1.0440487148797639E-53</v>
      </c>
      <c r="AD42" s="5">
        <f t="shared" si="43"/>
        <v>7.2484885857249291E-55</v>
      </c>
      <c r="AE42" s="5">
        <f t="shared" si="43"/>
        <v>5.8615135793854041E-56</v>
      </c>
      <c r="AF42" s="5">
        <f t="shared" si="43"/>
        <v>5.4305217578809237E-57</v>
      </c>
      <c r="AG42" s="5">
        <f t="shared" si="43"/>
        <v>5.6843418860808012E-58</v>
      </c>
      <c r="AS42" s="7">
        <f>AU25</f>
        <v>51.832708071793732</v>
      </c>
      <c r="AT42" s="7">
        <f t="shared" si="48"/>
        <v>51.8327216666666</v>
      </c>
      <c r="BA42" s="16">
        <v>51.8327216666666</v>
      </c>
      <c r="BB42">
        <f t="shared" si="47"/>
        <v>-2.3333333339792262E-4</v>
      </c>
      <c r="BC42">
        <f t="shared" si="47"/>
        <v>-9.5000000094103143E-5</v>
      </c>
    </row>
    <row r="43" spans="13:55" ht="15.75" thickTop="1" x14ac:dyDescent="0.25">
      <c r="M43">
        <v>13</v>
      </c>
      <c r="N43">
        <f t="shared" si="41"/>
        <v>43</v>
      </c>
      <c r="O43" s="5">
        <f t="shared" si="42"/>
        <v>1.1368683772161603E-13</v>
      </c>
      <c r="P43" s="5">
        <f t="shared" si="43"/>
        <v>3.0463938296185036E-21</v>
      </c>
      <c r="Q43" s="5">
        <f t="shared" si="43"/>
        <v>1.2924697071141057E-26</v>
      </c>
      <c r="R43" s="5">
        <f t="shared" si="43"/>
        <v>8.7960930222080007E-31</v>
      </c>
      <c r="S43" s="5">
        <f t="shared" si="43"/>
        <v>3.4633488094397121E-34</v>
      </c>
      <c r="T43" s="5">
        <f t="shared" si="43"/>
        <v>4.5791437724455956E-37</v>
      </c>
      <c r="U43" s="5">
        <f t="shared" si="43"/>
        <v>1.4693679385278594E-39</v>
      </c>
      <c r="V43" s="5">
        <f t="shared" si="43"/>
        <v>9.2805153651376917E-42</v>
      </c>
      <c r="W43" s="5">
        <f t="shared" si="43"/>
        <v>1.0000000000000001E-43</v>
      </c>
      <c r="X43" s="5">
        <f t="shared" si="43"/>
        <v>1.660024654558978E-45</v>
      </c>
      <c r="Y43" s="5">
        <f t="shared" si="43"/>
        <v>3.9373717407212463E-47</v>
      </c>
      <c r="Z43" s="5">
        <f t="shared" si="43"/>
        <v>1.2601894828460466E-48</v>
      </c>
      <c r="AA43" s="5">
        <f t="shared" si="43"/>
        <v>5.2058837496197106E-50</v>
      </c>
      <c r="AB43" s="5">
        <f t="shared" si="43"/>
        <v>2.6796363507604823E-51</v>
      </c>
      <c r="AC43" s="5">
        <f t="shared" si="43"/>
        <v>1.6704779438076223E-52</v>
      </c>
      <c r="AD43" s="5">
        <f t="shared" si="43"/>
        <v>1.232243059573238E-53</v>
      </c>
      <c r="AE43" s="5">
        <f t="shared" si="43"/>
        <v>1.0550724442893729E-54</v>
      </c>
      <c r="AF43" s="5">
        <f t="shared" si="43"/>
        <v>1.0317991339973755E-55</v>
      </c>
      <c r="AG43" s="5">
        <f t="shared" si="43"/>
        <v>1.1368683772161604E-56</v>
      </c>
    </row>
    <row r="44" spans="13:55" x14ac:dyDescent="0.25">
      <c r="M44">
        <v>14</v>
      </c>
      <c r="N44">
        <f t="shared" si="41"/>
        <v>42</v>
      </c>
      <c r="O44" s="5">
        <f t="shared" si="42"/>
        <v>2.2737367544323206E-13</v>
      </c>
      <c r="P44" s="5">
        <f t="shared" si="43"/>
        <v>9.1391814888555092E-21</v>
      </c>
      <c r="Q44" s="5">
        <f t="shared" si="43"/>
        <v>5.169878828456423E-26</v>
      </c>
      <c r="R44" s="5">
        <f t="shared" si="43"/>
        <v>4.3980465111039995E-30</v>
      </c>
      <c r="S44" s="5">
        <f t="shared" si="43"/>
        <v>2.0780092856638269E-33</v>
      </c>
      <c r="T44" s="5">
        <f t="shared" si="43"/>
        <v>3.2054006407119172E-36</v>
      </c>
      <c r="U44" s="5">
        <f t="shared" si="43"/>
        <v>1.1754943508222875E-38</v>
      </c>
      <c r="V44" s="5">
        <f t="shared" si="43"/>
        <v>8.3524638286239213E-41</v>
      </c>
      <c r="W44" s="5">
        <f t="shared" si="43"/>
        <v>9.9999999999999988E-43</v>
      </c>
      <c r="X44" s="5">
        <f t="shared" si="43"/>
        <v>1.8260271200148757E-44</v>
      </c>
      <c r="Y44" s="5">
        <f t="shared" si="43"/>
        <v>4.7248460888654947E-46</v>
      </c>
      <c r="Z44" s="5">
        <f t="shared" si="43"/>
        <v>1.6382463276998605E-47</v>
      </c>
      <c r="AA44" s="5">
        <f t="shared" si="43"/>
        <v>7.2882372494675955E-49</v>
      </c>
      <c r="AB44" s="5">
        <f t="shared" si="43"/>
        <v>4.0194545261407236E-50</v>
      </c>
      <c r="AC44" s="5">
        <f t="shared" si="43"/>
        <v>2.6727647100921956E-51</v>
      </c>
      <c r="AD44" s="5">
        <f t="shared" si="43"/>
        <v>2.0948132012745045E-52</v>
      </c>
      <c r="AE44" s="5">
        <f t="shared" si="43"/>
        <v>1.8991303997208709E-53</v>
      </c>
      <c r="AF44" s="5">
        <f t="shared" si="43"/>
        <v>1.9604183545950134E-54</v>
      </c>
      <c r="AG44" s="5">
        <f t="shared" si="43"/>
        <v>2.2737367544323203E-55</v>
      </c>
      <c r="AS44">
        <f t="shared" ref="AS44:AS53" si="49">AV16</f>
        <v>1.9166666670145105E-4</v>
      </c>
      <c r="AT44">
        <f t="shared" ref="AT44:AT53" si="50">BB33</f>
        <v>1.9166666670145105E-4</v>
      </c>
    </row>
    <row r="45" spans="13:55" x14ac:dyDescent="0.25">
      <c r="M45">
        <v>15</v>
      </c>
      <c r="N45">
        <f t="shared" si="41"/>
        <v>41</v>
      </c>
      <c r="O45" s="5">
        <f t="shared" si="42"/>
        <v>4.5474735088646412E-13</v>
      </c>
      <c r="P45" s="5">
        <f t="shared" ref="P45:AG59" si="51">1/(P$87^$N45)</f>
        <v>2.7417544466566531E-20</v>
      </c>
      <c r="Q45" s="5">
        <f t="shared" si="51"/>
        <v>2.0679515313825692E-25</v>
      </c>
      <c r="R45" s="5">
        <f t="shared" si="51"/>
        <v>2.199023255552E-29</v>
      </c>
      <c r="S45" s="5">
        <f t="shared" si="51"/>
        <v>1.2468055713982963E-32</v>
      </c>
      <c r="T45" s="5">
        <f t="shared" si="51"/>
        <v>2.243780448498342E-35</v>
      </c>
      <c r="U45" s="5">
        <f t="shared" si="51"/>
        <v>9.4039548065783001E-38</v>
      </c>
      <c r="V45" s="5">
        <f t="shared" si="51"/>
        <v>7.517217445761529E-40</v>
      </c>
      <c r="W45" s="5">
        <f t="shared" si="51"/>
        <v>1E-41</v>
      </c>
      <c r="X45" s="5">
        <f t="shared" si="51"/>
        <v>2.0086298320163631E-43</v>
      </c>
      <c r="Y45" s="5">
        <f t="shared" si="51"/>
        <v>5.6698153066385943E-45</v>
      </c>
      <c r="Z45" s="5">
        <f t="shared" si="51"/>
        <v>2.1297202260098185E-46</v>
      </c>
      <c r="AA45" s="5">
        <f t="shared" si="51"/>
        <v>1.0203532149254634E-47</v>
      </c>
      <c r="AB45" s="5">
        <f t="shared" si="51"/>
        <v>6.0291817892110852E-49</v>
      </c>
      <c r="AC45" s="5">
        <f t="shared" si="51"/>
        <v>4.276423536147513E-50</v>
      </c>
      <c r="AD45" s="5">
        <f t="shared" si="51"/>
        <v>3.5611824421666574E-51</v>
      </c>
      <c r="AE45" s="5">
        <f t="shared" si="51"/>
        <v>3.4184347194975676E-52</v>
      </c>
      <c r="AF45" s="5">
        <f t="shared" si="51"/>
        <v>3.7247948737305253E-53</v>
      </c>
      <c r="AG45" s="5">
        <f t="shared" si="51"/>
        <v>4.5474735088646412E-54</v>
      </c>
      <c r="AS45">
        <f t="shared" si="49"/>
        <v>1.6333333329754396E-4</v>
      </c>
      <c r="AT45">
        <f t="shared" si="50"/>
        <v>1.6333333329754396E-4</v>
      </c>
    </row>
    <row r="46" spans="13:55" x14ac:dyDescent="0.25">
      <c r="M46">
        <v>16</v>
      </c>
      <c r="N46">
        <f t="shared" si="41"/>
        <v>40</v>
      </c>
      <c r="O46" s="5">
        <f t="shared" si="42"/>
        <v>9.0949470177292824E-13</v>
      </c>
      <c r="P46" s="5">
        <f t="shared" si="51"/>
        <v>8.2252633399699586E-20</v>
      </c>
      <c r="Q46" s="5">
        <f t="shared" si="51"/>
        <v>8.2718061255302767E-25</v>
      </c>
      <c r="R46" s="5">
        <f t="shared" si="51"/>
        <v>1.0995116277759999E-28</v>
      </c>
      <c r="S46" s="5">
        <f t="shared" si="51"/>
        <v>7.4808334283897772E-32</v>
      </c>
      <c r="T46" s="5">
        <f t="shared" si="51"/>
        <v>1.5706463139488392E-34</v>
      </c>
      <c r="U46" s="5">
        <f t="shared" si="51"/>
        <v>7.5231638452626401E-37</v>
      </c>
      <c r="V46" s="5">
        <f t="shared" si="51"/>
        <v>6.7654957011853768E-39</v>
      </c>
      <c r="W46" s="5">
        <f t="shared" si="51"/>
        <v>9.9999999999999993E-41</v>
      </c>
      <c r="X46" s="5">
        <f t="shared" si="51"/>
        <v>2.2094928152179996E-42</v>
      </c>
      <c r="Y46" s="5">
        <f t="shared" si="51"/>
        <v>6.8037783679663127E-44</v>
      </c>
      <c r="Z46" s="5">
        <f t="shared" si="51"/>
        <v>2.7686362938127639E-45</v>
      </c>
      <c r="AA46" s="5">
        <f t="shared" si="51"/>
        <v>1.4284945008956486E-46</v>
      </c>
      <c r="AB46" s="5">
        <f t="shared" si="51"/>
        <v>9.043772683816628E-48</v>
      </c>
      <c r="AC46" s="5">
        <f t="shared" si="51"/>
        <v>6.8422776578360209E-49</v>
      </c>
      <c r="AD46" s="5">
        <f t="shared" si="51"/>
        <v>6.0540101516833178E-50</v>
      </c>
      <c r="AE46" s="5">
        <f t="shared" si="51"/>
        <v>6.1531824950956223E-51</v>
      </c>
      <c r="AF46" s="5">
        <f t="shared" si="51"/>
        <v>7.0771102600879988E-52</v>
      </c>
      <c r="AG46" s="5">
        <f t="shared" si="51"/>
        <v>9.0949470177292817E-53</v>
      </c>
      <c r="AS46">
        <f t="shared" si="49"/>
        <v>3.9999999998485691E-5</v>
      </c>
      <c r="AT46">
        <f t="shared" si="50"/>
        <v>3.9999999998485691E-5</v>
      </c>
    </row>
    <row r="47" spans="13:55" x14ac:dyDescent="0.25">
      <c r="M47">
        <v>17</v>
      </c>
      <c r="N47">
        <f t="shared" si="41"/>
        <v>39</v>
      </c>
      <c r="O47" s="5">
        <f t="shared" si="42"/>
        <v>1.8189894035458565E-12</v>
      </c>
      <c r="P47" s="5">
        <f t="shared" si="51"/>
        <v>2.4675790019909876E-19</v>
      </c>
      <c r="Q47" s="5">
        <f t="shared" si="51"/>
        <v>3.3087224502121107E-24</v>
      </c>
      <c r="R47" s="5">
        <f t="shared" si="51"/>
        <v>5.4975581388799996E-28</v>
      </c>
      <c r="S47" s="5">
        <f t="shared" si="51"/>
        <v>4.4885000570338663E-31</v>
      </c>
      <c r="T47" s="5">
        <f t="shared" si="51"/>
        <v>1.0994524197641874E-33</v>
      </c>
      <c r="U47" s="5">
        <f t="shared" si="51"/>
        <v>6.018531076210112E-36</v>
      </c>
      <c r="V47" s="5">
        <f t="shared" si="51"/>
        <v>6.0889461310668395E-38</v>
      </c>
      <c r="W47" s="5">
        <f t="shared" si="51"/>
        <v>1.0000000000000001E-39</v>
      </c>
      <c r="X47" s="5">
        <f t="shared" si="51"/>
        <v>2.4304420967397997E-41</v>
      </c>
      <c r="Y47" s="5">
        <f t="shared" si="51"/>
        <v>8.1645340415595752E-43</v>
      </c>
      <c r="Z47" s="5">
        <f t="shared" si="51"/>
        <v>3.5992271819565932E-44</v>
      </c>
      <c r="AA47" s="5">
        <f t="shared" si="51"/>
        <v>1.9998923012539078E-45</v>
      </c>
      <c r="AB47" s="5">
        <f t="shared" si="51"/>
        <v>1.3565659025724941E-46</v>
      </c>
      <c r="AC47" s="5">
        <f t="shared" si="51"/>
        <v>1.0947644252537633E-47</v>
      </c>
      <c r="AD47" s="5">
        <f t="shared" si="51"/>
        <v>1.0291817257861641E-48</v>
      </c>
      <c r="AE47" s="5">
        <f t="shared" si="51"/>
        <v>1.1075728491172121E-49</v>
      </c>
      <c r="AF47" s="5">
        <f t="shared" si="51"/>
        <v>1.3446509494167197E-50</v>
      </c>
      <c r="AG47" s="5">
        <f t="shared" si="51"/>
        <v>1.8189894035458563E-51</v>
      </c>
      <c r="AS47">
        <f t="shared" si="49"/>
        <v>-1.5333333329436982E-4</v>
      </c>
      <c r="AT47">
        <f t="shared" si="50"/>
        <v>-1.5333333329436982E-4</v>
      </c>
    </row>
    <row r="48" spans="13:55" x14ac:dyDescent="0.25">
      <c r="M48">
        <v>18</v>
      </c>
      <c r="N48">
        <f t="shared" si="41"/>
        <v>38</v>
      </c>
      <c r="O48" s="5">
        <f t="shared" si="42"/>
        <v>3.637978807091713E-12</v>
      </c>
      <c r="P48" s="5">
        <f t="shared" si="51"/>
        <v>7.4027370059729637E-19</v>
      </c>
      <c r="Q48" s="5">
        <f t="shared" si="51"/>
        <v>1.3234889800848443E-23</v>
      </c>
      <c r="R48" s="5">
        <f t="shared" si="51"/>
        <v>2.7487790694399999E-27</v>
      </c>
      <c r="S48" s="5">
        <f t="shared" si="51"/>
        <v>2.6931000342203201E-30</v>
      </c>
      <c r="T48" s="5">
        <f t="shared" si="51"/>
        <v>7.6961669383493122E-33</v>
      </c>
      <c r="U48" s="5">
        <f t="shared" si="51"/>
        <v>4.8148248609680896E-35</v>
      </c>
      <c r="V48" s="5">
        <f t="shared" si="51"/>
        <v>5.4800515179601547E-37</v>
      </c>
      <c r="W48" s="5">
        <f t="shared" si="51"/>
        <v>9.9999999999999996E-39</v>
      </c>
      <c r="X48" s="5">
        <f t="shared" si="51"/>
        <v>2.6734863064137795E-40</v>
      </c>
      <c r="Y48" s="5">
        <f t="shared" si="51"/>
        <v>9.7974408498714915E-42</v>
      </c>
      <c r="Z48" s="5">
        <f t="shared" si="51"/>
        <v>4.6789953365435717E-43</v>
      </c>
      <c r="AA48" s="5">
        <f t="shared" si="51"/>
        <v>2.7998492217554712E-44</v>
      </c>
      <c r="AB48" s="5">
        <f t="shared" si="51"/>
        <v>2.0348488538587412E-45</v>
      </c>
      <c r="AC48" s="5">
        <f t="shared" si="51"/>
        <v>1.7516230804060213E-46</v>
      </c>
      <c r="AD48" s="5">
        <f t="shared" si="51"/>
        <v>1.7496089338364788E-47</v>
      </c>
      <c r="AE48" s="5">
        <f t="shared" si="51"/>
        <v>1.9936311284109814E-48</v>
      </c>
      <c r="AF48" s="5">
        <f t="shared" si="51"/>
        <v>2.5548368038917673E-49</v>
      </c>
      <c r="AG48" s="5">
        <f t="shared" si="51"/>
        <v>3.6379788070917128E-50</v>
      </c>
      <c r="AS48">
        <f t="shared" si="49"/>
        <v>-2.7000000000043656E-4</v>
      </c>
      <c r="AT48">
        <f t="shared" si="50"/>
        <v>-2.7000000000043656E-4</v>
      </c>
    </row>
    <row r="49" spans="13:46" x14ac:dyDescent="0.25">
      <c r="M49">
        <v>19</v>
      </c>
      <c r="N49">
        <f t="shared" si="41"/>
        <v>37</v>
      </c>
      <c r="O49" s="5">
        <f t="shared" si="42"/>
        <v>7.2759576141834259E-12</v>
      </c>
      <c r="P49" s="5">
        <f t="shared" si="51"/>
        <v>2.220821101791889E-18</v>
      </c>
      <c r="Q49" s="5">
        <f t="shared" si="51"/>
        <v>5.2939559203393771E-23</v>
      </c>
      <c r="R49" s="5">
        <f t="shared" si="51"/>
        <v>1.3743895347199998E-26</v>
      </c>
      <c r="S49" s="5">
        <f t="shared" si="51"/>
        <v>1.615860020532192E-29</v>
      </c>
      <c r="T49" s="5">
        <f t="shared" si="51"/>
        <v>5.3873168568445192E-32</v>
      </c>
      <c r="U49" s="5">
        <f t="shared" si="51"/>
        <v>3.8518598887744717E-34</v>
      </c>
      <c r="V49" s="5">
        <f t="shared" si="51"/>
        <v>4.9320463661641398E-36</v>
      </c>
      <c r="W49" s="5">
        <f t="shared" si="51"/>
        <v>1.0000000000000001E-37</v>
      </c>
      <c r="X49" s="5">
        <f t="shared" si="51"/>
        <v>2.9408349370551576E-39</v>
      </c>
      <c r="Y49" s="5">
        <f t="shared" si="51"/>
        <v>1.1756929019845789E-40</v>
      </c>
      <c r="Z49" s="5">
        <f t="shared" si="51"/>
        <v>6.0826939375066431E-42</v>
      </c>
      <c r="AA49" s="5">
        <f t="shared" si="51"/>
        <v>3.9197889104576601E-43</v>
      </c>
      <c r="AB49" s="5">
        <f t="shared" si="51"/>
        <v>3.0522732807881116E-44</v>
      </c>
      <c r="AC49" s="5">
        <f t="shared" si="51"/>
        <v>2.8025969286496341E-45</v>
      </c>
      <c r="AD49" s="5">
        <f t="shared" si="51"/>
        <v>2.9743351875220141E-46</v>
      </c>
      <c r="AE49" s="5">
        <f t="shared" si="51"/>
        <v>3.588536031139767E-47</v>
      </c>
      <c r="AF49" s="5">
        <f t="shared" si="51"/>
        <v>4.8541899273943584E-48</v>
      </c>
      <c r="AG49" s="5">
        <f t="shared" si="51"/>
        <v>7.2759576141834249E-49</v>
      </c>
      <c r="AS49">
        <f t="shared" si="49"/>
        <v>-1.066666667028926E-4</v>
      </c>
      <c r="AT49">
        <f t="shared" si="50"/>
        <v>-1.066666667028926E-4</v>
      </c>
    </row>
    <row r="50" spans="13:46" x14ac:dyDescent="0.25">
      <c r="M50">
        <v>20</v>
      </c>
      <c r="N50">
        <f t="shared" si="41"/>
        <v>36</v>
      </c>
      <c r="O50" s="5">
        <f t="shared" si="42"/>
        <v>1.4551915228366852E-11</v>
      </c>
      <c r="P50" s="5">
        <f t="shared" si="51"/>
        <v>6.6624633053756663E-18</v>
      </c>
      <c r="Q50" s="5">
        <f t="shared" si="51"/>
        <v>2.1175823681357508E-22</v>
      </c>
      <c r="R50" s="5">
        <f t="shared" si="51"/>
        <v>6.8719476735999996E-26</v>
      </c>
      <c r="S50" s="5">
        <f t="shared" si="51"/>
        <v>9.6951601231931509E-29</v>
      </c>
      <c r="T50" s="5">
        <f t="shared" si="51"/>
        <v>3.7711217997911631E-31</v>
      </c>
      <c r="U50" s="5">
        <f t="shared" si="51"/>
        <v>3.0814879110195774E-33</v>
      </c>
      <c r="V50" s="5">
        <f t="shared" si="51"/>
        <v>4.4388417295477259E-35</v>
      </c>
      <c r="W50" s="5">
        <f t="shared" si="51"/>
        <v>9.9999999999999994E-37</v>
      </c>
      <c r="X50" s="5">
        <f t="shared" si="51"/>
        <v>3.2349184307606733E-38</v>
      </c>
      <c r="Y50" s="5">
        <f t="shared" si="51"/>
        <v>1.4108314823814946E-39</v>
      </c>
      <c r="Z50" s="5">
        <f t="shared" si="51"/>
        <v>7.9075021187586361E-41</v>
      </c>
      <c r="AA50" s="5">
        <f t="shared" si="51"/>
        <v>5.4877044746407237E-42</v>
      </c>
      <c r="AB50" s="5">
        <f t="shared" si="51"/>
        <v>4.5784099211821675E-43</v>
      </c>
      <c r="AC50" s="5">
        <f t="shared" si="51"/>
        <v>4.4841550858394146E-44</v>
      </c>
      <c r="AD50" s="5">
        <f t="shared" si="51"/>
        <v>5.0563698187874239E-45</v>
      </c>
      <c r="AE50" s="5">
        <f t="shared" si="51"/>
        <v>6.4593648560515806E-46</v>
      </c>
      <c r="AF50" s="5">
        <f t="shared" si="51"/>
        <v>9.2229608620492801E-47</v>
      </c>
      <c r="AG50" s="5">
        <f t="shared" si="51"/>
        <v>1.4551915228366851E-47</v>
      </c>
      <c r="AS50">
        <f t="shared" si="49"/>
        <v>-4.6666666698058634E-5</v>
      </c>
      <c r="AT50">
        <f t="shared" si="50"/>
        <v>-4.6666666698058634E-5</v>
      </c>
    </row>
    <row r="51" spans="13:46" x14ac:dyDescent="0.25">
      <c r="M51">
        <v>21</v>
      </c>
      <c r="N51">
        <f t="shared" si="41"/>
        <v>35</v>
      </c>
      <c r="O51" s="5">
        <f t="shared" si="42"/>
        <v>2.9103830456733704E-11</v>
      </c>
      <c r="P51" s="5">
        <f t="shared" si="51"/>
        <v>1.9987389916127003E-17</v>
      </c>
      <c r="Q51" s="5">
        <f t="shared" si="51"/>
        <v>8.4703294725430034E-22</v>
      </c>
      <c r="R51" s="5">
        <f t="shared" si="51"/>
        <v>3.4359738368E-25</v>
      </c>
      <c r="S51" s="5">
        <f t="shared" si="51"/>
        <v>5.8170960739158917E-28</v>
      </c>
      <c r="T51" s="5">
        <f t="shared" si="51"/>
        <v>2.6397852598538145E-30</v>
      </c>
      <c r="U51" s="5">
        <f t="shared" si="51"/>
        <v>2.4651903288156619E-32</v>
      </c>
      <c r="V51" s="5">
        <f t="shared" si="51"/>
        <v>3.9949575565929528E-34</v>
      </c>
      <c r="W51" s="5">
        <f t="shared" si="51"/>
        <v>1E-35</v>
      </c>
      <c r="X51" s="5">
        <f t="shared" si="51"/>
        <v>3.5584102738367402E-37</v>
      </c>
      <c r="Y51" s="5">
        <f t="shared" si="51"/>
        <v>1.6929977788577938E-38</v>
      </c>
      <c r="Z51" s="5">
        <f t="shared" si="51"/>
        <v>1.0279752754386228E-39</v>
      </c>
      <c r="AA51" s="5">
        <f t="shared" si="51"/>
        <v>7.6827862644970141E-41</v>
      </c>
      <c r="AB51" s="5">
        <f t="shared" si="51"/>
        <v>6.8676148817732516E-42</v>
      </c>
      <c r="AC51" s="5">
        <f t="shared" si="51"/>
        <v>7.1746481373430634E-43</v>
      </c>
      <c r="AD51" s="5">
        <f t="shared" si="51"/>
        <v>8.5958286919386216E-44</v>
      </c>
      <c r="AE51" s="5">
        <f t="shared" si="51"/>
        <v>1.1626856740892844E-44</v>
      </c>
      <c r="AF51" s="5">
        <f t="shared" si="51"/>
        <v>1.7523625637893633E-45</v>
      </c>
      <c r="AG51" s="5">
        <f t="shared" si="51"/>
        <v>2.9103830456733704E-46</v>
      </c>
      <c r="AS51">
        <f t="shared" si="49"/>
        <v>3.1666666700402857E-5</v>
      </c>
      <c r="AT51">
        <f t="shared" si="50"/>
        <v>3.1666666700402857E-5</v>
      </c>
    </row>
    <row r="52" spans="13:46" x14ac:dyDescent="0.25">
      <c r="M52">
        <v>22</v>
      </c>
      <c r="N52">
        <f t="shared" si="41"/>
        <v>34</v>
      </c>
      <c r="O52" s="5">
        <f t="shared" si="42"/>
        <v>5.8207660913467407E-11</v>
      </c>
      <c r="P52" s="5">
        <f t="shared" si="51"/>
        <v>5.9962169748381002E-17</v>
      </c>
      <c r="Q52" s="5">
        <f t="shared" si="51"/>
        <v>3.3881317890172014E-21</v>
      </c>
      <c r="R52" s="5">
        <f t="shared" si="51"/>
        <v>1.7179869183999999E-24</v>
      </c>
      <c r="S52" s="5">
        <f t="shared" si="51"/>
        <v>3.4902576443495346E-27</v>
      </c>
      <c r="T52" s="5">
        <f t="shared" si="51"/>
        <v>1.8478496818976698E-29</v>
      </c>
      <c r="U52" s="5">
        <f t="shared" si="51"/>
        <v>1.9721522630525295E-31</v>
      </c>
      <c r="V52" s="5">
        <f t="shared" si="51"/>
        <v>3.5954618009336579E-33</v>
      </c>
      <c r="W52" s="5">
        <f t="shared" si="51"/>
        <v>1.0000000000000001E-34</v>
      </c>
      <c r="X52" s="5">
        <f t="shared" si="51"/>
        <v>3.9142513012204144E-36</v>
      </c>
      <c r="Y52" s="5">
        <f t="shared" si="51"/>
        <v>2.0315973346293523E-37</v>
      </c>
      <c r="Z52" s="5">
        <f t="shared" si="51"/>
        <v>1.3363678580702093E-38</v>
      </c>
      <c r="AA52" s="5">
        <f t="shared" si="51"/>
        <v>1.0755900770295818E-39</v>
      </c>
      <c r="AB52" s="5">
        <f t="shared" si="51"/>
        <v>1.0301422322659878E-40</v>
      </c>
      <c r="AC52" s="5">
        <f t="shared" si="51"/>
        <v>1.1479437019748901E-41</v>
      </c>
      <c r="AD52" s="5">
        <f t="shared" si="51"/>
        <v>1.4612908776295656E-42</v>
      </c>
      <c r="AE52" s="5">
        <f t="shared" si="51"/>
        <v>2.0928342133607121E-43</v>
      </c>
      <c r="AF52" s="5">
        <f t="shared" si="51"/>
        <v>3.3294888711997907E-44</v>
      </c>
      <c r="AG52" s="5">
        <f t="shared" si="51"/>
        <v>5.8207660913467403E-45</v>
      </c>
      <c r="AS52">
        <f t="shared" si="49"/>
        <v>-1.3833333330381947E-4</v>
      </c>
      <c r="AT52">
        <f t="shared" si="50"/>
        <v>-1.3833333330381947E-4</v>
      </c>
    </row>
    <row r="53" spans="13:46" x14ac:dyDescent="0.25">
      <c r="M53">
        <v>23</v>
      </c>
      <c r="N53">
        <f t="shared" si="41"/>
        <v>33</v>
      </c>
      <c r="O53" s="5">
        <f t="shared" si="42"/>
        <v>1.1641532182693481E-10</v>
      </c>
      <c r="P53" s="5">
        <f t="shared" si="51"/>
        <v>1.7988650924514301E-16</v>
      </c>
      <c r="Q53" s="5">
        <f t="shared" si="51"/>
        <v>1.3552527156068805E-20</v>
      </c>
      <c r="R53" s="5">
        <f t="shared" si="51"/>
        <v>8.589934591999999E-24</v>
      </c>
      <c r="S53" s="5">
        <f t="shared" si="51"/>
        <v>2.0941545866097208E-26</v>
      </c>
      <c r="T53" s="5">
        <f t="shared" si="51"/>
        <v>1.2934947773283689E-28</v>
      </c>
      <c r="U53" s="5">
        <f t="shared" si="51"/>
        <v>1.5777218104420236E-30</v>
      </c>
      <c r="V53" s="5">
        <f t="shared" si="51"/>
        <v>3.235915620840292E-32</v>
      </c>
      <c r="W53" s="5">
        <f t="shared" si="51"/>
        <v>1.0000000000000001E-33</v>
      </c>
      <c r="X53" s="5">
        <f t="shared" si="51"/>
        <v>4.3056764313424563E-35</v>
      </c>
      <c r="Y53" s="5">
        <f t="shared" si="51"/>
        <v>2.4379168015552228E-36</v>
      </c>
      <c r="Z53" s="5">
        <f t="shared" si="51"/>
        <v>1.7372782154912722E-37</v>
      </c>
      <c r="AA53" s="5">
        <f t="shared" si="51"/>
        <v>1.5058261078414145E-38</v>
      </c>
      <c r="AB53" s="5">
        <f t="shared" si="51"/>
        <v>1.5452133483989816E-39</v>
      </c>
      <c r="AC53" s="5">
        <f t="shared" si="51"/>
        <v>1.8367099231598242E-40</v>
      </c>
      <c r="AD53" s="5">
        <f t="shared" si="51"/>
        <v>2.4841944919702611E-41</v>
      </c>
      <c r="AE53" s="5">
        <f t="shared" si="51"/>
        <v>3.7671015840492817E-42</v>
      </c>
      <c r="AF53" s="5">
        <f t="shared" si="51"/>
        <v>6.3260288552796016E-43</v>
      </c>
      <c r="AG53" s="5">
        <f t="shared" si="51"/>
        <v>1.164153218269348E-43</v>
      </c>
      <c r="AS53" s="9">
        <f t="shared" si="49"/>
        <v>-2.469282062636928E-4</v>
      </c>
      <c r="AT53" s="9">
        <f t="shared" si="50"/>
        <v>-2.3333333339792262E-4</v>
      </c>
    </row>
    <row r="54" spans="13:46" x14ac:dyDescent="0.25">
      <c r="M54">
        <v>24</v>
      </c>
      <c r="N54">
        <f t="shared" si="41"/>
        <v>32</v>
      </c>
      <c r="O54" s="5">
        <f t="shared" si="42"/>
        <v>2.3283064365386963E-10</v>
      </c>
      <c r="P54" s="5">
        <f t="shared" si="51"/>
        <v>5.3965952773542899E-16</v>
      </c>
      <c r="Q54" s="5">
        <f t="shared" si="51"/>
        <v>5.4210108624275222E-20</v>
      </c>
      <c r="R54" s="5">
        <f t="shared" si="51"/>
        <v>4.2949672959999997E-23</v>
      </c>
      <c r="S54" s="5">
        <f t="shared" si="51"/>
        <v>1.2564927519658324E-25</v>
      </c>
      <c r="T54" s="5">
        <f t="shared" si="51"/>
        <v>9.0544634412985831E-28</v>
      </c>
      <c r="U54" s="5">
        <f t="shared" si="51"/>
        <v>1.2621774483536189E-29</v>
      </c>
      <c r="V54" s="5">
        <f t="shared" si="51"/>
        <v>2.9123240587562629E-31</v>
      </c>
      <c r="W54" s="5">
        <f t="shared" si="51"/>
        <v>9.9999999999999992E-33</v>
      </c>
      <c r="X54" s="5">
        <f t="shared" si="51"/>
        <v>4.7362440744767016E-34</v>
      </c>
      <c r="Y54" s="5">
        <f t="shared" si="51"/>
        <v>2.9255001618662672E-35</v>
      </c>
      <c r="Z54" s="5">
        <f t="shared" si="51"/>
        <v>2.2584616801386539E-36</v>
      </c>
      <c r="AA54" s="5">
        <f t="shared" si="51"/>
        <v>2.1081565509779805E-37</v>
      </c>
      <c r="AB54" s="5">
        <f t="shared" si="51"/>
        <v>2.3178200225984725E-38</v>
      </c>
      <c r="AC54" s="5">
        <f t="shared" si="51"/>
        <v>2.9387358770557188E-39</v>
      </c>
      <c r="AD54" s="5">
        <f t="shared" si="51"/>
        <v>4.2231306363494446E-40</v>
      </c>
      <c r="AE54" s="5">
        <f t="shared" si="51"/>
        <v>6.7807828512887071E-41</v>
      </c>
      <c r="AF54" s="5">
        <f t="shared" si="51"/>
        <v>1.2019454825031242E-41</v>
      </c>
      <c r="AG54" s="5">
        <f t="shared" si="51"/>
        <v>2.3283064365386961E-42</v>
      </c>
      <c r="AS54" s="10"/>
      <c r="AT54" s="10"/>
    </row>
    <row r="55" spans="13:46" x14ac:dyDescent="0.25">
      <c r="M55">
        <v>25</v>
      </c>
      <c r="N55">
        <f t="shared" si="41"/>
        <v>31</v>
      </c>
      <c r="O55" s="5">
        <f t="shared" si="42"/>
        <v>4.6566128730773926E-10</v>
      </c>
      <c r="P55" s="5">
        <f t="shared" si="51"/>
        <v>1.6189785832062871E-15</v>
      </c>
      <c r="Q55" s="5">
        <f t="shared" si="51"/>
        <v>2.1684043449710089E-19</v>
      </c>
      <c r="R55" s="5">
        <f t="shared" si="51"/>
        <v>2.1474836480000002E-22</v>
      </c>
      <c r="S55" s="5">
        <f t="shared" si="51"/>
        <v>7.5389565117949949E-25</v>
      </c>
      <c r="T55" s="5">
        <f t="shared" si="51"/>
        <v>6.3381244089090084E-27</v>
      </c>
      <c r="U55" s="5">
        <f t="shared" si="51"/>
        <v>1.0097419586828951E-28</v>
      </c>
      <c r="V55" s="5">
        <f t="shared" si="51"/>
        <v>2.6210916528806364E-30</v>
      </c>
      <c r="W55" s="5">
        <f t="shared" si="51"/>
        <v>1.0000000000000001E-31</v>
      </c>
      <c r="X55" s="5">
        <f t="shared" si="51"/>
        <v>5.2098684819243718E-33</v>
      </c>
      <c r="Y55" s="5">
        <f t="shared" si="51"/>
        <v>3.5106001942395209E-34</v>
      </c>
      <c r="Z55" s="5">
        <f t="shared" si="51"/>
        <v>2.93600018418025E-35</v>
      </c>
      <c r="AA55" s="5">
        <f t="shared" si="51"/>
        <v>2.9514191713691728E-36</v>
      </c>
      <c r="AB55" s="5">
        <f t="shared" si="51"/>
        <v>3.4767300338977089E-37</v>
      </c>
      <c r="AC55" s="5">
        <f t="shared" si="51"/>
        <v>4.70197740328915E-38</v>
      </c>
      <c r="AD55" s="5">
        <f t="shared" si="51"/>
        <v>7.1793220817940553E-39</v>
      </c>
      <c r="AE55" s="5">
        <f t="shared" si="51"/>
        <v>1.2205409132319672E-39</v>
      </c>
      <c r="AF55" s="5">
        <f t="shared" si="51"/>
        <v>2.2836964167559361E-40</v>
      </c>
      <c r="AG55" s="5">
        <f t="shared" si="51"/>
        <v>4.656612873077393E-41</v>
      </c>
    </row>
    <row r="56" spans="13:46" x14ac:dyDescent="0.25">
      <c r="M56">
        <v>26</v>
      </c>
      <c r="N56">
        <f t="shared" si="41"/>
        <v>30</v>
      </c>
      <c r="O56" s="5">
        <f t="shared" si="42"/>
        <v>9.3132257461547852E-10</v>
      </c>
      <c r="P56" s="5">
        <f t="shared" si="51"/>
        <v>4.8569357496188614E-15</v>
      </c>
      <c r="Q56" s="5">
        <f t="shared" si="51"/>
        <v>8.6736173798840355E-19</v>
      </c>
      <c r="R56" s="5">
        <f t="shared" si="51"/>
        <v>1.0737418239999999E-21</v>
      </c>
      <c r="S56" s="5">
        <f t="shared" si="51"/>
        <v>4.5233739070769971E-24</v>
      </c>
      <c r="T56" s="5">
        <f t="shared" si="51"/>
        <v>4.4366870862363058E-26</v>
      </c>
      <c r="U56" s="5">
        <f t="shared" si="51"/>
        <v>8.0779356694631609E-28</v>
      </c>
      <c r="V56" s="5">
        <f t="shared" si="51"/>
        <v>2.3589824875925728E-29</v>
      </c>
      <c r="W56" s="5">
        <f t="shared" si="51"/>
        <v>9.9999999999999991E-31</v>
      </c>
      <c r="X56" s="5">
        <f t="shared" si="51"/>
        <v>5.7308553301168087E-32</v>
      </c>
      <c r="Y56" s="5">
        <f t="shared" si="51"/>
        <v>4.2127202330874253E-33</v>
      </c>
      <c r="Z56" s="5">
        <f t="shared" si="51"/>
        <v>3.8168002394343253E-34</v>
      </c>
      <c r="AA56" s="5">
        <f t="shared" si="51"/>
        <v>4.1319868399168419E-35</v>
      </c>
      <c r="AB56" s="5">
        <f t="shared" si="51"/>
        <v>5.2150950508465635E-36</v>
      </c>
      <c r="AC56" s="5">
        <f t="shared" si="51"/>
        <v>7.5231638452626401E-37</v>
      </c>
      <c r="AD56" s="5">
        <f t="shared" si="51"/>
        <v>1.2204847539049895E-37</v>
      </c>
      <c r="AE56" s="5">
        <f t="shared" si="51"/>
        <v>2.196973643817541E-38</v>
      </c>
      <c r="AF56" s="5">
        <f t="shared" si="51"/>
        <v>4.3390231918362791E-39</v>
      </c>
      <c r="AG56" s="5">
        <f t="shared" si="51"/>
        <v>9.3132257461547843E-40</v>
      </c>
      <c r="AS56">
        <f t="shared" ref="AS56:AS64" si="52">AW17</f>
        <v>-2.8333333403907091E-5</v>
      </c>
      <c r="AT56">
        <f t="shared" ref="AT56:AT64" si="53">BC34</f>
        <v>-2.8333333403907091E-5</v>
      </c>
    </row>
    <row r="57" spans="13:46" x14ac:dyDescent="0.25">
      <c r="M57">
        <v>27</v>
      </c>
      <c r="N57">
        <f t="shared" si="41"/>
        <v>29</v>
      </c>
      <c r="O57" s="5">
        <f t="shared" si="42"/>
        <v>1.862645149230957E-9</v>
      </c>
      <c r="P57" s="5">
        <f t="shared" si="51"/>
        <v>1.4570807248856583E-14</v>
      </c>
      <c r="Q57" s="5">
        <f t="shared" si="51"/>
        <v>3.4694469519536142E-18</v>
      </c>
      <c r="R57" s="5">
        <f t="shared" si="51"/>
        <v>5.3687091200000004E-21</v>
      </c>
      <c r="S57" s="5">
        <f t="shared" si="51"/>
        <v>2.7140243442461981E-23</v>
      </c>
      <c r="T57" s="5">
        <f t="shared" si="51"/>
        <v>3.1056809603654137E-25</v>
      </c>
      <c r="U57" s="5">
        <f t="shared" si="51"/>
        <v>6.4623485355705287E-27</v>
      </c>
      <c r="V57" s="5">
        <f t="shared" si="51"/>
        <v>2.1230842388333153E-28</v>
      </c>
      <c r="W57" s="5">
        <f t="shared" si="51"/>
        <v>1.0000000000000001E-29</v>
      </c>
      <c r="X57" s="5">
        <f t="shared" si="51"/>
        <v>6.3039408631284894E-31</v>
      </c>
      <c r="Y57" s="5">
        <f t="shared" si="51"/>
        <v>5.05526427970491E-32</v>
      </c>
      <c r="Z57" s="5">
        <f t="shared" si="51"/>
        <v>4.9618403112646227E-33</v>
      </c>
      <c r="AA57" s="5">
        <f t="shared" si="51"/>
        <v>5.784781575883578E-34</v>
      </c>
      <c r="AB57" s="5">
        <f t="shared" si="51"/>
        <v>7.8226425762698449E-35</v>
      </c>
      <c r="AC57" s="5">
        <f t="shared" si="51"/>
        <v>1.2037062152420224E-35</v>
      </c>
      <c r="AD57" s="5">
        <f t="shared" si="51"/>
        <v>2.0748240816384821E-36</v>
      </c>
      <c r="AE57" s="5">
        <f t="shared" si="51"/>
        <v>3.9545525588715735E-37</v>
      </c>
      <c r="AF57" s="5">
        <f t="shared" si="51"/>
        <v>8.2441440644889302E-38</v>
      </c>
      <c r="AG57" s="5">
        <f t="shared" si="51"/>
        <v>1.8626451492309572E-38</v>
      </c>
      <c r="AS57">
        <f t="shared" si="52"/>
        <v>-1.2333333329905827E-4</v>
      </c>
      <c r="AT57">
        <f t="shared" si="53"/>
        <v>-1.2333333329905827E-4</v>
      </c>
    </row>
    <row r="58" spans="13:46" x14ac:dyDescent="0.25">
      <c r="M58">
        <v>28</v>
      </c>
      <c r="N58">
        <f t="shared" si="41"/>
        <v>28</v>
      </c>
      <c r="O58" s="5">
        <f t="shared" si="42"/>
        <v>3.7252902984619141E-9</v>
      </c>
      <c r="P58" s="5">
        <f t="shared" si="51"/>
        <v>4.3712421746569747E-14</v>
      </c>
      <c r="Q58" s="5">
        <f t="shared" si="51"/>
        <v>1.3877787807814457E-17</v>
      </c>
      <c r="R58" s="5">
        <f t="shared" si="51"/>
        <v>2.6843545600000002E-20</v>
      </c>
      <c r="S58" s="5">
        <f t="shared" si="51"/>
        <v>1.6284146065477188E-22</v>
      </c>
      <c r="T58" s="5">
        <f t="shared" si="51"/>
        <v>2.1739766722557896E-24</v>
      </c>
      <c r="U58" s="5">
        <f t="shared" si="51"/>
        <v>5.169878828456423E-26</v>
      </c>
      <c r="V58" s="5">
        <f t="shared" si="51"/>
        <v>1.9107758149499841E-27</v>
      </c>
      <c r="W58" s="5">
        <f t="shared" si="51"/>
        <v>1.0000000000000001E-28</v>
      </c>
      <c r="X58" s="5">
        <f t="shared" si="51"/>
        <v>6.934334949441339E-30</v>
      </c>
      <c r="Y58" s="5">
        <f t="shared" si="51"/>
        <v>6.0663171356458916E-31</v>
      </c>
      <c r="Z58" s="5">
        <f t="shared" si="51"/>
        <v>6.4503924046440095E-32</v>
      </c>
      <c r="AA58" s="5">
        <f t="shared" si="51"/>
        <v>8.0986942062370091E-33</v>
      </c>
      <c r="AB58" s="5">
        <f t="shared" si="51"/>
        <v>1.1733963864404766E-33</v>
      </c>
      <c r="AC58" s="5">
        <f t="shared" si="51"/>
        <v>1.9259299443872359E-34</v>
      </c>
      <c r="AD58" s="5">
        <f t="shared" si="51"/>
        <v>3.5272009387854194E-35</v>
      </c>
      <c r="AE58" s="5">
        <f t="shared" si="51"/>
        <v>7.1181946059688333E-36</v>
      </c>
      <c r="AF58" s="5">
        <f t="shared" si="51"/>
        <v>1.5663873722528964E-36</v>
      </c>
      <c r="AG58" s="5">
        <f t="shared" si="51"/>
        <v>3.7252902984619144E-37</v>
      </c>
      <c r="AS58">
        <f t="shared" si="52"/>
        <v>-1.9333333329285551E-4</v>
      </c>
      <c r="AT58">
        <f t="shared" si="53"/>
        <v>-1.9333333329285551E-4</v>
      </c>
    </row>
    <row r="59" spans="13:46" x14ac:dyDescent="0.25">
      <c r="M59">
        <v>29</v>
      </c>
      <c r="N59">
        <f t="shared" si="41"/>
        <v>27</v>
      </c>
      <c r="O59" s="5">
        <f t="shared" si="42"/>
        <v>7.4505805969238281E-9</v>
      </c>
      <c r="P59" s="5">
        <f t="shared" si="51"/>
        <v>1.3113726523970925E-13</v>
      </c>
      <c r="Q59" s="5">
        <f t="shared" si="51"/>
        <v>5.5511151231257827E-17</v>
      </c>
      <c r="R59" s="5">
        <f t="shared" si="51"/>
        <v>1.3421772800000001E-19</v>
      </c>
      <c r="S59" s="5">
        <f t="shared" ref="P59:AG73" si="54">1/(S$87^$N59)</f>
        <v>9.7704876392863131E-22</v>
      </c>
      <c r="T59" s="5">
        <f t="shared" si="54"/>
        <v>1.5217836705790528E-23</v>
      </c>
      <c r="U59" s="5">
        <f t="shared" si="54"/>
        <v>4.1359030627651384E-25</v>
      </c>
      <c r="V59" s="5">
        <f t="shared" si="54"/>
        <v>1.7196982334549854E-26</v>
      </c>
      <c r="W59" s="5">
        <f t="shared" si="54"/>
        <v>1E-27</v>
      </c>
      <c r="X59" s="5">
        <f t="shared" si="54"/>
        <v>7.6277684443854724E-29</v>
      </c>
      <c r="Y59" s="5">
        <f t="shared" si="54"/>
        <v>7.2795805627750703E-30</v>
      </c>
      <c r="Z59" s="5">
        <f t="shared" si="54"/>
        <v>8.3855101260372129E-31</v>
      </c>
      <c r="AA59" s="5">
        <f t="shared" si="54"/>
        <v>1.1338171888731814E-31</v>
      </c>
      <c r="AB59" s="5">
        <f t="shared" si="54"/>
        <v>1.7600945796607151E-32</v>
      </c>
      <c r="AC59" s="5">
        <f t="shared" si="54"/>
        <v>3.0814879110195774E-33</v>
      </c>
      <c r="AD59" s="5">
        <f t="shared" si="54"/>
        <v>5.9962415959352129E-34</v>
      </c>
      <c r="AE59" s="5">
        <f t="shared" si="54"/>
        <v>1.2812750290743898E-34</v>
      </c>
      <c r="AF59" s="5">
        <f t="shared" si="54"/>
        <v>2.9761360072805034E-35</v>
      </c>
      <c r="AG59" s="5">
        <f t="shared" si="54"/>
        <v>7.4505805969238284E-36</v>
      </c>
      <c r="AS59">
        <f t="shared" si="52"/>
        <v>-1.1666666670606674E-4</v>
      </c>
      <c r="AT59">
        <f t="shared" si="53"/>
        <v>-1.1666666670606674E-4</v>
      </c>
    </row>
    <row r="60" spans="13:46" x14ac:dyDescent="0.25">
      <c r="M60">
        <v>30</v>
      </c>
      <c r="N60">
        <f t="shared" si="41"/>
        <v>26</v>
      </c>
      <c r="O60" s="5">
        <f t="shared" si="42"/>
        <v>1.4901161193847656E-8</v>
      </c>
      <c r="P60" s="5">
        <f t="shared" si="54"/>
        <v>3.9341179571912774E-13</v>
      </c>
      <c r="Q60" s="5">
        <f t="shared" si="54"/>
        <v>2.2204460492503131E-16</v>
      </c>
      <c r="R60" s="5">
        <f t="shared" si="54"/>
        <v>6.7108863999999993E-19</v>
      </c>
      <c r="S60" s="5">
        <f t="shared" si="54"/>
        <v>5.8622925835717878E-21</v>
      </c>
      <c r="T60" s="5">
        <f t="shared" si="54"/>
        <v>1.065248569405337E-22</v>
      </c>
      <c r="U60" s="5">
        <f t="shared" si="54"/>
        <v>3.3087224502121107E-24</v>
      </c>
      <c r="V60" s="5">
        <f t="shared" si="54"/>
        <v>1.547728410109487E-25</v>
      </c>
      <c r="W60" s="5">
        <f t="shared" si="54"/>
        <v>9.999999999999999E-27</v>
      </c>
      <c r="X60" s="5">
        <f t="shared" si="54"/>
        <v>8.3905452888240198E-28</v>
      </c>
      <c r="Y60" s="5">
        <f t="shared" si="54"/>
        <v>8.7354966753300843E-29</v>
      </c>
      <c r="Z60" s="5">
        <f t="shared" si="54"/>
        <v>1.0901163163848377E-29</v>
      </c>
      <c r="AA60" s="5">
        <f t="shared" si="54"/>
        <v>1.587344064422454E-30</v>
      </c>
      <c r="AB60" s="5">
        <f t="shared" si="54"/>
        <v>2.6401418694910728E-31</v>
      </c>
      <c r="AC60" s="5">
        <f t="shared" si="54"/>
        <v>4.9303806576313238E-32</v>
      </c>
      <c r="AD60" s="5">
        <f t="shared" si="54"/>
        <v>1.0193610713089863E-32</v>
      </c>
      <c r="AE60" s="5">
        <f t="shared" si="54"/>
        <v>2.3062950523339019E-33</v>
      </c>
      <c r="AF60" s="5">
        <f t="shared" si="54"/>
        <v>5.6546584138329566E-34</v>
      </c>
      <c r="AG60" s="5">
        <f t="shared" si="54"/>
        <v>1.4901161193847655E-34</v>
      </c>
      <c r="AS60">
        <f t="shared" si="52"/>
        <v>1.6333333329754396E-4</v>
      </c>
      <c r="AT60">
        <f t="shared" si="53"/>
        <v>1.6333333329754396E-4</v>
      </c>
    </row>
    <row r="61" spans="13:46" x14ac:dyDescent="0.25">
      <c r="M61">
        <v>31</v>
      </c>
      <c r="N61">
        <f t="shared" si="41"/>
        <v>25</v>
      </c>
      <c r="O61" s="5">
        <f t="shared" si="42"/>
        <v>2.9802322387695313E-8</v>
      </c>
      <c r="P61" s="5">
        <f t="shared" si="54"/>
        <v>1.1802353871573832E-12</v>
      </c>
      <c r="Q61" s="5">
        <f t="shared" si="54"/>
        <v>8.8817841970012523E-16</v>
      </c>
      <c r="R61" s="5">
        <f t="shared" si="54"/>
        <v>3.3554431999999997E-18</v>
      </c>
      <c r="S61" s="5">
        <f t="shared" si="54"/>
        <v>3.5173755501430727E-20</v>
      </c>
      <c r="T61" s="5">
        <f t="shared" si="54"/>
        <v>7.4567399858373592E-22</v>
      </c>
      <c r="U61" s="5">
        <f t="shared" si="54"/>
        <v>2.6469779601696886E-23</v>
      </c>
      <c r="V61" s="5">
        <f t="shared" si="54"/>
        <v>1.3929555690985384E-24</v>
      </c>
      <c r="W61" s="5">
        <f t="shared" si="54"/>
        <v>9.9999999999999992E-26</v>
      </c>
      <c r="X61" s="5">
        <f t="shared" si="54"/>
        <v>9.2295998177064225E-27</v>
      </c>
      <c r="Y61" s="5">
        <f t="shared" si="54"/>
        <v>1.0482596010396101E-27</v>
      </c>
      <c r="Z61" s="5">
        <f t="shared" si="54"/>
        <v>1.4171512113002889E-28</v>
      </c>
      <c r="AA61" s="5">
        <f t="shared" si="54"/>
        <v>2.2222816901914356E-29</v>
      </c>
      <c r="AB61" s="5">
        <f t="shared" si="54"/>
        <v>3.9602128042366087E-30</v>
      </c>
      <c r="AC61" s="5">
        <f t="shared" si="54"/>
        <v>7.8886090522101181E-31</v>
      </c>
      <c r="AD61" s="5">
        <f t="shared" si="54"/>
        <v>1.7329138212252767E-31</v>
      </c>
      <c r="AE61" s="5">
        <f t="shared" si="54"/>
        <v>4.1513310942010236E-32</v>
      </c>
      <c r="AF61" s="5">
        <f t="shared" si="54"/>
        <v>1.0743850986282618E-32</v>
      </c>
      <c r="AG61" s="5">
        <f t="shared" si="54"/>
        <v>2.980232238769531E-33</v>
      </c>
      <c r="AS61">
        <f t="shared" si="52"/>
        <v>6.0000000004833964E-5</v>
      </c>
      <c r="AT61">
        <f t="shared" si="53"/>
        <v>6.0000000004833964E-5</v>
      </c>
    </row>
    <row r="62" spans="13:46" x14ac:dyDescent="0.25">
      <c r="M62">
        <v>32</v>
      </c>
      <c r="N62">
        <f t="shared" si="41"/>
        <v>24</v>
      </c>
      <c r="O62" s="5">
        <f t="shared" si="42"/>
        <v>5.9604644775390625E-8</v>
      </c>
      <c r="P62" s="5">
        <f t="shared" si="54"/>
        <v>3.5407061614721497E-12</v>
      </c>
      <c r="Q62" s="5">
        <f t="shared" si="54"/>
        <v>3.5527136788005009E-15</v>
      </c>
      <c r="R62" s="5">
        <f t="shared" si="54"/>
        <v>1.6777216000000002E-17</v>
      </c>
      <c r="S62" s="5">
        <f t="shared" si="54"/>
        <v>2.1104253300858436E-19</v>
      </c>
      <c r="T62" s="5">
        <f t="shared" si="54"/>
        <v>5.2197179900861511E-21</v>
      </c>
      <c r="U62" s="5">
        <f t="shared" si="54"/>
        <v>2.1175823681357508E-22</v>
      </c>
      <c r="V62" s="5">
        <f t="shared" si="54"/>
        <v>1.2536600121886844E-23</v>
      </c>
      <c r="W62" s="5">
        <f t="shared" si="54"/>
        <v>1.0000000000000001E-24</v>
      </c>
      <c r="X62" s="5">
        <f t="shared" si="54"/>
        <v>1.0152559799477064E-25</v>
      </c>
      <c r="Y62" s="5">
        <f t="shared" si="54"/>
        <v>1.2579115212475321E-26</v>
      </c>
      <c r="Z62" s="5">
        <f t="shared" si="54"/>
        <v>1.8422965746903756E-27</v>
      </c>
      <c r="AA62" s="5">
        <f t="shared" si="54"/>
        <v>3.1111943662680096E-28</v>
      </c>
      <c r="AB62" s="5">
        <f t="shared" si="54"/>
        <v>5.9403192063549133E-29</v>
      </c>
      <c r="AC62" s="5">
        <f t="shared" si="54"/>
        <v>1.2621774483536189E-29</v>
      </c>
      <c r="AD62" s="5">
        <f t="shared" si="54"/>
        <v>2.94595349608297E-30</v>
      </c>
      <c r="AE62" s="5">
        <f t="shared" si="54"/>
        <v>7.4723959695618416E-31</v>
      </c>
      <c r="AF62" s="5">
        <f t="shared" si="54"/>
        <v>2.0413316873936972E-31</v>
      </c>
      <c r="AG62" s="5">
        <f t="shared" si="54"/>
        <v>5.9604644775390631E-32</v>
      </c>
      <c r="AS62">
        <f t="shared" si="52"/>
        <v>7.8333333398461491E-5</v>
      </c>
      <c r="AT62">
        <f t="shared" si="53"/>
        <v>7.8333333398461491E-5</v>
      </c>
    </row>
    <row r="63" spans="13:46" x14ac:dyDescent="0.25">
      <c r="M63">
        <v>33</v>
      </c>
      <c r="N63">
        <f t="shared" si="41"/>
        <v>23</v>
      </c>
      <c r="O63" s="5">
        <f t="shared" si="42"/>
        <v>1.1920928955078125E-7</v>
      </c>
      <c r="P63" s="5">
        <f t="shared" si="54"/>
        <v>1.062211848441645E-11</v>
      </c>
      <c r="Q63" s="5">
        <f t="shared" si="54"/>
        <v>1.4210854715202004E-14</v>
      </c>
      <c r="R63" s="5">
        <f t="shared" si="54"/>
        <v>8.3886080000000009E-17</v>
      </c>
      <c r="S63" s="5">
        <f t="shared" si="54"/>
        <v>1.2662551980515063E-18</v>
      </c>
      <c r="T63" s="5">
        <f t="shared" si="54"/>
        <v>3.6538025930603061E-20</v>
      </c>
      <c r="U63" s="5">
        <f t="shared" si="54"/>
        <v>1.6940658945086007E-21</v>
      </c>
      <c r="V63" s="5">
        <f t="shared" si="54"/>
        <v>1.1282940109698161E-22</v>
      </c>
      <c r="W63" s="5">
        <f t="shared" si="54"/>
        <v>1.0000000000000001E-23</v>
      </c>
      <c r="X63" s="5">
        <f t="shared" si="54"/>
        <v>1.1167815779424771E-24</v>
      </c>
      <c r="Y63" s="5">
        <f t="shared" si="54"/>
        <v>1.5094938254970387E-25</v>
      </c>
      <c r="Z63" s="5">
        <f t="shared" si="54"/>
        <v>2.3949855470974883E-26</v>
      </c>
      <c r="AA63" s="5">
        <f t="shared" si="54"/>
        <v>4.3556721127752138E-27</v>
      </c>
      <c r="AB63" s="5">
        <f t="shared" si="54"/>
        <v>8.910478809532369E-28</v>
      </c>
      <c r="AC63" s="5">
        <f t="shared" si="54"/>
        <v>2.0194839173657902E-28</v>
      </c>
      <c r="AD63" s="5">
        <f t="shared" si="54"/>
        <v>5.00812094334105E-29</v>
      </c>
      <c r="AE63" s="5">
        <f t="shared" si="54"/>
        <v>1.3450312745211316E-29</v>
      </c>
      <c r="AF63" s="5">
        <f t="shared" si="54"/>
        <v>3.8785302060480251E-30</v>
      </c>
      <c r="AG63" s="5">
        <f t="shared" si="54"/>
        <v>1.1920928955078126E-30</v>
      </c>
      <c r="AS63">
        <f t="shared" si="52"/>
        <v>-1.7000000000422233E-4</v>
      </c>
      <c r="AT63">
        <f t="shared" si="53"/>
        <v>-1.7000000000422233E-4</v>
      </c>
    </row>
    <row r="64" spans="13:46" x14ac:dyDescent="0.25">
      <c r="M64">
        <v>34</v>
      </c>
      <c r="N64">
        <f t="shared" si="41"/>
        <v>22</v>
      </c>
      <c r="O64" s="5">
        <f t="shared" si="42"/>
        <v>2.384185791015625E-7</v>
      </c>
      <c r="P64" s="5">
        <f t="shared" si="54"/>
        <v>3.186635545324935E-11</v>
      </c>
      <c r="Q64" s="5">
        <f t="shared" si="54"/>
        <v>5.6843418860808015E-14</v>
      </c>
      <c r="R64" s="5">
        <f t="shared" si="54"/>
        <v>4.1943040000000002E-16</v>
      </c>
      <c r="S64" s="5">
        <f t="shared" si="54"/>
        <v>7.5975311883090376E-18</v>
      </c>
      <c r="T64" s="5">
        <f t="shared" si="54"/>
        <v>2.5576618151422139E-19</v>
      </c>
      <c r="U64" s="5">
        <f t="shared" si="54"/>
        <v>1.3552527156068805E-20</v>
      </c>
      <c r="V64" s="5">
        <f t="shared" si="54"/>
        <v>1.0154646098728345E-21</v>
      </c>
      <c r="W64" s="5">
        <f t="shared" si="54"/>
        <v>1E-22</v>
      </c>
      <c r="X64" s="5">
        <f t="shared" si="54"/>
        <v>1.2284597357367247E-23</v>
      </c>
      <c r="Y64" s="5">
        <f t="shared" si="54"/>
        <v>1.8113925905964464E-24</v>
      </c>
      <c r="Z64" s="5">
        <f t="shared" si="54"/>
        <v>3.113481211226735E-25</v>
      </c>
      <c r="AA64" s="5">
        <f t="shared" si="54"/>
        <v>6.0979409578852986E-26</v>
      </c>
      <c r="AB64" s="5">
        <f t="shared" si="54"/>
        <v>1.3365718214298556E-26</v>
      </c>
      <c r="AC64" s="5">
        <f t="shared" si="54"/>
        <v>3.2311742677852644E-27</v>
      </c>
      <c r="AD64" s="5">
        <f t="shared" si="54"/>
        <v>8.5138056036797833E-28</v>
      </c>
      <c r="AE64" s="5">
        <f t="shared" si="54"/>
        <v>2.4210562941380369E-28</v>
      </c>
      <c r="AF64" s="5">
        <f t="shared" si="54"/>
        <v>7.3692073914912479E-29</v>
      </c>
      <c r="AG64" s="5">
        <f t="shared" si="54"/>
        <v>2.3841857910156251E-29</v>
      </c>
      <c r="AS64" s="8">
        <f t="shared" si="52"/>
        <v>-1.0859487295987334E-4</v>
      </c>
      <c r="AT64" s="8">
        <f t="shared" si="53"/>
        <v>-9.5000000094103143E-5</v>
      </c>
    </row>
    <row r="65" spans="13:50" x14ac:dyDescent="0.25">
      <c r="M65">
        <v>35</v>
      </c>
      <c r="N65">
        <f t="shared" si="41"/>
        <v>21</v>
      </c>
      <c r="O65" s="5">
        <f t="shared" si="42"/>
        <v>4.76837158203125E-7</v>
      </c>
      <c r="P65" s="5">
        <f t="shared" si="54"/>
        <v>9.5599066359748049E-11</v>
      </c>
      <c r="Q65" s="5">
        <f t="shared" si="54"/>
        <v>2.2737367544323206E-13</v>
      </c>
      <c r="R65" s="5">
        <f t="shared" si="54"/>
        <v>2.0971519999999998E-15</v>
      </c>
      <c r="S65" s="5">
        <f t="shared" si="54"/>
        <v>4.5585187129854226E-17</v>
      </c>
      <c r="T65" s="5">
        <f t="shared" si="54"/>
        <v>1.7903632705995498E-18</v>
      </c>
      <c r="U65" s="5">
        <f t="shared" si="54"/>
        <v>1.0842021724855044E-19</v>
      </c>
      <c r="V65" s="5">
        <f t="shared" si="54"/>
        <v>9.1391814888555092E-21</v>
      </c>
      <c r="W65" s="5">
        <f t="shared" si="54"/>
        <v>9.9999999999999991E-22</v>
      </c>
      <c r="X65" s="5">
        <f t="shared" si="54"/>
        <v>1.3513057093103972E-22</v>
      </c>
      <c r="Y65" s="5">
        <f t="shared" si="54"/>
        <v>2.1736711087157357E-23</v>
      </c>
      <c r="Z65" s="5">
        <f t="shared" si="54"/>
        <v>4.0475255745947551E-24</v>
      </c>
      <c r="AA65" s="5">
        <f t="shared" si="54"/>
        <v>8.5371173410394183E-25</v>
      </c>
      <c r="AB65" s="5">
        <f t="shared" si="54"/>
        <v>2.0048577321447831E-25</v>
      </c>
      <c r="AC65" s="5">
        <f t="shared" si="54"/>
        <v>5.169878828456423E-26</v>
      </c>
      <c r="AD65" s="5">
        <f t="shared" si="54"/>
        <v>1.447346952625563E-26</v>
      </c>
      <c r="AE65" s="5">
        <f t="shared" si="54"/>
        <v>4.3579013294484659E-27</v>
      </c>
      <c r="AF65" s="5">
        <f t="shared" si="54"/>
        <v>1.4001494043833369E-27</v>
      </c>
      <c r="AG65" s="5">
        <f t="shared" si="54"/>
        <v>4.7683715820312496E-28</v>
      </c>
      <c r="AS65" s="18">
        <f>ABS(AS42-AT42)</f>
        <v>1.3594872868338825E-5</v>
      </c>
      <c r="AT65" s="18"/>
    </row>
    <row r="66" spans="13:50" x14ac:dyDescent="0.25">
      <c r="M66">
        <v>36</v>
      </c>
      <c r="N66">
        <f t="shared" si="41"/>
        <v>20</v>
      </c>
      <c r="O66" s="5">
        <f t="shared" si="42"/>
        <v>9.5367431640625E-7</v>
      </c>
      <c r="P66" s="5">
        <f t="shared" si="54"/>
        <v>2.8679719907924413E-10</v>
      </c>
      <c r="Q66" s="5">
        <f t="shared" si="54"/>
        <v>9.0949470177292824E-13</v>
      </c>
      <c r="R66" s="5">
        <f t="shared" si="54"/>
        <v>1.0485759999999999E-14</v>
      </c>
      <c r="S66" s="5">
        <f t="shared" si="54"/>
        <v>2.7351112277912534E-16</v>
      </c>
      <c r="T66" s="5">
        <f t="shared" si="54"/>
        <v>1.253254289419685E-17</v>
      </c>
      <c r="U66" s="5">
        <f t="shared" si="54"/>
        <v>8.6736173798840355E-19</v>
      </c>
      <c r="V66" s="5">
        <f t="shared" si="54"/>
        <v>8.2252633399699586E-20</v>
      </c>
      <c r="W66" s="5">
        <f t="shared" si="54"/>
        <v>9.9999999999999995E-21</v>
      </c>
      <c r="X66" s="5">
        <f t="shared" si="54"/>
        <v>1.4864362802414371E-21</v>
      </c>
      <c r="Y66" s="5">
        <f t="shared" si="54"/>
        <v>2.6084053304588827E-22</v>
      </c>
      <c r="Z66" s="5">
        <f t="shared" si="54"/>
        <v>5.2617832469731817E-23</v>
      </c>
      <c r="AA66" s="5">
        <f t="shared" si="54"/>
        <v>1.1951964277455187E-23</v>
      </c>
      <c r="AB66" s="5">
        <f t="shared" si="54"/>
        <v>3.0072865982171747E-24</v>
      </c>
      <c r="AC66" s="5">
        <f t="shared" si="54"/>
        <v>8.2718061255302767E-25</v>
      </c>
      <c r="AD66" s="5">
        <f t="shared" si="54"/>
        <v>2.4604898194634578E-25</v>
      </c>
      <c r="AE66" s="5">
        <f t="shared" si="54"/>
        <v>7.844222393007239E-26</v>
      </c>
      <c r="AF66" s="5">
        <f t="shared" si="54"/>
        <v>2.6602838683283402E-26</v>
      </c>
      <c r="AG66" s="5">
        <f t="shared" si="54"/>
        <v>9.5367431640624995E-27</v>
      </c>
    </row>
    <row r="67" spans="13:50" x14ac:dyDescent="0.25">
      <c r="M67">
        <v>37</v>
      </c>
      <c r="N67">
        <f t="shared" si="41"/>
        <v>19</v>
      </c>
      <c r="O67" s="5">
        <f t="shared" si="42"/>
        <v>1.9073486328125E-6</v>
      </c>
      <c r="P67" s="5">
        <f t="shared" si="54"/>
        <v>8.6039159723773235E-10</v>
      </c>
      <c r="Q67" s="5">
        <f t="shared" si="54"/>
        <v>3.637978807091713E-12</v>
      </c>
      <c r="R67" s="5">
        <f t="shared" si="54"/>
        <v>5.2428799999999999E-14</v>
      </c>
      <c r="S67" s="5">
        <f t="shared" si="54"/>
        <v>1.641066736674752E-15</v>
      </c>
      <c r="T67" s="5">
        <f t="shared" si="54"/>
        <v>8.7727800259377933E-17</v>
      </c>
      <c r="U67" s="5">
        <f t="shared" si="54"/>
        <v>6.9388939039072284E-18</v>
      </c>
      <c r="V67" s="5">
        <f t="shared" si="54"/>
        <v>7.4027370059729637E-19</v>
      </c>
      <c r="W67" s="5">
        <f t="shared" si="54"/>
        <v>9.9999999999999998E-20</v>
      </c>
      <c r="X67" s="5">
        <f t="shared" si="54"/>
        <v>1.6350799082655804E-20</v>
      </c>
      <c r="Y67" s="5">
        <f t="shared" si="54"/>
        <v>3.1300863965506591E-21</v>
      </c>
      <c r="Z67" s="5">
        <f t="shared" si="54"/>
        <v>6.8403182210651365E-22</v>
      </c>
      <c r="AA67" s="5">
        <f t="shared" si="54"/>
        <v>1.6732749988437258E-22</v>
      </c>
      <c r="AB67" s="5">
        <f t="shared" si="54"/>
        <v>4.510929897325762E-23</v>
      </c>
      <c r="AC67" s="5">
        <f t="shared" si="54"/>
        <v>1.3234889800848443E-23</v>
      </c>
      <c r="AD67" s="5">
        <f t="shared" si="54"/>
        <v>4.182832693087878E-24</v>
      </c>
      <c r="AE67" s="5">
        <f t="shared" si="54"/>
        <v>1.4119600307413032E-24</v>
      </c>
      <c r="AF67" s="5">
        <f t="shared" si="54"/>
        <v>5.0545393498238469E-25</v>
      </c>
      <c r="AG67" s="5">
        <f t="shared" si="54"/>
        <v>1.9073486328125E-25</v>
      </c>
      <c r="AO67">
        <v>0.125</v>
      </c>
      <c r="AP67">
        <v>0.25</v>
      </c>
      <c r="AQ67">
        <v>0.5</v>
      </c>
      <c r="AR67">
        <v>1</v>
      </c>
      <c r="AS67">
        <v>2</v>
      </c>
      <c r="AT67">
        <v>4</v>
      </c>
      <c r="AU67">
        <v>8</v>
      </c>
      <c r="AV67">
        <v>16</v>
      </c>
      <c r="AW67">
        <v>32</v>
      </c>
      <c r="AX67">
        <v>64</v>
      </c>
    </row>
    <row r="68" spans="13:50" x14ac:dyDescent="0.25">
      <c r="M68">
        <v>38</v>
      </c>
      <c r="N68">
        <f t="shared" si="41"/>
        <v>18</v>
      </c>
      <c r="O68" s="5">
        <f t="shared" si="42"/>
        <v>3.814697265625E-6</v>
      </c>
      <c r="P68" s="5">
        <f t="shared" si="54"/>
        <v>2.5811747917131971E-9</v>
      </c>
      <c r="Q68" s="5">
        <f t="shared" si="54"/>
        <v>1.4551915228366852E-11</v>
      </c>
      <c r="R68" s="5">
        <f t="shared" si="54"/>
        <v>2.6214400000000002E-13</v>
      </c>
      <c r="S68" s="5">
        <f t="shared" si="54"/>
        <v>9.8464004200485117E-15</v>
      </c>
      <c r="T68" s="5">
        <f t="shared" si="54"/>
        <v>6.1409460181564556E-16</v>
      </c>
      <c r="U68" s="5">
        <f t="shared" si="54"/>
        <v>5.5511151231257827E-17</v>
      </c>
      <c r="V68" s="5">
        <f t="shared" si="54"/>
        <v>6.6624633053756663E-18</v>
      </c>
      <c r="W68" s="5">
        <f t="shared" si="54"/>
        <v>1.0000000000000001E-18</v>
      </c>
      <c r="X68" s="5">
        <f t="shared" si="54"/>
        <v>1.7985878990921387E-19</v>
      </c>
      <c r="Y68" s="5">
        <f t="shared" si="54"/>
        <v>3.7561036758607909E-20</v>
      </c>
      <c r="Z68" s="5">
        <f t="shared" si="54"/>
        <v>8.8924136873846773E-21</v>
      </c>
      <c r="AA68" s="5">
        <f t="shared" si="54"/>
        <v>2.3425849983812163E-21</v>
      </c>
      <c r="AB68" s="5">
        <f t="shared" si="54"/>
        <v>6.7663948459886432E-22</v>
      </c>
      <c r="AC68" s="5">
        <f t="shared" si="54"/>
        <v>2.1175823681357508E-22</v>
      </c>
      <c r="AD68" s="5">
        <f t="shared" si="54"/>
        <v>7.1108155782493931E-23</v>
      </c>
      <c r="AE68" s="5">
        <f t="shared" si="54"/>
        <v>2.5415280553343454E-23</v>
      </c>
      <c r="AF68" s="5">
        <f t="shared" si="54"/>
        <v>9.6036247646653076E-24</v>
      </c>
      <c r="AG68" s="5">
        <f t="shared" si="54"/>
        <v>3.8146972656250003E-24</v>
      </c>
      <c r="AO68">
        <f>ABS($BA42-$AQ94)</f>
        <v>5.3912821385893039E-5</v>
      </c>
      <c r="AP68">
        <f>ABS($BA42-AQ106)</f>
        <v>4.072350657224888E-5</v>
      </c>
      <c r="AQ68">
        <f>ABS($BA42-AQ118)</f>
        <v>2.4254902029952063E-5</v>
      </c>
      <c r="AR68">
        <f>ABS($BA42-AQ130)</f>
        <v>5.3750000091667971E-5</v>
      </c>
      <c r="AS68">
        <f>ABS($BA42-AQ142)</f>
        <v>3.9333333440083607E-5</v>
      </c>
      <c r="AT68">
        <f>ABS($BA42-AQ154)</f>
        <v>1.3594872868338825E-5</v>
      </c>
      <c r="AU68">
        <f>ABS($BA42-AQ166)</f>
        <v>4.4113361980180343E-5</v>
      </c>
      <c r="AV68">
        <f>ABS($BA42-AQ178)</f>
        <v>5.9529894372190029E-5</v>
      </c>
      <c r="AW68">
        <f>ABS($BA42-AQ190)</f>
        <v>6.7254602647892625E-5</v>
      </c>
      <c r="AX68">
        <f>ABS($BA42-AQ202)</f>
        <v>7.1123890059254791E-5</v>
      </c>
    </row>
    <row r="69" spans="13:50" x14ac:dyDescent="0.25">
      <c r="M69">
        <v>39</v>
      </c>
      <c r="N69">
        <f t="shared" si="41"/>
        <v>17</v>
      </c>
      <c r="O69" s="5">
        <f t="shared" si="42"/>
        <v>7.62939453125E-6</v>
      </c>
      <c r="P69" s="5">
        <f t="shared" si="54"/>
        <v>7.7435243751395916E-9</v>
      </c>
      <c r="Q69" s="5">
        <f t="shared" si="54"/>
        <v>5.8207660913467407E-11</v>
      </c>
      <c r="R69" s="5">
        <f t="shared" si="54"/>
        <v>1.3107200000000001E-12</v>
      </c>
      <c r="S69" s="5">
        <f t="shared" si="54"/>
        <v>5.9078402520291074E-14</v>
      </c>
      <c r="T69" s="5">
        <f t="shared" si="54"/>
        <v>4.2986622127095194E-15</v>
      </c>
      <c r="U69" s="5">
        <f t="shared" si="54"/>
        <v>4.4408920985006262E-16</v>
      </c>
      <c r="V69" s="5">
        <f t="shared" si="54"/>
        <v>5.9962169748381002E-17</v>
      </c>
      <c r="W69" s="5">
        <f t="shared" si="54"/>
        <v>1.0000000000000001E-17</v>
      </c>
      <c r="X69" s="5">
        <f t="shared" si="54"/>
        <v>1.9784466890013526E-18</v>
      </c>
      <c r="Y69" s="5">
        <f t="shared" si="54"/>
        <v>4.5073244110329493E-19</v>
      </c>
      <c r="Z69" s="5">
        <f t="shared" si="54"/>
        <v>1.1560137793600079E-19</v>
      </c>
      <c r="AA69" s="5">
        <f t="shared" si="54"/>
        <v>3.2796189977337032E-20</v>
      </c>
      <c r="AB69" s="5">
        <f t="shared" si="54"/>
        <v>1.0149592268982966E-20</v>
      </c>
      <c r="AC69" s="5">
        <f t="shared" si="54"/>
        <v>3.3881317890172014E-21</v>
      </c>
      <c r="AD69" s="5">
        <f t="shared" si="54"/>
        <v>1.2088386483023967E-21</v>
      </c>
      <c r="AE69" s="5">
        <f t="shared" si="54"/>
        <v>4.574750499601822E-22</v>
      </c>
      <c r="AF69" s="5">
        <f t="shared" si="54"/>
        <v>1.8246887052864086E-22</v>
      </c>
      <c r="AG69" s="5">
        <f t="shared" si="54"/>
        <v>7.6293945312500005E-23</v>
      </c>
    </row>
    <row r="70" spans="13:50" x14ac:dyDescent="0.25">
      <c r="M70">
        <v>40</v>
      </c>
      <c r="N70">
        <f t="shared" si="41"/>
        <v>16</v>
      </c>
      <c r="O70" s="5">
        <f t="shared" si="42"/>
        <v>1.52587890625E-5</v>
      </c>
      <c r="P70" s="5">
        <f t="shared" si="54"/>
        <v>2.3230573125418773E-8</v>
      </c>
      <c r="Q70" s="5">
        <f t="shared" si="54"/>
        <v>2.3283064365386963E-10</v>
      </c>
      <c r="R70" s="5">
        <f t="shared" si="54"/>
        <v>6.5535999999999999E-12</v>
      </c>
      <c r="S70" s="5">
        <f t="shared" si="54"/>
        <v>3.5447041512174642E-13</v>
      </c>
      <c r="T70" s="5">
        <f t="shared" si="54"/>
        <v>3.0090635488966635E-14</v>
      </c>
      <c r="U70" s="5">
        <f t="shared" si="54"/>
        <v>3.5527136788005009E-15</v>
      </c>
      <c r="V70" s="5">
        <f t="shared" si="54"/>
        <v>5.3965952773542899E-16</v>
      </c>
      <c r="W70" s="5">
        <f t="shared" si="54"/>
        <v>9.9999999999999998E-17</v>
      </c>
      <c r="X70" s="5">
        <f t="shared" si="54"/>
        <v>2.1762913579014877E-17</v>
      </c>
      <c r="Y70" s="5">
        <f t="shared" si="54"/>
        <v>5.4087892932395388E-18</v>
      </c>
      <c r="Z70" s="5">
        <f t="shared" si="54"/>
        <v>1.5028179131680104E-18</v>
      </c>
      <c r="AA70" s="5">
        <f t="shared" si="54"/>
        <v>4.5914665968271843E-19</v>
      </c>
      <c r="AB70" s="5">
        <f t="shared" si="54"/>
        <v>1.5224388403474448E-19</v>
      </c>
      <c r="AC70" s="5">
        <f t="shared" si="54"/>
        <v>5.4210108624275222E-20</v>
      </c>
      <c r="AD70" s="5">
        <f t="shared" si="54"/>
        <v>2.0550257021140742E-20</v>
      </c>
      <c r="AE70" s="5">
        <f t="shared" si="54"/>
        <v>8.2345508992832793E-21</v>
      </c>
      <c r="AF70" s="5">
        <f t="shared" si="54"/>
        <v>3.4669085400441761E-21</v>
      </c>
      <c r="AG70" s="5">
        <f t="shared" si="54"/>
        <v>1.52587890625E-21</v>
      </c>
    </row>
    <row r="71" spans="13:50" x14ac:dyDescent="0.25">
      <c r="M71">
        <v>41</v>
      </c>
      <c r="N71">
        <f t="shared" si="41"/>
        <v>15</v>
      </c>
      <c r="O71" s="5">
        <f t="shared" si="42"/>
        <v>3.0517578125E-5</v>
      </c>
      <c r="P71" s="5">
        <f t="shared" si="54"/>
        <v>6.9691719376256323E-8</v>
      </c>
      <c r="Q71" s="5">
        <f t="shared" si="54"/>
        <v>9.3132257461547852E-10</v>
      </c>
      <c r="R71" s="5">
        <f t="shared" si="54"/>
        <v>3.2768000000000003E-11</v>
      </c>
      <c r="S71" s="5">
        <f t="shared" si="54"/>
        <v>2.1268224907304786E-12</v>
      </c>
      <c r="T71" s="5">
        <f t="shared" si="54"/>
        <v>2.1063444842276645E-13</v>
      </c>
      <c r="U71" s="5">
        <f t="shared" si="54"/>
        <v>2.8421709430404007E-14</v>
      </c>
      <c r="V71" s="5">
        <f t="shared" si="54"/>
        <v>4.8569357496188614E-15</v>
      </c>
      <c r="W71" s="5">
        <f t="shared" si="54"/>
        <v>1.0000000000000001E-15</v>
      </c>
      <c r="X71" s="5">
        <f t="shared" si="54"/>
        <v>2.3939204936916367E-16</v>
      </c>
      <c r="Y71" s="5">
        <f t="shared" si="54"/>
        <v>6.4905471518874469E-17</v>
      </c>
      <c r="Z71" s="5">
        <f t="shared" si="54"/>
        <v>1.9536632871184138E-17</v>
      </c>
      <c r="AA71" s="5">
        <f t="shared" si="54"/>
        <v>6.4280532355580582E-18</v>
      </c>
      <c r="AB71" s="5">
        <f t="shared" si="54"/>
        <v>2.2836582605211673E-18</v>
      </c>
      <c r="AC71" s="5">
        <f t="shared" si="54"/>
        <v>8.6736173798840355E-19</v>
      </c>
      <c r="AD71" s="5">
        <f t="shared" si="54"/>
        <v>3.4935436935939264E-19</v>
      </c>
      <c r="AE71" s="5">
        <f t="shared" si="54"/>
        <v>1.4822191618709904E-19</v>
      </c>
      <c r="AF71" s="5">
        <f t="shared" si="54"/>
        <v>6.5871262260839356E-20</v>
      </c>
      <c r="AG71" s="5">
        <f t="shared" si="54"/>
        <v>3.0517578125000002E-20</v>
      </c>
    </row>
    <row r="72" spans="13:50" x14ac:dyDescent="0.25">
      <c r="M72">
        <v>42</v>
      </c>
      <c r="N72">
        <f t="shared" si="41"/>
        <v>14</v>
      </c>
      <c r="O72" s="5">
        <f t="shared" si="42"/>
        <v>6.103515625E-5</v>
      </c>
      <c r="P72" s="5">
        <f t="shared" si="54"/>
        <v>2.0907515812876897E-7</v>
      </c>
      <c r="Q72" s="5">
        <f t="shared" si="54"/>
        <v>3.7252902984619141E-9</v>
      </c>
      <c r="R72" s="5">
        <f t="shared" si="54"/>
        <v>1.6384E-10</v>
      </c>
      <c r="S72" s="5">
        <f t="shared" si="54"/>
        <v>1.2760934944382872E-11</v>
      </c>
      <c r="T72" s="5">
        <f t="shared" si="54"/>
        <v>1.4744411389593651E-12</v>
      </c>
      <c r="U72" s="5">
        <f t="shared" si="54"/>
        <v>2.2737367544323206E-13</v>
      </c>
      <c r="V72" s="5">
        <f t="shared" si="54"/>
        <v>4.3712421746569747E-14</v>
      </c>
      <c r="W72" s="5">
        <f t="shared" si="54"/>
        <v>1E-14</v>
      </c>
      <c r="X72" s="5">
        <f t="shared" si="54"/>
        <v>2.6333125430608002E-15</v>
      </c>
      <c r="Y72" s="5">
        <f t="shared" si="54"/>
        <v>7.7886565822649363E-16</v>
      </c>
      <c r="Z72" s="5">
        <f t="shared" si="54"/>
        <v>2.539762273253938E-16</v>
      </c>
      <c r="AA72" s="5">
        <f t="shared" si="54"/>
        <v>8.999274529781281E-17</v>
      </c>
      <c r="AB72" s="5">
        <f t="shared" si="54"/>
        <v>3.4254873907817509E-17</v>
      </c>
      <c r="AC72" s="5">
        <f t="shared" si="54"/>
        <v>1.3877787807814457E-17</v>
      </c>
      <c r="AD72" s="5">
        <f t="shared" si="54"/>
        <v>5.9390242791096752E-18</v>
      </c>
      <c r="AE72" s="5">
        <f t="shared" si="54"/>
        <v>2.6679944913677824E-18</v>
      </c>
      <c r="AF72" s="5">
        <f t="shared" si="54"/>
        <v>1.2515539829559478E-18</v>
      </c>
      <c r="AG72" s="5">
        <f t="shared" si="54"/>
        <v>6.103515625E-19</v>
      </c>
    </row>
    <row r="73" spans="13:50" x14ac:dyDescent="0.25">
      <c r="M73">
        <v>43</v>
      </c>
      <c r="N73">
        <f t="shared" si="41"/>
        <v>13</v>
      </c>
      <c r="O73" s="5">
        <f t="shared" si="42"/>
        <v>1.220703125E-4</v>
      </c>
      <c r="P73" s="5">
        <f t="shared" si="54"/>
        <v>6.2722547438630693E-7</v>
      </c>
      <c r="Q73" s="5">
        <f t="shared" si="54"/>
        <v>1.4901161193847656E-8</v>
      </c>
      <c r="R73" s="5">
        <f t="shared" si="54"/>
        <v>8.1920000000000002E-10</v>
      </c>
      <c r="S73" s="5">
        <f t="shared" si="54"/>
        <v>7.6565609666297233E-11</v>
      </c>
      <c r="T73" s="5">
        <f t="shared" si="54"/>
        <v>1.0321087972715555E-11</v>
      </c>
      <c r="U73" s="5">
        <f t="shared" si="54"/>
        <v>1.8189894035458565E-12</v>
      </c>
      <c r="V73" s="5">
        <f t="shared" ref="P73:AG86" si="55">1/(V$87^$N73)</f>
        <v>3.9341179571912774E-13</v>
      </c>
      <c r="W73" s="5">
        <f t="shared" si="55"/>
        <v>1E-13</v>
      </c>
      <c r="X73" s="5">
        <f t="shared" si="55"/>
        <v>2.8966437973668801E-14</v>
      </c>
      <c r="Y73" s="5">
        <f t="shared" si="55"/>
        <v>9.3463878987179239E-15</v>
      </c>
      <c r="Z73" s="5">
        <f t="shared" si="55"/>
        <v>3.3016909552301194E-15</v>
      </c>
      <c r="AA73" s="5">
        <f t="shared" si="55"/>
        <v>1.2598984341693793E-15</v>
      </c>
      <c r="AB73" s="5">
        <f t="shared" si="55"/>
        <v>5.1382310861726258E-16</v>
      </c>
      <c r="AC73" s="5">
        <f t="shared" si="55"/>
        <v>2.2204460492503131E-16</v>
      </c>
      <c r="AD73" s="5">
        <f t="shared" si="55"/>
        <v>1.0096341274486449E-16</v>
      </c>
      <c r="AE73" s="5">
        <f t="shared" si="55"/>
        <v>4.8023900844620086E-17</v>
      </c>
      <c r="AF73" s="5">
        <f t="shared" si="55"/>
        <v>2.3779525676163007E-17</v>
      </c>
      <c r="AG73" s="5">
        <f t="shared" si="55"/>
        <v>1.220703125E-17</v>
      </c>
    </row>
    <row r="74" spans="13:50" x14ac:dyDescent="0.25">
      <c r="M74">
        <v>44</v>
      </c>
      <c r="N74">
        <f t="shared" si="41"/>
        <v>12</v>
      </c>
      <c r="O74" s="5">
        <f t="shared" si="42"/>
        <v>2.44140625E-4</v>
      </c>
      <c r="P74" s="5">
        <f t="shared" si="55"/>
        <v>1.8816764231589208E-6</v>
      </c>
      <c r="Q74" s="5">
        <f t="shared" si="55"/>
        <v>5.9604644775390625E-8</v>
      </c>
      <c r="R74" s="5">
        <f t="shared" si="55"/>
        <v>4.0959999999999999E-9</v>
      </c>
      <c r="S74" s="5">
        <f t="shared" si="55"/>
        <v>4.593936579977834E-10</v>
      </c>
      <c r="T74" s="5">
        <f t="shared" si="55"/>
        <v>7.2247615809008885E-11</v>
      </c>
      <c r="U74" s="5">
        <f t="shared" si="55"/>
        <v>1.4551915228366852E-11</v>
      </c>
      <c r="V74" s="5">
        <f t="shared" si="55"/>
        <v>3.5407061614721497E-12</v>
      </c>
      <c r="W74" s="5">
        <f t="shared" si="55"/>
        <v>9.9999999999999998E-13</v>
      </c>
      <c r="X74" s="5">
        <f t="shared" si="55"/>
        <v>3.186308177103568E-13</v>
      </c>
      <c r="Y74" s="5">
        <f t="shared" si="55"/>
        <v>1.1215665478461509E-13</v>
      </c>
      <c r="Z74" s="5">
        <f t="shared" si="55"/>
        <v>4.2921982417991549E-14</v>
      </c>
      <c r="AA74" s="5">
        <f t="shared" si="55"/>
        <v>1.763857807837131E-14</v>
      </c>
      <c r="AB74" s="5">
        <f t="shared" si="55"/>
        <v>7.70734662925894E-15</v>
      </c>
      <c r="AC74" s="5">
        <f t="shared" si="55"/>
        <v>3.5527136788005009E-15</v>
      </c>
      <c r="AD74" s="5">
        <f t="shared" si="55"/>
        <v>1.716378016662696E-15</v>
      </c>
      <c r="AE74" s="5">
        <f t="shared" si="55"/>
        <v>8.6443021520316155E-16</v>
      </c>
      <c r="AF74" s="5">
        <f t="shared" si="55"/>
        <v>4.5181098784709708E-16</v>
      </c>
      <c r="AG74" s="5">
        <f t="shared" si="55"/>
        <v>2.44140625E-16</v>
      </c>
    </row>
    <row r="75" spans="13:50" x14ac:dyDescent="0.25">
      <c r="M75">
        <v>45</v>
      </c>
      <c r="N75">
        <f t="shared" si="41"/>
        <v>11</v>
      </c>
      <c r="O75" s="5">
        <f t="shared" si="42"/>
        <v>4.8828125E-4</v>
      </c>
      <c r="P75" s="5">
        <f t="shared" si="55"/>
        <v>5.6450292694767622E-6</v>
      </c>
      <c r="Q75" s="5">
        <f t="shared" si="55"/>
        <v>2.384185791015625E-7</v>
      </c>
      <c r="R75" s="5">
        <f t="shared" si="55"/>
        <v>2.0479999999999999E-8</v>
      </c>
      <c r="S75" s="5">
        <f t="shared" si="55"/>
        <v>2.7563619479867003E-9</v>
      </c>
      <c r="T75" s="5">
        <f t="shared" si="55"/>
        <v>5.0573331066306222E-10</v>
      </c>
      <c r="U75" s="5">
        <f t="shared" si="55"/>
        <v>1.1641532182693481E-10</v>
      </c>
      <c r="V75" s="5">
        <f t="shared" si="55"/>
        <v>3.186635545324935E-11</v>
      </c>
      <c r="W75" s="5">
        <f t="shared" si="55"/>
        <v>9.9999999999999994E-12</v>
      </c>
      <c r="X75" s="5">
        <f t="shared" si="55"/>
        <v>3.5049389948139249E-12</v>
      </c>
      <c r="Y75" s="5">
        <f t="shared" si="55"/>
        <v>1.345879857415381E-12</v>
      </c>
      <c r="Z75" s="5">
        <f t="shared" si="55"/>
        <v>5.579857714338902E-13</v>
      </c>
      <c r="AA75" s="5">
        <f t="shared" si="55"/>
        <v>2.4694009309719835E-13</v>
      </c>
      <c r="AB75" s="5">
        <f t="shared" si="55"/>
        <v>1.1561019943888408E-13</v>
      </c>
      <c r="AC75" s="5">
        <f t="shared" si="55"/>
        <v>5.6843418860808015E-14</v>
      </c>
      <c r="AD75" s="5">
        <f t="shared" si="55"/>
        <v>2.9178426283265835E-14</v>
      </c>
      <c r="AE75" s="5">
        <f t="shared" si="55"/>
        <v>1.5559743873656909E-14</v>
      </c>
      <c r="AF75" s="5">
        <f t="shared" si="55"/>
        <v>8.5844087690948448E-15</v>
      </c>
      <c r="AG75" s="5">
        <f t="shared" si="55"/>
        <v>4.8828124999999997E-15</v>
      </c>
    </row>
    <row r="76" spans="13:50" x14ac:dyDescent="0.25">
      <c r="M76">
        <v>46</v>
      </c>
      <c r="N76">
        <f t="shared" si="41"/>
        <v>10</v>
      </c>
      <c r="O76" s="5">
        <f t="shared" si="42"/>
        <v>9.765625E-4</v>
      </c>
      <c r="P76" s="5">
        <f t="shared" si="55"/>
        <v>1.6935087808430286E-5</v>
      </c>
      <c r="Q76" s="5">
        <f t="shared" si="55"/>
        <v>9.5367431640625E-7</v>
      </c>
      <c r="R76" s="5">
        <f t="shared" si="55"/>
        <v>1.024E-7</v>
      </c>
      <c r="S76" s="5">
        <f t="shared" si="55"/>
        <v>1.6538171687920201E-8</v>
      </c>
      <c r="T76" s="5">
        <f t="shared" si="55"/>
        <v>3.5401331746414354E-9</v>
      </c>
      <c r="U76" s="5">
        <f t="shared" si="55"/>
        <v>9.3132257461547852E-10</v>
      </c>
      <c r="V76" s="5">
        <f t="shared" si="55"/>
        <v>2.8679719907924413E-10</v>
      </c>
      <c r="W76" s="5">
        <f t="shared" si="55"/>
        <v>1E-10</v>
      </c>
      <c r="X76" s="5">
        <f t="shared" si="55"/>
        <v>3.8554328942953176E-11</v>
      </c>
      <c r="Y76" s="5">
        <f t="shared" si="55"/>
        <v>1.6150558288984571E-11</v>
      </c>
      <c r="Z76" s="5">
        <f t="shared" si="55"/>
        <v>7.2538150286405724E-12</v>
      </c>
      <c r="AA76" s="5">
        <f t="shared" si="55"/>
        <v>3.4571613033607768E-12</v>
      </c>
      <c r="AB76" s="5">
        <f t="shared" si="55"/>
        <v>1.7341529915832613E-12</v>
      </c>
      <c r="AC76" s="5">
        <f t="shared" si="55"/>
        <v>9.0949470177292824E-13</v>
      </c>
      <c r="AD76" s="5">
        <f t="shared" si="55"/>
        <v>4.9603324681551914E-13</v>
      </c>
      <c r="AE76" s="5">
        <f t="shared" si="55"/>
        <v>2.8007538972582435E-13</v>
      </c>
      <c r="AF76" s="5">
        <f t="shared" si="55"/>
        <v>1.6310376661280207E-13</v>
      </c>
      <c r="AG76" s="5">
        <f t="shared" si="55"/>
        <v>9.7656250000000004E-14</v>
      </c>
    </row>
    <row r="77" spans="13:50" x14ac:dyDescent="0.25">
      <c r="M77">
        <v>47</v>
      </c>
      <c r="N77">
        <f t="shared" si="41"/>
        <v>9</v>
      </c>
      <c r="O77" s="5">
        <f t="shared" si="42"/>
        <v>1.953125E-3</v>
      </c>
      <c r="P77" s="5">
        <f t="shared" si="55"/>
        <v>5.0805263425290857E-5</v>
      </c>
      <c r="Q77" s="5">
        <f t="shared" si="55"/>
        <v>3.814697265625E-6</v>
      </c>
      <c r="R77" s="5">
        <f t="shared" si="55"/>
        <v>5.1200000000000003E-7</v>
      </c>
      <c r="S77" s="5">
        <f t="shared" si="55"/>
        <v>9.9229030127521205E-8</v>
      </c>
      <c r="T77" s="5">
        <f t="shared" si="55"/>
        <v>2.4780932222490048E-8</v>
      </c>
      <c r="U77" s="5">
        <f t="shared" si="55"/>
        <v>7.4505805969238281E-9</v>
      </c>
      <c r="V77" s="5">
        <f t="shared" si="55"/>
        <v>2.5811747917131971E-9</v>
      </c>
      <c r="W77" s="5">
        <f t="shared" si="55"/>
        <v>1.0000000000000001E-9</v>
      </c>
      <c r="X77" s="5">
        <f t="shared" si="55"/>
        <v>4.2409761837248493E-10</v>
      </c>
      <c r="Y77" s="5">
        <f t="shared" si="55"/>
        <v>1.9380669946781485E-10</v>
      </c>
      <c r="Z77" s="5">
        <f t="shared" si="55"/>
        <v>9.4299595372327441E-11</v>
      </c>
      <c r="AA77" s="5">
        <f t="shared" si="55"/>
        <v>4.8400258247050876E-11</v>
      </c>
      <c r="AB77" s="5">
        <f t="shared" si="55"/>
        <v>2.6012294873748922E-11</v>
      </c>
      <c r="AC77" s="5">
        <f t="shared" si="55"/>
        <v>1.4551915228366852E-11</v>
      </c>
      <c r="AD77" s="5">
        <f t="shared" si="55"/>
        <v>8.4325651958638267E-12</v>
      </c>
      <c r="AE77" s="5">
        <f t="shared" si="55"/>
        <v>5.041357015064838E-12</v>
      </c>
      <c r="AF77" s="5">
        <f t="shared" si="55"/>
        <v>3.0989715656432392E-12</v>
      </c>
      <c r="AG77" s="5">
        <f t="shared" si="55"/>
        <v>1.9531250000000001E-12</v>
      </c>
    </row>
    <row r="78" spans="13:50" x14ac:dyDescent="0.25">
      <c r="M78">
        <v>48</v>
      </c>
      <c r="N78">
        <f t="shared" si="41"/>
        <v>8</v>
      </c>
      <c r="O78" s="5">
        <f t="shared" si="42"/>
        <v>3.90625E-3</v>
      </c>
      <c r="P78" s="5">
        <f t="shared" si="55"/>
        <v>1.5241579027587258E-4</v>
      </c>
      <c r="Q78" s="5">
        <f t="shared" si="55"/>
        <v>1.52587890625E-5</v>
      </c>
      <c r="R78" s="5">
        <f t="shared" si="55"/>
        <v>2.5600000000000001E-6</v>
      </c>
      <c r="S78" s="5">
        <f t="shared" si="55"/>
        <v>5.9537418076512728E-7</v>
      </c>
      <c r="T78" s="5">
        <f t="shared" si="55"/>
        <v>1.7346652555743034E-7</v>
      </c>
      <c r="U78" s="5">
        <f t="shared" si="55"/>
        <v>5.9604644775390625E-8</v>
      </c>
      <c r="V78" s="5">
        <f t="shared" si="55"/>
        <v>2.3230573125418773E-8</v>
      </c>
      <c r="W78" s="5">
        <f t="shared" si="55"/>
        <v>1E-8</v>
      </c>
      <c r="X78" s="5">
        <f t="shared" si="55"/>
        <v>4.6650738020973341E-9</v>
      </c>
      <c r="Y78" s="5">
        <f t="shared" si="55"/>
        <v>2.3256803936137784E-9</v>
      </c>
      <c r="Z78" s="5">
        <f t="shared" si="55"/>
        <v>1.2258947398402568E-9</v>
      </c>
      <c r="AA78" s="5">
        <f t="shared" si="55"/>
        <v>6.7760361545871228E-10</v>
      </c>
      <c r="AB78" s="5">
        <f t="shared" si="55"/>
        <v>3.9018442310623379E-10</v>
      </c>
      <c r="AC78" s="5">
        <f t="shared" si="55"/>
        <v>2.3283064365386963E-10</v>
      </c>
      <c r="AD78" s="5">
        <f t="shared" si="55"/>
        <v>1.4335360832968505E-10</v>
      </c>
      <c r="AE78" s="5">
        <f t="shared" si="55"/>
        <v>9.0744426271167082E-11</v>
      </c>
      <c r="AF78" s="5">
        <f t="shared" si="55"/>
        <v>5.8880459747221542E-11</v>
      </c>
      <c r="AG78" s="5">
        <f t="shared" si="55"/>
        <v>3.9062500000000001E-11</v>
      </c>
    </row>
    <row r="79" spans="13:50" x14ac:dyDescent="0.25">
      <c r="M79">
        <v>49</v>
      </c>
      <c r="N79">
        <f t="shared" si="41"/>
        <v>7</v>
      </c>
      <c r="O79" s="5">
        <f t="shared" si="42"/>
        <v>7.8125E-3</v>
      </c>
      <c r="P79" s="5">
        <f t="shared" si="55"/>
        <v>4.5724737082761773E-4</v>
      </c>
      <c r="Q79" s="5">
        <f t="shared" si="55"/>
        <v>6.103515625E-5</v>
      </c>
      <c r="R79" s="5">
        <f t="shared" si="55"/>
        <v>1.2799999999999999E-5</v>
      </c>
      <c r="S79" s="5">
        <f t="shared" si="55"/>
        <v>3.5722450845907635E-6</v>
      </c>
      <c r="T79" s="5">
        <f t="shared" si="55"/>
        <v>1.2142656789020123E-6</v>
      </c>
      <c r="U79" s="5">
        <f t="shared" si="55"/>
        <v>4.76837158203125E-7</v>
      </c>
      <c r="V79" s="5">
        <f t="shared" si="55"/>
        <v>2.0907515812876897E-7</v>
      </c>
      <c r="W79" s="5">
        <f t="shared" si="55"/>
        <v>9.9999999999999995E-8</v>
      </c>
      <c r="X79" s="5">
        <f t="shared" si="55"/>
        <v>5.1315811823070673E-8</v>
      </c>
      <c r="Y79" s="5">
        <f t="shared" si="55"/>
        <v>2.790816472336534E-8</v>
      </c>
      <c r="Z79" s="5">
        <f t="shared" si="55"/>
        <v>1.5936631617923337E-8</v>
      </c>
      <c r="AA79" s="5">
        <f t="shared" si="55"/>
        <v>9.4864506164219715E-9</v>
      </c>
      <c r="AB79" s="5">
        <f t="shared" si="55"/>
        <v>5.8527663465935068E-9</v>
      </c>
      <c r="AC79" s="5">
        <f t="shared" si="55"/>
        <v>3.7252902984619141E-9</v>
      </c>
      <c r="AD79" s="5">
        <f t="shared" si="55"/>
        <v>2.4370113416046458E-9</v>
      </c>
      <c r="AE79" s="5">
        <f t="shared" si="55"/>
        <v>1.6333996728810076E-9</v>
      </c>
      <c r="AF79" s="5">
        <f t="shared" si="55"/>
        <v>1.1187287351972093E-9</v>
      </c>
      <c r="AG79" s="5">
        <f t="shared" si="55"/>
        <v>7.8124999999999996E-10</v>
      </c>
    </row>
    <row r="80" spans="13:50" x14ac:dyDescent="0.25">
      <c r="M80">
        <v>50</v>
      </c>
      <c r="N80">
        <f t="shared" si="41"/>
        <v>6</v>
      </c>
      <c r="O80" s="5">
        <f t="shared" si="42"/>
        <v>1.5625E-2</v>
      </c>
      <c r="P80" s="5">
        <f t="shared" si="55"/>
        <v>1.3717421124828531E-3</v>
      </c>
      <c r="Q80" s="5">
        <f t="shared" si="55"/>
        <v>2.44140625E-4</v>
      </c>
      <c r="R80" s="5">
        <f t="shared" si="55"/>
        <v>6.3999999999999997E-5</v>
      </c>
      <c r="S80" s="5">
        <f t="shared" si="55"/>
        <v>2.143347050754458E-5</v>
      </c>
      <c r="T80" s="5">
        <f t="shared" si="55"/>
        <v>8.4998597523140868E-6</v>
      </c>
      <c r="U80" s="5">
        <f t="shared" si="55"/>
        <v>3.814697265625E-6</v>
      </c>
      <c r="V80" s="5">
        <f t="shared" si="55"/>
        <v>1.8816764231589208E-6</v>
      </c>
      <c r="W80" s="5">
        <f t="shared" si="55"/>
        <v>9.9999999999999995E-7</v>
      </c>
      <c r="X80" s="5">
        <f t="shared" si="55"/>
        <v>5.6447393005377742E-7</v>
      </c>
      <c r="Y80" s="5">
        <f t="shared" si="55"/>
        <v>3.3489797668038406E-7</v>
      </c>
      <c r="Z80" s="5">
        <f t="shared" si="55"/>
        <v>2.0717621103300337E-7</v>
      </c>
      <c r="AA80" s="5">
        <f t="shared" si="55"/>
        <v>1.3281030862990761E-7</v>
      </c>
      <c r="AB80" s="5">
        <f t="shared" si="55"/>
        <v>8.779149519890261E-8</v>
      </c>
      <c r="AC80" s="5">
        <f t="shared" si="55"/>
        <v>5.9604644775390625E-8</v>
      </c>
      <c r="AD80" s="5">
        <f t="shared" si="55"/>
        <v>4.1429192807278979E-8</v>
      </c>
      <c r="AE80" s="5">
        <f t="shared" si="55"/>
        <v>2.9401194111858137E-8</v>
      </c>
      <c r="AF80" s="5">
        <f t="shared" si="55"/>
        <v>2.1255845968746978E-8</v>
      </c>
      <c r="AG80" s="5">
        <f t="shared" si="55"/>
        <v>1.5624999999999999E-8</v>
      </c>
    </row>
    <row r="81" spans="13:46" x14ac:dyDescent="0.25">
      <c r="M81">
        <v>51</v>
      </c>
      <c r="N81">
        <f t="shared" si="41"/>
        <v>5</v>
      </c>
      <c r="O81" s="5">
        <f t="shared" si="42"/>
        <v>3.125E-2</v>
      </c>
      <c r="P81" s="5">
        <f t="shared" si="55"/>
        <v>4.11522633744856E-3</v>
      </c>
      <c r="Q81" s="5">
        <f t="shared" si="55"/>
        <v>9.765625E-4</v>
      </c>
      <c r="R81" s="5">
        <f t="shared" si="55"/>
        <v>3.2000000000000003E-4</v>
      </c>
      <c r="S81" s="5">
        <f t="shared" si="55"/>
        <v>1.286008230452675E-4</v>
      </c>
      <c r="T81" s="5">
        <f t="shared" si="55"/>
        <v>5.9499018266198606E-5</v>
      </c>
      <c r="U81" s="5">
        <f t="shared" si="55"/>
        <v>3.0517578125E-5</v>
      </c>
      <c r="V81" s="5">
        <f t="shared" si="55"/>
        <v>1.6935087808430286E-5</v>
      </c>
      <c r="W81" s="5">
        <f t="shared" si="55"/>
        <v>1.0000000000000001E-5</v>
      </c>
      <c r="X81" s="5">
        <f t="shared" si="55"/>
        <v>6.2092132305915514E-6</v>
      </c>
      <c r="Y81" s="5">
        <f t="shared" si="55"/>
        <v>4.0187757201646094E-6</v>
      </c>
      <c r="Z81" s="5">
        <f t="shared" si="55"/>
        <v>2.6932907434290439E-6</v>
      </c>
      <c r="AA81" s="5">
        <f t="shared" si="55"/>
        <v>1.8593443208187064E-6</v>
      </c>
      <c r="AB81" s="5">
        <f t="shared" si="55"/>
        <v>1.3168724279835392E-6</v>
      </c>
      <c r="AC81" s="5">
        <f t="shared" si="55"/>
        <v>9.5367431640625E-7</v>
      </c>
      <c r="AD81" s="5">
        <f t="shared" si="55"/>
        <v>7.0429627772374256E-7</v>
      </c>
      <c r="AE81" s="5">
        <f t="shared" si="55"/>
        <v>5.2922149401344643E-7</v>
      </c>
      <c r="AF81" s="5">
        <f t="shared" si="55"/>
        <v>4.0386107340619258E-7</v>
      </c>
      <c r="AG81" s="5">
        <f t="shared" si="55"/>
        <v>3.1250000000000003E-7</v>
      </c>
    </row>
    <row r="82" spans="13:46" x14ac:dyDescent="0.25">
      <c r="M82">
        <v>52</v>
      </c>
      <c r="N82">
        <f t="shared" si="41"/>
        <v>4</v>
      </c>
      <c r="O82" s="5">
        <f t="shared" si="42"/>
        <v>6.25E-2</v>
      </c>
      <c r="P82" s="5">
        <f t="shared" si="55"/>
        <v>1.2345679012345678E-2</v>
      </c>
      <c r="Q82" s="5">
        <f t="shared" si="55"/>
        <v>3.90625E-3</v>
      </c>
      <c r="R82" s="5">
        <f t="shared" si="55"/>
        <v>1.6000000000000001E-3</v>
      </c>
      <c r="S82" s="5">
        <f t="shared" si="55"/>
        <v>7.716049382716049E-4</v>
      </c>
      <c r="T82" s="5">
        <f t="shared" si="55"/>
        <v>4.1649312786339027E-4</v>
      </c>
      <c r="U82" s="5">
        <f t="shared" si="55"/>
        <v>2.44140625E-4</v>
      </c>
      <c r="V82" s="5">
        <f t="shared" si="55"/>
        <v>1.5241579027587258E-4</v>
      </c>
      <c r="W82" s="5">
        <f t="shared" si="55"/>
        <v>1E-4</v>
      </c>
      <c r="X82" s="5">
        <f t="shared" si="55"/>
        <v>6.8301345536507063E-5</v>
      </c>
      <c r="Y82" s="5">
        <f t="shared" si="55"/>
        <v>4.8225308641975306E-5</v>
      </c>
      <c r="Z82" s="5">
        <f t="shared" si="55"/>
        <v>3.5012779664577572E-5</v>
      </c>
      <c r="AA82" s="5">
        <f t="shared" si="55"/>
        <v>2.6030820491461892E-5</v>
      </c>
      <c r="AB82" s="5">
        <f t="shared" si="55"/>
        <v>1.9753086419753087E-5</v>
      </c>
      <c r="AC82" s="5">
        <f t="shared" si="55"/>
        <v>1.52587890625E-5</v>
      </c>
      <c r="AD82" s="5">
        <f t="shared" si="55"/>
        <v>1.1973036721303624E-5</v>
      </c>
      <c r="AE82" s="5">
        <f t="shared" si="55"/>
        <v>9.5259868922420365E-6</v>
      </c>
      <c r="AF82" s="5">
        <f t="shared" si="55"/>
        <v>7.673360394717659E-6</v>
      </c>
      <c r="AG82" s="5">
        <f t="shared" si="55"/>
        <v>6.2500000000000003E-6</v>
      </c>
    </row>
    <row r="83" spans="13:46" x14ac:dyDescent="0.25">
      <c r="M83">
        <v>53</v>
      </c>
      <c r="N83">
        <f t="shared" si="41"/>
        <v>3</v>
      </c>
      <c r="O83" s="5">
        <f t="shared" si="42"/>
        <v>0.125</v>
      </c>
      <c r="P83" s="5">
        <f t="shared" si="55"/>
        <v>3.7037037037037035E-2</v>
      </c>
      <c r="Q83" s="5">
        <f t="shared" si="55"/>
        <v>1.5625E-2</v>
      </c>
      <c r="R83" s="5">
        <f t="shared" si="55"/>
        <v>8.0000000000000002E-3</v>
      </c>
      <c r="S83" s="5">
        <f t="shared" si="55"/>
        <v>4.6296296296296294E-3</v>
      </c>
      <c r="T83" s="5">
        <f t="shared" si="55"/>
        <v>2.9154518950437317E-3</v>
      </c>
      <c r="U83" s="5">
        <f t="shared" si="55"/>
        <v>1.953125E-3</v>
      </c>
      <c r="V83" s="5">
        <f t="shared" si="55"/>
        <v>1.3717421124828531E-3</v>
      </c>
      <c r="W83" s="5">
        <f t="shared" si="55"/>
        <v>1E-3</v>
      </c>
      <c r="X83" s="5">
        <f t="shared" si="55"/>
        <v>7.513148009015778E-4</v>
      </c>
      <c r="Y83" s="5">
        <f t="shared" si="55"/>
        <v>5.7870370370370367E-4</v>
      </c>
      <c r="Z83" s="5">
        <f t="shared" si="55"/>
        <v>4.5516613563950843E-4</v>
      </c>
      <c r="AA83" s="5">
        <f t="shared" si="55"/>
        <v>3.6443148688046647E-4</v>
      </c>
      <c r="AB83" s="5">
        <f t="shared" si="55"/>
        <v>2.9629629629629629E-4</v>
      </c>
      <c r="AC83" s="5">
        <f t="shared" si="55"/>
        <v>2.44140625E-4</v>
      </c>
      <c r="AD83" s="5">
        <f t="shared" si="55"/>
        <v>2.0354162426216161E-4</v>
      </c>
      <c r="AE83" s="5">
        <f t="shared" si="55"/>
        <v>1.7146776406035664E-4</v>
      </c>
      <c r="AF83" s="5">
        <f t="shared" si="55"/>
        <v>1.4579384749963551E-4</v>
      </c>
      <c r="AG83" s="5">
        <f t="shared" si="55"/>
        <v>1.25E-4</v>
      </c>
    </row>
    <row r="84" spans="13:46" x14ac:dyDescent="0.25">
      <c r="M84">
        <v>54</v>
      </c>
      <c r="N84">
        <f t="shared" si="41"/>
        <v>2</v>
      </c>
      <c r="O84" s="5">
        <f t="shared" si="42"/>
        <v>0.25</v>
      </c>
      <c r="P84" s="5">
        <f t="shared" si="55"/>
        <v>0.1111111111111111</v>
      </c>
      <c r="Q84" s="5">
        <f t="shared" si="55"/>
        <v>6.25E-2</v>
      </c>
      <c r="R84" s="5">
        <f t="shared" si="55"/>
        <v>0.04</v>
      </c>
      <c r="S84" s="5">
        <f t="shared" si="55"/>
        <v>2.7777777777777776E-2</v>
      </c>
      <c r="T84" s="5">
        <f t="shared" si="55"/>
        <v>2.0408163265306121E-2</v>
      </c>
      <c r="U84" s="5">
        <f t="shared" si="55"/>
        <v>1.5625E-2</v>
      </c>
      <c r="V84" s="5">
        <f t="shared" si="55"/>
        <v>1.2345679012345678E-2</v>
      </c>
      <c r="W84" s="5">
        <f t="shared" si="55"/>
        <v>0.01</v>
      </c>
      <c r="X84" s="5">
        <f t="shared" si="55"/>
        <v>8.2644628099173556E-3</v>
      </c>
      <c r="Y84" s="5">
        <f t="shared" si="55"/>
        <v>6.9444444444444441E-3</v>
      </c>
      <c r="Z84" s="5">
        <f t="shared" si="55"/>
        <v>5.9171597633136093E-3</v>
      </c>
      <c r="AA84" s="5">
        <f t="shared" si="55"/>
        <v>5.1020408163265302E-3</v>
      </c>
      <c r="AB84" s="5">
        <f t="shared" si="55"/>
        <v>4.4444444444444444E-3</v>
      </c>
      <c r="AC84" s="5">
        <f t="shared" si="55"/>
        <v>3.90625E-3</v>
      </c>
      <c r="AD84" s="5">
        <f t="shared" si="55"/>
        <v>3.4602076124567475E-3</v>
      </c>
      <c r="AE84" s="5">
        <f t="shared" si="55"/>
        <v>3.0864197530864196E-3</v>
      </c>
      <c r="AF84" s="5">
        <f t="shared" si="55"/>
        <v>2.7700831024930748E-3</v>
      </c>
      <c r="AG84" s="5">
        <f t="shared" si="55"/>
        <v>2.5000000000000001E-3</v>
      </c>
      <c r="AL84" s="17">
        <v>0.125</v>
      </c>
      <c r="AN84">
        <v>0</v>
      </c>
      <c r="AO84">
        <f>COUNT(AN$84:AN$93)-AN84-1</f>
        <v>9</v>
      </c>
      <c r="AP84" s="11">
        <f>1/(AO$67^AO84)</f>
        <v>134217728</v>
      </c>
      <c r="AQ84">
        <f>BA$32</f>
        <v>51.8332433333333</v>
      </c>
    </row>
    <row r="85" spans="13:46" x14ac:dyDescent="0.25">
      <c r="M85">
        <v>55</v>
      </c>
      <c r="N85">
        <f t="shared" si="41"/>
        <v>1</v>
      </c>
      <c r="O85" s="5">
        <f t="shared" si="42"/>
        <v>0.5</v>
      </c>
      <c r="P85" s="5">
        <f t="shared" si="55"/>
        <v>0.33333333333333331</v>
      </c>
      <c r="Q85" s="5">
        <f t="shared" si="55"/>
        <v>0.25</v>
      </c>
      <c r="R85" s="5">
        <f t="shared" si="55"/>
        <v>0.2</v>
      </c>
      <c r="S85" s="5">
        <f t="shared" si="55"/>
        <v>0.16666666666666666</v>
      </c>
      <c r="T85" s="5">
        <f t="shared" si="55"/>
        <v>0.14285714285714285</v>
      </c>
      <c r="U85" s="5">
        <f t="shared" si="55"/>
        <v>0.125</v>
      </c>
      <c r="V85" s="5">
        <f t="shared" si="55"/>
        <v>0.1111111111111111</v>
      </c>
      <c r="W85" s="5">
        <f t="shared" si="55"/>
        <v>0.1</v>
      </c>
      <c r="X85" s="5">
        <f t="shared" si="55"/>
        <v>9.0909090909090912E-2</v>
      </c>
      <c r="Y85" s="5">
        <f t="shared" si="55"/>
        <v>8.3333333333333329E-2</v>
      </c>
      <c r="Z85" s="5">
        <f t="shared" si="55"/>
        <v>7.6923076923076927E-2</v>
      </c>
      <c r="AA85" s="5">
        <f t="shared" si="55"/>
        <v>7.1428571428571425E-2</v>
      </c>
      <c r="AB85" s="5">
        <f t="shared" si="55"/>
        <v>6.6666666666666666E-2</v>
      </c>
      <c r="AC85" s="5">
        <f t="shared" si="55"/>
        <v>6.25E-2</v>
      </c>
      <c r="AD85" s="5">
        <f t="shared" si="55"/>
        <v>5.8823529411764705E-2</v>
      </c>
      <c r="AE85" s="5">
        <f t="shared" si="55"/>
        <v>5.5555555555555552E-2</v>
      </c>
      <c r="AF85" s="5">
        <f t="shared" si="55"/>
        <v>5.2631578947368418E-2</v>
      </c>
      <c r="AG85" s="5">
        <f t="shared" si="55"/>
        <v>0.05</v>
      </c>
      <c r="AL85" s="17"/>
      <c r="AN85">
        <v>1</v>
      </c>
      <c r="AO85">
        <f t="shared" ref="AO85:AO93" si="56">COUNT(AN$84:AN$93)-AN85-1</f>
        <v>8</v>
      </c>
      <c r="AP85" s="11">
        <f t="shared" ref="AP85:AP93" si="57">1/(AO$67^AO85)</f>
        <v>16777216</v>
      </c>
      <c r="AQ85">
        <f>BA$33</f>
        <v>51.833435000000001</v>
      </c>
      <c r="AR85">
        <f t="shared" ref="AR85:AR93" si="58">AQ85-AQ84</f>
        <v>1.9166666670145105E-4</v>
      </c>
    </row>
    <row r="86" spans="13:46" x14ac:dyDescent="0.25">
      <c r="M86">
        <v>56</v>
      </c>
      <c r="N86">
        <f>COUNT(M$30:M$86)-M86-1</f>
        <v>0</v>
      </c>
      <c r="O86" s="5">
        <f>1/(O$87^$N86)</f>
        <v>1</v>
      </c>
      <c r="P86" s="5">
        <f t="shared" si="55"/>
        <v>1</v>
      </c>
      <c r="Q86" s="5">
        <f t="shared" si="55"/>
        <v>1</v>
      </c>
      <c r="R86" s="5">
        <f t="shared" si="55"/>
        <v>1</v>
      </c>
      <c r="S86" s="5">
        <f t="shared" si="55"/>
        <v>1</v>
      </c>
      <c r="T86" s="5">
        <f t="shared" si="55"/>
        <v>1</v>
      </c>
      <c r="U86" s="5">
        <f t="shared" si="55"/>
        <v>1</v>
      </c>
      <c r="V86" s="5">
        <f t="shared" si="55"/>
        <v>1</v>
      </c>
      <c r="W86" s="5">
        <f t="shared" si="55"/>
        <v>1</v>
      </c>
      <c r="X86" s="5">
        <f t="shared" si="55"/>
        <v>1</v>
      </c>
      <c r="Y86" s="5">
        <f t="shared" si="55"/>
        <v>1</v>
      </c>
      <c r="Z86" s="5">
        <f t="shared" si="55"/>
        <v>1</v>
      </c>
      <c r="AA86" s="5">
        <f t="shared" si="55"/>
        <v>1</v>
      </c>
      <c r="AB86" s="5">
        <f t="shared" si="55"/>
        <v>1</v>
      </c>
      <c r="AC86" s="5">
        <f t="shared" si="55"/>
        <v>1</v>
      </c>
      <c r="AD86" s="5">
        <f t="shared" si="55"/>
        <v>1</v>
      </c>
      <c r="AE86" s="5">
        <f t="shared" si="55"/>
        <v>1</v>
      </c>
      <c r="AF86" s="5">
        <f t="shared" si="55"/>
        <v>1</v>
      </c>
      <c r="AG86" s="5">
        <f t="shared" si="55"/>
        <v>1</v>
      </c>
      <c r="AL86" s="17"/>
      <c r="AN86">
        <v>2</v>
      </c>
      <c r="AO86">
        <f t="shared" si="56"/>
        <v>7</v>
      </c>
      <c r="AP86" s="11">
        <f t="shared" si="57"/>
        <v>2097152</v>
      </c>
      <c r="AQ86">
        <f>BA$34</f>
        <v>51.833598333333299</v>
      </c>
      <c r="AR86">
        <f t="shared" si="58"/>
        <v>1.6333333329754396E-4</v>
      </c>
      <c r="AS86" s="3">
        <f>AR86-AR85</f>
        <v>-2.8333333403907091E-5</v>
      </c>
      <c r="AT86">
        <f t="shared" ref="AT86:AT93" si="59">AS86*AP86</f>
        <v>-59.419306814670563</v>
      </c>
    </row>
    <row r="87" spans="13:46" x14ac:dyDescent="0.25">
      <c r="O87">
        <v>2</v>
      </c>
      <c r="P87">
        <v>3</v>
      </c>
      <c r="Q87">
        <v>4</v>
      </c>
      <c r="R87">
        <v>5</v>
      </c>
      <c r="S87">
        <v>6</v>
      </c>
      <c r="T87">
        <v>7</v>
      </c>
      <c r="U87">
        <v>8</v>
      </c>
      <c r="V87">
        <v>9</v>
      </c>
      <c r="W87">
        <v>10</v>
      </c>
      <c r="X87">
        <v>11</v>
      </c>
      <c r="Y87">
        <v>12</v>
      </c>
      <c r="Z87">
        <v>13</v>
      </c>
      <c r="AA87">
        <v>14</v>
      </c>
      <c r="AB87">
        <v>15</v>
      </c>
      <c r="AC87">
        <v>16</v>
      </c>
      <c r="AD87">
        <v>17</v>
      </c>
      <c r="AE87">
        <v>18</v>
      </c>
      <c r="AF87">
        <v>19</v>
      </c>
      <c r="AG87">
        <v>20</v>
      </c>
      <c r="AL87" s="17"/>
      <c r="AN87">
        <v>3</v>
      </c>
      <c r="AO87">
        <f t="shared" si="56"/>
        <v>6</v>
      </c>
      <c r="AP87" s="11">
        <f t="shared" si="57"/>
        <v>262144</v>
      </c>
      <c r="AQ87">
        <f>BA$35</f>
        <v>51.833638333333298</v>
      </c>
      <c r="AR87">
        <f t="shared" si="58"/>
        <v>3.9999999998485691E-5</v>
      </c>
      <c r="AS87" s="3">
        <f t="shared" ref="AS87:AS93" si="60">AR87-AR86</f>
        <v>-1.2333333329905827E-4</v>
      </c>
      <c r="AT87">
        <f t="shared" si="59"/>
        <v>-32.33109332434833</v>
      </c>
    </row>
    <row r="88" spans="13:46" x14ac:dyDescent="0.25">
      <c r="O88" s="6">
        <f>SUM(O30:O86)</f>
        <v>2</v>
      </c>
      <c r="P88" s="6">
        <f t="shared" ref="P88:AG88" si="61">SUM(P30:P86)</f>
        <v>1.5</v>
      </c>
      <c r="Q88" s="6">
        <f t="shared" si="61"/>
        <v>1.3333333333333333</v>
      </c>
      <c r="R88" s="6">
        <f t="shared" si="61"/>
        <v>1.25</v>
      </c>
      <c r="S88" s="6">
        <f t="shared" si="61"/>
        <v>1.2</v>
      </c>
      <c r="T88" s="6">
        <f t="shared" si="61"/>
        <v>1.1666666666666667</v>
      </c>
      <c r="U88" s="6">
        <f t="shared" si="61"/>
        <v>1.1428571428571428</v>
      </c>
      <c r="V88" s="6">
        <f t="shared" si="61"/>
        <v>1.125</v>
      </c>
      <c r="W88" s="6">
        <f t="shared" si="61"/>
        <v>1.1111111111111112</v>
      </c>
      <c r="X88" s="6">
        <f t="shared" si="61"/>
        <v>1.1000000000000001</v>
      </c>
      <c r="Y88" s="6">
        <f t="shared" si="61"/>
        <v>1.0909090909090908</v>
      </c>
      <c r="Z88" s="6">
        <f t="shared" si="61"/>
        <v>1.0833333333333333</v>
      </c>
      <c r="AA88" s="6">
        <f t="shared" si="61"/>
        <v>1.0769230769230769</v>
      </c>
      <c r="AB88" s="6">
        <f t="shared" si="61"/>
        <v>1.0714285714285714</v>
      </c>
      <c r="AC88" s="6">
        <f t="shared" si="61"/>
        <v>1.0666666666666667</v>
      </c>
      <c r="AD88" s="6">
        <f t="shared" si="61"/>
        <v>1.0625</v>
      </c>
      <c r="AE88" s="6">
        <f t="shared" si="61"/>
        <v>1.0588235294117647</v>
      </c>
      <c r="AF88" s="6">
        <f t="shared" si="61"/>
        <v>1.0555555555555556</v>
      </c>
      <c r="AG88" s="6">
        <f t="shared" si="61"/>
        <v>1.0526315789473684</v>
      </c>
      <c r="AL88" s="17"/>
      <c r="AN88">
        <v>4</v>
      </c>
      <c r="AO88">
        <f t="shared" si="56"/>
        <v>5</v>
      </c>
      <c r="AP88" s="11">
        <f t="shared" si="57"/>
        <v>32768</v>
      </c>
      <c r="AQ88">
        <f>BA$36</f>
        <v>51.833485000000003</v>
      </c>
      <c r="AR88">
        <f t="shared" si="58"/>
        <v>-1.5333333329436982E-4</v>
      </c>
      <c r="AS88" s="3">
        <f t="shared" si="60"/>
        <v>-1.9333333329285551E-4</v>
      </c>
      <c r="AT88">
        <f t="shared" si="59"/>
        <v>-6.3351466653402895</v>
      </c>
    </row>
    <row r="89" spans="13:46" x14ac:dyDescent="0.25">
      <c r="AL89" s="17"/>
      <c r="AN89">
        <v>5</v>
      </c>
      <c r="AO89">
        <f t="shared" si="56"/>
        <v>4</v>
      </c>
      <c r="AP89" s="11">
        <f t="shared" si="57"/>
        <v>4096</v>
      </c>
      <c r="AQ89">
        <f>BA$37</f>
        <v>51.833215000000003</v>
      </c>
      <c r="AR89">
        <f t="shared" si="58"/>
        <v>-2.7000000000043656E-4</v>
      </c>
      <c r="AS89" s="3">
        <f t="shared" si="60"/>
        <v>-1.1666666670606674E-4</v>
      </c>
      <c r="AT89">
        <f t="shared" si="59"/>
        <v>-0.47786666682804935</v>
      </c>
    </row>
    <row r="90" spans="13:46" x14ac:dyDescent="0.25">
      <c r="O90">
        <v>51</v>
      </c>
      <c r="P90">
        <v>32</v>
      </c>
      <c r="Q90">
        <v>25</v>
      </c>
      <c r="R90">
        <v>21</v>
      </c>
      <c r="S90">
        <v>19</v>
      </c>
      <c r="T90">
        <v>18</v>
      </c>
      <c r="U90">
        <v>17</v>
      </c>
      <c r="V90">
        <v>16</v>
      </c>
      <c r="W90">
        <v>15</v>
      </c>
      <c r="X90">
        <v>15</v>
      </c>
      <c r="Y90">
        <v>15</v>
      </c>
      <c r="Z90">
        <v>14</v>
      </c>
      <c r="AA90">
        <v>14</v>
      </c>
      <c r="AB90">
        <v>13</v>
      </c>
      <c r="AC90">
        <v>13</v>
      </c>
      <c r="AD90">
        <v>13</v>
      </c>
      <c r="AE90">
        <v>13</v>
      </c>
      <c r="AF90">
        <v>13</v>
      </c>
      <c r="AG90">
        <v>12</v>
      </c>
      <c r="AL90" s="17"/>
      <c r="AN90">
        <v>6</v>
      </c>
      <c r="AO90">
        <f t="shared" si="56"/>
        <v>3</v>
      </c>
      <c r="AP90" s="11">
        <f t="shared" si="57"/>
        <v>512</v>
      </c>
      <c r="AQ90">
        <f>BA$38</f>
        <v>51.8331083333333</v>
      </c>
      <c r="AR90">
        <f t="shared" si="58"/>
        <v>-1.066666667028926E-4</v>
      </c>
      <c r="AS90" s="3">
        <f t="shared" si="60"/>
        <v>1.6333333329754396E-4</v>
      </c>
      <c r="AT90">
        <f t="shared" si="59"/>
        <v>8.3626666648342507E-2</v>
      </c>
    </row>
    <row r="91" spans="13:46" x14ac:dyDescent="0.25">
      <c r="AL91" s="17"/>
      <c r="AN91">
        <v>7</v>
      </c>
      <c r="AO91">
        <f t="shared" si="56"/>
        <v>2</v>
      </c>
      <c r="AP91" s="11">
        <f t="shared" si="57"/>
        <v>64</v>
      </c>
      <c r="AQ91">
        <f>BA$39</f>
        <v>51.833061666666602</v>
      </c>
      <c r="AR91">
        <f t="shared" si="58"/>
        <v>-4.6666666698058634E-5</v>
      </c>
      <c r="AS91" s="3">
        <f t="shared" si="60"/>
        <v>6.0000000004833964E-5</v>
      </c>
      <c r="AT91">
        <f t="shared" si="59"/>
        <v>3.8400000003093737E-3</v>
      </c>
    </row>
    <row r="92" spans="13:46" x14ac:dyDescent="0.25">
      <c r="AL92" s="17"/>
      <c r="AN92">
        <v>8</v>
      </c>
      <c r="AO92">
        <f t="shared" si="56"/>
        <v>1</v>
      </c>
      <c r="AP92" s="11">
        <f t="shared" si="57"/>
        <v>8</v>
      </c>
      <c r="AQ92">
        <f>BA$40</f>
        <v>51.833093333333302</v>
      </c>
      <c r="AR92">
        <f t="shared" si="58"/>
        <v>3.1666666700402857E-5</v>
      </c>
      <c r="AS92" s="3">
        <f t="shared" si="60"/>
        <v>7.8333333398461491E-5</v>
      </c>
      <c r="AT92">
        <f t="shared" si="59"/>
        <v>6.2666666718769193E-4</v>
      </c>
    </row>
    <row r="93" spans="13:46" x14ac:dyDescent="0.25">
      <c r="AL93" s="17"/>
      <c r="AN93">
        <v>9</v>
      </c>
      <c r="AO93">
        <f t="shared" si="56"/>
        <v>0</v>
      </c>
      <c r="AP93" s="11">
        <f t="shared" si="57"/>
        <v>1</v>
      </c>
      <c r="AQ93">
        <f>BA$41</f>
        <v>51.832954999999998</v>
      </c>
      <c r="AR93">
        <f t="shared" si="58"/>
        <v>-1.3833333330381947E-4</v>
      </c>
      <c r="AS93" s="3">
        <f t="shared" si="60"/>
        <v>-1.7000000000422233E-4</v>
      </c>
      <c r="AT93">
        <f t="shared" si="59"/>
        <v>-1.7000000000422233E-4</v>
      </c>
    </row>
    <row r="94" spans="13:46" x14ac:dyDescent="0.25">
      <c r="AL94" s="17"/>
      <c r="AP94" s="3"/>
      <c r="AQ94" s="4">
        <f>AQ93+AR94</f>
        <v>51.832775579487986</v>
      </c>
      <c r="AR94" s="4">
        <f>AR93+AS94</f>
        <v>-1.7942051201405831E-4</v>
      </c>
      <c r="AS94" s="4">
        <f>AT94</f>
        <v>-4.1087178710238842E-5</v>
      </c>
      <c r="AT94" s="4">
        <f>SUM(AT86:AT93)/SUM(AP86:AP93)</f>
        <v>-4.1087178710238842E-5</v>
      </c>
    </row>
    <row r="96" spans="13:46" x14ac:dyDescent="0.25">
      <c r="AL96" s="17">
        <v>0.25</v>
      </c>
      <c r="AN96">
        <v>0</v>
      </c>
      <c r="AO96">
        <f>COUNT(AN$84:AN$93)-AN96-1</f>
        <v>9</v>
      </c>
      <c r="AP96" s="11">
        <f>1/(AP$67^AO96)</f>
        <v>262144</v>
      </c>
      <c r="AQ96">
        <f>BA$32</f>
        <v>51.8332433333333</v>
      </c>
    </row>
    <row r="97" spans="38:46" x14ac:dyDescent="0.25">
      <c r="AL97" s="17"/>
      <c r="AN97">
        <v>1</v>
      </c>
      <c r="AO97">
        <f t="shared" ref="AO97:AO105" si="62">COUNT(AN$84:AN$93)-AN97-1</f>
        <v>8</v>
      </c>
      <c r="AP97" s="11">
        <f t="shared" ref="AP97:AP105" si="63">1/(AP$67^AO97)</f>
        <v>65536</v>
      </c>
      <c r="AQ97">
        <f>BA$33</f>
        <v>51.833435000000001</v>
      </c>
      <c r="AR97">
        <f t="shared" ref="AR97:AR105" si="64">AQ97-AQ96</f>
        <v>1.9166666670145105E-4</v>
      </c>
    </row>
    <row r="98" spans="38:46" x14ac:dyDescent="0.25">
      <c r="AL98" s="17"/>
      <c r="AN98">
        <v>2</v>
      </c>
      <c r="AO98">
        <f t="shared" si="62"/>
        <v>7</v>
      </c>
      <c r="AP98" s="11">
        <f t="shared" si="63"/>
        <v>16384</v>
      </c>
      <c r="AQ98">
        <f>BA$34</f>
        <v>51.833598333333299</v>
      </c>
      <c r="AR98">
        <f t="shared" si="64"/>
        <v>1.6333333329754396E-4</v>
      </c>
      <c r="AS98" s="3">
        <f>AR98-AR97</f>
        <v>-2.8333333403907091E-5</v>
      </c>
      <c r="AT98">
        <f t="shared" ref="AT98:AT105" si="65">AS98*AP98</f>
        <v>-0.46421333448961377</v>
      </c>
    </row>
    <row r="99" spans="38:46" x14ac:dyDescent="0.25">
      <c r="AL99" s="17"/>
      <c r="AN99">
        <v>3</v>
      </c>
      <c r="AO99">
        <f t="shared" si="62"/>
        <v>6</v>
      </c>
      <c r="AP99" s="11">
        <f t="shared" si="63"/>
        <v>4096</v>
      </c>
      <c r="AQ99">
        <f>BA$35</f>
        <v>51.833638333333298</v>
      </c>
      <c r="AR99">
        <f t="shared" si="64"/>
        <v>3.9999999998485691E-5</v>
      </c>
      <c r="AS99" s="3">
        <f t="shared" ref="AS99:AS105" si="66">AR99-AR98</f>
        <v>-1.2333333329905827E-4</v>
      </c>
      <c r="AT99">
        <f t="shared" si="65"/>
        <v>-0.50517333319294266</v>
      </c>
    </row>
    <row r="100" spans="38:46" x14ac:dyDescent="0.25">
      <c r="AL100" s="17"/>
      <c r="AN100">
        <v>4</v>
      </c>
      <c r="AO100">
        <f t="shared" si="62"/>
        <v>5</v>
      </c>
      <c r="AP100" s="11">
        <f t="shared" si="63"/>
        <v>1024</v>
      </c>
      <c r="AQ100">
        <f>BA$36</f>
        <v>51.833485000000003</v>
      </c>
      <c r="AR100">
        <f t="shared" si="64"/>
        <v>-1.5333333329436982E-4</v>
      </c>
      <c r="AS100" s="3">
        <f t="shared" si="66"/>
        <v>-1.9333333329285551E-4</v>
      </c>
      <c r="AT100">
        <f t="shared" si="65"/>
        <v>-0.19797333329188405</v>
      </c>
    </row>
    <row r="101" spans="38:46" x14ac:dyDescent="0.25">
      <c r="AL101" s="17"/>
      <c r="AN101">
        <v>5</v>
      </c>
      <c r="AO101">
        <f t="shared" si="62"/>
        <v>4</v>
      </c>
      <c r="AP101" s="11">
        <f t="shared" si="63"/>
        <v>256</v>
      </c>
      <c r="AQ101">
        <f>BA$37</f>
        <v>51.833215000000003</v>
      </c>
      <c r="AR101">
        <f t="shared" si="64"/>
        <v>-2.7000000000043656E-4</v>
      </c>
      <c r="AS101" s="3">
        <f t="shared" si="66"/>
        <v>-1.1666666670606674E-4</v>
      </c>
      <c r="AT101">
        <f t="shared" si="65"/>
        <v>-2.9866666676753084E-2</v>
      </c>
    </row>
    <row r="102" spans="38:46" x14ac:dyDescent="0.25">
      <c r="AL102" s="17"/>
      <c r="AN102">
        <v>6</v>
      </c>
      <c r="AO102">
        <f t="shared" si="62"/>
        <v>3</v>
      </c>
      <c r="AP102" s="11">
        <f t="shared" si="63"/>
        <v>64</v>
      </c>
      <c r="AQ102">
        <f>BA$38</f>
        <v>51.8331083333333</v>
      </c>
      <c r="AR102">
        <f t="shared" si="64"/>
        <v>-1.066666667028926E-4</v>
      </c>
      <c r="AS102" s="3">
        <f t="shared" si="66"/>
        <v>1.6333333329754396E-4</v>
      </c>
      <c r="AT102">
        <f t="shared" si="65"/>
        <v>1.0453333331042813E-2</v>
      </c>
    </row>
    <row r="103" spans="38:46" x14ac:dyDescent="0.25">
      <c r="AL103" s="17"/>
      <c r="AN103">
        <v>7</v>
      </c>
      <c r="AO103">
        <f t="shared" si="62"/>
        <v>2</v>
      </c>
      <c r="AP103" s="11">
        <f t="shared" si="63"/>
        <v>16</v>
      </c>
      <c r="AQ103">
        <f>BA$39</f>
        <v>51.833061666666602</v>
      </c>
      <c r="AR103">
        <f t="shared" si="64"/>
        <v>-4.6666666698058634E-5</v>
      </c>
      <c r="AS103" s="3">
        <f t="shared" si="66"/>
        <v>6.0000000004833964E-5</v>
      </c>
      <c r="AT103">
        <f t="shared" si="65"/>
        <v>9.6000000007734343E-4</v>
      </c>
    </row>
    <row r="104" spans="38:46" x14ac:dyDescent="0.25">
      <c r="AL104" s="17"/>
      <c r="AN104">
        <v>8</v>
      </c>
      <c r="AO104">
        <f t="shared" si="62"/>
        <v>1</v>
      </c>
      <c r="AP104" s="11">
        <f t="shared" si="63"/>
        <v>4</v>
      </c>
      <c r="AQ104">
        <f>BA$40</f>
        <v>51.833093333333302</v>
      </c>
      <c r="AR104">
        <f t="shared" si="64"/>
        <v>3.1666666700402857E-5</v>
      </c>
      <c r="AS104" s="3">
        <f t="shared" si="66"/>
        <v>7.8333333398461491E-5</v>
      </c>
      <c r="AT104">
        <f t="shared" si="65"/>
        <v>3.1333333359384596E-4</v>
      </c>
    </row>
    <row r="105" spans="38:46" x14ac:dyDescent="0.25">
      <c r="AL105" s="17"/>
      <c r="AN105">
        <v>9</v>
      </c>
      <c r="AO105">
        <f t="shared" si="62"/>
        <v>0</v>
      </c>
      <c r="AP105" s="11">
        <f t="shared" si="63"/>
        <v>1</v>
      </c>
      <c r="AQ105">
        <f>BA$41</f>
        <v>51.832954999999998</v>
      </c>
      <c r="AR105">
        <f t="shared" si="64"/>
        <v>-1.3833333330381947E-4</v>
      </c>
      <c r="AS105" s="3">
        <f t="shared" si="66"/>
        <v>-1.7000000000422233E-4</v>
      </c>
      <c r="AT105">
        <f t="shared" si="65"/>
        <v>-1.7000000000422233E-4</v>
      </c>
    </row>
    <row r="106" spans="38:46" x14ac:dyDescent="0.25">
      <c r="AL106" s="17"/>
      <c r="AP106" s="3"/>
      <c r="AQ106" s="4">
        <f>AQ105+AR106</f>
        <v>51.832762390173173</v>
      </c>
      <c r="AR106" s="4">
        <f>AR105+AS106</f>
        <v>-1.9260982682574594E-4</v>
      </c>
      <c r="AS106" s="4">
        <f>AT106</f>
        <v>-5.4276493521926471E-5</v>
      </c>
      <c r="AT106" s="4">
        <f>SUM(AT98:AT105)/SUM(AP98:AP105)</f>
        <v>-5.4276493521926471E-5</v>
      </c>
    </row>
    <row r="108" spans="38:46" x14ac:dyDescent="0.25">
      <c r="AL108" s="17">
        <v>0.5</v>
      </c>
      <c r="AN108">
        <v>0</v>
      </c>
      <c r="AO108">
        <f>COUNT(AN$84:AN$93)-AN108-1</f>
        <v>9</v>
      </c>
      <c r="AP108" s="11">
        <f>1/(AQ$67^AO108)</f>
        <v>512</v>
      </c>
      <c r="AQ108">
        <f>BA$32</f>
        <v>51.8332433333333</v>
      </c>
    </row>
    <row r="109" spans="38:46" x14ac:dyDescent="0.25">
      <c r="AL109" s="17"/>
      <c r="AN109">
        <v>1</v>
      </c>
      <c r="AO109">
        <f t="shared" ref="AO109:AO117" si="67">COUNT(AN$84:AN$93)-AN109-1</f>
        <v>8</v>
      </c>
      <c r="AP109" s="11">
        <f t="shared" ref="AP109:AP117" si="68">1/(AQ$67^AO109)</f>
        <v>256</v>
      </c>
      <c r="AQ109">
        <f>BA$33</f>
        <v>51.833435000000001</v>
      </c>
      <c r="AR109">
        <f t="shared" ref="AR109:AR117" si="69">AQ109-AQ108</f>
        <v>1.9166666670145105E-4</v>
      </c>
    </row>
    <row r="110" spans="38:46" x14ac:dyDescent="0.25">
      <c r="AL110" s="17"/>
      <c r="AN110">
        <v>2</v>
      </c>
      <c r="AO110">
        <f t="shared" si="67"/>
        <v>7</v>
      </c>
      <c r="AP110" s="11">
        <f t="shared" si="68"/>
        <v>128</v>
      </c>
      <c r="AQ110">
        <f>BA$34</f>
        <v>51.833598333333299</v>
      </c>
      <c r="AR110">
        <f t="shared" si="69"/>
        <v>1.6333333329754396E-4</v>
      </c>
      <c r="AS110" s="3">
        <f>AR110-AR109</f>
        <v>-2.8333333403907091E-5</v>
      </c>
      <c r="AT110">
        <f t="shared" ref="AT110:AT117" si="70">AS110*AP110</f>
        <v>-3.6266666757001076E-3</v>
      </c>
    </row>
    <row r="111" spans="38:46" x14ac:dyDescent="0.25">
      <c r="AL111" s="17"/>
      <c r="AN111">
        <v>3</v>
      </c>
      <c r="AO111">
        <f t="shared" si="67"/>
        <v>6</v>
      </c>
      <c r="AP111" s="11">
        <f t="shared" si="68"/>
        <v>64</v>
      </c>
      <c r="AQ111">
        <f>BA$35</f>
        <v>51.833638333333298</v>
      </c>
      <c r="AR111">
        <f t="shared" si="69"/>
        <v>3.9999999998485691E-5</v>
      </c>
      <c r="AS111" s="3">
        <f t="shared" ref="AS111:AS117" si="71">AR111-AR110</f>
        <v>-1.2333333329905827E-4</v>
      </c>
      <c r="AT111">
        <f t="shared" si="70"/>
        <v>-7.8933333311397291E-3</v>
      </c>
    </row>
    <row r="112" spans="38:46" x14ac:dyDescent="0.25">
      <c r="AL112" s="17"/>
      <c r="AN112">
        <v>4</v>
      </c>
      <c r="AO112">
        <f t="shared" si="67"/>
        <v>5</v>
      </c>
      <c r="AP112" s="11">
        <f t="shared" si="68"/>
        <v>32</v>
      </c>
      <c r="AQ112">
        <f>BA$36</f>
        <v>51.833485000000003</v>
      </c>
      <c r="AR112">
        <f t="shared" si="69"/>
        <v>-1.5333333329436982E-4</v>
      </c>
      <c r="AS112" s="3">
        <f t="shared" si="71"/>
        <v>-1.9333333329285551E-4</v>
      </c>
      <c r="AT112">
        <f t="shared" si="70"/>
        <v>-6.1866666653713764E-3</v>
      </c>
    </row>
    <row r="113" spans="38:46" x14ac:dyDescent="0.25">
      <c r="AL113" s="17"/>
      <c r="AN113">
        <v>5</v>
      </c>
      <c r="AO113">
        <f t="shared" si="67"/>
        <v>4</v>
      </c>
      <c r="AP113" s="11">
        <f t="shared" si="68"/>
        <v>16</v>
      </c>
      <c r="AQ113">
        <f>BA$37</f>
        <v>51.833215000000003</v>
      </c>
      <c r="AR113">
        <f t="shared" si="69"/>
        <v>-2.7000000000043656E-4</v>
      </c>
      <c r="AS113" s="3">
        <f t="shared" si="71"/>
        <v>-1.1666666670606674E-4</v>
      </c>
      <c r="AT113">
        <f t="shared" si="70"/>
        <v>-1.8666666672970678E-3</v>
      </c>
    </row>
    <row r="114" spans="38:46" x14ac:dyDescent="0.25">
      <c r="AL114" s="17"/>
      <c r="AN114">
        <v>6</v>
      </c>
      <c r="AO114">
        <f t="shared" si="67"/>
        <v>3</v>
      </c>
      <c r="AP114" s="11">
        <f t="shared" si="68"/>
        <v>8</v>
      </c>
      <c r="AQ114">
        <f>BA$38</f>
        <v>51.8331083333333</v>
      </c>
      <c r="AR114">
        <f t="shared" si="69"/>
        <v>-1.066666667028926E-4</v>
      </c>
      <c r="AS114" s="3">
        <f t="shared" si="71"/>
        <v>1.6333333329754396E-4</v>
      </c>
      <c r="AT114">
        <f t="shared" si="70"/>
        <v>1.3066666663803517E-3</v>
      </c>
    </row>
    <row r="115" spans="38:46" x14ac:dyDescent="0.25">
      <c r="AL115" s="17"/>
      <c r="AN115">
        <v>7</v>
      </c>
      <c r="AO115">
        <f t="shared" si="67"/>
        <v>2</v>
      </c>
      <c r="AP115" s="11">
        <f t="shared" si="68"/>
        <v>4</v>
      </c>
      <c r="AQ115">
        <f>BA$39</f>
        <v>51.833061666666602</v>
      </c>
      <c r="AR115">
        <f t="shared" si="69"/>
        <v>-4.6666666698058634E-5</v>
      </c>
      <c r="AS115" s="3">
        <f t="shared" si="71"/>
        <v>6.0000000004833964E-5</v>
      </c>
      <c r="AT115">
        <f t="shared" si="70"/>
        <v>2.4000000001933586E-4</v>
      </c>
    </row>
    <row r="116" spans="38:46" x14ac:dyDescent="0.25">
      <c r="AL116" s="17"/>
      <c r="AN116">
        <v>8</v>
      </c>
      <c r="AO116">
        <f t="shared" si="67"/>
        <v>1</v>
      </c>
      <c r="AP116" s="11">
        <f t="shared" si="68"/>
        <v>2</v>
      </c>
      <c r="AQ116">
        <f>BA$40</f>
        <v>51.833093333333302</v>
      </c>
      <c r="AR116">
        <f t="shared" si="69"/>
        <v>3.1666666700402857E-5</v>
      </c>
      <c r="AS116" s="3">
        <f t="shared" si="71"/>
        <v>7.8333333398461491E-5</v>
      </c>
      <c r="AT116">
        <f t="shared" si="70"/>
        <v>1.5666666679692298E-4</v>
      </c>
    </row>
    <row r="117" spans="38:46" x14ac:dyDescent="0.25">
      <c r="AL117" s="17"/>
      <c r="AN117">
        <v>9</v>
      </c>
      <c r="AO117">
        <f t="shared" si="67"/>
        <v>0</v>
      </c>
      <c r="AP117" s="11">
        <f t="shared" si="68"/>
        <v>1</v>
      </c>
      <c r="AQ117">
        <f>BA$41</f>
        <v>51.832954999999998</v>
      </c>
      <c r="AR117">
        <f t="shared" si="69"/>
        <v>-1.3833333330381947E-4</v>
      </c>
      <c r="AS117" s="3">
        <f t="shared" si="71"/>
        <v>-1.7000000000422233E-4</v>
      </c>
      <c r="AT117">
        <f t="shared" si="70"/>
        <v>-1.7000000000422233E-4</v>
      </c>
    </row>
    <row r="118" spans="38:46" x14ac:dyDescent="0.25">
      <c r="AL118" s="17"/>
      <c r="AP118" s="3"/>
      <c r="AQ118" s="4">
        <f>AQ117+AR118</f>
        <v>51.83274592156863</v>
      </c>
      <c r="AR118" s="4">
        <f>AR117+AS118</f>
        <v>-2.0907843136780337E-4</v>
      </c>
      <c r="AS118" s="4">
        <f>AT118</f>
        <v>-7.0745098063983896E-5</v>
      </c>
      <c r="AT118" s="4">
        <f>SUM(AT110:AT117)/SUM(AP110:AP117)</f>
        <v>-7.0745098063983896E-5</v>
      </c>
    </row>
    <row r="120" spans="38:46" x14ac:dyDescent="0.25">
      <c r="AL120" s="17">
        <v>1</v>
      </c>
      <c r="AN120">
        <v>0</v>
      </c>
      <c r="AO120">
        <f>COUNT(AN$84:AN$93)-AN120-1</f>
        <v>9</v>
      </c>
      <c r="AP120" s="11">
        <f>1/(AR$67^AO120)</f>
        <v>1</v>
      </c>
      <c r="AQ120">
        <f>BA$32</f>
        <v>51.8332433333333</v>
      </c>
    </row>
    <row r="121" spans="38:46" x14ac:dyDescent="0.25">
      <c r="AL121" s="17"/>
      <c r="AN121">
        <v>1</v>
      </c>
      <c r="AO121">
        <f t="shared" ref="AO121:AO129" si="72">COUNT(AN$84:AN$93)-AN121-1</f>
        <v>8</v>
      </c>
      <c r="AP121" s="11">
        <f t="shared" ref="AP121:AP129" si="73">1/(AR$67^AO121)</f>
        <v>1</v>
      </c>
      <c r="AQ121">
        <f>BA$33</f>
        <v>51.833435000000001</v>
      </c>
      <c r="AR121">
        <f t="shared" ref="AR121:AR129" si="74">AQ121-AQ120</f>
        <v>1.9166666670145105E-4</v>
      </c>
    </row>
    <row r="122" spans="38:46" x14ac:dyDescent="0.25">
      <c r="AL122" s="17"/>
      <c r="AN122">
        <v>2</v>
      </c>
      <c r="AO122">
        <f t="shared" si="72"/>
        <v>7</v>
      </c>
      <c r="AP122" s="11">
        <f t="shared" si="73"/>
        <v>1</v>
      </c>
      <c r="AQ122">
        <f>BA$34</f>
        <v>51.833598333333299</v>
      </c>
      <c r="AR122">
        <f t="shared" si="74"/>
        <v>1.6333333329754396E-4</v>
      </c>
      <c r="AS122" s="3">
        <f>AR122-AR121</f>
        <v>-2.8333333403907091E-5</v>
      </c>
      <c r="AT122">
        <f t="shared" ref="AT122:AT129" si="75">AS122*AP122</f>
        <v>-2.8333333403907091E-5</v>
      </c>
    </row>
    <row r="123" spans="38:46" x14ac:dyDescent="0.25">
      <c r="AL123" s="17"/>
      <c r="AN123">
        <v>3</v>
      </c>
      <c r="AO123">
        <f t="shared" si="72"/>
        <v>6</v>
      </c>
      <c r="AP123" s="11">
        <f t="shared" si="73"/>
        <v>1</v>
      </c>
      <c r="AQ123">
        <f>BA$35</f>
        <v>51.833638333333298</v>
      </c>
      <c r="AR123">
        <f t="shared" si="74"/>
        <v>3.9999999998485691E-5</v>
      </c>
      <c r="AS123" s="3">
        <f t="shared" ref="AS123:AS129" si="76">AR123-AR122</f>
        <v>-1.2333333329905827E-4</v>
      </c>
      <c r="AT123">
        <f t="shared" si="75"/>
        <v>-1.2333333329905827E-4</v>
      </c>
    </row>
    <row r="124" spans="38:46" x14ac:dyDescent="0.25">
      <c r="AL124" s="17"/>
      <c r="AN124">
        <v>4</v>
      </c>
      <c r="AO124">
        <f t="shared" si="72"/>
        <v>5</v>
      </c>
      <c r="AP124" s="11">
        <f t="shared" si="73"/>
        <v>1</v>
      </c>
      <c r="AQ124">
        <f>BA$36</f>
        <v>51.833485000000003</v>
      </c>
      <c r="AR124">
        <f t="shared" si="74"/>
        <v>-1.5333333329436982E-4</v>
      </c>
      <c r="AS124" s="3">
        <f t="shared" si="76"/>
        <v>-1.9333333329285551E-4</v>
      </c>
      <c r="AT124">
        <f t="shared" si="75"/>
        <v>-1.9333333329285551E-4</v>
      </c>
    </row>
    <row r="125" spans="38:46" x14ac:dyDescent="0.25">
      <c r="AL125" s="17"/>
      <c r="AN125">
        <v>5</v>
      </c>
      <c r="AO125">
        <f t="shared" si="72"/>
        <v>4</v>
      </c>
      <c r="AP125" s="11">
        <f t="shared" si="73"/>
        <v>1</v>
      </c>
      <c r="AQ125">
        <f>BA$37</f>
        <v>51.833215000000003</v>
      </c>
      <c r="AR125">
        <f t="shared" si="74"/>
        <v>-2.7000000000043656E-4</v>
      </c>
      <c r="AS125" s="3">
        <f t="shared" si="76"/>
        <v>-1.1666666670606674E-4</v>
      </c>
      <c r="AT125">
        <f t="shared" si="75"/>
        <v>-1.1666666670606674E-4</v>
      </c>
    </row>
    <row r="126" spans="38:46" x14ac:dyDescent="0.25">
      <c r="AL126" s="17"/>
      <c r="AN126">
        <v>6</v>
      </c>
      <c r="AO126">
        <f t="shared" si="72"/>
        <v>3</v>
      </c>
      <c r="AP126" s="11">
        <f t="shared" si="73"/>
        <v>1</v>
      </c>
      <c r="AQ126">
        <f>BA$38</f>
        <v>51.8331083333333</v>
      </c>
      <c r="AR126">
        <f t="shared" si="74"/>
        <v>-1.066666667028926E-4</v>
      </c>
      <c r="AS126" s="3">
        <f t="shared" si="76"/>
        <v>1.6333333329754396E-4</v>
      </c>
      <c r="AT126">
        <f t="shared" si="75"/>
        <v>1.6333333329754396E-4</v>
      </c>
    </row>
    <row r="127" spans="38:46" x14ac:dyDescent="0.25">
      <c r="AL127" s="17"/>
      <c r="AN127">
        <v>7</v>
      </c>
      <c r="AO127">
        <f t="shared" si="72"/>
        <v>2</v>
      </c>
      <c r="AP127" s="11">
        <f t="shared" si="73"/>
        <v>1</v>
      </c>
      <c r="AQ127">
        <f>BA$39</f>
        <v>51.833061666666602</v>
      </c>
      <c r="AR127">
        <f t="shared" si="74"/>
        <v>-4.6666666698058634E-5</v>
      </c>
      <c r="AS127" s="3">
        <f t="shared" si="76"/>
        <v>6.0000000004833964E-5</v>
      </c>
      <c r="AT127">
        <f t="shared" si="75"/>
        <v>6.0000000004833964E-5</v>
      </c>
    </row>
    <row r="128" spans="38:46" x14ac:dyDescent="0.25">
      <c r="AL128" s="17"/>
      <c r="AN128">
        <v>8</v>
      </c>
      <c r="AO128">
        <f t="shared" si="72"/>
        <v>1</v>
      </c>
      <c r="AP128" s="11">
        <f t="shared" si="73"/>
        <v>1</v>
      </c>
      <c r="AQ128">
        <f>BA$40</f>
        <v>51.833093333333302</v>
      </c>
      <c r="AR128">
        <f t="shared" si="74"/>
        <v>3.1666666700402857E-5</v>
      </c>
      <c r="AS128" s="3">
        <f t="shared" si="76"/>
        <v>7.8333333398461491E-5</v>
      </c>
      <c r="AT128">
        <f t="shared" si="75"/>
        <v>7.8333333398461491E-5</v>
      </c>
    </row>
    <row r="129" spans="38:46" x14ac:dyDescent="0.25">
      <c r="AL129" s="17"/>
      <c r="AN129">
        <v>9</v>
      </c>
      <c r="AO129">
        <f t="shared" si="72"/>
        <v>0</v>
      </c>
      <c r="AP129" s="11">
        <f t="shared" si="73"/>
        <v>1</v>
      </c>
      <c r="AQ129">
        <f>BA$41</f>
        <v>51.832954999999998</v>
      </c>
      <c r="AR129">
        <f t="shared" si="74"/>
        <v>-1.3833333330381947E-4</v>
      </c>
      <c r="AS129" s="3">
        <f t="shared" si="76"/>
        <v>-1.7000000000422233E-4</v>
      </c>
      <c r="AT129">
        <f t="shared" si="75"/>
        <v>-1.7000000000422233E-4</v>
      </c>
    </row>
    <row r="130" spans="38:46" x14ac:dyDescent="0.25">
      <c r="AL130" s="17"/>
      <c r="AP130" s="3"/>
      <c r="AQ130" s="4">
        <f>AQ129+AR130</f>
        <v>51.832775416666692</v>
      </c>
      <c r="AR130" s="4">
        <f>AR129+AS130</f>
        <v>-1.7958333330447829E-4</v>
      </c>
      <c r="AS130" s="4">
        <f>AT130</f>
        <v>-4.1250000000658815E-5</v>
      </c>
      <c r="AT130" s="4">
        <f>SUM(AT122:AT129)/SUM(AP122:AP129)</f>
        <v>-4.1250000000658815E-5</v>
      </c>
    </row>
    <row r="132" spans="38:46" x14ac:dyDescent="0.25">
      <c r="AL132" s="17">
        <v>2</v>
      </c>
      <c r="AN132">
        <v>0</v>
      </c>
      <c r="AO132">
        <f>COUNT(AN$84:AN$93)-AN132-1</f>
        <v>9</v>
      </c>
      <c r="AP132" s="11">
        <f>1/(AS$67^AO132)</f>
        <v>1.953125E-3</v>
      </c>
      <c r="AQ132">
        <f>BA$32</f>
        <v>51.8332433333333</v>
      </c>
    </row>
    <row r="133" spans="38:46" x14ac:dyDescent="0.25">
      <c r="AL133" s="17"/>
      <c r="AN133">
        <v>1</v>
      </c>
      <c r="AO133">
        <f t="shared" ref="AO133:AO141" si="77">COUNT(AN$84:AN$93)-AN133-1</f>
        <v>8</v>
      </c>
      <c r="AP133" s="11">
        <f t="shared" ref="AP133:AP141" si="78">1/(AS$67^AO133)</f>
        <v>3.90625E-3</v>
      </c>
      <c r="AQ133">
        <f>BA$33</f>
        <v>51.833435000000001</v>
      </c>
      <c r="AR133">
        <f t="shared" ref="AR133:AR141" si="79">AQ133-AQ132</f>
        <v>1.9166666670145105E-4</v>
      </c>
    </row>
    <row r="134" spans="38:46" x14ac:dyDescent="0.25">
      <c r="AL134" s="17"/>
      <c r="AN134">
        <v>2</v>
      </c>
      <c r="AO134">
        <f t="shared" si="77"/>
        <v>7</v>
      </c>
      <c r="AP134" s="11">
        <f t="shared" si="78"/>
        <v>7.8125E-3</v>
      </c>
      <c r="AQ134">
        <f>BA$34</f>
        <v>51.833598333333299</v>
      </c>
      <c r="AR134">
        <f t="shared" si="79"/>
        <v>1.6333333329754396E-4</v>
      </c>
      <c r="AS134" s="3">
        <f>AR134-AR133</f>
        <v>-2.8333333403907091E-5</v>
      </c>
      <c r="AT134">
        <f t="shared" ref="AT134:AT141" si="80">AS134*AP134</f>
        <v>-2.2135416721802414E-7</v>
      </c>
    </row>
    <row r="135" spans="38:46" x14ac:dyDescent="0.25">
      <c r="AL135" s="17"/>
      <c r="AN135">
        <v>3</v>
      </c>
      <c r="AO135">
        <f t="shared" si="77"/>
        <v>6</v>
      </c>
      <c r="AP135" s="11">
        <f t="shared" si="78"/>
        <v>1.5625E-2</v>
      </c>
      <c r="AQ135">
        <f>BA$35</f>
        <v>51.833638333333298</v>
      </c>
      <c r="AR135">
        <f t="shared" si="79"/>
        <v>3.9999999998485691E-5</v>
      </c>
      <c r="AS135" s="3">
        <f t="shared" ref="AS135:AS141" si="81">AR135-AR134</f>
        <v>-1.2333333329905827E-4</v>
      </c>
      <c r="AT135">
        <f t="shared" si="80"/>
        <v>-1.9270833327977854E-6</v>
      </c>
    </row>
    <row r="136" spans="38:46" x14ac:dyDescent="0.25">
      <c r="AL136" s="17"/>
      <c r="AN136">
        <v>4</v>
      </c>
      <c r="AO136">
        <f t="shared" si="77"/>
        <v>5</v>
      </c>
      <c r="AP136" s="11">
        <f t="shared" si="78"/>
        <v>3.125E-2</v>
      </c>
      <c r="AQ136">
        <f>BA$36</f>
        <v>51.833485000000003</v>
      </c>
      <c r="AR136">
        <f t="shared" si="79"/>
        <v>-1.5333333329436982E-4</v>
      </c>
      <c r="AS136" s="3">
        <f t="shared" si="81"/>
        <v>-1.9333333329285551E-4</v>
      </c>
      <c r="AT136">
        <f t="shared" si="80"/>
        <v>-6.0416666654017348E-6</v>
      </c>
    </row>
    <row r="137" spans="38:46" x14ac:dyDescent="0.25">
      <c r="AL137" s="17"/>
      <c r="AN137">
        <v>5</v>
      </c>
      <c r="AO137">
        <f t="shared" si="77"/>
        <v>4</v>
      </c>
      <c r="AP137" s="11">
        <f t="shared" si="78"/>
        <v>6.25E-2</v>
      </c>
      <c r="AQ137">
        <f>BA$37</f>
        <v>51.833215000000003</v>
      </c>
      <c r="AR137">
        <f t="shared" si="79"/>
        <v>-2.7000000000043656E-4</v>
      </c>
      <c r="AS137" s="3">
        <f t="shared" si="81"/>
        <v>-1.1666666670606674E-4</v>
      </c>
      <c r="AT137">
        <f t="shared" si="80"/>
        <v>-7.2916666691291709E-6</v>
      </c>
    </row>
    <row r="138" spans="38:46" x14ac:dyDescent="0.25">
      <c r="AL138" s="17"/>
      <c r="AN138">
        <v>6</v>
      </c>
      <c r="AO138">
        <f t="shared" si="77"/>
        <v>3</v>
      </c>
      <c r="AP138" s="11">
        <f t="shared" si="78"/>
        <v>0.125</v>
      </c>
      <c r="AQ138">
        <f>BA$38</f>
        <v>51.8331083333333</v>
      </c>
      <c r="AR138">
        <f t="shared" si="79"/>
        <v>-1.066666667028926E-4</v>
      </c>
      <c r="AS138" s="3">
        <f t="shared" si="81"/>
        <v>1.6333333329754396E-4</v>
      </c>
      <c r="AT138">
        <f t="shared" si="80"/>
        <v>2.0416666662192995E-5</v>
      </c>
    </row>
    <row r="139" spans="38:46" x14ac:dyDescent="0.25">
      <c r="AL139" s="17"/>
      <c r="AN139">
        <v>7</v>
      </c>
      <c r="AO139">
        <f t="shared" si="77"/>
        <v>2</v>
      </c>
      <c r="AP139" s="11">
        <f t="shared" si="78"/>
        <v>0.25</v>
      </c>
      <c r="AQ139">
        <f>BA$39</f>
        <v>51.833061666666602</v>
      </c>
      <c r="AR139">
        <f t="shared" si="79"/>
        <v>-4.6666666698058634E-5</v>
      </c>
      <c r="AS139" s="3">
        <f t="shared" si="81"/>
        <v>6.0000000004833964E-5</v>
      </c>
      <c r="AT139">
        <f t="shared" si="80"/>
        <v>1.5000000001208491E-5</v>
      </c>
    </row>
    <row r="140" spans="38:46" x14ac:dyDescent="0.25">
      <c r="AL140" s="17"/>
      <c r="AN140">
        <v>8</v>
      </c>
      <c r="AO140">
        <f t="shared" si="77"/>
        <v>1</v>
      </c>
      <c r="AP140" s="11">
        <f t="shared" si="78"/>
        <v>0.5</v>
      </c>
      <c r="AQ140">
        <f>BA$40</f>
        <v>51.833093333333302</v>
      </c>
      <c r="AR140">
        <f t="shared" si="79"/>
        <v>3.1666666700402857E-5</v>
      </c>
      <c r="AS140" s="3">
        <f t="shared" si="81"/>
        <v>7.8333333398461491E-5</v>
      </c>
      <c r="AT140">
        <f t="shared" si="80"/>
        <v>3.9166666699230746E-5</v>
      </c>
    </row>
    <row r="141" spans="38:46" x14ac:dyDescent="0.25">
      <c r="AL141" s="17"/>
      <c r="AN141">
        <v>9</v>
      </c>
      <c r="AO141">
        <f t="shared" si="77"/>
        <v>0</v>
      </c>
      <c r="AP141" s="11">
        <f t="shared" si="78"/>
        <v>1</v>
      </c>
      <c r="AQ141">
        <f>BA$41</f>
        <v>51.832954999999998</v>
      </c>
      <c r="AR141">
        <f t="shared" si="79"/>
        <v>-1.3833333330381947E-4</v>
      </c>
      <c r="AS141" s="3">
        <f t="shared" si="81"/>
        <v>-1.7000000000422233E-4</v>
      </c>
      <c r="AT141">
        <f t="shared" si="80"/>
        <v>-1.7000000000422233E-4</v>
      </c>
    </row>
    <row r="142" spans="38:46" x14ac:dyDescent="0.25">
      <c r="AL142" s="17"/>
      <c r="AP142" s="3"/>
      <c r="AQ142" s="4">
        <f>AQ141+AR142</f>
        <v>51.83276100000004</v>
      </c>
      <c r="AR142" s="4">
        <f>AR141+AS142</f>
        <v>-1.9399999995850774E-4</v>
      </c>
      <c r="AS142" s="4">
        <f>AT142</f>
        <v>-5.5666666654688286E-5</v>
      </c>
      <c r="AT142" s="4">
        <f>SUM(AT134:AT141)/SUM(AP134:AP141)</f>
        <v>-5.5666666654688286E-5</v>
      </c>
    </row>
    <row r="144" spans="38:46" x14ac:dyDescent="0.25">
      <c r="AL144" s="17">
        <v>4</v>
      </c>
      <c r="AN144">
        <v>0</v>
      </c>
      <c r="AO144">
        <f>COUNT(AN$84:AN$93)-AN144-1</f>
        <v>9</v>
      </c>
      <c r="AP144" s="11">
        <f>1/(AT$67^AO144)</f>
        <v>3.814697265625E-6</v>
      </c>
      <c r="AQ144">
        <f>BA$32</f>
        <v>51.8332433333333</v>
      </c>
    </row>
    <row r="145" spans="38:46" x14ac:dyDescent="0.25">
      <c r="AL145" s="17"/>
      <c r="AN145">
        <v>1</v>
      </c>
      <c r="AO145">
        <f t="shared" ref="AO145:AO153" si="82">COUNT(AN$84:AN$93)-AN145-1</f>
        <v>8</v>
      </c>
      <c r="AP145" s="11">
        <f t="shared" ref="AP145:AP153" si="83">1/(AT$67^AO145)</f>
        <v>1.52587890625E-5</v>
      </c>
      <c r="AQ145">
        <f>BA$33</f>
        <v>51.833435000000001</v>
      </c>
      <c r="AR145">
        <f t="shared" ref="AR145:AR153" si="84">AQ145-AQ144</f>
        <v>1.9166666670145105E-4</v>
      </c>
    </row>
    <row r="146" spans="38:46" x14ac:dyDescent="0.25">
      <c r="AL146" s="17"/>
      <c r="AN146">
        <v>2</v>
      </c>
      <c r="AO146">
        <f t="shared" si="82"/>
        <v>7</v>
      </c>
      <c r="AP146" s="11">
        <f t="shared" si="83"/>
        <v>6.103515625E-5</v>
      </c>
      <c r="AQ146">
        <f>BA$34</f>
        <v>51.833598333333299</v>
      </c>
      <c r="AR146">
        <f t="shared" si="84"/>
        <v>1.6333333329754396E-4</v>
      </c>
      <c r="AS146" s="3">
        <f>AR146-AR145</f>
        <v>-2.8333333403907091E-5</v>
      </c>
      <c r="AT146">
        <f t="shared" ref="AT146:AT153" si="85">AS146*AP146</f>
        <v>-1.7293294313908136E-9</v>
      </c>
    </row>
    <row r="147" spans="38:46" x14ac:dyDescent="0.25">
      <c r="AL147" s="17"/>
      <c r="AN147">
        <v>3</v>
      </c>
      <c r="AO147">
        <f t="shared" si="82"/>
        <v>6</v>
      </c>
      <c r="AP147" s="11">
        <f t="shared" si="83"/>
        <v>2.44140625E-4</v>
      </c>
      <c r="AQ147">
        <f>BA$35</f>
        <v>51.833638333333298</v>
      </c>
      <c r="AR147">
        <f t="shared" si="84"/>
        <v>3.9999999998485691E-5</v>
      </c>
      <c r="AS147" s="3">
        <f t="shared" ref="AS147:AS153" si="86">AR147-AR146</f>
        <v>-1.2333333329905827E-4</v>
      </c>
      <c r="AT147">
        <f t="shared" si="85"/>
        <v>-3.0110677074965397E-8</v>
      </c>
    </row>
    <row r="148" spans="38:46" x14ac:dyDescent="0.25">
      <c r="AL148" s="17"/>
      <c r="AN148">
        <v>4</v>
      </c>
      <c r="AO148">
        <f t="shared" si="82"/>
        <v>5</v>
      </c>
      <c r="AP148" s="11">
        <f t="shared" si="83"/>
        <v>9.765625E-4</v>
      </c>
      <c r="AQ148">
        <f>BA$36</f>
        <v>51.833485000000003</v>
      </c>
      <c r="AR148">
        <f t="shared" si="84"/>
        <v>-1.5333333329436982E-4</v>
      </c>
      <c r="AS148" s="3">
        <f t="shared" si="86"/>
        <v>-1.9333333329285551E-4</v>
      </c>
      <c r="AT148">
        <f t="shared" si="85"/>
        <v>-1.8880208329380421E-7</v>
      </c>
    </row>
    <row r="149" spans="38:46" x14ac:dyDescent="0.25">
      <c r="AL149" s="17"/>
      <c r="AN149">
        <v>5</v>
      </c>
      <c r="AO149">
        <f t="shared" si="82"/>
        <v>4</v>
      </c>
      <c r="AP149" s="11">
        <f t="shared" si="83"/>
        <v>3.90625E-3</v>
      </c>
      <c r="AQ149">
        <f>BA$37</f>
        <v>51.833215000000003</v>
      </c>
      <c r="AR149">
        <f t="shared" si="84"/>
        <v>-2.7000000000043656E-4</v>
      </c>
      <c r="AS149" s="3">
        <f t="shared" si="86"/>
        <v>-1.1666666670606674E-4</v>
      </c>
      <c r="AT149">
        <f t="shared" si="85"/>
        <v>-4.5572916682057318E-7</v>
      </c>
    </row>
    <row r="150" spans="38:46" x14ac:dyDescent="0.25">
      <c r="AL150" s="17"/>
      <c r="AN150">
        <v>6</v>
      </c>
      <c r="AO150">
        <f t="shared" si="82"/>
        <v>3</v>
      </c>
      <c r="AP150" s="11">
        <f t="shared" si="83"/>
        <v>1.5625E-2</v>
      </c>
      <c r="AQ150">
        <f>BA$38</f>
        <v>51.8331083333333</v>
      </c>
      <c r="AR150">
        <f t="shared" si="84"/>
        <v>-1.066666667028926E-4</v>
      </c>
      <c r="AS150" s="3">
        <f t="shared" si="86"/>
        <v>1.6333333329754396E-4</v>
      </c>
      <c r="AT150">
        <f t="shared" si="85"/>
        <v>2.5520833327741244E-6</v>
      </c>
    </row>
    <row r="151" spans="38:46" x14ac:dyDescent="0.25">
      <c r="AL151" s="17"/>
      <c r="AN151">
        <v>7</v>
      </c>
      <c r="AO151">
        <f t="shared" si="82"/>
        <v>2</v>
      </c>
      <c r="AP151" s="11">
        <f t="shared" si="83"/>
        <v>6.25E-2</v>
      </c>
      <c r="AQ151">
        <f>BA$39</f>
        <v>51.833061666666602</v>
      </c>
      <c r="AR151">
        <f t="shared" si="84"/>
        <v>-4.6666666698058634E-5</v>
      </c>
      <c r="AS151" s="3">
        <f t="shared" si="86"/>
        <v>6.0000000004833964E-5</v>
      </c>
      <c r="AT151">
        <f t="shared" si="85"/>
        <v>3.7500000003021228E-6</v>
      </c>
    </row>
    <row r="152" spans="38:46" x14ac:dyDescent="0.25">
      <c r="AL152" s="17"/>
      <c r="AN152">
        <v>8</v>
      </c>
      <c r="AO152">
        <f t="shared" si="82"/>
        <v>1</v>
      </c>
      <c r="AP152" s="11">
        <f t="shared" si="83"/>
        <v>0.25</v>
      </c>
      <c r="AQ152">
        <f>BA$40</f>
        <v>51.833093333333302</v>
      </c>
      <c r="AR152">
        <f t="shared" si="84"/>
        <v>3.1666666700402857E-5</v>
      </c>
      <c r="AS152" s="3">
        <f t="shared" si="86"/>
        <v>7.8333333398461491E-5</v>
      </c>
      <c r="AT152">
        <f t="shared" si="85"/>
        <v>1.9583333349615373E-5</v>
      </c>
    </row>
    <row r="153" spans="38:46" x14ac:dyDescent="0.25">
      <c r="AL153" s="17"/>
      <c r="AN153">
        <v>9</v>
      </c>
      <c r="AO153">
        <f t="shared" si="82"/>
        <v>0</v>
      </c>
      <c r="AP153" s="11">
        <f t="shared" si="83"/>
        <v>1</v>
      </c>
      <c r="AQ153">
        <f>BA$41</f>
        <v>51.832954999999998</v>
      </c>
      <c r="AR153">
        <f t="shared" si="84"/>
        <v>-1.3833333330381947E-4</v>
      </c>
      <c r="AS153" s="3">
        <f t="shared" si="86"/>
        <v>-1.7000000000422233E-4</v>
      </c>
      <c r="AT153">
        <f t="shared" si="85"/>
        <v>-1.7000000000422233E-4</v>
      </c>
    </row>
    <row r="154" spans="38:46" x14ac:dyDescent="0.25">
      <c r="AL154" s="17"/>
      <c r="AP154" s="3"/>
      <c r="AQ154" s="4">
        <f>AQ153+AR154</f>
        <v>51.832708071793732</v>
      </c>
      <c r="AR154" s="4">
        <f>AR153+AS154</f>
        <v>-2.469282062636928E-4</v>
      </c>
      <c r="AS154" s="4">
        <f>AT154</f>
        <v>-1.0859487295987334E-4</v>
      </c>
      <c r="AT154" s="4">
        <f>SUM(AT146:AT153)/SUM(AP146:AP153)</f>
        <v>-1.0859487295987334E-4</v>
      </c>
    </row>
    <row r="156" spans="38:46" x14ac:dyDescent="0.25">
      <c r="AL156" s="17">
        <v>8</v>
      </c>
      <c r="AN156">
        <v>0</v>
      </c>
      <c r="AO156">
        <f>COUNT(AN$84:AN$93)-AN156-1</f>
        <v>9</v>
      </c>
      <c r="AP156" s="11">
        <f>1/(AU$67^AO156)</f>
        <v>7.4505805969238281E-9</v>
      </c>
      <c r="AQ156">
        <f>BA$32</f>
        <v>51.8332433333333</v>
      </c>
    </row>
    <row r="157" spans="38:46" x14ac:dyDescent="0.25">
      <c r="AL157" s="17"/>
      <c r="AN157">
        <v>1</v>
      </c>
      <c r="AO157">
        <f t="shared" ref="AO157:AO165" si="87">COUNT(AN$84:AN$93)-AN157-1</f>
        <v>8</v>
      </c>
      <c r="AP157" s="11">
        <f t="shared" ref="AP157:AP165" si="88">1/(AU$67^AO157)</f>
        <v>5.9604644775390625E-8</v>
      </c>
      <c r="AQ157">
        <f>BA$33</f>
        <v>51.833435000000001</v>
      </c>
      <c r="AR157">
        <f t="shared" ref="AR157:AR165" si="89">AQ157-AQ156</f>
        <v>1.9166666670145105E-4</v>
      </c>
    </row>
    <row r="158" spans="38:46" x14ac:dyDescent="0.25">
      <c r="AL158" s="17"/>
      <c r="AN158">
        <v>2</v>
      </c>
      <c r="AO158">
        <f t="shared" si="87"/>
        <v>7</v>
      </c>
      <c r="AP158" s="11">
        <f t="shared" si="88"/>
        <v>4.76837158203125E-7</v>
      </c>
      <c r="AQ158">
        <f>BA$34</f>
        <v>51.833598333333299</v>
      </c>
      <c r="AR158">
        <f t="shared" si="89"/>
        <v>1.6333333329754396E-4</v>
      </c>
      <c r="AS158" s="3">
        <f>AR158-AR157</f>
        <v>-2.8333333403907091E-5</v>
      </c>
      <c r="AT158">
        <f t="shared" ref="AT158:AT165" si="90">AS158*AP158</f>
        <v>-1.3510386182740731E-11</v>
      </c>
    </row>
    <row r="159" spans="38:46" x14ac:dyDescent="0.25">
      <c r="AL159" s="17"/>
      <c r="AN159">
        <v>3</v>
      </c>
      <c r="AO159">
        <f t="shared" si="87"/>
        <v>6</v>
      </c>
      <c r="AP159" s="11">
        <f t="shared" si="88"/>
        <v>3.814697265625E-6</v>
      </c>
      <c r="AQ159">
        <f>BA$35</f>
        <v>51.833638333333298</v>
      </c>
      <c r="AR159">
        <f t="shared" si="89"/>
        <v>3.9999999998485691E-5</v>
      </c>
      <c r="AS159" s="3">
        <f t="shared" ref="AS159:AS165" si="91">AR159-AR158</f>
        <v>-1.2333333329905827E-4</v>
      </c>
      <c r="AT159">
        <f t="shared" si="90"/>
        <v>-4.7047932929633433E-10</v>
      </c>
    </row>
    <row r="160" spans="38:46" x14ac:dyDescent="0.25">
      <c r="AL160" s="17"/>
      <c r="AN160">
        <v>4</v>
      </c>
      <c r="AO160">
        <f t="shared" si="87"/>
        <v>5</v>
      </c>
      <c r="AP160" s="11">
        <f t="shared" si="88"/>
        <v>3.0517578125E-5</v>
      </c>
      <c r="AQ160">
        <f>BA$36</f>
        <v>51.833485000000003</v>
      </c>
      <c r="AR160">
        <f t="shared" si="89"/>
        <v>-1.5333333329436982E-4</v>
      </c>
      <c r="AS160" s="3">
        <f t="shared" si="91"/>
        <v>-1.9333333329285551E-4</v>
      </c>
      <c r="AT160">
        <f t="shared" si="90"/>
        <v>-5.9000651029313816E-9</v>
      </c>
    </row>
    <row r="161" spans="38:46" x14ac:dyDescent="0.25">
      <c r="AL161" s="17"/>
      <c r="AN161">
        <v>5</v>
      </c>
      <c r="AO161">
        <f t="shared" si="87"/>
        <v>4</v>
      </c>
      <c r="AP161" s="11">
        <f t="shared" si="88"/>
        <v>2.44140625E-4</v>
      </c>
      <c r="AQ161">
        <f>BA$37</f>
        <v>51.833215000000003</v>
      </c>
      <c r="AR161">
        <f t="shared" si="89"/>
        <v>-2.7000000000043656E-4</v>
      </c>
      <c r="AS161" s="3">
        <f t="shared" si="91"/>
        <v>-1.1666666670606674E-4</v>
      </c>
      <c r="AT161">
        <f t="shared" si="90"/>
        <v>-2.8483072926285824E-8</v>
      </c>
    </row>
    <row r="162" spans="38:46" x14ac:dyDescent="0.25">
      <c r="AL162" s="17"/>
      <c r="AN162">
        <v>6</v>
      </c>
      <c r="AO162">
        <f t="shared" si="87"/>
        <v>3</v>
      </c>
      <c r="AP162" s="11">
        <f t="shared" si="88"/>
        <v>1.953125E-3</v>
      </c>
      <c r="AQ162">
        <f>BA$38</f>
        <v>51.8331083333333</v>
      </c>
      <c r="AR162">
        <f t="shared" si="89"/>
        <v>-1.066666667028926E-4</v>
      </c>
      <c r="AS162" s="3">
        <f t="shared" si="91"/>
        <v>1.6333333329754396E-4</v>
      </c>
      <c r="AT162">
        <f t="shared" si="90"/>
        <v>3.1901041659676554E-7</v>
      </c>
    </row>
    <row r="163" spans="38:46" x14ac:dyDescent="0.25">
      <c r="AL163" s="17"/>
      <c r="AN163">
        <v>7</v>
      </c>
      <c r="AO163">
        <f t="shared" si="87"/>
        <v>2</v>
      </c>
      <c r="AP163" s="11">
        <f t="shared" si="88"/>
        <v>1.5625E-2</v>
      </c>
      <c r="AQ163">
        <f>BA$39</f>
        <v>51.833061666666602</v>
      </c>
      <c r="AR163">
        <f t="shared" si="89"/>
        <v>-4.6666666698058634E-5</v>
      </c>
      <c r="AS163" s="3">
        <f t="shared" si="91"/>
        <v>6.0000000004833964E-5</v>
      </c>
      <c r="AT163">
        <f t="shared" si="90"/>
        <v>9.3750000007553069E-7</v>
      </c>
    </row>
    <row r="164" spans="38:46" x14ac:dyDescent="0.25">
      <c r="AL164" s="17"/>
      <c r="AN164">
        <v>8</v>
      </c>
      <c r="AO164">
        <f t="shared" si="87"/>
        <v>1</v>
      </c>
      <c r="AP164" s="11">
        <f t="shared" si="88"/>
        <v>0.125</v>
      </c>
      <c r="AQ164">
        <f>BA$40</f>
        <v>51.833093333333302</v>
      </c>
      <c r="AR164">
        <f t="shared" si="89"/>
        <v>3.1666666700402857E-5</v>
      </c>
      <c r="AS164" s="3">
        <f t="shared" si="91"/>
        <v>7.8333333398461491E-5</v>
      </c>
      <c r="AT164">
        <f t="shared" si="90"/>
        <v>9.7916666748076864E-6</v>
      </c>
    </row>
    <row r="165" spans="38:46" x14ac:dyDescent="0.25">
      <c r="AL165" s="17"/>
      <c r="AN165">
        <v>9</v>
      </c>
      <c r="AO165">
        <f t="shared" si="87"/>
        <v>0</v>
      </c>
      <c r="AP165" s="11">
        <f t="shared" si="88"/>
        <v>1</v>
      </c>
      <c r="AQ165">
        <f>BA$41</f>
        <v>51.832954999999998</v>
      </c>
      <c r="AR165">
        <f t="shared" si="89"/>
        <v>-1.3833333330381947E-4</v>
      </c>
      <c r="AS165" s="3">
        <f t="shared" si="91"/>
        <v>-1.7000000000422233E-4</v>
      </c>
      <c r="AT165">
        <f t="shared" si="90"/>
        <v>-1.7000000000422233E-4</v>
      </c>
    </row>
    <row r="166" spans="38:46" x14ac:dyDescent="0.25">
      <c r="AL166" s="17"/>
      <c r="AP166" s="3"/>
      <c r="AQ166" s="4">
        <f>AQ165+AR166</f>
        <v>51.83267755330462</v>
      </c>
      <c r="AR166" s="4">
        <f>AR165+AS166</f>
        <v>-2.7744669538104819E-4</v>
      </c>
      <c r="AS166" s="4">
        <f>AT166</f>
        <v>-1.3911336207722869E-4</v>
      </c>
      <c r="AT166" s="4">
        <f>SUM(AT158:AT165)/SUM(AP158:AP165)</f>
        <v>-1.3911336207722869E-4</v>
      </c>
    </row>
    <row r="168" spans="38:46" x14ac:dyDescent="0.25">
      <c r="AL168" s="17">
        <v>16</v>
      </c>
      <c r="AN168">
        <v>0</v>
      </c>
      <c r="AO168">
        <f>COUNT(AN$84:AN$93)-AN168-1</f>
        <v>9</v>
      </c>
      <c r="AP168" s="11">
        <f>1/(AV$67^AO168)</f>
        <v>1.4551915228366852E-11</v>
      </c>
      <c r="AQ168">
        <f>BA$32</f>
        <v>51.8332433333333</v>
      </c>
    </row>
    <row r="169" spans="38:46" x14ac:dyDescent="0.25">
      <c r="AL169" s="17"/>
      <c r="AN169">
        <v>1</v>
      </c>
      <c r="AO169">
        <f t="shared" ref="AO169:AO177" si="92">COUNT(AN$84:AN$93)-AN169-1</f>
        <v>8</v>
      </c>
      <c r="AP169" s="11">
        <f t="shared" ref="AP169:AP177" si="93">1/(AV$67^AO169)</f>
        <v>2.3283064365386963E-10</v>
      </c>
      <c r="AQ169">
        <f>BA$33</f>
        <v>51.833435000000001</v>
      </c>
      <c r="AR169">
        <f t="shared" ref="AR169:AR177" si="94">AQ169-AQ168</f>
        <v>1.9166666670145105E-4</v>
      </c>
    </row>
    <row r="170" spans="38:46" x14ac:dyDescent="0.25">
      <c r="AL170" s="17"/>
      <c r="AN170">
        <v>2</v>
      </c>
      <c r="AO170">
        <f t="shared" si="92"/>
        <v>7</v>
      </c>
      <c r="AP170" s="11">
        <f t="shared" si="93"/>
        <v>3.7252902984619141E-9</v>
      </c>
      <c r="AQ170">
        <f>BA$34</f>
        <v>51.833598333333299</v>
      </c>
      <c r="AR170">
        <f t="shared" si="94"/>
        <v>1.6333333329754396E-4</v>
      </c>
      <c r="AS170" s="3">
        <f>AR170-AR169</f>
        <v>-2.8333333403907091E-5</v>
      </c>
      <c r="AT170">
        <f t="shared" ref="AT170:AT177" si="95">AS170*AP170</f>
        <v>-1.0554989205266196E-13</v>
      </c>
    </row>
    <row r="171" spans="38:46" x14ac:dyDescent="0.25">
      <c r="AL171" s="17"/>
      <c r="AN171">
        <v>3</v>
      </c>
      <c r="AO171">
        <f t="shared" si="92"/>
        <v>6</v>
      </c>
      <c r="AP171" s="11">
        <f t="shared" si="93"/>
        <v>5.9604644775390625E-8</v>
      </c>
      <c r="AQ171">
        <f>BA$35</f>
        <v>51.833638333333298</v>
      </c>
      <c r="AR171">
        <f t="shared" si="94"/>
        <v>3.9999999998485691E-5</v>
      </c>
      <c r="AS171" s="3">
        <f t="shared" ref="AS171:AS177" si="96">AR171-AR170</f>
        <v>-1.2333333329905827E-4</v>
      </c>
      <c r="AT171">
        <f t="shared" si="95"/>
        <v>-7.351239520255224E-12</v>
      </c>
    </row>
    <row r="172" spans="38:46" x14ac:dyDescent="0.25">
      <c r="AL172" s="17"/>
      <c r="AN172">
        <v>4</v>
      </c>
      <c r="AO172">
        <f t="shared" si="92"/>
        <v>5</v>
      </c>
      <c r="AP172" s="11">
        <f t="shared" si="93"/>
        <v>9.5367431640625E-7</v>
      </c>
      <c r="AQ172">
        <f>BA$36</f>
        <v>51.833485000000003</v>
      </c>
      <c r="AR172">
        <f t="shared" si="94"/>
        <v>-1.5333333329436982E-4</v>
      </c>
      <c r="AS172" s="3">
        <f t="shared" si="96"/>
        <v>-1.9333333329285551E-4</v>
      </c>
      <c r="AT172">
        <f t="shared" si="95"/>
        <v>-1.8437703446660568E-10</v>
      </c>
    </row>
    <row r="173" spans="38:46" x14ac:dyDescent="0.25">
      <c r="AL173" s="17"/>
      <c r="AN173">
        <v>5</v>
      </c>
      <c r="AO173">
        <f t="shared" si="92"/>
        <v>4</v>
      </c>
      <c r="AP173" s="11">
        <f t="shared" si="93"/>
        <v>1.52587890625E-5</v>
      </c>
      <c r="AQ173">
        <f>BA$37</f>
        <v>51.833215000000003</v>
      </c>
      <c r="AR173">
        <f t="shared" si="94"/>
        <v>-2.7000000000043656E-4</v>
      </c>
      <c r="AS173" s="3">
        <f t="shared" si="96"/>
        <v>-1.1666666670606674E-4</v>
      </c>
      <c r="AT173">
        <f t="shared" si="95"/>
        <v>-1.780192057892864E-9</v>
      </c>
    </row>
    <row r="174" spans="38:46" x14ac:dyDescent="0.25">
      <c r="AL174" s="17"/>
      <c r="AN174">
        <v>6</v>
      </c>
      <c r="AO174">
        <f t="shared" si="92"/>
        <v>3</v>
      </c>
      <c r="AP174" s="11">
        <f t="shared" si="93"/>
        <v>2.44140625E-4</v>
      </c>
      <c r="AQ174">
        <f>BA$38</f>
        <v>51.8331083333333</v>
      </c>
      <c r="AR174">
        <f t="shared" si="94"/>
        <v>-1.066666667028926E-4</v>
      </c>
      <c r="AS174" s="3">
        <f t="shared" si="96"/>
        <v>1.6333333329754396E-4</v>
      </c>
      <c r="AT174">
        <f t="shared" si="95"/>
        <v>3.9876302074595693E-8</v>
      </c>
    </row>
    <row r="175" spans="38:46" x14ac:dyDescent="0.25">
      <c r="AL175" s="17"/>
      <c r="AN175">
        <v>7</v>
      </c>
      <c r="AO175">
        <f t="shared" si="92"/>
        <v>2</v>
      </c>
      <c r="AP175" s="11">
        <f t="shared" si="93"/>
        <v>3.90625E-3</v>
      </c>
      <c r="AQ175">
        <f>BA$39</f>
        <v>51.833061666666602</v>
      </c>
      <c r="AR175">
        <f t="shared" si="94"/>
        <v>-4.6666666698058634E-5</v>
      </c>
      <c r="AS175" s="3">
        <f t="shared" si="96"/>
        <v>6.0000000004833964E-5</v>
      </c>
      <c r="AT175">
        <f t="shared" si="95"/>
        <v>2.3437500001888267E-7</v>
      </c>
    </row>
    <row r="176" spans="38:46" x14ac:dyDescent="0.25">
      <c r="AL176" s="17"/>
      <c r="AN176">
        <v>8</v>
      </c>
      <c r="AO176">
        <f t="shared" si="92"/>
        <v>1</v>
      </c>
      <c r="AP176" s="11">
        <f t="shared" si="93"/>
        <v>6.25E-2</v>
      </c>
      <c r="AQ176">
        <f>BA$40</f>
        <v>51.833093333333302</v>
      </c>
      <c r="AR176">
        <f t="shared" si="94"/>
        <v>3.1666666700402857E-5</v>
      </c>
      <c r="AS176" s="3">
        <f t="shared" si="96"/>
        <v>7.8333333398461491E-5</v>
      </c>
      <c r="AT176">
        <f t="shared" si="95"/>
        <v>4.8958333374038432E-6</v>
      </c>
    </row>
    <row r="177" spans="38:46" x14ac:dyDescent="0.25">
      <c r="AL177" s="17"/>
      <c r="AN177">
        <v>9</v>
      </c>
      <c r="AO177">
        <f t="shared" si="92"/>
        <v>0</v>
      </c>
      <c r="AP177" s="11">
        <f t="shared" si="93"/>
        <v>1</v>
      </c>
      <c r="AQ177">
        <f>BA$41</f>
        <v>51.832954999999998</v>
      </c>
      <c r="AR177">
        <f t="shared" si="94"/>
        <v>-1.3833333330381947E-4</v>
      </c>
      <c r="AS177" s="3">
        <f t="shared" si="96"/>
        <v>-1.7000000000422233E-4</v>
      </c>
      <c r="AT177">
        <f t="shared" si="95"/>
        <v>-1.7000000000422233E-4</v>
      </c>
    </row>
    <row r="178" spans="38:46" x14ac:dyDescent="0.25">
      <c r="AL178" s="17"/>
      <c r="AP178" s="3"/>
      <c r="AQ178" s="4">
        <f>AQ177+AR178</f>
        <v>51.832662136772228</v>
      </c>
      <c r="AR178" s="4">
        <f>AR177+AS178</f>
        <v>-2.9286322776849263E-4</v>
      </c>
      <c r="AS178" s="4">
        <f>AT178</f>
        <v>-1.5452989446467316E-4</v>
      </c>
      <c r="AT178" s="4">
        <f>SUM(AT170:AT177)/SUM(AP170:AP177)</f>
        <v>-1.5452989446467316E-4</v>
      </c>
    </row>
    <row r="180" spans="38:46" x14ac:dyDescent="0.25">
      <c r="AL180" s="17">
        <v>32</v>
      </c>
      <c r="AN180">
        <v>0</v>
      </c>
      <c r="AO180">
        <f>COUNT(AN$84:AN$93)-AN180-1</f>
        <v>9</v>
      </c>
      <c r="AP180" s="11">
        <f>1/(AW$67^AO180)</f>
        <v>2.8421709430404007E-14</v>
      </c>
      <c r="AQ180">
        <f>BA$32</f>
        <v>51.8332433333333</v>
      </c>
    </row>
    <row r="181" spans="38:46" x14ac:dyDescent="0.25">
      <c r="AL181" s="17"/>
      <c r="AN181">
        <v>1</v>
      </c>
      <c r="AO181">
        <f t="shared" ref="AO181:AO189" si="97">COUNT(AN$84:AN$93)-AN181-1</f>
        <v>8</v>
      </c>
      <c r="AP181" s="11">
        <f t="shared" ref="AP181:AP189" si="98">1/(AW$67^AO181)</f>
        <v>9.0949470177292824E-13</v>
      </c>
      <c r="AQ181">
        <f>BA$33</f>
        <v>51.833435000000001</v>
      </c>
      <c r="AR181">
        <f t="shared" ref="AR181:AR189" si="99">AQ181-AQ180</f>
        <v>1.9166666670145105E-4</v>
      </c>
    </row>
    <row r="182" spans="38:46" x14ac:dyDescent="0.25">
      <c r="AL182" s="17"/>
      <c r="AN182">
        <v>2</v>
      </c>
      <c r="AO182">
        <f t="shared" si="97"/>
        <v>7</v>
      </c>
      <c r="AP182" s="11">
        <f t="shared" si="98"/>
        <v>2.9103830456733704E-11</v>
      </c>
      <c r="AQ182">
        <f>BA$34</f>
        <v>51.833598333333299</v>
      </c>
      <c r="AR182">
        <f t="shared" si="99"/>
        <v>1.6333333329754396E-4</v>
      </c>
      <c r="AS182" s="3">
        <f>AR182-AR181</f>
        <v>-2.8333333403907091E-5</v>
      </c>
      <c r="AT182">
        <f t="shared" ref="AT182:AT189" si="100">AS182*AP182</f>
        <v>-8.246085316614216E-16</v>
      </c>
    </row>
    <row r="183" spans="38:46" x14ac:dyDescent="0.25">
      <c r="AL183" s="17"/>
      <c r="AN183">
        <v>3</v>
      </c>
      <c r="AO183">
        <f t="shared" si="97"/>
        <v>6</v>
      </c>
      <c r="AP183" s="11">
        <f t="shared" si="98"/>
        <v>9.3132257461547852E-10</v>
      </c>
      <c r="AQ183">
        <f>BA$35</f>
        <v>51.833638333333298</v>
      </c>
      <c r="AR183">
        <f t="shared" si="99"/>
        <v>3.9999999998485691E-5</v>
      </c>
      <c r="AS183" s="3">
        <f t="shared" ref="AS183:AS189" si="101">AR183-AR182</f>
        <v>-1.2333333329905827E-4</v>
      </c>
      <c r="AT183">
        <f t="shared" si="100"/>
        <v>-1.1486311750398787E-13</v>
      </c>
    </row>
    <row r="184" spans="38:46" x14ac:dyDescent="0.25">
      <c r="AL184" s="17"/>
      <c r="AN184">
        <v>4</v>
      </c>
      <c r="AO184">
        <f t="shared" si="97"/>
        <v>5</v>
      </c>
      <c r="AP184" s="11">
        <f t="shared" si="98"/>
        <v>2.9802322387695313E-8</v>
      </c>
      <c r="AQ184">
        <f>BA$36</f>
        <v>51.833485000000003</v>
      </c>
      <c r="AR184">
        <f t="shared" si="99"/>
        <v>-1.5333333329436982E-4</v>
      </c>
      <c r="AS184" s="3">
        <f t="shared" si="101"/>
        <v>-1.9333333329285551E-4</v>
      </c>
      <c r="AT184">
        <f t="shared" si="100"/>
        <v>-5.7617823270814274E-12</v>
      </c>
    </row>
    <row r="185" spans="38:46" x14ac:dyDescent="0.25">
      <c r="AL185" s="17"/>
      <c r="AN185">
        <v>5</v>
      </c>
      <c r="AO185">
        <f t="shared" si="97"/>
        <v>4</v>
      </c>
      <c r="AP185" s="11">
        <f t="shared" si="98"/>
        <v>9.5367431640625E-7</v>
      </c>
      <c r="AQ185">
        <f>BA$37</f>
        <v>51.833215000000003</v>
      </c>
      <c r="AR185">
        <f t="shared" si="99"/>
        <v>-2.7000000000043656E-4</v>
      </c>
      <c r="AS185" s="3">
        <f t="shared" si="101"/>
        <v>-1.1666666670606674E-4</v>
      </c>
      <c r="AT185">
        <f t="shared" si="100"/>
        <v>-1.11262003618304E-10</v>
      </c>
    </row>
    <row r="186" spans="38:46" x14ac:dyDescent="0.25">
      <c r="AL186" s="17"/>
      <c r="AN186">
        <v>6</v>
      </c>
      <c r="AO186">
        <f t="shared" si="97"/>
        <v>3</v>
      </c>
      <c r="AP186" s="11">
        <f t="shared" si="98"/>
        <v>3.0517578125E-5</v>
      </c>
      <c r="AQ186">
        <f>BA$38</f>
        <v>51.8331083333333</v>
      </c>
      <c r="AR186">
        <f t="shared" si="99"/>
        <v>-1.066666667028926E-4</v>
      </c>
      <c r="AS186" s="3">
        <f t="shared" si="101"/>
        <v>1.6333333329754396E-4</v>
      </c>
      <c r="AT186">
        <f t="shared" si="100"/>
        <v>4.9845377593244616E-9</v>
      </c>
    </row>
    <row r="187" spans="38:46" x14ac:dyDescent="0.25">
      <c r="AL187" s="17"/>
      <c r="AN187">
        <v>7</v>
      </c>
      <c r="AO187">
        <f t="shared" si="97"/>
        <v>2</v>
      </c>
      <c r="AP187" s="11">
        <f t="shared" si="98"/>
        <v>9.765625E-4</v>
      </c>
      <c r="AQ187">
        <f>BA$39</f>
        <v>51.833061666666602</v>
      </c>
      <c r="AR187">
        <f t="shared" si="99"/>
        <v>-4.6666666698058634E-5</v>
      </c>
      <c r="AS187" s="3">
        <f t="shared" si="101"/>
        <v>6.0000000004833964E-5</v>
      </c>
      <c r="AT187">
        <f t="shared" si="100"/>
        <v>5.8593750004720668E-8</v>
      </c>
    </row>
    <row r="188" spans="38:46" x14ac:dyDescent="0.25">
      <c r="AL188" s="17"/>
      <c r="AN188">
        <v>8</v>
      </c>
      <c r="AO188">
        <f t="shared" si="97"/>
        <v>1</v>
      </c>
      <c r="AP188" s="11">
        <f t="shared" si="98"/>
        <v>3.125E-2</v>
      </c>
      <c r="AQ188">
        <f>BA$40</f>
        <v>51.833093333333302</v>
      </c>
      <c r="AR188">
        <f t="shared" si="99"/>
        <v>3.1666666700402857E-5</v>
      </c>
      <c r="AS188" s="3">
        <f t="shared" si="101"/>
        <v>7.8333333398461491E-5</v>
      </c>
      <c r="AT188">
        <f t="shared" si="100"/>
        <v>2.4479166687019216E-6</v>
      </c>
    </row>
    <row r="189" spans="38:46" x14ac:dyDescent="0.25">
      <c r="AL189" s="17"/>
      <c r="AN189">
        <v>9</v>
      </c>
      <c r="AO189">
        <f t="shared" si="97"/>
        <v>0</v>
      </c>
      <c r="AP189" s="11">
        <f t="shared" si="98"/>
        <v>1</v>
      </c>
      <c r="AQ189">
        <f>BA$41</f>
        <v>51.832954999999998</v>
      </c>
      <c r="AR189">
        <f t="shared" si="99"/>
        <v>-1.3833333330381947E-4</v>
      </c>
      <c r="AS189" s="3">
        <f t="shared" si="101"/>
        <v>-1.7000000000422233E-4</v>
      </c>
      <c r="AT189">
        <f t="shared" si="100"/>
        <v>-1.7000000000422233E-4</v>
      </c>
    </row>
    <row r="190" spans="38:46" x14ac:dyDescent="0.25">
      <c r="AL190" s="17"/>
      <c r="AP190" s="3"/>
      <c r="AQ190" s="4">
        <f>AQ189+AR190</f>
        <v>51.832654412063953</v>
      </c>
      <c r="AR190" s="4">
        <f>AR189+AS190</f>
        <v>-3.0058793604784611E-4</v>
      </c>
      <c r="AS190" s="4">
        <f>AT190</f>
        <v>-1.6225460274402664E-4</v>
      </c>
      <c r="AT190" s="4">
        <f>SUM(AT182:AT189)/SUM(AP182:AP189)</f>
        <v>-1.6225460274402664E-4</v>
      </c>
    </row>
    <row r="192" spans="38:46" x14ac:dyDescent="0.25">
      <c r="AL192" s="17">
        <v>64</v>
      </c>
      <c r="AN192">
        <v>0</v>
      </c>
      <c r="AO192">
        <f>COUNT(AN$84:AN$93)-AN192-1</f>
        <v>9</v>
      </c>
      <c r="AP192" s="11">
        <f>1/(AX$67^AO192)</f>
        <v>5.5511151231257827E-17</v>
      </c>
      <c r="AQ192">
        <f>BA$32</f>
        <v>51.8332433333333</v>
      </c>
    </row>
    <row r="193" spans="38:46" x14ac:dyDescent="0.25">
      <c r="AL193" s="17"/>
      <c r="AN193">
        <v>1</v>
      </c>
      <c r="AO193">
        <f t="shared" ref="AO193:AO201" si="102">COUNT(AN$84:AN$93)-AN193-1</f>
        <v>8</v>
      </c>
      <c r="AP193" s="11">
        <f t="shared" ref="AP193:AP201" si="103">1/(AX$67^AO193)</f>
        <v>3.5527136788005009E-15</v>
      </c>
      <c r="AQ193">
        <f>BA$33</f>
        <v>51.833435000000001</v>
      </c>
      <c r="AR193">
        <f t="shared" ref="AR193:AR201" si="104">AQ193-AQ192</f>
        <v>1.9166666670145105E-4</v>
      </c>
    </row>
    <row r="194" spans="38:46" x14ac:dyDescent="0.25">
      <c r="AL194" s="17"/>
      <c r="AN194">
        <v>2</v>
      </c>
      <c r="AO194">
        <f t="shared" si="102"/>
        <v>7</v>
      </c>
      <c r="AP194" s="11">
        <f t="shared" si="103"/>
        <v>2.2737367544323206E-13</v>
      </c>
      <c r="AQ194">
        <f>BA$34</f>
        <v>51.833598333333299</v>
      </c>
      <c r="AR194">
        <f t="shared" si="104"/>
        <v>1.6333333329754396E-4</v>
      </c>
      <c r="AS194" s="3">
        <f>AR194-AR193</f>
        <v>-2.8333333403907091E-5</v>
      </c>
      <c r="AT194">
        <f t="shared" ref="AT194:AT201" si="105">AS194*AP194</f>
        <v>-6.4422541536048563E-18</v>
      </c>
    </row>
    <row r="195" spans="38:46" x14ac:dyDescent="0.25">
      <c r="AL195" s="17"/>
      <c r="AN195">
        <v>3</v>
      </c>
      <c r="AO195">
        <f t="shared" si="102"/>
        <v>6</v>
      </c>
      <c r="AP195" s="11">
        <f t="shared" si="103"/>
        <v>1.4551915228366852E-11</v>
      </c>
      <c r="AQ195">
        <f>BA$35</f>
        <v>51.833638333333298</v>
      </c>
      <c r="AR195">
        <f t="shared" si="104"/>
        <v>3.9999999998485691E-5</v>
      </c>
      <c r="AS195" s="3">
        <f t="shared" ref="AS195:AS201" si="106">AR195-AR194</f>
        <v>-1.2333333329905827E-4</v>
      </c>
      <c r="AT195">
        <f t="shared" si="105"/>
        <v>-1.7947362109998105E-15</v>
      </c>
    </row>
    <row r="196" spans="38:46" x14ac:dyDescent="0.25">
      <c r="AL196" s="17"/>
      <c r="AN196">
        <v>4</v>
      </c>
      <c r="AO196">
        <f t="shared" si="102"/>
        <v>5</v>
      </c>
      <c r="AP196" s="11">
        <f t="shared" si="103"/>
        <v>9.3132257461547852E-10</v>
      </c>
      <c r="AQ196">
        <f>BA$36</f>
        <v>51.833485000000003</v>
      </c>
      <c r="AR196">
        <f t="shared" si="104"/>
        <v>-1.5333333329436982E-4</v>
      </c>
      <c r="AS196" s="3">
        <f t="shared" si="106"/>
        <v>-1.9333333329285551E-4</v>
      </c>
      <c r="AT196">
        <f t="shared" si="105"/>
        <v>-1.8005569772129461E-13</v>
      </c>
    </row>
    <row r="197" spans="38:46" x14ac:dyDescent="0.25">
      <c r="AL197" s="17"/>
      <c r="AN197">
        <v>5</v>
      </c>
      <c r="AO197">
        <f t="shared" si="102"/>
        <v>4</v>
      </c>
      <c r="AP197" s="11">
        <f t="shared" si="103"/>
        <v>5.9604644775390625E-8</v>
      </c>
      <c r="AQ197">
        <f>BA$37</f>
        <v>51.833215000000003</v>
      </c>
      <c r="AR197">
        <f t="shared" si="104"/>
        <v>-2.7000000000043656E-4</v>
      </c>
      <c r="AS197" s="3">
        <f t="shared" si="106"/>
        <v>-1.1666666670606674E-4</v>
      </c>
      <c r="AT197">
        <f t="shared" si="105"/>
        <v>-6.953875226144E-12</v>
      </c>
    </row>
    <row r="198" spans="38:46" x14ac:dyDescent="0.25">
      <c r="AL198" s="17"/>
      <c r="AN198">
        <v>6</v>
      </c>
      <c r="AO198">
        <f t="shared" si="102"/>
        <v>3</v>
      </c>
      <c r="AP198" s="11">
        <f t="shared" si="103"/>
        <v>3.814697265625E-6</v>
      </c>
      <c r="AQ198">
        <f>BA$38</f>
        <v>51.8331083333333</v>
      </c>
      <c r="AR198">
        <f t="shared" si="104"/>
        <v>-1.066666667028926E-4</v>
      </c>
      <c r="AS198" s="3">
        <f t="shared" si="106"/>
        <v>1.6333333329754396E-4</v>
      </c>
      <c r="AT198">
        <f t="shared" si="105"/>
        <v>6.230672199155577E-10</v>
      </c>
    </row>
    <row r="199" spans="38:46" x14ac:dyDescent="0.25">
      <c r="AL199" s="17"/>
      <c r="AN199">
        <v>7</v>
      </c>
      <c r="AO199">
        <f t="shared" si="102"/>
        <v>2</v>
      </c>
      <c r="AP199" s="11">
        <f t="shared" si="103"/>
        <v>2.44140625E-4</v>
      </c>
      <c r="AQ199">
        <f>BA$39</f>
        <v>51.833061666666602</v>
      </c>
      <c r="AR199">
        <f t="shared" si="104"/>
        <v>-4.6666666698058634E-5</v>
      </c>
      <c r="AS199" s="3">
        <f t="shared" si="106"/>
        <v>6.0000000004833964E-5</v>
      </c>
      <c r="AT199">
        <f t="shared" si="105"/>
        <v>1.4648437501180167E-8</v>
      </c>
    </row>
    <row r="200" spans="38:46" x14ac:dyDescent="0.25">
      <c r="AL200" s="17"/>
      <c r="AN200">
        <v>8</v>
      </c>
      <c r="AO200">
        <f t="shared" si="102"/>
        <v>1</v>
      </c>
      <c r="AP200" s="11">
        <f t="shared" si="103"/>
        <v>1.5625E-2</v>
      </c>
      <c r="AQ200">
        <f>BA$40</f>
        <v>51.833093333333302</v>
      </c>
      <c r="AR200">
        <f t="shared" si="104"/>
        <v>3.1666666700402857E-5</v>
      </c>
      <c r="AS200" s="3">
        <f t="shared" si="106"/>
        <v>7.8333333398461491E-5</v>
      </c>
      <c r="AT200">
        <f t="shared" si="105"/>
        <v>1.2239583343509608E-6</v>
      </c>
    </row>
    <row r="201" spans="38:46" x14ac:dyDescent="0.25">
      <c r="AL201" s="17"/>
      <c r="AN201">
        <v>9</v>
      </c>
      <c r="AO201">
        <f t="shared" si="102"/>
        <v>0</v>
      </c>
      <c r="AP201" s="11">
        <f t="shared" si="103"/>
        <v>1</v>
      </c>
      <c r="AQ201">
        <f>BA$41</f>
        <v>51.832954999999998</v>
      </c>
      <c r="AR201">
        <f t="shared" si="104"/>
        <v>-1.3833333330381947E-4</v>
      </c>
      <c r="AS201" s="3">
        <f t="shared" si="106"/>
        <v>-1.7000000000422233E-4</v>
      </c>
      <c r="AT201">
        <f t="shared" si="105"/>
        <v>-1.7000000000422233E-4</v>
      </c>
    </row>
    <row r="202" spans="38:46" x14ac:dyDescent="0.25">
      <c r="AL202" s="17"/>
      <c r="AP202" s="3"/>
      <c r="AQ202" s="4">
        <f>AQ201+AR202</f>
        <v>51.832650542776541</v>
      </c>
      <c r="AR202" s="4">
        <f>AR201+AS202</f>
        <v>-3.0445722345937617E-4</v>
      </c>
      <c r="AS202" s="4">
        <f>AT202</f>
        <v>-1.661238901555567E-4</v>
      </c>
      <c r="AT202" s="4">
        <f>SUM(AT194:AT201)/SUM(AP194:AP201)</f>
        <v>-1.661238901555567E-4</v>
      </c>
    </row>
    <row r="204" spans="38:46" x14ac:dyDescent="0.25">
      <c r="AL204" s="12"/>
    </row>
    <row r="205" spans="38:46" x14ac:dyDescent="0.25">
      <c r="AL205" s="12"/>
    </row>
    <row r="206" spans="38:46" x14ac:dyDescent="0.25">
      <c r="AL206" s="12"/>
    </row>
    <row r="207" spans="38:46" x14ac:dyDescent="0.25">
      <c r="AL207" s="12"/>
    </row>
    <row r="208" spans="38:46" x14ac:dyDescent="0.25">
      <c r="AL208" s="12"/>
    </row>
    <row r="209" spans="38:38" x14ac:dyDescent="0.25">
      <c r="AL209" s="12"/>
    </row>
    <row r="210" spans="38:38" x14ac:dyDescent="0.25">
      <c r="AL210" s="12"/>
    </row>
    <row r="211" spans="38:38" x14ac:dyDescent="0.25">
      <c r="AL211" s="12"/>
    </row>
    <row r="212" spans="38:38" x14ac:dyDescent="0.25">
      <c r="AL212" s="12"/>
    </row>
    <row r="213" spans="38:38" x14ac:dyDescent="0.25">
      <c r="AL213" s="12"/>
    </row>
    <row r="214" spans="38:38" x14ac:dyDescent="0.25">
      <c r="AL214" s="12"/>
    </row>
    <row r="216" spans="38:38" x14ac:dyDescent="0.25">
      <c r="AL216" s="12"/>
    </row>
    <row r="217" spans="38:38" x14ac:dyDescent="0.25">
      <c r="AL217" s="12"/>
    </row>
    <row r="218" spans="38:38" x14ac:dyDescent="0.25">
      <c r="AL218" s="12"/>
    </row>
    <row r="219" spans="38:38" x14ac:dyDescent="0.25">
      <c r="AL219" s="12"/>
    </row>
    <row r="220" spans="38:38" x14ac:dyDescent="0.25">
      <c r="AL220" s="12"/>
    </row>
    <row r="221" spans="38:38" x14ac:dyDescent="0.25">
      <c r="AL221" s="12"/>
    </row>
    <row r="222" spans="38:38" x14ac:dyDescent="0.25">
      <c r="AL222" s="12"/>
    </row>
    <row r="223" spans="38:38" x14ac:dyDescent="0.25">
      <c r="AL223" s="12"/>
    </row>
    <row r="224" spans="38:38" x14ac:dyDescent="0.25">
      <c r="AL224" s="12"/>
    </row>
    <row r="225" spans="38:38" x14ac:dyDescent="0.25">
      <c r="AL225" s="12"/>
    </row>
    <row r="226" spans="38:38" x14ac:dyDescent="0.25">
      <c r="AL226" s="12"/>
    </row>
  </sheetData>
  <mergeCells count="12">
    <mergeCell ref="AS65:AT65"/>
    <mergeCell ref="AS31:AT31"/>
    <mergeCell ref="AL84:AL94"/>
    <mergeCell ref="AL96:AL106"/>
    <mergeCell ref="AL156:AL166"/>
    <mergeCell ref="AL168:AL178"/>
    <mergeCell ref="AL180:AL190"/>
    <mergeCell ref="AL192:AL202"/>
    <mergeCell ref="AL108:AL118"/>
    <mergeCell ref="AL120:AL130"/>
    <mergeCell ref="AL132:AL142"/>
    <mergeCell ref="AL144:AL154"/>
  </mergeCells>
  <conditionalFormatting sqref="AO68:AX68">
    <cfRule type="colorScale" priority="1">
      <colorScale>
        <cfvo type="min"/>
        <cfvo type="percentile" val="1"/>
        <cfvo type="max"/>
        <color rgb="FF00B050"/>
        <color rgb="FFFF0000"/>
        <color rgb="FFFF0000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B848B5-D847-42C1-A211-D8B963A4AECC}">
          <x14:formula1>
            <xm:f>Tabelle2!$D$1:$M$1</xm:f>
          </x14:formula1>
          <xm:sqref>AS31:AT31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B49C-7D45-45F2-BB13-AC38B78D0094}">
  <dimension ref="A1:N21"/>
  <sheetViews>
    <sheetView tabSelected="1" workbookViewId="0">
      <selection activeCell="O15" sqref="O15"/>
    </sheetView>
  </sheetViews>
  <sheetFormatPr baseColWidth="10" defaultRowHeight="15" x14ac:dyDescent="0.25"/>
  <cols>
    <col min="1" max="1" width="12" style="13" bestFit="1" customWidth="1"/>
    <col min="2" max="2" width="12" style="13" customWidth="1"/>
    <col min="3" max="9" width="11.42578125" style="13"/>
    <col min="10" max="11" width="12" style="13" bestFit="1" customWidth="1"/>
    <col min="12" max="16384" width="11.42578125" style="13"/>
  </cols>
  <sheetData>
    <row r="1" spans="1:14" x14ac:dyDescent="0.25">
      <c r="A1" s="13" t="s">
        <v>18</v>
      </c>
      <c r="D1" s="13" t="s">
        <v>0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3" t="s">
        <v>17</v>
      </c>
      <c r="N1" s="22" t="s">
        <v>9</v>
      </c>
    </row>
    <row r="2" spans="1:14" x14ac:dyDescent="0.25">
      <c r="A2" s="13" t="str">
        <f ca="1">LOOKUP(MIN(Detail[#This Row]),Detail[#This Row],gesamtvorkommen[#Headers])</f>
        <v>2</v>
      </c>
      <c r="D2" s="13">
        <f ca="1">COUNTIF(faktoren[faktoren],gesamtvorkommen[[#Headers],[0.125]])</f>
        <v>3</v>
      </c>
      <c r="E2" s="13">
        <f ca="1">COUNTIF(faktoren[faktoren],gesamtvorkommen[[#Headers],[0.25]])</f>
        <v>0</v>
      </c>
      <c r="F2" s="13">
        <f ca="1">COUNTIF(faktoren[faktoren],gesamtvorkommen[[#Headers],[0.5]])</f>
        <v>2</v>
      </c>
      <c r="G2" s="13">
        <f ca="1">COUNTIF(faktoren[faktoren],gesamtvorkommen[[#Headers],[1]])</f>
        <v>1</v>
      </c>
      <c r="H2" s="13">
        <f ca="1">COUNTIF(faktoren[faktoren],gesamtvorkommen[[#Headers],[2]])</f>
        <v>2</v>
      </c>
      <c r="I2" s="13">
        <f ca="1">COUNTIF(faktoren[faktoren],gesamtvorkommen[[#Headers],[4]])</f>
        <v>1</v>
      </c>
      <c r="J2" s="13">
        <f ca="1">COUNTIF(faktoren[faktoren],gesamtvorkommen[[#Headers],[8]])</f>
        <v>1</v>
      </c>
      <c r="K2" s="13">
        <f ca="1">COUNTIF(faktoren[faktoren],gesamtvorkommen[[#Headers],[16]])</f>
        <v>0</v>
      </c>
      <c r="L2" s="13">
        <f ca="1">COUNTIF(faktoren[faktoren],gesamtvorkommen[[#Headers],[32]])</f>
        <v>0</v>
      </c>
      <c r="M2" s="13">
        <f ca="1">COUNTIF(faktoren[faktoren],gesamtvorkommen[[#Headers],[64]])</f>
        <v>1</v>
      </c>
      <c r="N2" s="22">
        <f ca="1">SUM(gesamtvorkommen[[#This Row],[0.125]:[64]])</f>
        <v>11</v>
      </c>
    </row>
    <row r="3" spans="1:14" x14ac:dyDescent="0.25">
      <c r="A3" s="13" t="e">
        <f>LOOKUP(MIN(Detail[#This Row]),Detail[#This Row],gesamtvorkommen[#Headers])</f>
        <v>#N/A</v>
      </c>
    </row>
    <row r="4" spans="1:14" x14ac:dyDescent="0.25">
      <c r="A4" s="13">
        <v>8</v>
      </c>
    </row>
    <row r="5" spans="1:14" x14ac:dyDescent="0.25">
      <c r="A5" s="13" t="str">
        <f ca="1">LOOKUP(MIN(Detail[#This Row]),Detail[#This Row],gesamtvorkommen[#Headers])</f>
        <v>0.125</v>
      </c>
    </row>
    <row r="6" spans="1:14" x14ac:dyDescent="0.25">
      <c r="A6" s="13" t="str">
        <f ca="1">LOOKUP(MIN(Detail[#This Row]),Detail[#This Row],gesamtvorkommen[#Headers])</f>
        <v>0.125</v>
      </c>
    </row>
    <row r="7" spans="1:14" x14ac:dyDescent="0.25">
      <c r="A7" s="13">
        <v>0.5</v>
      </c>
    </row>
    <row r="8" spans="1:14" x14ac:dyDescent="0.25">
      <c r="A8" s="13">
        <v>0.5</v>
      </c>
    </row>
    <row r="9" spans="1:14" x14ac:dyDescent="0.25">
      <c r="A9" s="13">
        <v>1</v>
      </c>
    </row>
    <row r="10" spans="1:14" x14ac:dyDescent="0.25">
      <c r="A10" s="13" t="str">
        <f ca="1">LOOKUP(MIN(Detail[#This Row]),Detail[#This Row],gesamtvorkommen[#Headers])</f>
        <v>2</v>
      </c>
    </row>
    <row r="11" spans="1:14" x14ac:dyDescent="0.25">
      <c r="A11" s="13" t="str">
        <f ca="1">LOOKUP(MIN(Detail[#This Row]),Detail[#This Row],gesamtvorkommen[#Headers])</f>
        <v>0.125</v>
      </c>
    </row>
    <row r="12" spans="1:14" x14ac:dyDescent="0.25">
      <c r="A12" s="13">
        <v>64</v>
      </c>
    </row>
    <row r="13" spans="1:14" x14ac:dyDescent="0.25">
      <c r="A13" s="13">
        <v>4</v>
      </c>
    </row>
    <row r="14" spans="1:14" x14ac:dyDescent="0.25">
      <c r="A14" s="13" t="e">
        <f>LOOKUP(MIN(Detail[#This Row]),Detail[#This Row],gesamtvorkommen[#Headers])</f>
        <v>#N/A</v>
      </c>
    </row>
    <row r="15" spans="1:14" x14ac:dyDescent="0.25">
      <c r="A15" s="13" t="e">
        <f>LOOKUP(MIN(Detail[#This Row]),Detail[#This Row],gesamtvorkommen[#Headers])</f>
        <v>#N/A</v>
      </c>
    </row>
    <row r="16" spans="1:14" x14ac:dyDescent="0.25">
      <c r="A16" s="13" t="e">
        <f>LOOKUP(MIN(Detail[#This Row]),Detail[#This Row],gesamtvorkommen[#Headers])</f>
        <v>#N/A</v>
      </c>
    </row>
    <row r="17" spans="1:1" x14ac:dyDescent="0.25">
      <c r="A17" s="13" t="e">
        <f>LOOKUP(MIN(Detail[#This Row]),Detail[#This Row],gesamtvorkommen[#Headers])</f>
        <v>#N/A</v>
      </c>
    </row>
    <row r="18" spans="1:1" x14ac:dyDescent="0.25">
      <c r="A18" s="13" t="e">
        <f>LOOKUP(MIN(Detail[#This Row]),Detail[#This Row],gesamtvorkommen[#Headers])</f>
        <v>#N/A</v>
      </c>
    </row>
    <row r="19" spans="1:1" x14ac:dyDescent="0.25">
      <c r="A19" s="13" t="e">
        <f>LOOKUP(MIN(Detail[#This Row]),Detail[#This Row],gesamtvorkommen[#Headers])</f>
        <v>#N/A</v>
      </c>
    </row>
    <row r="20" spans="1:1" x14ac:dyDescent="0.25">
      <c r="A20" s="13" t="e">
        <f>LOOKUP(MIN(Detail[#This Row]),Detail[#This Row],gesamtvorkommen[#Headers])</f>
        <v>#N/A</v>
      </c>
    </row>
    <row r="21" spans="1:1" x14ac:dyDescent="0.25">
      <c r="A21" s="13" t="e">
        <f>LOOKUP(MIN(Detail[#This Row]),Detail[#This Row],gesamtvorkommen[#Headers])</f>
        <v>#N/A</v>
      </c>
    </row>
  </sheetData>
  <conditionalFormatting sqref="D2:M2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735B7-9E67-4445-9301-6E85FBEEEA1B}">
  <dimension ref="A1:U38"/>
  <sheetViews>
    <sheetView workbookViewId="0">
      <selection activeCell="E14" sqref="E14"/>
    </sheetView>
  </sheetViews>
  <sheetFormatPr baseColWidth="10" defaultRowHeight="15" x14ac:dyDescent="0.25"/>
  <cols>
    <col min="1" max="2" width="11.7109375" style="13" bestFit="1" customWidth="1"/>
    <col min="3" max="3" width="12" style="13" bestFit="1" customWidth="1"/>
    <col min="4" max="4" width="11.7109375" style="13" bestFit="1" customWidth="1"/>
    <col min="5" max="5" width="12" style="13" bestFit="1" customWidth="1"/>
    <col min="6" max="6" width="12.140625" style="13" bestFit="1" customWidth="1"/>
    <col min="7" max="10" width="12" style="13" bestFit="1" customWidth="1"/>
    <col min="11" max="11" width="11.42578125" style="13"/>
    <col min="12" max="12" width="12" style="13" bestFit="1" customWidth="1"/>
    <col min="13" max="16384" width="11.42578125" style="13"/>
  </cols>
  <sheetData>
    <row r="1" spans="1:1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17</v>
      </c>
    </row>
    <row r="2" spans="1:10" x14ac:dyDescent="0.25">
      <c r="A2" s="13">
        <v>1.7686295721830401E-4</v>
      </c>
      <c r="B2" s="13">
        <v>1.706777294785411E-4</v>
      </c>
      <c r="C2" s="13">
        <v>1.431307189676545E-4</v>
      </c>
      <c r="D2" s="13">
        <v>7.7500000010388703E-5</v>
      </c>
      <c r="E2" s="21">
        <v>6.88888888902284E-5</v>
      </c>
      <c r="F2" s="13">
        <v>9.0060425726790072E-5</v>
      </c>
      <c r="G2" s="13">
        <v>1.0305372355645659E-4</v>
      </c>
      <c r="H2" s="13">
        <v>1.0933466423068694E-4</v>
      </c>
      <c r="I2" s="13">
        <v>1.1227144376135811E-4</v>
      </c>
      <c r="J2" s="13">
        <v>1.1366549933455872E-4</v>
      </c>
    </row>
    <row r="3" spans="1:10" x14ac:dyDescent="0.25">
      <c r="A3" s="13">
        <v>2.8749245741011009E-4</v>
      </c>
      <c r="B3" s="13">
        <v>2.7823865103471235E-4</v>
      </c>
      <c r="C3" s="13">
        <v>2.5886274504216544E-4</v>
      </c>
      <c r="D3" s="13">
        <v>2.1166666662253419E-4</v>
      </c>
      <c r="E3" s="13">
        <v>1.424705881802879E-4</v>
      </c>
      <c r="F3" s="13">
        <v>9.9741054334856472E-5</v>
      </c>
      <c r="G3" s="13">
        <v>7.7978537490253075E-5</v>
      </c>
      <c r="H3" s="13">
        <v>6.7220662586464641E-5</v>
      </c>
      <c r="I3" s="13">
        <v>6.1911659173574662E-5</v>
      </c>
      <c r="J3" s="13">
        <v>5.9280296092367735E-5</v>
      </c>
    </row>
    <row r="4" spans="1:10" x14ac:dyDescent="0.25">
      <c r="A4" s="13">
        <v>2.8986901190819481E-4</v>
      </c>
      <c r="B4" s="13">
        <v>2.6661257341942246E-4</v>
      </c>
      <c r="C4" s="13">
        <v>2.217058823532625E-4</v>
      </c>
      <c r="D4" s="13">
        <v>1.4333333336224996E-4</v>
      </c>
      <c r="E4" s="13">
        <v>8.2901960844594669E-5</v>
      </c>
      <c r="F4" s="13">
        <v>6.4848096513969722E-5</v>
      </c>
      <c r="G4" s="13">
        <v>6.1827695560623397E-5</v>
      </c>
      <c r="H4" s="13">
        <v>6.2494500809862075E-5</v>
      </c>
      <c r="I4" s="13">
        <v>6.3496033220644676E-5</v>
      </c>
      <c r="J4" s="13">
        <v>6.4182312875971093E-5</v>
      </c>
    </row>
    <row r="5" spans="1:10" x14ac:dyDescent="0.25">
      <c r="A5" s="13">
        <v>5.5059500070342438E-6</v>
      </c>
      <c r="B5" s="13">
        <v>2.021828039033835E-5</v>
      </c>
      <c r="C5" s="13">
        <v>6.5575163475273257E-5</v>
      </c>
      <c r="D5" s="13">
        <v>9.8541666737617106E-5</v>
      </c>
      <c r="E5" s="13">
        <v>8.7091503360170464E-5</v>
      </c>
      <c r="F5" s="13">
        <v>9.5941786945274998E-5</v>
      </c>
      <c r="G5" s="13">
        <v>1.0678064150937416E-4</v>
      </c>
      <c r="H5" s="13">
        <v>1.1372510739704467E-4</v>
      </c>
      <c r="I5" s="13">
        <v>1.1757176033455607E-4</v>
      </c>
      <c r="J5" s="13">
        <v>1.195882348454802E-4</v>
      </c>
    </row>
    <row r="6" spans="1:10" x14ac:dyDescent="0.25">
      <c r="A6" s="13">
        <v>7.3121078912663506E-5</v>
      </c>
      <c r="B6" s="13">
        <v>8.0467536541561913E-5</v>
      </c>
      <c r="C6" s="13">
        <v>9.7058823634199598E-5</v>
      </c>
      <c r="D6" s="13">
        <v>1.2791666676292834E-4</v>
      </c>
      <c r="E6" s="13">
        <v>2.0466666676810519E-4</v>
      </c>
      <c r="F6" s="13">
        <v>2.6709788673429102E-4</v>
      </c>
      <c r="G6" s="13">
        <v>2.9792372583870019E-4</v>
      </c>
      <c r="H6" s="13">
        <v>3.1256965953474491E-4</v>
      </c>
      <c r="I6" s="13">
        <v>3.1968196888243483E-4</v>
      </c>
      <c r="J6" s="13">
        <v>3.2318918344742542E-4</v>
      </c>
    </row>
    <row r="7" spans="1:10" x14ac:dyDescent="0.25">
      <c r="A7" s="13">
        <v>4.5158419652580051E-5</v>
      </c>
      <c r="B7" s="13">
        <v>3.7483024279083565E-5</v>
      </c>
      <c r="C7" s="13">
        <v>9.4771241450075649E-6</v>
      </c>
      <c r="D7" s="13">
        <v>3.2291666677508601E-5</v>
      </c>
      <c r="E7" s="13">
        <v>4.5359477120143765E-5</v>
      </c>
      <c r="F7" s="13">
        <v>5.8742656584342967E-5</v>
      </c>
      <c r="G7" s="13">
        <v>6.3591982716104667E-5</v>
      </c>
      <c r="H7" s="13">
        <v>6.4281585267167429E-5</v>
      </c>
      <c r="I7" s="13">
        <v>6.4032783491541068E-5</v>
      </c>
      <c r="J7" s="13">
        <v>6.3741800808259086E-5</v>
      </c>
    </row>
    <row r="8" spans="1:10" x14ac:dyDescent="0.25">
      <c r="A8" s="13">
        <v>1.2190081322671631E-4</v>
      </c>
      <c r="B8" s="13">
        <v>1.092139313314533E-4</v>
      </c>
      <c r="C8" s="13">
        <v>9.3666666522551623E-5</v>
      </c>
      <c r="D8" s="13">
        <v>1.0416666654577966E-4</v>
      </c>
      <c r="E8" s="13">
        <v>1.5988235279706942E-4</v>
      </c>
      <c r="F8" s="13">
        <v>1.8894773768352024E-4</v>
      </c>
      <c r="G8" s="13">
        <v>1.9876301799115481E-4</v>
      </c>
      <c r="H8" s="13">
        <v>2.0228020675006064E-4</v>
      </c>
      <c r="I8" s="13">
        <v>2.0372696566539616E-4</v>
      </c>
      <c r="J8" s="13">
        <v>2.0438307817727264E-4</v>
      </c>
    </row>
    <row r="9" spans="1:10" x14ac:dyDescent="0.25">
      <c r="A9" s="13">
        <v>1.30555410116528E-4</v>
      </c>
      <c r="B9" s="13">
        <v>1.0995162882210299E-4</v>
      </c>
      <c r="C9" s="13">
        <v>7.9163398652326605E-5</v>
      </c>
      <c r="D9" s="13">
        <v>2.91666665930279E-6</v>
      </c>
      <c r="E9" s="13">
        <v>1.00830065328239E-4</v>
      </c>
      <c r="F9" s="13">
        <v>1.6157938500072099E-4</v>
      </c>
      <c r="G9" s="13">
        <v>1.97933197519262E-4</v>
      </c>
      <c r="H9" s="13">
        <v>2.1822802765569799E-4</v>
      </c>
      <c r="I9" s="13">
        <v>2.2893072269880601E-4</v>
      </c>
      <c r="J9" s="13">
        <v>2.3441998212803101E-4</v>
      </c>
    </row>
    <row r="10" spans="1:10" x14ac:dyDescent="0.25">
      <c r="A10" s="13">
        <v>2.5474039927075864E-4</v>
      </c>
      <c r="B10" s="13">
        <v>2.3536636908261244E-4</v>
      </c>
      <c r="C10" s="13">
        <v>2.03836601279761E-4</v>
      </c>
      <c r="D10" s="13">
        <v>1.6291666665324556E-4</v>
      </c>
      <c r="E10" s="13">
        <v>1.44320261448172E-4</v>
      </c>
      <c r="F10" s="13">
        <v>1.5165659574023493E-4</v>
      </c>
      <c r="G10" s="13">
        <v>1.6257705002686862E-4</v>
      </c>
      <c r="H10" s="13">
        <v>1.6992186628073114E-4</v>
      </c>
      <c r="I10" s="13">
        <v>1.7401004868844439E-4</v>
      </c>
      <c r="J10" s="13">
        <v>1.761447991199816E-4</v>
      </c>
    </row>
    <row r="11" spans="1:10" x14ac:dyDescent="0.25">
      <c r="A11" s="13">
        <v>9.9331361909094085E-5</v>
      </c>
      <c r="B11" s="13">
        <v>1.2980567635167972E-4</v>
      </c>
      <c r="C11" s="13">
        <v>1.8656862744848013E-4</v>
      </c>
      <c r="D11" s="13">
        <v>2.6499999999884949E-4</v>
      </c>
      <c r="E11" s="13">
        <v>2.7445098038469951E-4</v>
      </c>
      <c r="F11" s="13">
        <v>2.7334149689295373E-4</v>
      </c>
      <c r="G11" s="13">
        <v>2.7529696523487246E-4</v>
      </c>
      <c r="H11" s="13">
        <v>2.7672803223310893E-4</v>
      </c>
      <c r="I11" s="13">
        <v>2.7751404262943424E-4</v>
      </c>
      <c r="J11" s="13">
        <v>2.7792004004822957E-4</v>
      </c>
    </row>
    <row r="12" spans="1:10" x14ac:dyDescent="0.25">
      <c r="A12" s="13">
        <v>1.3570204034607514E-4</v>
      </c>
      <c r="B12" s="13">
        <v>1.3717463951223863E-4</v>
      </c>
      <c r="C12" s="13">
        <v>1.4163398693511908E-4</v>
      </c>
      <c r="D12" s="13">
        <v>1.6250000000894715E-4</v>
      </c>
      <c r="E12" s="13">
        <v>1.639934640706997E-4</v>
      </c>
      <c r="F12" s="13">
        <v>1.3979377435191509E-4</v>
      </c>
      <c r="G12" s="13">
        <v>1.2348193421729547E-4</v>
      </c>
      <c r="H12" s="13">
        <v>1.150224110872955E-4</v>
      </c>
      <c r="I12" s="13">
        <v>1.1081746289676175E-4</v>
      </c>
      <c r="J12" s="13">
        <v>1.0873357440743803E-4</v>
      </c>
    </row>
    <row r="13" spans="1:10" x14ac:dyDescent="0.25">
      <c r="A13" s="13">
        <v>5.3912821385893039E-5</v>
      </c>
      <c r="B13" s="13">
        <v>4.072350657224888E-5</v>
      </c>
      <c r="C13" s="13">
        <v>2.4254902029952063E-5</v>
      </c>
      <c r="D13" s="13">
        <v>5.3750000091667971E-5</v>
      </c>
      <c r="E13" s="13">
        <v>3.9333333440083607E-5</v>
      </c>
      <c r="F13" s="13">
        <v>1.3594872868338825E-5</v>
      </c>
      <c r="G13" s="13">
        <v>4.4113361980180343E-5</v>
      </c>
      <c r="H13" s="13">
        <v>5.9529894372190029E-5</v>
      </c>
      <c r="I13" s="13">
        <v>6.7254602647892625E-5</v>
      </c>
      <c r="J13" s="13">
        <v>7.1123890059254791E-5</v>
      </c>
    </row>
    <row r="37" spans="12:21" x14ac:dyDescent="0.25">
      <c r="L37" s="13" t="s">
        <v>0</v>
      </c>
      <c r="M37" s="13" t="s">
        <v>1</v>
      </c>
      <c r="N37" s="13" t="s">
        <v>2</v>
      </c>
      <c r="O37" s="13" t="s">
        <v>3</v>
      </c>
      <c r="P37" s="13" t="s">
        <v>4</v>
      </c>
      <c r="Q37" s="13" t="s">
        <v>5</v>
      </c>
      <c r="R37" s="13" t="s">
        <v>6</v>
      </c>
      <c r="S37" s="13" t="s">
        <v>7</v>
      </c>
      <c r="T37" s="13" t="s">
        <v>8</v>
      </c>
      <c r="U37" s="13" t="s">
        <v>17</v>
      </c>
    </row>
    <row r="38" spans="12:21" x14ac:dyDescent="0.25">
      <c r="L38" s="13">
        <f>AVERAGE(Detail[0.125])</f>
        <v>1.3951272678032933E-4</v>
      </c>
      <c r="M38" s="13">
        <f>AVERAGE(Detail[0.25])</f>
        <v>1.3466112890133297E-4</v>
      </c>
      <c r="N38" s="13">
        <f>AVERAGE(Detail[0.5])</f>
        <v>1.2707788670714612E-4</v>
      </c>
      <c r="O38" s="13">
        <f>AVERAGE(Detail[1])</f>
        <v>1.2020833334425163E-4</v>
      </c>
      <c r="P38" s="13">
        <f>AVERAGE(Detail[2])</f>
        <v>1.2618246188604113E-4</v>
      </c>
      <c r="Q38" s="13">
        <f>AVERAGE(Detail[4])</f>
        <v>1.3377881411476741E-4</v>
      </c>
      <c r="R38" s="13">
        <f>AVERAGE(Detail[8])</f>
        <v>1.4277681947009549E-4</v>
      </c>
      <c r="S38" s="13">
        <f>AVERAGE(Detail[16])</f>
        <v>1.4761138485042125E-4</v>
      </c>
      <c r="T38" s="13">
        <f>AVERAGE(Detail[32])</f>
        <v>1.5010162450757039E-4</v>
      </c>
      <c r="U38" s="13">
        <f>AVERAGE(Detail[64])</f>
        <v>1.5136439094535584E-4</v>
      </c>
    </row>
  </sheetData>
  <conditionalFormatting sqref="A2:J31">
    <cfRule type="colorScale" priority="44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L38:U38">
    <cfRule type="colorScale" priority="41">
      <colorScale>
        <cfvo type="min"/>
        <cfvo type="percent" val="10"/>
        <cfvo type="max"/>
        <color rgb="FF00B050"/>
        <color rgb="FFFFFF00"/>
        <color rgb="FFFF0000"/>
      </colorScale>
    </cfRule>
  </conditionalFormatting>
  <conditionalFormatting sqref="A3:J3">
    <cfRule type="colorScale" priority="38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7:J7">
    <cfRule type="colorScale" priority="34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5:J5">
    <cfRule type="colorScale" priority="36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6:J6">
    <cfRule type="colorScale" priority="35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2:J2">
    <cfRule type="colorScale" priority="39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4:J4">
    <cfRule type="colorScale" priority="37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8:J8">
    <cfRule type="colorScale" priority="33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11:J11">
    <cfRule type="colorScale" priority="30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9:J9">
    <cfRule type="colorScale" priority="32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10:J10">
    <cfRule type="colorScale" priority="31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13:J13">
    <cfRule type="colorScale" priority="28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14:J14">
    <cfRule type="colorScale" priority="26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15:J15">
    <cfRule type="colorScale" priority="24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16:J16">
    <cfRule type="colorScale" priority="22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12:J12">
    <cfRule type="colorScale" priority="29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17:J17">
    <cfRule type="colorScale" priority="20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19:J19">
    <cfRule type="colorScale" priority="15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23:J23">
    <cfRule type="colorScale" priority="11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21:J21">
    <cfRule type="colorScale" priority="13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22:J22">
    <cfRule type="colorScale" priority="12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18:J18">
    <cfRule type="colorScale" priority="16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20:J20">
    <cfRule type="colorScale" priority="14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24:J24">
    <cfRule type="colorScale" priority="10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27:J27">
    <cfRule type="colorScale" priority="7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25:J25">
    <cfRule type="colorScale" priority="9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26:J26">
    <cfRule type="colorScale" priority="8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29:J29">
    <cfRule type="colorScale" priority="5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30:J30">
    <cfRule type="colorScale" priority="4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31:J31">
    <cfRule type="colorScale" priority="3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32:J32">
    <cfRule type="colorScale" priority="2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28:J28">
    <cfRule type="colorScale" priority="6">
      <colorScale>
        <cfvo type="min"/>
        <cfvo type="percentile" val="1"/>
        <cfvo type="max"/>
        <color rgb="FF00B050"/>
        <color rgb="FFFF0000"/>
        <color rgb="FFFF0000"/>
      </colorScale>
    </cfRule>
  </conditionalFormatting>
  <conditionalFormatting sqref="A33:J33">
    <cfRule type="colorScale" priority="1">
      <colorScale>
        <cfvo type="min"/>
        <cfvo type="percentile" val="1"/>
        <cfvo type="max"/>
        <color rgb="FF00B050"/>
        <color rgb="FFFF0000"/>
        <color rgb="FFFF0000"/>
      </colorScale>
    </cfRule>
  </conditionalFormatting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Pepelu Berges</dc:creator>
  <cp:lastModifiedBy>Pepelu Berges</cp:lastModifiedBy>
  <dcterms:created xsi:type="dcterms:W3CDTF">2019-07-31T21:25:23Z</dcterms:created>
  <dcterms:modified xsi:type="dcterms:W3CDTF">2019-08-01T22:27:37Z</dcterms:modified>
</cp:coreProperties>
</file>