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0455" windowHeight="4620" activeTab="6"/>
  </bookViews>
  <sheets>
    <sheet name="Edif A_Hoja Corte" sheetId="1" r:id="rId1"/>
    <sheet name="Edif B_Hoja Corte" sheetId="2" r:id="rId2"/>
    <sheet name="EdifC_Hoja Corte" sheetId="3" r:id="rId3"/>
    <sheet name="Edif E_Hoja Corte" sheetId="5" r:id="rId4"/>
    <sheet name="torres y dptos" sheetId="4" r:id="rId5"/>
    <sheet name="Hoja2" sheetId="6" r:id="rId6"/>
    <sheet name="Resumen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I233" i="1"/>
  <c r="G267" i="3"/>
  <c r="H267" s="1"/>
  <c r="I267" s="1"/>
  <c r="E267"/>
  <c r="H266"/>
  <c r="G266"/>
  <c r="E266"/>
  <c r="G265"/>
  <c r="H265" s="1"/>
  <c r="E265"/>
  <c r="G264"/>
  <c r="E264"/>
  <c r="G263"/>
  <c r="H263" s="1"/>
  <c r="E263"/>
  <c r="G262"/>
  <c r="H262" s="1"/>
  <c r="E262"/>
  <c r="G261"/>
  <c r="H261" s="1"/>
  <c r="E261"/>
  <c r="G260"/>
  <c r="E260"/>
  <c r="G259"/>
  <c r="H259" s="1"/>
  <c r="E259"/>
  <c r="G258"/>
  <c r="E258"/>
  <c r="H257"/>
  <c r="G257"/>
  <c r="E257"/>
  <c r="C179"/>
  <c r="C178"/>
  <c r="C177"/>
  <c r="E183"/>
  <c r="D183"/>
  <c r="D182"/>
  <c r="E182" s="1"/>
  <c r="D181"/>
  <c r="D180"/>
  <c r="D179"/>
  <c r="E179" s="1"/>
  <c r="F179" s="1"/>
  <c r="E178"/>
  <c r="D178"/>
  <c r="D177"/>
  <c r="E177" s="1"/>
  <c r="N96"/>
  <c r="N101" s="1"/>
  <c r="P101" s="1"/>
  <c r="J6" s="1"/>
  <c r="O94"/>
  <c r="O101"/>
  <c r="C241"/>
  <c r="C242"/>
  <c r="C243"/>
  <c r="G243"/>
  <c r="H243" s="1"/>
  <c r="G242"/>
  <c r="H242" s="1"/>
  <c r="G241"/>
  <c r="H241" s="1"/>
  <c r="G240"/>
  <c r="G239"/>
  <c r="H239" s="1"/>
  <c r="G238"/>
  <c r="H238" s="1"/>
  <c r="G237"/>
  <c r="G236"/>
  <c r="H236" s="1"/>
  <c r="D236"/>
  <c r="D237" s="1"/>
  <c r="E237" s="1"/>
  <c r="I237" s="1"/>
  <c r="G235"/>
  <c r="H235" s="1"/>
  <c r="E235"/>
  <c r="D235"/>
  <c r="H234"/>
  <c r="G234"/>
  <c r="E234"/>
  <c r="G228"/>
  <c r="H228" s="1"/>
  <c r="G227"/>
  <c r="H227" s="1"/>
  <c r="G226"/>
  <c r="G225"/>
  <c r="H225" s="1"/>
  <c r="G224"/>
  <c r="H224" s="1"/>
  <c r="G223"/>
  <c r="G222"/>
  <c r="G221"/>
  <c r="H221" s="1"/>
  <c r="D221"/>
  <c r="D222" s="1"/>
  <c r="E222" s="1"/>
  <c r="I222" s="1"/>
  <c r="G220"/>
  <c r="H220" s="1"/>
  <c r="E220"/>
  <c r="G219"/>
  <c r="G233" s="1"/>
  <c r="F219"/>
  <c r="F210"/>
  <c r="G210" s="1"/>
  <c r="H210" s="1"/>
  <c r="C210"/>
  <c r="G209"/>
  <c r="H209" s="1"/>
  <c r="D209"/>
  <c r="D210" s="1"/>
  <c r="C209"/>
  <c r="E209" s="1"/>
  <c r="G208"/>
  <c r="H208" s="1"/>
  <c r="C208"/>
  <c r="E208" s="1"/>
  <c r="G207"/>
  <c r="H207" s="1"/>
  <c r="D207"/>
  <c r="D208" s="1"/>
  <c r="C207"/>
  <c r="E207" s="1"/>
  <c r="H206"/>
  <c r="G206"/>
  <c r="C206"/>
  <c r="E206" s="1"/>
  <c r="J8"/>
  <c r="C5"/>
  <c r="F178" s="1"/>
  <c r="H271" i="2"/>
  <c r="I271" s="1"/>
  <c r="G271"/>
  <c r="E271"/>
  <c r="G258"/>
  <c r="H266"/>
  <c r="H262"/>
  <c r="H257"/>
  <c r="G267"/>
  <c r="H267" s="1"/>
  <c r="I267" s="1"/>
  <c r="G266"/>
  <c r="G265"/>
  <c r="H265" s="1"/>
  <c r="I265" s="1"/>
  <c r="G264"/>
  <c r="G263"/>
  <c r="H263" s="1"/>
  <c r="I263" s="1"/>
  <c r="G262"/>
  <c r="G261"/>
  <c r="H261" s="1"/>
  <c r="I261" s="1"/>
  <c r="G260"/>
  <c r="G259"/>
  <c r="H259" s="1"/>
  <c r="I259" s="1"/>
  <c r="G257"/>
  <c r="E267"/>
  <c r="E266"/>
  <c r="E265"/>
  <c r="E264"/>
  <c r="E263"/>
  <c r="E262"/>
  <c r="E261"/>
  <c r="E260"/>
  <c r="E259"/>
  <c r="E258"/>
  <c r="E257"/>
  <c r="E182"/>
  <c r="F182" s="1"/>
  <c r="E178"/>
  <c r="F178" s="1"/>
  <c r="D183"/>
  <c r="E183" s="1"/>
  <c r="F183" s="1"/>
  <c r="D182"/>
  <c r="D181"/>
  <c r="D180"/>
  <c r="D179"/>
  <c r="E179" s="1"/>
  <c r="F179" s="1"/>
  <c r="D178"/>
  <c r="D177"/>
  <c r="E177" s="1"/>
  <c r="F177" s="1"/>
  <c r="C179"/>
  <c r="C178"/>
  <c r="C177"/>
  <c r="O101"/>
  <c r="N101"/>
  <c r="N96"/>
  <c r="O94"/>
  <c r="H241"/>
  <c r="G241"/>
  <c r="G243"/>
  <c r="H243" s="1"/>
  <c r="G242"/>
  <c r="H242" s="1"/>
  <c r="G240"/>
  <c r="G239"/>
  <c r="H239" s="1"/>
  <c r="G238"/>
  <c r="H238" s="1"/>
  <c r="G237"/>
  <c r="G236"/>
  <c r="H236" s="1"/>
  <c r="G235"/>
  <c r="H235" s="1"/>
  <c r="I235" s="1"/>
  <c r="G234"/>
  <c r="H234" s="1"/>
  <c r="I234" s="1"/>
  <c r="E234"/>
  <c r="D235"/>
  <c r="E235" s="1"/>
  <c r="C243"/>
  <c r="C242"/>
  <c r="C241"/>
  <c r="H228"/>
  <c r="G228"/>
  <c r="G227"/>
  <c r="H227" s="1"/>
  <c r="G226"/>
  <c r="H225"/>
  <c r="G225"/>
  <c r="H224"/>
  <c r="G224"/>
  <c r="G223"/>
  <c r="G222"/>
  <c r="H221"/>
  <c r="G221"/>
  <c r="D221"/>
  <c r="D222" s="1"/>
  <c r="H220"/>
  <c r="G220"/>
  <c r="E220"/>
  <c r="G219"/>
  <c r="G233" s="1"/>
  <c r="F219"/>
  <c r="F210"/>
  <c r="G210" s="1"/>
  <c r="H210" s="1"/>
  <c r="C210"/>
  <c r="H209"/>
  <c r="G209"/>
  <c r="D209"/>
  <c r="D210" s="1"/>
  <c r="E210" s="1"/>
  <c r="C209"/>
  <c r="G208"/>
  <c r="H208" s="1"/>
  <c r="C208"/>
  <c r="E208" s="1"/>
  <c r="G207"/>
  <c r="H207" s="1"/>
  <c r="D207"/>
  <c r="D208" s="1"/>
  <c r="C207"/>
  <c r="E207" s="1"/>
  <c r="G206"/>
  <c r="H206" s="1"/>
  <c r="E206"/>
  <c r="C206"/>
  <c r="C211" s="1"/>
  <c r="C5"/>
  <c r="F181" s="1"/>
  <c r="E271" i="1"/>
  <c r="H262"/>
  <c r="G271"/>
  <c r="H271" s="1"/>
  <c r="G267"/>
  <c r="H267" s="1"/>
  <c r="G266"/>
  <c r="H266" s="1"/>
  <c r="G265"/>
  <c r="H265" s="1"/>
  <c r="G264"/>
  <c r="G263"/>
  <c r="H263" s="1"/>
  <c r="G262"/>
  <c r="G261"/>
  <c r="H261" s="1"/>
  <c r="G260"/>
  <c r="G259"/>
  <c r="H259" s="1"/>
  <c r="G258"/>
  <c r="G257"/>
  <c r="H257" s="1"/>
  <c r="E267"/>
  <c r="E266"/>
  <c r="E265"/>
  <c r="E264"/>
  <c r="E263"/>
  <c r="E262"/>
  <c r="E261"/>
  <c r="E260"/>
  <c r="E259"/>
  <c r="E258"/>
  <c r="E257"/>
  <c r="H285"/>
  <c r="I213"/>
  <c r="C210"/>
  <c r="C209"/>
  <c r="D178"/>
  <c r="E178" s="1"/>
  <c r="D179"/>
  <c r="E179" s="1"/>
  <c r="D180"/>
  <c r="D181"/>
  <c r="D182"/>
  <c r="E182" s="1"/>
  <c r="D183"/>
  <c r="E183" s="1"/>
  <c r="D177"/>
  <c r="E177" s="1"/>
  <c r="C179"/>
  <c r="C178"/>
  <c r="C177"/>
  <c r="O101"/>
  <c r="O94"/>
  <c r="N96"/>
  <c r="N101" s="1"/>
  <c r="E222" i="2" l="1"/>
  <c r="I222" s="1"/>
  <c r="D223"/>
  <c r="I206"/>
  <c r="E209"/>
  <c r="I209" s="1"/>
  <c r="E221"/>
  <c r="D236"/>
  <c r="F180"/>
  <c r="F189" s="1"/>
  <c r="J7" s="1"/>
  <c r="I260"/>
  <c r="I264"/>
  <c r="I258"/>
  <c r="I220" i="3"/>
  <c r="E221"/>
  <c r="E236"/>
  <c r="I236" s="1"/>
  <c r="F180"/>
  <c r="F181"/>
  <c r="I258"/>
  <c r="I260"/>
  <c r="I264"/>
  <c r="I207" i="2"/>
  <c r="I208"/>
  <c r="I220"/>
  <c r="P101"/>
  <c r="J6" s="1"/>
  <c r="I257"/>
  <c r="I262"/>
  <c r="I266"/>
  <c r="I207" i="3"/>
  <c r="I208"/>
  <c r="I209"/>
  <c r="I221"/>
  <c r="F182"/>
  <c r="F183"/>
  <c r="I257"/>
  <c r="I259"/>
  <c r="I261"/>
  <c r="I262"/>
  <c r="I263"/>
  <c r="I266"/>
  <c r="I265"/>
  <c r="F177"/>
  <c r="F189" s="1"/>
  <c r="J7" s="1"/>
  <c r="I234"/>
  <c r="I235"/>
  <c r="D238"/>
  <c r="D223"/>
  <c r="I206"/>
  <c r="E210"/>
  <c r="E211" s="1"/>
  <c r="C211"/>
  <c r="I221" i="2"/>
  <c r="I210"/>
  <c r="I211" s="1"/>
  <c r="J3" s="1"/>
  <c r="E211"/>
  <c r="D237" l="1"/>
  <c r="E236"/>
  <c r="I236" s="1"/>
  <c r="I272"/>
  <c r="J8" s="1"/>
  <c r="D224"/>
  <c r="E223"/>
  <c r="I223" s="1"/>
  <c r="I210" i="3"/>
  <c r="I211" s="1"/>
  <c r="J3" s="1"/>
  <c r="D239"/>
  <c r="E238"/>
  <c r="I238" s="1"/>
  <c r="E223"/>
  <c r="I223" s="1"/>
  <c r="D224"/>
  <c r="D225" i="2" l="1"/>
  <c r="E224"/>
  <c r="I224" s="1"/>
  <c r="D238"/>
  <c r="E237"/>
  <c r="I237" s="1"/>
  <c r="D240" i="3"/>
  <c r="E239"/>
  <c r="I239" s="1"/>
  <c r="D225"/>
  <c r="E224"/>
  <c r="I224" s="1"/>
  <c r="C242" i="1"/>
  <c r="C241"/>
  <c r="C240"/>
  <c r="G240"/>
  <c r="H240" s="1"/>
  <c r="E242"/>
  <c r="E241"/>
  <c r="E240"/>
  <c r="E239"/>
  <c r="E238"/>
  <c r="E237"/>
  <c r="E236"/>
  <c r="E235"/>
  <c r="E234"/>
  <c r="E233"/>
  <c r="G242"/>
  <c r="H242" s="1"/>
  <c r="G241"/>
  <c r="H241" s="1"/>
  <c r="G239"/>
  <c r="H239" s="1"/>
  <c r="G238"/>
  <c r="H238" s="1"/>
  <c r="G237"/>
  <c r="H237" s="1"/>
  <c r="G236"/>
  <c r="G235"/>
  <c r="H235" s="1"/>
  <c r="G234"/>
  <c r="H234" s="1"/>
  <c r="G233"/>
  <c r="H233" s="1"/>
  <c r="D222"/>
  <c r="D223" s="1"/>
  <c r="D224" s="1"/>
  <c r="D225" s="1"/>
  <c r="D226" s="1"/>
  <c r="D221"/>
  <c r="D239" i="2" l="1"/>
  <c r="E238"/>
  <c r="I238" s="1"/>
  <c r="D226"/>
  <c r="E225"/>
  <c r="I225" s="1"/>
  <c r="D241" i="3"/>
  <c r="E240"/>
  <c r="I240" s="1"/>
  <c r="D226"/>
  <c r="E225"/>
  <c r="I225" s="1"/>
  <c r="D227" i="1"/>
  <c r="D227" i="2" l="1"/>
  <c r="E226"/>
  <c r="I226" s="1"/>
  <c r="D240"/>
  <c r="E239"/>
  <c r="I239" s="1"/>
  <c r="D242" i="3"/>
  <c r="E242" s="1"/>
  <c r="E241"/>
  <c r="I241" s="1"/>
  <c r="D227"/>
  <c r="E226"/>
  <c r="I226" s="1"/>
  <c r="D228" i="1"/>
  <c r="D241" i="2" l="1"/>
  <c r="E240"/>
  <c r="I240" s="1"/>
  <c r="D228"/>
  <c r="E228" s="1"/>
  <c r="I228" s="1"/>
  <c r="E227"/>
  <c r="I227" s="1"/>
  <c r="I229" s="1"/>
  <c r="J4" s="1"/>
  <c r="D243" i="3"/>
  <c r="I242"/>
  <c r="D228"/>
  <c r="E228" s="1"/>
  <c r="I228" s="1"/>
  <c r="E227"/>
  <c r="I227" s="1"/>
  <c r="E241" i="2" l="1"/>
  <c r="I241" s="1"/>
  <c r="D242"/>
  <c r="I243" i="3"/>
  <c r="E243"/>
  <c r="I244"/>
  <c r="J5" s="1"/>
  <c r="I229"/>
  <c r="J4" s="1"/>
  <c r="D243" i="2" l="1"/>
  <c r="E243" s="1"/>
  <c r="I243" s="1"/>
  <c r="I244" s="1"/>
  <c r="J5" s="1"/>
  <c r="E242"/>
  <c r="I242" s="1"/>
  <c r="K4" i="3"/>
  <c r="J9"/>
  <c r="J9" i="2" l="1"/>
  <c r="K4"/>
  <c r="G228" i="1"/>
  <c r="H228" s="1"/>
  <c r="F219"/>
  <c r="F232" s="1"/>
  <c r="G224"/>
  <c r="H224" s="1"/>
  <c r="G227" l="1"/>
  <c r="H227" s="1"/>
  <c r="G226"/>
  <c r="G225"/>
  <c r="H225" s="1"/>
  <c r="G223"/>
  <c r="G222"/>
  <c r="G221"/>
  <c r="H221" s="1"/>
  <c r="G220" l="1"/>
  <c r="H220" s="1"/>
  <c r="C228"/>
  <c r="E228" s="1"/>
  <c r="C227"/>
  <c r="E227" s="1"/>
  <c r="C226"/>
  <c r="E226" s="1"/>
  <c r="C225"/>
  <c r="E225" s="1"/>
  <c r="C224"/>
  <c r="E224" s="1"/>
  <c r="C223"/>
  <c r="E223" s="1"/>
  <c r="C222"/>
  <c r="E222" s="1"/>
  <c r="C221"/>
  <c r="E221" s="1"/>
  <c r="C220"/>
  <c r="E220" s="1"/>
  <c r="I220" s="1"/>
  <c r="C5"/>
  <c r="I221" s="1"/>
  <c r="G209"/>
  <c r="H209" s="1"/>
  <c r="I285"/>
  <c r="I284"/>
  <c r="I283"/>
  <c r="I282"/>
  <c r="I281"/>
  <c r="D207"/>
  <c r="G207"/>
  <c r="H207" s="1"/>
  <c r="G208"/>
  <c r="H208" s="1"/>
  <c r="G206"/>
  <c r="H206" s="1"/>
  <c r="F210"/>
  <c r="G210" s="1"/>
  <c r="H210" s="1"/>
  <c r="I227" l="1"/>
  <c r="F181"/>
  <c r="F180"/>
  <c r="I266"/>
  <c r="I271"/>
  <c r="F177"/>
  <c r="F178"/>
  <c r="I259"/>
  <c r="I265"/>
  <c r="F183"/>
  <c r="F179"/>
  <c r="P101"/>
  <c r="F182"/>
  <c r="I257"/>
  <c r="I261"/>
  <c r="I267"/>
  <c r="I226"/>
  <c r="I222"/>
  <c r="I229" s="1"/>
  <c r="I223"/>
  <c r="I238"/>
  <c r="I239"/>
  <c r="I234"/>
  <c r="I235"/>
  <c r="I236"/>
  <c r="I241"/>
  <c r="I237"/>
  <c r="I240"/>
  <c r="I242"/>
  <c r="I224"/>
  <c r="I228"/>
  <c r="I225"/>
  <c r="H110"/>
  <c r="D208"/>
  <c r="D209"/>
  <c r="C208"/>
  <c r="J4" l="1"/>
  <c r="I4"/>
  <c r="J6"/>
  <c r="I6"/>
  <c r="I272"/>
  <c r="J8" s="1"/>
  <c r="I8" s="1"/>
  <c r="F189"/>
  <c r="J7" s="1"/>
  <c r="I7" s="1"/>
  <c r="E208"/>
  <c r="I208" s="1"/>
  <c r="I243"/>
  <c r="E209"/>
  <c r="D210"/>
  <c r="E210" s="1"/>
  <c r="I210" s="1"/>
  <c r="C198"/>
  <c r="C207"/>
  <c r="E207" s="1"/>
  <c r="I207" s="1"/>
  <c r="C206"/>
  <c r="E206" l="1"/>
  <c r="I206" s="1"/>
  <c r="C211"/>
  <c r="K4"/>
  <c r="J5"/>
  <c r="I5"/>
  <c r="I209"/>
  <c r="E211"/>
  <c r="I211" l="1"/>
  <c r="J3" s="1"/>
  <c r="J9" s="1"/>
  <c r="I3" l="1"/>
</calcChain>
</file>

<file path=xl/sharedStrings.xml><?xml version="1.0" encoding="utf-8"?>
<sst xmlns="http://schemas.openxmlformats.org/spreadsheetml/2006/main" count="1745" uniqueCount="419">
  <si>
    <t>Ahora si nos cuadran las cuentas:</t>
  </si>
  <si>
    <t>4 Torres tipo A(3 dptos por torre)= 12 departamentos</t>
  </si>
  <si>
    <t>2 Torres tipo B(3 dptos por torre)= 6 departamentos</t>
  </si>
  <si>
    <t>1 Torre tipo C(3 dptos por torre)= 3 departamentos</t>
  </si>
  <si>
    <t>1 Torre tipo E(2 dptos por torre)= 2 departamentos</t>
  </si>
  <si>
    <t>Glass</t>
  </si>
  <si>
    <t>Handle hole</t>
  </si>
  <si>
    <t>Midplace</t>
  </si>
  <si>
    <t>Number</t>
  </si>
  <si>
    <t>Thickness</t>
  </si>
  <si>
    <t>height</t>
  </si>
  <si>
    <t>width</t>
  </si>
  <si>
    <t>Type</t>
  </si>
  <si>
    <t>Height</t>
  </si>
  <si>
    <t>from left</t>
  </si>
  <si>
    <t>Upper profile colour</t>
  </si>
  <si>
    <t>Lower profile colour</t>
  </si>
  <si>
    <t>Name</t>
  </si>
  <si>
    <t>Measured from the left</t>
  </si>
  <si>
    <t xml:space="preserve">Profiles length </t>
  </si>
  <si>
    <t>Measurement to the center of holes</t>
  </si>
  <si>
    <t>Profiles</t>
  </si>
  <si>
    <t>measured by outer surface</t>
  </si>
  <si>
    <t>Measurement line in the center of profile</t>
  </si>
  <si>
    <t>Glazing beads</t>
  </si>
  <si>
    <t>Upper</t>
  </si>
  <si>
    <t>Gate hole</t>
  </si>
  <si>
    <t>Chamber fixing holes</t>
  </si>
  <si>
    <t>type</t>
  </si>
  <si>
    <t>lenght</t>
  </si>
  <si>
    <t>Upper col</t>
  </si>
  <si>
    <t>Lower col</t>
  </si>
  <si>
    <t>profile</t>
  </si>
  <si>
    <t>length</t>
  </si>
  <si>
    <t>L.Angle</t>
  </si>
  <si>
    <t>R.Angle</t>
  </si>
  <si>
    <t>Left</t>
  </si>
  <si>
    <t>Right</t>
  </si>
  <si>
    <t>Colour</t>
  </si>
  <si>
    <t>Lower</t>
  </si>
  <si>
    <t>Teleskopic</t>
  </si>
  <si>
    <t>Brush seal</t>
  </si>
  <si>
    <t>Assembly</t>
  </si>
  <si>
    <t>S=start / F=Fixed / 2=ver2 components</t>
  </si>
  <si>
    <t>Pane</t>
  </si>
  <si>
    <t xml:space="preserve">Glass </t>
  </si>
  <si>
    <t>Hand</t>
  </si>
  <si>
    <t>Pane type</t>
  </si>
  <si>
    <t>Hinge</t>
  </si>
  <si>
    <t>number</t>
  </si>
  <si>
    <t>Side code</t>
  </si>
  <si>
    <t>Left/Right</t>
  </si>
  <si>
    <t>Glass code</t>
  </si>
  <si>
    <t>relocation</t>
  </si>
  <si>
    <t>Guide</t>
  </si>
  <si>
    <t>Components to glass panes</t>
  </si>
  <si>
    <t>Components to component box</t>
  </si>
  <si>
    <t>st</t>
  </si>
  <si>
    <t>50220020</t>
  </si>
  <si>
    <t>¤ UPPER HINGE R</t>
  </si>
  <si>
    <t>50220021</t>
  </si>
  <si>
    <t>¤ UPPER HINGE L</t>
  </si>
  <si>
    <t>¤ UPPER HINGE R VER2</t>
  </si>
  <si>
    <t>¤ UPPER HINGE L VER2</t>
  </si>
  <si>
    <t>50220023</t>
  </si>
  <si>
    <t>¤ LOWER RAIL GUIDE DARK GREY</t>
  </si>
  <si>
    <t>50220024</t>
  </si>
  <si>
    <t>¤ LOWER HINGE</t>
  </si>
  <si>
    <t>¤ LOWER HINGE VER2</t>
  </si>
  <si>
    <t>¤ LOWER START HINGE</t>
  </si>
  <si>
    <t>¤ NUT M6 DIN928</t>
  </si>
  <si>
    <t>50220036</t>
  </si>
  <si>
    <t>¤ ITEM BAG DARK GREY LEFT</t>
  </si>
  <si>
    <t>50220069</t>
  </si>
  <si>
    <t>¤ HIGH PANE ITEM BAG DARK GREY LEFT</t>
  </si>
  <si>
    <t>50220037</t>
  </si>
  <si>
    <t>¤ ITEM BAG DARK GREY RIGHT</t>
  </si>
  <si>
    <t>50220068</t>
  </si>
  <si>
    <t>¤ HIGH PANE ITEM BAG DARK GREY RIGHT</t>
  </si>
  <si>
    <t>Components to component box or profiles</t>
  </si>
  <si>
    <t>50220033</t>
  </si>
  <si>
    <t>¤ PROFILE END CAP BAG DARK GREY</t>
  </si>
  <si>
    <t>50220045</t>
  </si>
  <si>
    <t>¤ PROFILE END CAP BAG DARK GREY (FLANGE TELESCOPIC)</t>
  </si>
  <si>
    <t>50220046</t>
  </si>
  <si>
    <t>¤ Lower Chamber 1</t>
  </si>
  <si>
    <t>50220076</t>
  </si>
  <si>
    <t>¤ PROFILE END CAP BAG DARK GREY HIGH TELESCOPIC)</t>
  </si>
  <si>
    <t>50220047</t>
  </si>
  <si>
    <t>¤ Lower Chamber 6</t>
  </si>
  <si>
    <t>50220048</t>
  </si>
  <si>
    <t>¤ Lower Chamber 9</t>
  </si>
  <si>
    <t>50220038</t>
  </si>
  <si>
    <t>¤ TELESCOPIC PROFILE HARDWARE</t>
  </si>
  <si>
    <t>¤ Lower Chamber 6 ver2</t>
  </si>
  <si>
    <t>50220058</t>
  </si>
  <si>
    <t>¤ HARDWARE BAG FOR TELESCOPIC PROFILE WITH FLANGE</t>
  </si>
  <si>
    <t>50220049</t>
  </si>
  <si>
    <t>¤ Upper Chamber 1</t>
  </si>
  <si>
    <t>50220009</t>
  </si>
  <si>
    <t>¤ PROFILE JOINT UNIT</t>
  </si>
  <si>
    <t>50220050</t>
  </si>
  <si>
    <t>¤ Upper Chamber 6</t>
  </si>
  <si>
    <t>50220051</t>
  </si>
  <si>
    <t>¤ Upper Chamber 9</t>
  </si>
  <si>
    <t>Lower mounting brackets</t>
  </si>
  <si>
    <t>¤ Bottom seal dark grey L5</t>
  </si>
  <si>
    <t>LIGHT GREY</t>
  </si>
  <si>
    <t>DARK GREY</t>
  </si>
  <si>
    <t>¤ Angle brush seal 4,8mm L5</t>
  </si>
  <si>
    <t>¤ Seal for telescopic profile</t>
  </si>
  <si>
    <t>Note</t>
  </si>
  <si>
    <t>The item number of telescopic profile harware is updated</t>
  </si>
  <si>
    <t>The item numbers of item bag dark grey is updated</t>
  </si>
  <si>
    <t>Sealings</t>
  </si>
  <si>
    <t>6 MM h-SEAL BETWEEN PANES</t>
  </si>
  <si>
    <t>8 MM h-SEAL BETWEEN PANES</t>
  </si>
  <si>
    <t>10 MM h-SEAL BETWEEN PANES</t>
  </si>
  <si>
    <t>54043014</t>
  </si>
  <si>
    <t>ATTACHING BEAD 6MM</t>
  </si>
  <si>
    <t>54043024</t>
  </si>
  <si>
    <t>ATTACHING BEAD 8MM</t>
  </si>
  <si>
    <t>ATTACHING BEAD 10MM</t>
  </si>
  <si>
    <t>EDGE SEAL 20MM</t>
  </si>
  <si>
    <t>54042024</t>
  </si>
  <si>
    <t>EDGE SEAL 30MM</t>
  </si>
  <si>
    <t>54200204</t>
  </si>
  <si>
    <t>EXTENSION PROFILE SEAL, LIGHT GREY</t>
  </si>
  <si>
    <t>54200104</t>
  </si>
  <si>
    <t>EXTENSION PROFILE SEAL, DARK GREY</t>
  </si>
  <si>
    <t>11116200</t>
  </si>
  <si>
    <t>EXTENSION PROFILE</t>
  </si>
  <si>
    <t>11116201</t>
  </si>
  <si>
    <t>EXTENSION PROFILE COVER</t>
  </si>
  <si>
    <t>Seals</t>
  </si>
  <si>
    <t>Glass thickness</t>
  </si>
  <si>
    <t>h-seals</t>
  </si>
  <si>
    <t>Edge seals</t>
  </si>
  <si>
    <t>Extension profile + cover + seal</t>
  </si>
  <si>
    <t>side</t>
  </si>
  <si>
    <t>20mm</t>
  </si>
  <si>
    <t>30mm</t>
  </si>
  <si>
    <t>Length</t>
  </si>
  <si>
    <t>Seal colour</t>
  </si>
  <si>
    <t>Order number</t>
  </si>
  <si>
    <t>Delivery address</t>
  </si>
  <si>
    <t>Inmobiliaria Costa Norte</t>
  </si>
  <si>
    <t>Clear</t>
  </si>
  <si>
    <t>Street</t>
  </si>
  <si>
    <t>Edificio A</t>
  </si>
  <si>
    <t>Postcode</t>
  </si>
  <si>
    <t>City</t>
  </si>
  <si>
    <t>Installation address</t>
  </si>
  <si>
    <t>Xxxx</t>
  </si>
  <si>
    <t>RAL 7024</t>
  </si>
  <si>
    <t>11221205</t>
  </si>
  <si>
    <t>11223001</t>
  </si>
  <si>
    <t>Dark grey</t>
  </si>
  <si>
    <t>54042032</t>
  </si>
  <si>
    <t>54041012</t>
  </si>
  <si>
    <t>L</t>
  </si>
  <si>
    <t>S</t>
  </si>
  <si>
    <t>R</t>
  </si>
  <si>
    <t>-</t>
  </si>
  <si>
    <t>Nro Torres</t>
  </si>
  <si>
    <t>Dptos</t>
  </si>
  <si>
    <t>Price list LUMON 5</t>
  </si>
  <si>
    <t>Components belonging to Lumon Balcony Glazing according to Agreement</t>
  </si>
  <si>
    <t>Part no.</t>
  </si>
  <si>
    <t>SUOMI</t>
  </si>
  <si>
    <t>ENGLISH</t>
  </si>
  <si>
    <t>euro</t>
  </si>
  <si>
    <t>yks. /</t>
  </si>
  <si>
    <t>packing</t>
  </si>
  <si>
    <t>pcs.</t>
  </si>
  <si>
    <t>quantity</t>
  </si>
  <si>
    <t>Royalty</t>
  </si>
  <si>
    <t>Yläsarana O L5</t>
  </si>
  <si>
    <t>Upper Hinge right, L5</t>
  </si>
  <si>
    <t>+   x 6,35€/kpl</t>
  </si>
  <si>
    <t>Yläsarana V L5</t>
  </si>
  <si>
    <t>Upper Hinge left, L5</t>
  </si>
  <si>
    <t>Alaohjain tummanharmaa L5</t>
  </si>
  <si>
    <t>Lower Rail Guide, Dark Grey, L5</t>
  </si>
  <si>
    <t>Alasarana L5</t>
  </si>
  <si>
    <t>Lower Hinge, L5</t>
  </si>
  <si>
    <t>Alalähtösarana L5</t>
  </si>
  <si>
    <t>Lower Start Hinge L5</t>
  </si>
  <si>
    <t>Hitsausmutteri M6 A4 DIN928</t>
  </si>
  <si>
    <t>Weld Nut M6 A4 DIN928</t>
  </si>
  <si>
    <t>Ruuvilasilistan pt 6/8mm V tummanharmaa L5</t>
  </si>
  <si>
    <t>Glazing Bead End Plug for 6 &amp; 8mm, Dark Grey, Left</t>
  </si>
  <si>
    <t>Ruuvilasilistan pt 6/8mm O tummanharmaa L5</t>
  </si>
  <si>
    <t>Glazing Bead End Plug for 6 &amp; 8mm, Dark Grey, Right</t>
  </si>
  <si>
    <t>Ruuvilasilistan pt 10mm V tummanharmaa L5</t>
  </si>
  <si>
    <t>Glazing Bead End Plug for 10mm, Dark Grey, Left</t>
  </si>
  <si>
    <t>Ruuvilasilistan pt 10mm O tummanharmaa L5</t>
  </si>
  <si>
    <t>Glazing Bead End Plug for 10mm, Dark Grey, Right</t>
  </si>
  <si>
    <t>Uraruuvi (6/8mm) M4x12 tx20 A2 DIN965</t>
  </si>
  <si>
    <t>Screw M4x12  tx20 A2 DIN965</t>
  </si>
  <si>
    <t>Uraruuvi (10mm)M4x12 tx20 A2 DIN965</t>
  </si>
  <si>
    <t>Screw M4x14 tx20 A2 DIN965</t>
  </si>
  <si>
    <t>Mutteri M4 A2  DIN562</t>
  </si>
  <si>
    <t>Nut  M4 A2 DIN562</t>
  </si>
  <si>
    <t>Ruuvilasilistan holkki 10/6mm</t>
  </si>
  <si>
    <t>Glazin Sleeve 10/6mm</t>
  </si>
  <si>
    <t>Ruuvilasilistan holkki 10/8mm</t>
  </si>
  <si>
    <t>Glazin Sleeve 10/8mm</t>
  </si>
  <si>
    <t>Ruuvilasilistan holkki 10/10mm</t>
  </si>
  <si>
    <t>Glazin Sleeve 10/10mm</t>
  </si>
  <si>
    <t>Sivupussi O tummanharmaa *metalli*</t>
  </si>
  <si>
    <t>Item Bag, Dark Grey, Right *metal*</t>
  </si>
  <si>
    <t>Sivupussi  V tummanharmaa *metalli*</t>
  </si>
  <si>
    <t>Item Bag, Dark Grey, Left *metal*</t>
  </si>
  <si>
    <t>Sivupussi V kork.lasi L5 th *metalli*</t>
  </si>
  <si>
    <t>High Pane Item Bag Left dark grey L5 *metal*</t>
  </si>
  <si>
    <t>Sivupussi O kork.lasi L5 th *metalli*</t>
  </si>
  <si>
    <t>High Pane Item Bag Right dark grey L5 *metal*</t>
  </si>
  <si>
    <t>50220117</t>
  </si>
  <si>
    <t>Sivupussi V kork.lasi L5th *keskikahva*</t>
  </si>
  <si>
    <t>High Pane Item Bag Left dark grey L5 *middle handle*</t>
  </si>
  <si>
    <t>50220118</t>
  </si>
  <si>
    <t>Sivupussi O kork.lasi L5th *keskikahva*</t>
  </si>
  <si>
    <t>High Pane Item Bag Right dark grey L5 *middle handle*</t>
  </si>
  <si>
    <t>Säätöprofiiin peitekilpi tummanharmaa L5</t>
  </si>
  <si>
    <t>Telescopic Profile Cover Plate, Dark Grey</t>
  </si>
  <si>
    <t>Alapesä-1 kp L5</t>
  </si>
  <si>
    <t>Lower chamber-1 L5</t>
  </si>
  <si>
    <t>Alapesä-6 kp L5</t>
  </si>
  <si>
    <t>Lower chamber-6 L5</t>
  </si>
  <si>
    <t>Alapesä-9 kp L5</t>
  </si>
  <si>
    <t>Lower chamber-9 L5</t>
  </si>
  <si>
    <t>Yläpesä-1 kp L5</t>
  </si>
  <si>
    <t>Upper chamber-1 L5</t>
  </si>
  <si>
    <t>Yläpesä-6 kp L5</t>
  </si>
  <si>
    <t>Upper chamber-6 L5</t>
  </si>
  <si>
    <t>Yläpesä-9 kp L5</t>
  </si>
  <si>
    <t>Upper chamber-9 L5</t>
  </si>
  <si>
    <t>Säätöprofiilin kiinnitysosat L5</t>
  </si>
  <si>
    <t>Telescopic Profiles Hardware L5</t>
  </si>
  <si>
    <t>Laipallisen säätöprofiilin kiinnitysosa pss L5</t>
  </si>
  <si>
    <t>Hardware bag for Telescopic profile with flange, plastic bag L5</t>
  </si>
  <si>
    <t>Lasivedin kp 6mm</t>
  </si>
  <si>
    <t>Glass Pane Knob 6mm</t>
  </si>
  <si>
    <t>Lasivedin kp 8mm</t>
  </si>
  <si>
    <t>Glass Pane Knob 8mm</t>
  </si>
  <si>
    <t>Lasivedin kp 10mm</t>
  </si>
  <si>
    <t>Glass Pane Knob 10mm</t>
  </si>
  <si>
    <t>Lasivedin viistetty 6mm</t>
  </si>
  <si>
    <t>Glass Pane Knob Chamfered 6mm</t>
  </si>
  <si>
    <t>Lasivedin viistetty 8mm</t>
  </si>
  <si>
    <t>Glass Pane Knob Chamfered 8mm</t>
  </si>
  <si>
    <t>Lasivedin viistetty 10mm</t>
  </si>
  <si>
    <t>Glass Pane Knob Chamfered 10mm</t>
  </si>
  <si>
    <t>Salpalaitteen lukko L5</t>
  </si>
  <si>
    <t>Lock for latch L5</t>
  </si>
  <si>
    <t>Vesipellin tiivi. L-malli t.harm</t>
  </si>
  <si>
    <t>Seal for an External dark Grey</t>
  </si>
  <si>
    <t>m</t>
  </si>
  <si>
    <t>Alatiiviste tummanharmaa L5</t>
  </si>
  <si>
    <t>Bottom Seal dark grey</t>
  </si>
  <si>
    <t>Säätöprofiilin tiiviste L5</t>
  </si>
  <si>
    <t>Telescopic Profiles Seal</t>
  </si>
  <si>
    <t>Alaprofiilin kaidetiiviste tummanharmaa L5</t>
  </si>
  <si>
    <t>Lower Profiles Rail Seal dark grey</t>
  </si>
  <si>
    <t>Vinoharjatiiviste 4,8mm L5</t>
  </si>
  <si>
    <t>Angle brush seal</t>
  </si>
  <si>
    <t>Reunatiiviste 20mm kirk</t>
  </si>
  <si>
    <t>Edge Seal 20mm transparent</t>
  </si>
  <si>
    <t>Reunatiiviste 30mm kirk</t>
  </si>
  <si>
    <t>Edge Seal 30mm transparent</t>
  </si>
  <si>
    <t>Kulmatiiviste 30mm kirk</t>
  </si>
  <si>
    <t>Corner Seal 30mm transparent</t>
  </si>
  <si>
    <t>Kiinnityslista 6mm kirk</t>
  </si>
  <si>
    <t>Fastening Bead 6mm transparent</t>
  </si>
  <si>
    <t>Kiinnityslista 8mm kirk</t>
  </si>
  <si>
    <t>Fastening Bead 8mm transparent</t>
  </si>
  <si>
    <t>h-Lasivälitiiviste 6mm kirk</t>
  </si>
  <si>
    <t>h- Seal between panes 6mm transparent</t>
  </si>
  <si>
    <t>h-Lasivälitiiviste 8mm kirk</t>
  </si>
  <si>
    <t>h- Seal between panes 8mm transparent</t>
  </si>
  <si>
    <t>Kiinnityslista 10mm kirk</t>
  </si>
  <si>
    <t>Fastening Bead 10mm transparent</t>
  </si>
  <si>
    <t>h-Lasivälitiiviste 10mm kirk</t>
  </si>
  <si>
    <t>h- Seal between panes 10mm transparent</t>
  </si>
  <si>
    <t>Profiilin liitoskappalepussi  L5</t>
  </si>
  <si>
    <t>Profile Joint Unit plastic bag, L5</t>
  </si>
  <si>
    <t>Yläprofiilin jatkokpl.pss L5 th</t>
  </si>
  <si>
    <t>Upper Profiles Joint Unit Bag L5</t>
  </si>
  <si>
    <t>Yläprofiili L5</t>
  </si>
  <si>
    <t>Upper Profile L5</t>
  </si>
  <si>
    <t>Säätöprofiili L5</t>
  </si>
  <si>
    <t xml:space="preserve">Telescopic Profile L5 </t>
  </si>
  <si>
    <t>Säätöprofiili laipallinen L5</t>
  </si>
  <si>
    <t>Telescopic Profile with Flange L5</t>
  </si>
  <si>
    <t>Säätöprofiili korkea L5</t>
  </si>
  <si>
    <t xml:space="preserve">Telescopic Profile High L5 </t>
  </si>
  <si>
    <t>Alaprofiili L5</t>
  </si>
  <si>
    <t>Lower Profile L5</t>
  </si>
  <si>
    <t>Alaprofiili lipallinen L5</t>
  </si>
  <si>
    <t>Lower Profile with Eyeshade L5</t>
  </si>
  <si>
    <t>Ruuvilasilista 6mm</t>
  </si>
  <si>
    <t>Glazing Bead 6 mm L5</t>
  </si>
  <si>
    <t>Ruuvilasilista 6mm kansi</t>
  </si>
  <si>
    <t>Glazing Bead 6 mm L5, Cover</t>
  </si>
  <si>
    <t>Ruuvilasilista 8mm</t>
  </si>
  <si>
    <t>Glazing Bead 8 mm L5</t>
  </si>
  <si>
    <t>50220070</t>
  </si>
  <si>
    <t>Ruuvilasilista 10mm L5</t>
  </si>
  <si>
    <t>Glazing Bead 10 mm L5</t>
  </si>
  <si>
    <t>Ruuvilasilista 8/10 kansi</t>
  </si>
  <si>
    <t>Glazing Bead 8/10 mm L5 Cover</t>
  </si>
  <si>
    <t>Profiilin päätylappupussi (laipaton sprof.) tharmaa pss L5</t>
  </si>
  <si>
    <t>Profile endcap bag for telescopic profile, dark grey L5</t>
  </si>
  <si>
    <t>Profiilin päätylappupussi (laipallinen sprof.) tharmaa pss L5</t>
  </si>
  <si>
    <t>Profile endcap bag for telescopic profile with flange, dark grey L5</t>
  </si>
  <si>
    <t>Profiilin päätytulppa pss (korkea sprof) th L5</t>
  </si>
  <si>
    <t>Profile endcap bag (higher telescpopic profile), dark grey L5</t>
  </si>
  <si>
    <t>Upper profile joint units L5</t>
  </si>
  <si>
    <t>Profile joint unit L5</t>
  </si>
  <si>
    <t>Kiinnikekulma 50x60 th L5/L6PL</t>
  </si>
  <si>
    <t>Lower Mounting Bracket, dark grey</t>
  </si>
  <si>
    <t>Kiinnikekulma 50x60 vh L5/L6PL</t>
  </si>
  <si>
    <t>Lower Mounting Bracket, light grey</t>
  </si>
  <si>
    <t>Kiinnikekulma 50x90 th L5/L6PL</t>
  </si>
  <si>
    <t>Kiinnikekulma 50x90 vh L5/L6PL</t>
  </si>
  <si>
    <t>Kiinnikeluisti kp vh L5</t>
  </si>
  <si>
    <t>Bracket Slide assembly lg L5</t>
  </si>
  <si>
    <t>Kiinnikeluisti kp th L5</t>
  </si>
  <si>
    <t>Bracket Slide assembly dg L5</t>
  </si>
  <si>
    <t>Kiinnikekulman peitetulppa vh L5/L6PL</t>
  </si>
  <si>
    <t>Bracket cover, light gray L5</t>
  </si>
  <si>
    <t>Kiinnikekulman peitetulppa th L5/L6PL</t>
  </si>
  <si>
    <t>Bracket cover, dark gray</t>
  </si>
  <si>
    <t>Kiinnikeruuvipussi 1kpl L5</t>
  </si>
  <si>
    <t>Fastener Screw Bag 1pc L5</t>
  </si>
  <si>
    <t>Vesipellin kiinnitysruuvipussi L5</t>
  </si>
  <si>
    <t>Screws for Water Sill</t>
  </si>
  <si>
    <t>SEINÄPROFIILI</t>
  </si>
  <si>
    <t>SEINÄPROFIILIN KANSI</t>
  </si>
  <si>
    <t>SEINÄPROFIILIN TIIVISTE TH</t>
  </si>
  <si>
    <t>EXTENSION PROFILE SEAL, GARK GREY</t>
  </si>
  <si>
    <t>Lukkorunko kp oik L5/L6/L6T/L7T</t>
  </si>
  <si>
    <t>Lock body Right L5/L6/L6T/L7T</t>
  </si>
  <si>
    <t>Lukkorunko kp vas L5/L6/L6T/L7T</t>
  </si>
  <si>
    <t>Lock body Left L5/L6/L6T/L7T</t>
  </si>
  <si>
    <t>Painike kaksipuolinen kp</t>
  </si>
  <si>
    <t>Handle two sided</t>
  </si>
  <si>
    <t>Painike yksipuolinen kp</t>
  </si>
  <si>
    <t>Handle one sided</t>
  </si>
  <si>
    <t>Lasivastepussi kp</t>
  </si>
  <si>
    <t>Lock Keeper, Glazing side</t>
  </si>
  <si>
    <t>Vaijerikeskiö kokoonpano vasen</t>
  </si>
  <si>
    <t>Wire center left</t>
  </si>
  <si>
    <t>Vaijerikeskiö kokoonpano oikea</t>
  </si>
  <si>
    <t>Wire center right</t>
  </si>
  <si>
    <t>Lukon seinävaste kp</t>
  </si>
  <si>
    <t>Lock Keeper, wall side</t>
  </si>
  <si>
    <t>Painikkeen törmäyskumit</t>
  </si>
  <si>
    <t>Rubber stopper for handle</t>
  </si>
  <si>
    <t>Lukon etukansi oikea L5/L6/L6T/L7T</t>
  </si>
  <si>
    <t>Lock Front cover Plate Right L5/L6/L6T/L7T</t>
  </si>
  <si>
    <t>Lukon etukansi vasen L5/L6/L6T/L7T</t>
  </si>
  <si>
    <t>Lock Front cover Plate Left L5/L6/L6T/L7T</t>
  </si>
  <si>
    <t>Keskikahvan salvat L5</t>
  </si>
  <si>
    <t>Latches for middle handle L5</t>
  </si>
  <si>
    <t>Lukkosylinteri 2-puoleinen 1kpl L5/L6/L6T/L7T</t>
  </si>
  <si>
    <t>Lock Cylinder 2-sided 1pc L5/L6/L6T/L7T</t>
  </si>
  <si>
    <t>Lukkosylinteti vääntönupilla 1kpl L5/L6/L6T/L7T</t>
  </si>
  <si>
    <t>Lock cylinder with knob 1pc L5/L6/L6T/L7T</t>
  </si>
  <si>
    <t>Telescopic</t>
  </si>
  <si>
    <t>Glassing Bead</t>
  </si>
  <si>
    <t>Glassing Bead Cover</t>
  </si>
  <si>
    <t>Subtotal Perfiles</t>
  </si>
  <si>
    <t>Perfiles</t>
  </si>
  <si>
    <t>Code</t>
  </si>
  <si>
    <t>Lenght</t>
  </si>
  <si>
    <t>List Price</t>
  </si>
  <si>
    <t>SCL Price</t>
  </si>
  <si>
    <t>Pérdida</t>
  </si>
  <si>
    <t>Total Material</t>
  </si>
  <si>
    <t>List Price +ROY</t>
  </si>
  <si>
    <t>Dólar</t>
  </si>
  <si>
    <t>Euro</t>
  </si>
  <si>
    <t>UF</t>
  </si>
  <si>
    <t>C Cach Price</t>
  </si>
  <si>
    <t>Unit</t>
  </si>
  <si>
    <t>Units</t>
  </si>
  <si>
    <t>pérdida</t>
  </si>
  <si>
    <t>total Comp</t>
  </si>
  <si>
    <t xml:space="preserve"> ( felpa Telescópico )</t>
  </si>
  <si>
    <t>Mismo largo Telescópico</t>
  </si>
  <si>
    <t>x Defecto</t>
  </si>
  <si>
    <t>1 x hoja ( largo de cristal; no considerar las aperturas )</t>
  </si>
  <si>
    <t>1 x hoja de apertura</t>
  </si>
  <si>
    <t>54220002</t>
  </si>
  <si>
    <t>Brush Seal Dark Grey</t>
  </si>
  <si>
    <t>Quantity</t>
  </si>
  <si>
    <t>Price List</t>
  </si>
  <si>
    <t>Price List + ROY</t>
  </si>
  <si>
    <t>CIF</t>
  </si>
  <si>
    <t>Price List + Roy</t>
  </si>
  <si>
    <t>Total CLP</t>
  </si>
  <si>
    <t>Lower mounting brackets Dark Grey</t>
  </si>
  <si>
    <t>Total Herrajes + Perfiles</t>
  </si>
  <si>
    <t>Unit List Price</t>
  </si>
  <si>
    <t>Total CLP SCL Price</t>
  </si>
  <si>
    <t>Unit List Price + ROY</t>
  </si>
  <si>
    <t>ML</t>
  </si>
  <si>
    <t>M2  CRISTAL</t>
  </si>
  <si>
    <t xml:space="preserve">$ CRISTAL </t>
  </si>
  <si>
    <t>$ PERFILES</t>
  </si>
  <si>
    <t>$ HERRAJES</t>
  </si>
  <si>
    <t xml:space="preserve"> $ MANOF </t>
  </si>
  <si>
    <t>$ MANOI</t>
  </si>
  <si>
    <t>Total Costo</t>
  </si>
  <si>
    <t>P1</t>
  </si>
  <si>
    <t>PRECIO DE VENTA SIN IVA</t>
  </si>
  <si>
    <t>DPTO</t>
  </si>
</sst>
</file>

<file path=xl/styles.xml><?xml version="1.0" encoding="utf-8"?>
<styleSheet xmlns="http://schemas.openxmlformats.org/spreadsheetml/2006/main">
  <numFmts count="4">
    <numFmt numFmtId="44" formatCode="_-* #,##0.00\ &quot;€&quot;_-;\-* #,##0.00\ &quot;€&quot;_-;_-* &quot;-&quot;??\ &quot;€&quot;_-;_-@_-"/>
    <numFmt numFmtId="164" formatCode="0.0"/>
    <numFmt numFmtId="165" formatCode="#,##0.0"/>
    <numFmt numFmtId="166" formatCode="_-&quot;$&quot;\ * #,##0_-;\-&quot;$&quot;\ * #,##0_-;_-&quot;$&quot;\ * &quot;-&quot;??_-;_-@_-"/>
  </numFmts>
  <fonts count="15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12"/>
      <name val="Verdana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29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Fill="1" applyBorder="1"/>
    <xf numFmtId="0" fontId="2" fillId="0" borderId="5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0" borderId="0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/>
    <xf numFmtId="0" fontId="3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2" fillId="3" borderId="7" xfId="0" applyFont="1" applyFill="1" applyBorder="1"/>
    <xf numFmtId="0" fontId="3" fillId="3" borderId="7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Fill="1" applyBorder="1"/>
    <xf numFmtId="0" fontId="3" fillId="0" borderId="5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" fontId="3" fillId="0" borderId="0" xfId="0" applyNumberFormat="1" applyFont="1" applyBorder="1"/>
    <xf numFmtId="0" fontId="2" fillId="3" borderId="2" xfId="0" applyFont="1" applyFill="1" applyBorder="1"/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" fontId="3" fillId="3" borderId="7" xfId="0" applyNumberFormat="1" applyFont="1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4" xfId="0" applyFont="1" applyFill="1" applyBorder="1"/>
    <xf numFmtId="0" fontId="3" fillId="0" borderId="14" xfId="0" applyFont="1" applyFill="1" applyBorder="1"/>
    <xf numFmtId="0" fontId="3" fillId="3" borderId="8" xfId="0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49" fontId="3" fillId="3" borderId="15" xfId="0" applyNumberFormat="1" applyFont="1" applyFill="1" applyBorder="1"/>
    <xf numFmtId="0" fontId="7" fillId="3" borderId="16" xfId="0" applyFont="1" applyFill="1" applyBorder="1"/>
    <xf numFmtId="0" fontId="3" fillId="3" borderId="16" xfId="0" applyFont="1" applyFill="1" applyBorder="1"/>
    <xf numFmtId="0" fontId="3" fillId="3" borderId="17" xfId="0" applyFont="1" applyFill="1" applyBorder="1" applyAlignment="1">
      <alignment horizontal="center"/>
    </xf>
    <xf numFmtId="49" fontId="6" fillId="3" borderId="15" xfId="0" applyNumberFormat="1" applyFont="1" applyFill="1" applyBorder="1"/>
    <xf numFmtId="0" fontId="8" fillId="3" borderId="16" xfId="0" applyFont="1" applyFill="1" applyBorder="1"/>
    <xf numFmtId="0" fontId="6" fillId="3" borderId="16" xfId="0" applyFont="1" applyFill="1" applyBorder="1"/>
    <xf numFmtId="0" fontId="6" fillId="3" borderId="17" xfId="0" applyFont="1" applyFill="1" applyBorder="1" applyAlignment="1">
      <alignment horizontal="center"/>
    </xf>
    <xf numFmtId="49" fontId="3" fillId="3" borderId="18" xfId="0" applyNumberFormat="1" applyFont="1" applyFill="1" applyBorder="1"/>
    <xf numFmtId="0" fontId="7" fillId="3" borderId="19" xfId="0" applyFont="1" applyFill="1" applyBorder="1"/>
    <xf numFmtId="0" fontId="3" fillId="3" borderId="19" xfId="0" applyFont="1" applyFill="1" applyBorder="1"/>
    <xf numFmtId="0" fontId="3" fillId="3" borderId="20" xfId="0" applyFont="1" applyFill="1" applyBorder="1" applyAlignment="1">
      <alignment horizontal="center"/>
    </xf>
    <xf numFmtId="49" fontId="6" fillId="3" borderId="14" xfId="0" applyNumberFormat="1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21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21" xfId="0" applyFont="1" applyFill="1" applyBorder="1" applyAlignment="1">
      <alignment horizontal="center"/>
    </xf>
    <xf numFmtId="49" fontId="6" fillId="3" borderId="18" xfId="0" applyNumberFormat="1" applyFont="1" applyFill="1" applyBorder="1"/>
    <xf numFmtId="0" fontId="8" fillId="3" borderId="19" xfId="0" applyFont="1" applyFill="1" applyBorder="1"/>
    <xf numFmtId="0" fontId="6" fillId="3" borderId="19" xfId="0" applyFont="1" applyFill="1" applyBorder="1"/>
    <xf numFmtId="0" fontId="6" fillId="3" borderId="20" xfId="0" applyFont="1" applyFill="1" applyBorder="1" applyAlignment="1">
      <alignment horizontal="center"/>
    </xf>
    <xf numFmtId="49" fontId="3" fillId="3" borderId="14" xfId="0" applyNumberFormat="1" applyFont="1" applyFill="1" applyBorder="1"/>
    <xf numFmtId="0" fontId="7" fillId="3" borderId="0" xfId="0" applyFont="1" applyFill="1" applyBorder="1"/>
    <xf numFmtId="0" fontId="3" fillId="3" borderId="14" xfId="0" applyFont="1" applyFill="1" applyBorder="1" applyAlignment="1">
      <alignment horizontal="left"/>
    </xf>
    <xf numFmtId="0" fontId="3" fillId="3" borderId="18" xfId="0" applyFont="1" applyFill="1" applyBorder="1"/>
    <xf numFmtId="0" fontId="3" fillId="3" borderId="18" xfId="0" applyFont="1" applyFill="1" applyBorder="1" applyAlignment="1">
      <alignment horizontal="left"/>
    </xf>
    <xf numFmtId="49" fontId="3" fillId="0" borderId="0" xfId="0" applyNumberFormat="1" applyFont="1" applyBorder="1"/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3" fillId="0" borderId="15" xfId="0" applyNumberFormat="1" applyFont="1" applyFill="1" applyBorder="1"/>
    <xf numFmtId="0" fontId="7" fillId="0" borderId="16" xfId="0" applyFont="1" applyFill="1" applyBorder="1"/>
    <xf numFmtId="0" fontId="3" fillId="0" borderId="16" xfId="0" applyFont="1" applyBorder="1"/>
    <xf numFmtId="0" fontId="3" fillId="0" borderId="17" xfId="0" applyFont="1" applyBorder="1" applyAlignment="1">
      <alignment horizontal="center"/>
    </xf>
    <xf numFmtId="0" fontId="3" fillId="3" borderId="15" xfId="0" applyFont="1" applyFill="1" applyBorder="1"/>
    <xf numFmtId="0" fontId="3" fillId="0" borderId="14" xfId="0" applyFont="1" applyBorder="1"/>
    <xf numFmtId="0" fontId="7" fillId="0" borderId="0" xfId="0" applyNumberFormat="1" applyFont="1" applyFill="1" applyBorder="1"/>
    <xf numFmtId="0" fontId="7" fillId="0" borderId="0" xfId="0" applyFont="1" applyFill="1" applyBorder="1"/>
    <xf numFmtId="0" fontId="3" fillId="0" borderId="21" xfId="0" applyFont="1" applyBorder="1" applyAlignment="1">
      <alignment horizontal="center"/>
    </xf>
    <xf numFmtId="0" fontId="3" fillId="3" borderId="14" xfId="0" applyFont="1" applyFill="1" applyBorder="1"/>
    <xf numFmtId="0" fontId="3" fillId="0" borderId="18" xfId="0" applyNumberFormat="1" applyFont="1" applyFill="1" applyBorder="1"/>
    <xf numFmtId="0" fontId="7" fillId="0" borderId="19" xfId="0" applyFont="1" applyFill="1" applyBorder="1"/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1" fontId="3" fillId="3" borderId="21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" fontId="3" fillId="3" borderId="20" xfId="0" applyNumberFormat="1" applyFont="1" applyFill="1" applyBorder="1" applyAlignment="1">
      <alignment horizontal="center"/>
    </xf>
    <xf numFmtId="49" fontId="5" fillId="0" borderId="0" xfId="0" applyNumberFormat="1" applyFont="1" applyFill="1" applyBorder="1"/>
    <xf numFmtId="0" fontId="3" fillId="0" borderId="22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3" xfId="0" applyNumberFormat="1" applyFont="1" applyFill="1" applyBorder="1" applyAlignment="1">
      <alignment horizontal="center"/>
    </xf>
    <xf numFmtId="49" fontId="3" fillId="0" borderId="18" xfId="0" applyNumberFormat="1" applyFont="1" applyFill="1" applyBorder="1" applyAlignment="1">
      <alignment horizontal="center"/>
    </xf>
    <xf numFmtId="49" fontId="3" fillId="0" borderId="20" xfId="0" applyNumberFormat="1" applyFont="1" applyFill="1" applyBorder="1" applyAlignment="1">
      <alignment horizontal="center"/>
    </xf>
    <xf numFmtId="49" fontId="3" fillId="0" borderId="14" xfId="0" applyNumberFormat="1" applyFont="1" applyFill="1" applyBorder="1" applyAlignment="1">
      <alignment horizontal="center"/>
    </xf>
    <xf numFmtId="49" fontId="3" fillId="0" borderId="21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Border="1"/>
    <xf numFmtId="0" fontId="10" fillId="4" borderId="0" xfId="0" applyFont="1" applyFill="1"/>
    <xf numFmtId="0" fontId="2" fillId="4" borderId="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1" fillId="4" borderId="0" xfId="0" applyFont="1" applyFill="1"/>
    <xf numFmtId="0" fontId="2" fillId="4" borderId="0" xfId="0" applyFont="1" applyFill="1" applyBorder="1" applyAlignment="1">
      <alignment horizontal="center"/>
    </xf>
    <xf numFmtId="0" fontId="12" fillId="4" borderId="0" xfId="0" applyFont="1" applyFill="1"/>
    <xf numFmtId="0" fontId="7" fillId="4" borderId="0" xfId="0" applyFont="1" applyFill="1" applyBorder="1"/>
    <xf numFmtId="14" fontId="2" fillId="4" borderId="0" xfId="0" applyNumberFormat="1" applyFont="1" applyFill="1" applyAlignment="1">
      <alignment horizontal="left"/>
    </xf>
    <xf numFmtId="9" fontId="0" fillId="4" borderId="0" xfId="0" applyNumberFormat="1" applyFill="1" applyBorder="1"/>
    <xf numFmtId="0" fontId="2" fillId="4" borderId="0" xfId="0" applyFont="1" applyFill="1"/>
    <xf numFmtId="0" fontId="2" fillId="5" borderId="25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29" xfId="0" applyFont="1" applyFill="1" applyBorder="1"/>
    <xf numFmtId="0" fontId="2" fillId="5" borderId="22" xfId="0" applyFont="1" applyFill="1" applyBorder="1"/>
    <xf numFmtId="0" fontId="2" fillId="5" borderId="22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49" fontId="2" fillId="0" borderId="2" xfId="0" applyNumberFormat="1" applyFont="1" applyBorder="1"/>
    <xf numFmtId="0" fontId="7" fillId="0" borderId="3" xfId="0" applyFont="1" applyBorder="1"/>
    <xf numFmtId="2" fontId="7" fillId="0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1" xfId="0" quotePrefix="1" applyFont="1" applyFill="1" applyBorder="1"/>
    <xf numFmtId="0" fontId="7" fillId="0" borderId="0" xfId="0" applyFont="1"/>
    <xf numFmtId="49" fontId="2" fillId="0" borderId="6" xfId="0" applyNumberFormat="1" applyFont="1" applyBorder="1"/>
    <xf numFmtId="0" fontId="7" fillId="0" borderId="7" xfId="0" applyFont="1" applyBorder="1"/>
    <xf numFmtId="2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quotePrefix="1" applyFont="1" applyFill="1" applyBorder="1"/>
    <xf numFmtId="0" fontId="7" fillId="6" borderId="9" xfId="0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left"/>
    </xf>
    <xf numFmtId="0" fontId="7" fillId="0" borderId="7" xfId="0" applyFont="1" applyFill="1" applyBorder="1"/>
    <xf numFmtId="49" fontId="2" fillId="0" borderId="6" xfId="0" applyNumberFormat="1" applyFont="1" applyBorder="1" applyAlignment="1">
      <alignment horizontal="left"/>
    </xf>
    <xf numFmtId="2" fontId="7" fillId="0" borderId="7" xfId="2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2" fillId="6" borderId="6" xfId="0" applyNumberFormat="1" applyFont="1" applyFill="1" applyBorder="1" applyAlignment="1">
      <alignment horizontal="left"/>
    </xf>
    <xf numFmtId="0" fontId="7" fillId="6" borderId="7" xfId="0" applyFont="1" applyFill="1" applyBorder="1"/>
    <xf numFmtId="2" fontId="7" fillId="6" borderId="7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2" fillId="6" borderId="29" xfId="0" applyNumberFormat="1" applyFont="1" applyFill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2" fillId="6" borderId="10" xfId="0" applyNumberFormat="1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2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7" borderId="0" xfId="0" applyFont="1" applyFill="1" applyBorder="1"/>
    <xf numFmtId="3" fontId="0" fillId="0" borderId="19" xfId="0" applyNumberFormat="1" applyBorder="1"/>
    <xf numFmtId="3" fontId="0" fillId="0" borderId="19" xfId="0" applyNumberFormat="1" applyBorder="1" applyAlignment="1">
      <alignment horizontal="center"/>
    </xf>
    <xf numFmtId="165" fontId="0" fillId="0" borderId="0" xfId="0" applyNumberFormat="1"/>
    <xf numFmtId="165" fontId="0" fillId="0" borderId="19" xfId="0" applyNumberFormat="1" applyBorder="1"/>
    <xf numFmtId="9" fontId="0" fillId="0" borderId="0" xfId="1" applyFont="1"/>
    <xf numFmtId="9" fontId="0" fillId="0" borderId="19" xfId="1" applyFont="1" applyBorder="1"/>
    <xf numFmtId="4" fontId="0" fillId="0" borderId="0" xfId="0" applyNumberFormat="1"/>
    <xf numFmtId="4" fontId="0" fillId="0" borderId="19" xfId="0" applyNumberFormat="1" applyBorder="1"/>
    <xf numFmtId="0" fontId="3" fillId="0" borderId="17" xfId="0" applyFont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49" fontId="2" fillId="7" borderId="6" xfId="0" applyNumberFormat="1" applyFont="1" applyFill="1" applyBorder="1"/>
    <xf numFmtId="0" fontId="2" fillId="3" borderId="14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3" fillId="8" borderId="0" xfId="0" applyFont="1" applyFill="1" applyBorder="1"/>
    <xf numFmtId="0" fontId="13" fillId="8" borderId="0" xfId="0" applyFont="1" applyFill="1" applyBorder="1"/>
    <xf numFmtId="0" fontId="3" fillId="8" borderId="19" xfId="0" applyFont="1" applyFill="1" applyBorder="1" applyAlignment="1">
      <alignment horizontal="center"/>
    </xf>
    <xf numFmtId="49" fontId="2" fillId="0" borderId="6" xfId="0" applyNumberFormat="1" applyFont="1" applyFill="1" applyBorder="1"/>
    <xf numFmtId="49" fontId="3" fillId="9" borderId="15" xfId="0" applyNumberFormat="1" applyFont="1" applyFill="1" applyBorder="1"/>
    <xf numFmtId="0" fontId="3" fillId="8" borderId="18" xfId="0" applyNumberFormat="1" applyFont="1" applyFill="1" applyBorder="1"/>
    <xf numFmtId="0" fontId="3" fillId="0" borderId="0" xfId="0" quotePrefix="1" applyFont="1" applyBorder="1"/>
    <xf numFmtId="49" fontId="3" fillId="8" borderId="0" xfId="0" applyNumberFormat="1" applyFont="1" applyFill="1" applyBorder="1"/>
    <xf numFmtId="0" fontId="7" fillId="8" borderId="0" xfId="0" applyFont="1" applyFill="1" applyBorder="1"/>
    <xf numFmtId="0" fontId="3" fillId="10" borderId="0" xfId="0" applyFont="1" applyFill="1" applyBorder="1"/>
    <xf numFmtId="0" fontId="7" fillId="10" borderId="0" xfId="0" applyFont="1" applyFill="1" applyBorder="1"/>
    <xf numFmtId="0" fontId="3" fillId="0" borderId="0" xfId="0" applyFont="1" applyFill="1" applyBorder="1" applyAlignment="1">
      <alignment horizontal="left"/>
    </xf>
    <xf numFmtId="165" fontId="0" fillId="7" borderId="0" xfId="0" applyNumberFormat="1" applyFill="1"/>
    <xf numFmtId="4" fontId="0" fillId="7" borderId="0" xfId="0" applyNumberFormat="1" applyFill="1"/>
    <xf numFmtId="0" fontId="7" fillId="3" borderId="18" xfId="0" applyFont="1" applyFill="1" applyBorder="1"/>
    <xf numFmtId="9" fontId="0" fillId="0" borderId="22" xfId="1" applyFont="1" applyBorder="1"/>
    <xf numFmtId="9" fontId="0" fillId="0" borderId="23" xfId="1" applyFont="1" applyBorder="1"/>
    <xf numFmtId="9" fontId="0" fillId="0" borderId="24" xfId="1" applyFont="1" applyBorder="1"/>
    <xf numFmtId="4" fontId="3" fillId="3" borderId="16" xfId="0" applyNumberFormat="1" applyFont="1" applyFill="1" applyBorder="1"/>
    <xf numFmtId="4" fontId="3" fillId="3" borderId="0" xfId="0" applyNumberFormat="1" applyFont="1" applyFill="1" applyBorder="1"/>
    <xf numFmtId="4" fontId="3" fillId="3" borderId="19" xfId="0" applyNumberFormat="1" applyFont="1" applyFill="1" applyBorder="1"/>
    <xf numFmtId="2" fontId="3" fillId="3" borderId="22" xfId="0" applyNumberFormat="1" applyFont="1" applyFill="1" applyBorder="1" applyAlignment="1">
      <alignment horizontal="center"/>
    </xf>
    <xf numFmtId="2" fontId="3" fillId="3" borderId="23" xfId="0" applyNumberFormat="1" applyFont="1" applyFill="1" applyBorder="1" applyAlignment="1">
      <alignment horizontal="center"/>
    </xf>
    <xf numFmtId="2" fontId="3" fillId="3" borderId="24" xfId="0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2" fillId="0" borderId="34" xfId="0" applyFont="1" applyBorder="1"/>
    <xf numFmtId="4" fontId="3" fillId="0" borderId="0" xfId="0" applyNumberFormat="1" applyFont="1" applyBorder="1"/>
    <xf numFmtId="49" fontId="2" fillId="0" borderId="6" xfId="0" applyNumberFormat="1" applyFont="1" applyBorder="1" applyAlignment="1">
      <alignment horizontal="right"/>
    </xf>
    <xf numFmtId="3" fontId="0" fillId="10" borderId="0" xfId="0" applyNumberFormat="1" applyFill="1"/>
    <xf numFmtId="2" fontId="3" fillId="0" borderId="0" xfId="0" applyNumberFormat="1" applyFont="1" applyFill="1" applyBorder="1"/>
    <xf numFmtId="3" fontId="3" fillId="0" borderId="0" xfId="0" applyNumberFormat="1" applyFont="1" applyFill="1" applyBorder="1"/>
    <xf numFmtId="49" fontId="3" fillId="8" borderId="19" xfId="0" applyNumberFormat="1" applyFont="1" applyFill="1" applyBorder="1"/>
    <xf numFmtId="0" fontId="7" fillId="8" borderId="19" xfId="0" applyFont="1" applyFill="1" applyBorder="1"/>
    <xf numFmtId="0" fontId="3" fillId="0" borderId="19" xfId="0" applyFont="1" applyFill="1" applyBorder="1"/>
    <xf numFmtId="3" fontId="3" fillId="10" borderId="0" xfId="0" applyNumberFormat="1" applyFont="1" applyFill="1" applyBorder="1"/>
    <xf numFmtId="9" fontId="8" fillId="3" borderId="19" xfId="1" applyFont="1" applyFill="1" applyBorder="1"/>
    <xf numFmtId="9" fontId="8" fillId="3" borderId="0" xfId="1" applyFont="1" applyFill="1" applyBorder="1"/>
    <xf numFmtId="9" fontId="3" fillId="3" borderId="0" xfId="1" applyFont="1" applyFill="1" applyBorder="1"/>
    <xf numFmtId="9" fontId="8" fillId="3" borderId="16" xfId="1" applyFont="1" applyFill="1" applyBorder="1"/>
    <xf numFmtId="49" fontId="6" fillId="3" borderId="18" xfId="0" applyNumberFormat="1" applyFont="1" applyFill="1" applyBorder="1" applyAlignment="1">
      <alignment horizontal="center"/>
    </xf>
    <xf numFmtId="4" fontId="6" fillId="3" borderId="0" xfId="0" applyNumberFormat="1" applyFont="1" applyFill="1" applyBorder="1"/>
    <xf numFmtId="4" fontId="6" fillId="3" borderId="19" xfId="0" applyNumberFormat="1" applyFont="1" applyFill="1" applyBorder="1"/>
    <xf numFmtId="4" fontId="6" fillId="3" borderId="16" xfId="0" applyNumberFormat="1" applyFont="1" applyFill="1" applyBorder="1"/>
    <xf numFmtId="2" fontId="8" fillId="3" borderId="0" xfId="0" applyNumberFormat="1" applyFont="1" applyFill="1" applyBorder="1"/>
    <xf numFmtId="0" fontId="3" fillId="3" borderId="18" xfId="0" applyNumberFormat="1" applyFont="1" applyFill="1" applyBorder="1"/>
    <xf numFmtId="2" fontId="3" fillId="3" borderId="17" xfId="0" applyNumberFormat="1" applyFont="1" applyFill="1" applyBorder="1" applyAlignment="1">
      <alignment horizontal="center"/>
    </xf>
    <xf numFmtId="2" fontId="3" fillId="3" borderId="21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0" borderId="35" xfId="0" applyFont="1" applyFill="1" applyBorder="1"/>
    <xf numFmtId="4" fontId="3" fillId="0" borderId="35" xfId="0" applyNumberFormat="1" applyFont="1" applyBorder="1"/>
    <xf numFmtId="3" fontId="0" fillId="10" borderId="34" xfId="0" applyNumberFormat="1" applyFill="1" applyBorder="1"/>
    <xf numFmtId="0" fontId="3" fillId="0" borderId="7" xfId="0" applyFont="1" applyBorder="1"/>
    <xf numFmtId="2" fontId="3" fillId="0" borderId="19" xfId="0" applyNumberFormat="1" applyFont="1" applyBorder="1"/>
    <xf numFmtId="3" fontId="6" fillId="3" borderId="20" xfId="0" applyNumberFormat="1" applyFont="1" applyFill="1" applyBorder="1" applyAlignment="1">
      <alignment horizontal="center"/>
    </xf>
    <xf numFmtId="3" fontId="6" fillId="3" borderId="21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6" fillId="3" borderId="17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8" fillId="3" borderId="18" xfId="0" applyFont="1" applyFill="1" applyBorder="1"/>
    <xf numFmtId="4" fontId="6" fillId="3" borderId="36" xfId="0" applyNumberFormat="1" applyFont="1" applyFill="1" applyBorder="1"/>
    <xf numFmtId="3" fontId="0" fillId="0" borderId="0" xfId="0" applyNumberFormat="1" applyFont="1" applyAlignment="1">
      <alignment horizontal="center"/>
    </xf>
    <xf numFmtId="0" fontId="2" fillId="8" borderId="0" xfId="0" applyFont="1" applyFill="1" applyBorder="1"/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0" fillId="0" borderId="0" xfId="0" applyFont="1"/>
    <xf numFmtId="0" fontId="14" fillId="10" borderId="7" xfId="0" applyFont="1" applyFill="1" applyBorder="1"/>
    <xf numFmtId="0" fontId="0" fillId="0" borderId="0" xfId="0"/>
    <xf numFmtId="0" fontId="0" fillId="0" borderId="7" xfId="0" applyBorder="1"/>
    <xf numFmtId="0" fontId="0" fillId="11" borderId="7" xfId="0" applyFill="1" applyBorder="1"/>
    <xf numFmtId="0" fontId="0" fillId="0" borderId="7" xfId="0" applyBorder="1" applyAlignment="1">
      <alignment horizontal="center"/>
    </xf>
    <xf numFmtId="0" fontId="14" fillId="2" borderId="7" xfId="0" applyFont="1" applyFill="1" applyBorder="1"/>
    <xf numFmtId="0" fontId="0" fillId="10" borderId="7" xfId="0" applyFill="1" applyBorder="1"/>
    <xf numFmtId="3" fontId="0" fillId="11" borderId="7" xfId="0" applyNumberFormat="1" applyFill="1" applyBorder="1"/>
    <xf numFmtId="3" fontId="0" fillId="10" borderId="7" xfId="0" applyNumberFormat="1" applyFill="1" applyBorder="1"/>
    <xf numFmtId="166" fontId="0" fillId="10" borderId="7" xfId="3" applyNumberFormat="1" applyFont="1" applyFill="1" applyBorder="1"/>
    <xf numFmtId="166" fontId="14" fillId="2" borderId="7" xfId="0" applyNumberFormat="1" applyFont="1" applyFill="1" applyBorder="1"/>
  </cellXfs>
  <cellStyles count="4">
    <cellStyle name="Moneda" xfId="3" builtinId="4"/>
    <cellStyle name="Normal" xfId="0" builtinId="0"/>
    <cellStyle name="Porcentual" xfId="1" builtinId="5"/>
    <cellStyle name="Prosentti 5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erto/Documents/Panorama%20Chile/LUMON/L5%20Panorama%20price%20list%2031%2011%20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ce list"/>
      <sheetName val="Laskenta taul."/>
    </sheetNames>
    <sheetDataSet>
      <sheetData sheetId="0">
        <row r="77">
          <cell r="B77">
            <v>11225238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1"/>
  <sheetViews>
    <sheetView topLeftCell="A237" workbookViewId="0">
      <selection activeCell="B248" sqref="B248"/>
    </sheetView>
  </sheetViews>
  <sheetFormatPr baseColWidth="10" defaultRowHeight="15"/>
  <cols>
    <col min="1" max="1" width="12.140625" style="1" customWidth="1"/>
    <col min="2" max="2" width="43" style="1" customWidth="1"/>
    <col min="3" max="4" width="11.42578125" style="1"/>
    <col min="5" max="5" width="14.85546875" style="1" customWidth="1"/>
    <col min="6" max="6" width="14.42578125" style="1" customWidth="1"/>
    <col min="7" max="7" width="14" style="1" customWidth="1"/>
    <col min="8" max="8" width="25.140625" style="1" customWidth="1"/>
    <col min="9" max="9" width="21.7109375" style="1" customWidth="1"/>
    <col min="10" max="11" width="11.42578125" style="1"/>
    <col min="12" max="12" width="0" style="1" hidden="1" customWidth="1"/>
    <col min="13" max="13" width="30" style="1" customWidth="1"/>
    <col min="14" max="14" width="11.42578125" style="1"/>
    <col min="15" max="15" width="12.28515625" style="1" bestFit="1" customWidth="1"/>
    <col min="16" max="16384" width="11.42578125" style="1"/>
  </cols>
  <sheetData>
    <row r="1" spans="1:15">
      <c r="B1" s="1" t="s">
        <v>164</v>
      </c>
      <c r="C1" s="1">
        <v>4</v>
      </c>
    </row>
    <row r="2" spans="1:15">
      <c r="B2" s="1" t="s">
        <v>165</v>
      </c>
      <c r="C2" s="1">
        <v>12</v>
      </c>
    </row>
    <row r="3" spans="1:15">
      <c r="F3" s="1" t="s">
        <v>21</v>
      </c>
      <c r="I3" s="1">
        <f>$C$2*$I$211</f>
        <v>2285295.1685818536</v>
      </c>
      <c r="J3" s="1">
        <f>+$I$211</f>
        <v>190441.26404848782</v>
      </c>
    </row>
    <row r="4" spans="1:15">
      <c r="B4" s="1" t="s">
        <v>382</v>
      </c>
      <c r="C4" s="1">
        <v>660</v>
      </c>
      <c r="F4" s="225" t="s">
        <v>55</v>
      </c>
      <c r="I4" s="1">
        <f>$C$2*$I$229</f>
        <v>1107063.9025237118</v>
      </c>
      <c r="J4" s="1">
        <f>+$I$229</f>
        <v>92255.325210309311</v>
      </c>
      <c r="K4" s="1">
        <f>+J4+J5+J6+J7+J8</f>
        <v>353427.03311326087</v>
      </c>
    </row>
    <row r="5" spans="1:15">
      <c r="B5" s="1" t="s">
        <v>383</v>
      </c>
      <c r="C5" s="1">
        <f>1.07*C4</f>
        <v>706.2</v>
      </c>
      <c r="F5" s="1" t="s">
        <v>79</v>
      </c>
      <c r="I5" s="1">
        <f>$C$2*$I$243</f>
        <v>432965.4670909486</v>
      </c>
      <c r="J5" s="1">
        <f>+$I$243</f>
        <v>36080.455590912381</v>
      </c>
    </row>
    <row r="6" spans="1:15">
      <c r="B6" s="1" t="s">
        <v>384</v>
      </c>
      <c r="C6" s="1">
        <v>26400</v>
      </c>
      <c r="F6" s="4" t="s">
        <v>396</v>
      </c>
      <c r="I6" s="1">
        <f>+$P$101*$C$2</f>
        <v>133265.29276302681</v>
      </c>
      <c r="J6" s="1">
        <f>+$P$101</f>
        <v>11105.441063585567</v>
      </c>
    </row>
    <row r="7" spans="1:15">
      <c r="F7" s="1" t="s">
        <v>114</v>
      </c>
      <c r="I7" s="1">
        <f>+J7*$C$2</f>
        <v>882206.88123711338</v>
      </c>
      <c r="J7" s="1">
        <f>+$F$189</f>
        <v>73517.240103092787</v>
      </c>
    </row>
    <row r="8" spans="1:15">
      <c r="F8" s="250" t="s">
        <v>56</v>
      </c>
      <c r="G8" s="198"/>
      <c r="H8" s="198"/>
      <c r="I8" s="198">
        <f>J8*$C$2</f>
        <v>1685622.8537443304</v>
      </c>
      <c r="J8" s="198">
        <f>+$I$272</f>
        <v>140468.57114536085</v>
      </c>
    </row>
    <row r="9" spans="1:15">
      <c r="F9" s="245" t="s">
        <v>404</v>
      </c>
      <c r="G9" s="245"/>
      <c r="H9" s="245"/>
      <c r="I9" s="245"/>
      <c r="J9" s="245">
        <f>SUM(J3:J8)</f>
        <v>543868.29716174875</v>
      </c>
    </row>
    <row r="16" spans="1:15" ht="15.75" thickBot="1">
      <c r="A16" s="3" t="s">
        <v>5</v>
      </c>
      <c r="B16" s="4"/>
      <c r="C16" s="4"/>
      <c r="D16" s="4"/>
      <c r="E16" s="4"/>
      <c r="F16" s="4"/>
      <c r="G16" s="4"/>
      <c r="H16" s="4"/>
      <c r="I16" s="4"/>
      <c r="J16" s="3" t="s">
        <v>144</v>
      </c>
      <c r="K16" s="3"/>
      <c r="L16" s="3"/>
      <c r="M16" s="3">
        <v>0</v>
      </c>
      <c r="N16" s="4"/>
      <c r="O16" s="4"/>
    </row>
    <row r="17" spans="1:15" ht="15.75" thickBot="1">
      <c r="A17" s="4"/>
      <c r="B17" s="4"/>
      <c r="C17" s="4"/>
      <c r="D17" s="4"/>
      <c r="E17" s="4"/>
      <c r="F17" s="3" t="s">
        <v>6</v>
      </c>
      <c r="G17" s="4"/>
      <c r="H17" s="5" t="s">
        <v>7</v>
      </c>
      <c r="I17" s="4"/>
      <c r="J17" s="3"/>
      <c r="K17" s="3"/>
      <c r="L17" s="3"/>
      <c r="M17" s="3"/>
      <c r="N17" s="4"/>
      <c r="O17" s="4"/>
    </row>
    <row r="18" spans="1:15">
      <c r="A18" s="6" t="s">
        <v>8</v>
      </c>
      <c r="B18" s="7" t="s">
        <v>9</v>
      </c>
      <c r="C18" s="7" t="s">
        <v>10</v>
      </c>
      <c r="D18" s="7" t="s">
        <v>11</v>
      </c>
      <c r="E18" s="8" t="s">
        <v>12</v>
      </c>
      <c r="F18" s="9" t="s">
        <v>12</v>
      </c>
      <c r="G18" s="9" t="s">
        <v>13</v>
      </c>
      <c r="H18" s="10" t="s">
        <v>14</v>
      </c>
      <c r="I18" s="4"/>
      <c r="J18" s="3" t="s">
        <v>145</v>
      </c>
      <c r="K18" s="3"/>
      <c r="L18" s="3" t="s">
        <v>17</v>
      </c>
      <c r="M18" s="3" t="s">
        <v>146</v>
      </c>
      <c r="N18" s="4"/>
      <c r="O18" s="4"/>
    </row>
    <row r="19" spans="1:15">
      <c r="A19" s="11">
        <v>1</v>
      </c>
      <c r="B19" s="12">
        <v>10</v>
      </c>
      <c r="C19" s="12">
        <v>2450</v>
      </c>
      <c r="D19" s="13">
        <v>637</v>
      </c>
      <c r="E19" s="14" t="s">
        <v>147</v>
      </c>
      <c r="F19" s="15">
        <v>0</v>
      </c>
      <c r="G19" s="16">
        <v>0</v>
      </c>
      <c r="H19" s="17">
        <v>0</v>
      </c>
      <c r="I19" s="4"/>
      <c r="J19" s="3"/>
      <c r="K19" s="3"/>
      <c r="L19" s="3" t="s">
        <v>148</v>
      </c>
      <c r="M19" s="3" t="s">
        <v>149</v>
      </c>
      <c r="N19" s="4"/>
      <c r="O19" s="4"/>
    </row>
    <row r="20" spans="1:15">
      <c r="A20" s="11">
        <v>2</v>
      </c>
      <c r="B20" s="12">
        <v>10</v>
      </c>
      <c r="C20" s="12">
        <v>2450</v>
      </c>
      <c r="D20" s="13">
        <v>637</v>
      </c>
      <c r="E20" s="14" t="s">
        <v>147</v>
      </c>
      <c r="F20" s="15">
        <v>0</v>
      </c>
      <c r="G20" s="16">
        <v>0</v>
      </c>
      <c r="H20" s="17">
        <v>0</v>
      </c>
      <c r="I20" s="4"/>
      <c r="J20" s="3"/>
      <c r="K20" s="3"/>
      <c r="L20" s="3" t="s">
        <v>150</v>
      </c>
      <c r="M20" s="3">
        <v>0</v>
      </c>
      <c r="N20" s="4"/>
      <c r="O20" s="4"/>
    </row>
    <row r="21" spans="1:15">
      <c r="A21" s="11">
        <v>3</v>
      </c>
      <c r="B21" s="12">
        <v>10</v>
      </c>
      <c r="C21" s="12">
        <v>2450</v>
      </c>
      <c r="D21" s="13">
        <v>637</v>
      </c>
      <c r="E21" s="14" t="s">
        <v>147</v>
      </c>
      <c r="F21" s="15">
        <v>0</v>
      </c>
      <c r="G21" s="16">
        <v>0</v>
      </c>
      <c r="H21" s="17">
        <v>0</v>
      </c>
      <c r="I21" s="4"/>
      <c r="J21" s="3"/>
      <c r="K21" s="3"/>
      <c r="L21" s="3" t="s">
        <v>151</v>
      </c>
      <c r="M21" s="3">
        <v>0</v>
      </c>
      <c r="N21" s="4"/>
      <c r="O21" s="4"/>
    </row>
    <row r="22" spans="1:15">
      <c r="A22" s="11">
        <v>4</v>
      </c>
      <c r="B22" s="12">
        <v>10</v>
      </c>
      <c r="C22" s="12">
        <v>2450</v>
      </c>
      <c r="D22" s="13">
        <v>637</v>
      </c>
      <c r="E22" s="14" t="s">
        <v>147</v>
      </c>
      <c r="F22" s="15">
        <v>0</v>
      </c>
      <c r="G22" s="16">
        <v>0</v>
      </c>
      <c r="H22" s="17">
        <v>0</v>
      </c>
      <c r="I22" s="4"/>
      <c r="J22" s="3"/>
      <c r="K22" s="3"/>
      <c r="L22" s="3"/>
      <c r="M22" s="3"/>
      <c r="N22" s="4"/>
      <c r="O22" s="4"/>
    </row>
    <row r="23" spans="1:15">
      <c r="A23" s="11">
        <v>5</v>
      </c>
      <c r="B23" s="12">
        <v>10</v>
      </c>
      <c r="C23" s="12">
        <v>2450</v>
      </c>
      <c r="D23" s="13">
        <v>637</v>
      </c>
      <c r="E23" s="14" t="s">
        <v>147</v>
      </c>
      <c r="F23" s="15">
        <v>0</v>
      </c>
      <c r="G23" s="16">
        <v>0</v>
      </c>
      <c r="H23" s="17">
        <v>0</v>
      </c>
      <c r="I23" s="4"/>
      <c r="J23" s="3" t="s">
        <v>152</v>
      </c>
      <c r="K23" s="3"/>
      <c r="L23" s="3" t="s">
        <v>17</v>
      </c>
      <c r="M23" s="3" t="s">
        <v>153</v>
      </c>
      <c r="N23" s="4"/>
      <c r="O23" s="4"/>
    </row>
    <row r="24" spans="1:15">
      <c r="A24" s="11">
        <v>6</v>
      </c>
      <c r="B24" s="12">
        <v>10</v>
      </c>
      <c r="C24" s="12">
        <v>2450</v>
      </c>
      <c r="D24" s="13">
        <v>637</v>
      </c>
      <c r="E24" s="14" t="s">
        <v>147</v>
      </c>
      <c r="F24" s="15">
        <v>0</v>
      </c>
      <c r="G24" s="16">
        <v>0</v>
      </c>
      <c r="H24" s="17">
        <v>0</v>
      </c>
      <c r="I24" s="4"/>
      <c r="J24" s="3"/>
      <c r="K24" s="3"/>
      <c r="L24" s="3" t="s">
        <v>148</v>
      </c>
      <c r="M24" s="3">
        <v>0</v>
      </c>
      <c r="N24" s="4"/>
      <c r="O24" s="4"/>
    </row>
    <row r="25" spans="1:15">
      <c r="A25" s="11">
        <v>7</v>
      </c>
      <c r="B25" s="12">
        <v>10</v>
      </c>
      <c r="C25" s="12">
        <v>2450</v>
      </c>
      <c r="D25" s="13">
        <v>637</v>
      </c>
      <c r="E25" s="14" t="s">
        <v>147</v>
      </c>
      <c r="F25" s="15">
        <v>0</v>
      </c>
      <c r="G25" s="16">
        <v>0</v>
      </c>
      <c r="H25" s="17">
        <v>0</v>
      </c>
      <c r="I25" s="4"/>
      <c r="J25" s="3"/>
      <c r="K25" s="3"/>
      <c r="L25" s="3" t="s">
        <v>150</v>
      </c>
      <c r="M25" s="3">
        <v>0</v>
      </c>
      <c r="N25" s="4"/>
      <c r="O25" s="4"/>
    </row>
    <row r="26" spans="1:15">
      <c r="A26" s="11">
        <v>8</v>
      </c>
      <c r="B26" s="12">
        <v>10</v>
      </c>
      <c r="C26" s="12">
        <v>2450</v>
      </c>
      <c r="D26" s="13">
        <v>503</v>
      </c>
      <c r="E26" s="14" t="s">
        <v>147</v>
      </c>
      <c r="F26" s="15">
        <v>0</v>
      </c>
      <c r="G26" s="16">
        <v>0</v>
      </c>
      <c r="H26" s="17">
        <v>0</v>
      </c>
      <c r="I26" s="4"/>
      <c r="J26" s="3"/>
      <c r="K26" s="3"/>
      <c r="L26" s="3" t="s">
        <v>151</v>
      </c>
      <c r="M26" s="3">
        <v>0</v>
      </c>
      <c r="N26" s="4"/>
      <c r="O26" s="4"/>
    </row>
    <row r="27" spans="1:15">
      <c r="A27" s="11">
        <v>9</v>
      </c>
      <c r="B27" s="12">
        <v>10</v>
      </c>
      <c r="C27" s="12">
        <v>2450</v>
      </c>
      <c r="D27" s="13">
        <v>503</v>
      </c>
      <c r="E27" s="14" t="s">
        <v>147</v>
      </c>
      <c r="F27" s="15">
        <v>0</v>
      </c>
      <c r="G27" s="16">
        <v>0</v>
      </c>
      <c r="H27" s="17">
        <v>0</v>
      </c>
      <c r="I27" s="4"/>
      <c r="J27" s="4"/>
      <c r="K27" s="4"/>
      <c r="L27" s="4"/>
      <c r="M27" s="4"/>
      <c r="N27" s="4"/>
      <c r="O27" s="4"/>
    </row>
    <row r="28" spans="1:15">
      <c r="A28" s="11">
        <v>10</v>
      </c>
      <c r="B28" s="12">
        <v>10</v>
      </c>
      <c r="C28" s="12">
        <v>2450</v>
      </c>
      <c r="D28" s="13">
        <v>503</v>
      </c>
      <c r="E28" s="14" t="s">
        <v>147</v>
      </c>
      <c r="F28" s="15">
        <v>0</v>
      </c>
      <c r="G28" s="16">
        <v>0</v>
      </c>
      <c r="H28" s="17">
        <v>0</v>
      </c>
      <c r="I28" s="4"/>
      <c r="J28" s="4"/>
      <c r="K28" s="4"/>
      <c r="L28" s="4"/>
      <c r="M28" s="4"/>
      <c r="N28" s="4"/>
      <c r="O28" s="4"/>
    </row>
    <row r="29" spans="1:15">
      <c r="A29" s="11">
        <v>11</v>
      </c>
      <c r="B29" s="12">
        <v>10</v>
      </c>
      <c r="C29" s="12">
        <v>2450</v>
      </c>
      <c r="D29" s="13">
        <v>503</v>
      </c>
      <c r="E29" s="14" t="s">
        <v>147</v>
      </c>
      <c r="F29" s="15">
        <v>0</v>
      </c>
      <c r="G29" s="16">
        <v>0</v>
      </c>
      <c r="H29" s="17">
        <v>0</v>
      </c>
      <c r="I29" s="4"/>
      <c r="J29" s="4"/>
      <c r="K29" s="4"/>
      <c r="L29" s="4"/>
      <c r="M29" s="4"/>
      <c r="N29" s="4"/>
      <c r="O29" s="4"/>
    </row>
    <row r="30" spans="1:15">
      <c r="A30" s="11">
        <v>12</v>
      </c>
      <c r="B30" s="12">
        <v>10</v>
      </c>
      <c r="C30" s="12">
        <v>2450</v>
      </c>
      <c r="D30" s="13">
        <v>503</v>
      </c>
      <c r="E30" s="14" t="s">
        <v>147</v>
      </c>
      <c r="F30" s="15">
        <v>0</v>
      </c>
      <c r="G30" s="16">
        <v>0</v>
      </c>
      <c r="H30" s="17">
        <v>0</v>
      </c>
      <c r="I30" s="4"/>
      <c r="J30" s="4"/>
      <c r="K30" s="4"/>
      <c r="L30" s="4"/>
      <c r="M30" s="4"/>
      <c r="N30" s="4"/>
      <c r="O30" s="4"/>
    </row>
    <row r="31" spans="1:15">
      <c r="A31" s="11">
        <v>13</v>
      </c>
      <c r="B31" s="12">
        <v>0</v>
      </c>
      <c r="C31" s="12">
        <v>0</v>
      </c>
      <c r="D31" s="13">
        <v>0</v>
      </c>
      <c r="E31" s="14">
        <v>0</v>
      </c>
      <c r="F31" s="15">
        <v>0</v>
      </c>
      <c r="G31" s="16">
        <v>0</v>
      </c>
      <c r="H31" s="17">
        <v>0</v>
      </c>
      <c r="I31" s="4"/>
      <c r="J31" s="4"/>
      <c r="K31" s="4"/>
      <c r="L31" s="4"/>
      <c r="M31" s="4"/>
      <c r="N31" s="4"/>
      <c r="O31" s="4"/>
    </row>
    <row r="32" spans="1:15">
      <c r="A32" s="11">
        <v>14</v>
      </c>
      <c r="B32" s="12">
        <v>0</v>
      </c>
      <c r="C32" s="12">
        <v>0</v>
      </c>
      <c r="D32" s="13">
        <v>0</v>
      </c>
      <c r="E32" s="14">
        <v>0</v>
      </c>
      <c r="F32" s="15">
        <v>0</v>
      </c>
      <c r="G32" s="16">
        <v>0</v>
      </c>
      <c r="H32" s="17">
        <v>0</v>
      </c>
      <c r="I32" s="4"/>
      <c r="J32" s="4"/>
      <c r="K32" s="4"/>
      <c r="L32" s="4"/>
      <c r="M32" s="4"/>
      <c r="N32" s="4"/>
      <c r="O32" s="4"/>
    </row>
    <row r="33" spans="1:15">
      <c r="A33" s="11">
        <v>15</v>
      </c>
      <c r="B33" s="12">
        <v>0</v>
      </c>
      <c r="C33" s="12">
        <v>0</v>
      </c>
      <c r="D33" s="13">
        <v>0</v>
      </c>
      <c r="E33" s="14">
        <v>0</v>
      </c>
      <c r="F33" s="15">
        <v>0</v>
      </c>
      <c r="G33" s="16">
        <v>0</v>
      </c>
      <c r="H33" s="17">
        <v>0</v>
      </c>
      <c r="I33" s="4"/>
      <c r="J33" s="4"/>
      <c r="K33" s="4"/>
      <c r="L33" s="4"/>
      <c r="M33" s="4"/>
      <c r="N33" s="4"/>
      <c r="O33" s="4"/>
    </row>
    <row r="34" spans="1:15">
      <c r="A34" s="11">
        <v>16</v>
      </c>
      <c r="B34" s="12">
        <v>0</v>
      </c>
      <c r="C34" s="12">
        <v>0</v>
      </c>
      <c r="D34" s="13">
        <v>0</v>
      </c>
      <c r="E34" s="14">
        <v>0</v>
      </c>
      <c r="F34" s="15">
        <v>0</v>
      </c>
      <c r="G34" s="16">
        <v>0</v>
      </c>
      <c r="H34" s="17">
        <v>0</v>
      </c>
      <c r="I34" s="4"/>
      <c r="J34" s="4"/>
      <c r="K34" s="4"/>
      <c r="L34" s="4"/>
      <c r="M34" s="4"/>
      <c r="N34" s="4"/>
      <c r="O34" s="4"/>
    </row>
    <row r="35" spans="1:15">
      <c r="A35" s="11">
        <v>17</v>
      </c>
      <c r="B35" s="12">
        <v>0</v>
      </c>
      <c r="C35" s="12">
        <v>0</v>
      </c>
      <c r="D35" s="13">
        <v>0</v>
      </c>
      <c r="E35" s="14">
        <v>0</v>
      </c>
      <c r="F35" s="15">
        <v>0</v>
      </c>
      <c r="G35" s="16">
        <v>0</v>
      </c>
      <c r="H35" s="17">
        <v>0</v>
      </c>
      <c r="I35" s="4"/>
      <c r="J35" s="4"/>
      <c r="K35" s="4"/>
      <c r="L35" s="4"/>
      <c r="M35" s="4"/>
      <c r="N35" s="4"/>
      <c r="O35" s="4"/>
    </row>
    <row r="36" spans="1:15">
      <c r="A36" s="11">
        <v>18</v>
      </c>
      <c r="B36" s="12">
        <v>0</v>
      </c>
      <c r="C36" s="12">
        <v>0</v>
      </c>
      <c r="D36" s="13">
        <v>0</v>
      </c>
      <c r="E36" s="14">
        <v>0</v>
      </c>
      <c r="F36" s="15">
        <v>0</v>
      </c>
      <c r="G36" s="16">
        <v>0</v>
      </c>
      <c r="H36" s="17">
        <v>0</v>
      </c>
      <c r="I36" s="4"/>
      <c r="J36" s="4"/>
      <c r="K36" s="4"/>
      <c r="L36" s="4"/>
      <c r="M36" s="4"/>
      <c r="N36" s="4"/>
      <c r="O36" s="4"/>
    </row>
    <row r="37" spans="1:15">
      <c r="A37" s="11">
        <v>19</v>
      </c>
      <c r="B37" s="12">
        <v>0</v>
      </c>
      <c r="C37" s="12">
        <v>0</v>
      </c>
      <c r="D37" s="13">
        <v>0</v>
      </c>
      <c r="E37" s="14">
        <v>0</v>
      </c>
      <c r="F37" s="15">
        <v>0</v>
      </c>
      <c r="G37" s="16">
        <v>0</v>
      </c>
      <c r="H37" s="17">
        <v>0</v>
      </c>
      <c r="I37" s="4"/>
      <c r="J37" s="4"/>
      <c r="K37" s="4"/>
      <c r="L37" s="4"/>
      <c r="M37" s="4"/>
      <c r="N37" s="4"/>
      <c r="O37" s="4"/>
    </row>
    <row r="38" spans="1:15">
      <c r="A38" s="11">
        <v>20</v>
      </c>
      <c r="B38" s="12">
        <v>0</v>
      </c>
      <c r="C38" s="12">
        <v>0</v>
      </c>
      <c r="D38" s="13">
        <v>0</v>
      </c>
      <c r="E38" s="14">
        <v>0</v>
      </c>
      <c r="F38" s="15">
        <v>0</v>
      </c>
      <c r="G38" s="16">
        <v>0</v>
      </c>
      <c r="H38" s="17">
        <v>0</v>
      </c>
      <c r="I38" s="4"/>
      <c r="J38" s="4"/>
      <c r="K38" s="4"/>
      <c r="L38" s="4"/>
      <c r="M38" s="4"/>
      <c r="N38" s="4"/>
      <c r="O38" s="4"/>
    </row>
    <row r="39" spans="1:15">
      <c r="A39" s="11">
        <v>21</v>
      </c>
      <c r="B39" s="12">
        <v>0</v>
      </c>
      <c r="C39" s="12">
        <v>0</v>
      </c>
      <c r="D39" s="13">
        <v>0</v>
      </c>
      <c r="E39" s="14">
        <v>0</v>
      </c>
      <c r="F39" s="15">
        <v>0</v>
      </c>
      <c r="G39" s="16">
        <v>0</v>
      </c>
      <c r="H39" s="17">
        <v>0</v>
      </c>
      <c r="I39" s="4"/>
      <c r="J39" s="4"/>
      <c r="K39" s="4"/>
      <c r="L39" s="4"/>
      <c r="M39" s="4"/>
      <c r="N39" s="4"/>
      <c r="O39" s="4"/>
    </row>
    <row r="40" spans="1:15">
      <c r="A40" s="11">
        <v>22</v>
      </c>
      <c r="B40" s="12">
        <v>0</v>
      </c>
      <c r="C40" s="12">
        <v>0</v>
      </c>
      <c r="D40" s="13">
        <v>0</v>
      </c>
      <c r="E40" s="14">
        <v>0</v>
      </c>
      <c r="F40" s="15">
        <v>0</v>
      </c>
      <c r="G40" s="16">
        <v>0</v>
      </c>
      <c r="H40" s="17">
        <v>0</v>
      </c>
      <c r="I40" s="4"/>
      <c r="J40" s="4"/>
      <c r="K40" s="4"/>
      <c r="L40" s="4"/>
      <c r="M40" s="4"/>
      <c r="N40" s="4"/>
      <c r="O40" s="4"/>
    </row>
    <row r="41" spans="1:15">
      <c r="A41" s="11">
        <v>23</v>
      </c>
      <c r="B41" s="12">
        <v>0</v>
      </c>
      <c r="C41" s="12">
        <v>0</v>
      </c>
      <c r="D41" s="13">
        <v>0</v>
      </c>
      <c r="E41" s="14">
        <v>0</v>
      </c>
      <c r="F41" s="15">
        <v>0</v>
      </c>
      <c r="G41" s="16">
        <v>0</v>
      </c>
      <c r="H41" s="17">
        <v>0</v>
      </c>
      <c r="I41" s="4"/>
      <c r="J41" s="4"/>
      <c r="K41" s="4"/>
      <c r="L41" s="4"/>
      <c r="M41" s="4"/>
      <c r="N41" s="4"/>
      <c r="O41" s="4"/>
    </row>
    <row r="42" spans="1:15">
      <c r="A42" s="11">
        <v>24</v>
      </c>
      <c r="B42" s="12">
        <v>0</v>
      </c>
      <c r="C42" s="12">
        <v>0</v>
      </c>
      <c r="D42" s="13">
        <v>0</v>
      </c>
      <c r="E42" s="14">
        <v>0</v>
      </c>
      <c r="F42" s="15">
        <v>0</v>
      </c>
      <c r="G42" s="16">
        <v>0</v>
      </c>
      <c r="H42" s="17">
        <v>0</v>
      </c>
      <c r="I42" s="4"/>
      <c r="J42" s="4"/>
      <c r="K42" s="4"/>
      <c r="L42" s="4"/>
      <c r="M42" s="4"/>
      <c r="N42" s="4"/>
      <c r="O42" s="4"/>
    </row>
    <row r="43" spans="1:15">
      <c r="A43" s="11">
        <v>25</v>
      </c>
      <c r="B43" s="12">
        <v>0</v>
      </c>
      <c r="C43" s="12">
        <v>0</v>
      </c>
      <c r="D43" s="13">
        <v>0</v>
      </c>
      <c r="E43" s="14">
        <v>0</v>
      </c>
      <c r="F43" s="15">
        <v>0</v>
      </c>
      <c r="G43" s="16">
        <v>0</v>
      </c>
      <c r="H43" s="17">
        <v>0</v>
      </c>
      <c r="I43" s="4"/>
      <c r="J43" s="4"/>
      <c r="K43" s="4"/>
      <c r="L43" s="4"/>
      <c r="M43" s="4"/>
      <c r="N43" s="4"/>
      <c r="O43" s="4"/>
    </row>
    <row r="44" spans="1:15">
      <c r="A44" s="11">
        <v>26</v>
      </c>
      <c r="B44" s="12">
        <v>0</v>
      </c>
      <c r="C44" s="12">
        <v>0</v>
      </c>
      <c r="D44" s="13">
        <v>0</v>
      </c>
      <c r="E44" s="14">
        <v>0</v>
      </c>
      <c r="F44" s="15">
        <v>0</v>
      </c>
      <c r="G44" s="16">
        <v>0</v>
      </c>
      <c r="H44" s="17">
        <v>0</v>
      </c>
      <c r="I44" s="4"/>
      <c r="J44" s="4"/>
      <c r="K44" s="4"/>
      <c r="L44" s="4"/>
      <c r="M44" s="4"/>
      <c r="N44" s="4"/>
      <c r="O44" s="4"/>
    </row>
    <row r="45" spans="1:15">
      <c r="A45" s="11">
        <v>27</v>
      </c>
      <c r="B45" s="12">
        <v>0</v>
      </c>
      <c r="C45" s="12">
        <v>0</v>
      </c>
      <c r="D45" s="13">
        <v>0</v>
      </c>
      <c r="E45" s="14">
        <v>0</v>
      </c>
      <c r="F45" s="15">
        <v>0</v>
      </c>
      <c r="G45" s="16">
        <v>0</v>
      </c>
      <c r="H45" s="17">
        <v>0</v>
      </c>
      <c r="I45" s="4"/>
      <c r="J45" s="4"/>
      <c r="K45" s="4"/>
      <c r="L45" s="4"/>
      <c r="M45" s="4"/>
      <c r="N45" s="4"/>
      <c r="O45" s="4"/>
    </row>
    <row r="46" spans="1:15">
      <c r="A46" s="11">
        <v>28</v>
      </c>
      <c r="B46" s="12">
        <v>0</v>
      </c>
      <c r="C46" s="12">
        <v>0</v>
      </c>
      <c r="D46" s="13">
        <v>0</v>
      </c>
      <c r="E46" s="14">
        <v>0</v>
      </c>
      <c r="F46" s="15">
        <v>0</v>
      </c>
      <c r="G46" s="16">
        <v>0</v>
      </c>
      <c r="H46" s="17">
        <v>0</v>
      </c>
      <c r="I46" s="4"/>
      <c r="J46" s="4"/>
      <c r="K46" s="3" t="s">
        <v>15</v>
      </c>
      <c r="L46" s="4"/>
      <c r="M46" s="4"/>
      <c r="N46" s="18" t="s">
        <v>154</v>
      </c>
      <c r="O46" s="4"/>
    </row>
    <row r="47" spans="1:15">
      <c r="A47" s="11">
        <v>29</v>
      </c>
      <c r="B47" s="12">
        <v>0</v>
      </c>
      <c r="C47" s="12">
        <v>0</v>
      </c>
      <c r="D47" s="13">
        <v>0</v>
      </c>
      <c r="E47" s="14">
        <v>0</v>
      </c>
      <c r="F47" s="15">
        <v>0</v>
      </c>
      <c r="G47" s="16">
        <v>0</v>
      </c>
      <c r="H47" s="17">
        <v>0</v>
      </c>
      <c r="I47" s="4"/>
      <c r="J47" s="4"/>
      <c r="K47" s="3" t="s">
        <v>16</v>
      </c>
      <c r="L47" s="4"/>
      <c r="M47" s="4"/>
      <c r="N47" s="18" t="s">
        <v>154</v>
      </c>
      <c r="O47" s="4"/>
    </row>
    <row r="48" spans="1:15" ht="15.75" thickBot="1">
      <c r="A48" s="19">
        <v>30</v>
      </c>
      <c r="B48" s="20">
        <v>0</v>
      </c>
      <c r="C48" s="20">
        <v>0</v>
      </c>
      <c r="D48" s="21">
        <v>0</v>
      </c>
      <c r="E48" s="22">
        <v>0</v>
      </c>
      <c r="F48" s="23">
        <v>0</v>
      </c>
      <c r="G48" s="16">
        <v>0</v>
      </c>
      <c r="H48" s="17">
        <v>0</v>
      </c>
      <c r="I48" s="4"/>
      <c r="J48" s="4"/>
      <c r="K48" s="4"/>
      <c r="L48" s="4"/>
      <c r="M48" s="4"/>
      <c r="N48" s="4"/>
      <c r="O48" s="4"/>
    </row>
    <row r="49" spans="1:15">
      <c r="A49" s="4"/>
      <c r="B49" s="4"/>
      <c r="C49" s="4"/>
      <c r="D49" s="4"/>
      <c r="E49" s="4"/>
      <c r="F49" s="4"/>
      <c r="G49" s="2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B50" s="4"/>
      <c r="C50" s="4"/>
      <c r="D50" s="4"/>
      <c r="E50" s="4"/>
      <c r="F50" s="4"/>
      <c r="G50" s="25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3" t="s">
        <v>144</v>
      </c>
      <c r="B54" s="3"/>
      <c r="C54" s="3">
        <v>0</v>
      </c>
      <c r="D54" s="4"/>
      <c r="E54" s="4"/>
      <c r="F54" s="24"/>
      <c r="G54" s="24"/>
      <c r="H54" s="24"/>
      <c r="I54" s="24"/>
      <c r="J54" s="4"/>
      <c r="K54" s="4"/>
      <c r="L54" s="4"/>
      <c r="M54" s="4"/>
      <c r="N54" s="4"/>
      <c r="O54" s="4"/>
    </row>
    <row r="55" spans="1:15">
      <c r="A55" s="3" t="s">
        <v>17</v>
      </c>
      <c r="B55" s="3" t="s">
        <v>146</v>
      </c>
      <c r="C55" s="4"/>
      <c r="D55" s="4"/>
      <c r="E55" s="26" t="s">
        <v>18</v>
      </c>
      <c r="F55" s="24"/>
      <c r="G55" s="24"/>
      <c r="H55" s="24"/>
      <c r="I55" s="4"/>
      <c r="J55" s="4"/>
      <c r="K55" s="4"/>
      <c r="L55" s="4"/>
      <c r="M55" s="4"/>
      <c r="N55" s="4"/>
      <c r="O55" s="4"/>
    </row>
    <row r="56" spans="1:15">
      <c r="A56" s="4"/>
      <c r="B56" s="27" t="s">
        <v>19</v>
      </c>
      <c r="C56" s="4"/>
      <c r="D56" s="4"/>
      <c r="E56" s="26" t="s">
        <v>20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75" thickBot="1">
      <c r="A57" s="197" t="s">
        <v>21</v>
      </c>
      <c r="B57" s="27" t="s">
        <v>22</v>
      </c>
      <c r="C57" s="4"/>
      <c r="D57" s="4"/>
      <c r="E57" s="26" t="s">
        <v>23</v>
      </c>
      <c r="F57" s="4"/>
      <c r="G57" s="4"/>
      <c r="H57" s="4"/>
      <c r="I57" s="4"/>
      <c r="J57" s="4"/>
      <c r="K57" s="3" t="s">
        <v>24</v>
      </c>
      <c r="L57" s="3"/>
      <c r="M57" s="4"/>
      <c r="N57" s="4"/>
      <c r="O57" s="4"/>
    </row>
    <row r="58" spans="1:15">
      <c r="A58" s="28" t="s">
        <v>25</v>
      </c>
      <c r="B58" s="29" t="s">
        <v>155</v>
      </c>
      <c r="C58" s="29"/>
      <c r="D58" s="29"/>
      <c r="E58" s="29" t="s">
        <v>26</v>
      </c>
      <c r="F58" s="29"/>
      <c r="G58" s="29" t="s">
        <v>27</v>
      </c>
      <c r="H58" s="29"/>
      <c r="I58" s="29"/>
      <c r="J58" s="4"/>
      <c r="K58" s="30"/>
      <c r="L58" s="31" t="s">
        <v>28</v>
      </c>
      <c r="M58" s="31" t="s">
        <v>29</v>
      </c>
      <c r="N58" s="32" t="s">
        <v>30</v>
      </c>
      <c r="O58" s="33" t="s">
        <v>31</v>
      </c>
    </row>
    <row r="59" spans="1:15">
      <c r="A59" s="29" t="s">
        <v>32</v>
      </c>
      <c r="B59" s="29" t="s">
        <v>33</v>
      </c>
      <c r="C59" s="29" t="s">
        <v>34</v>
      </c>
      <c r="D59" s="29" t="s">
        <v>35</v>
      </c>
      <c r="E59" s="29" t="s">
        <v>36</v>
      </c>
      <c r="F59" s="29" t="s">
        <v>37</v>
      </c>
      <c r="G59" s="29" t="s">
        <v>36</v>
      </c>
      <c r="H59" s="29" t="s">
        <v>37</v>
      </c>
      <c r="I59" s="29" t="s">
        <v>38</v>
      </c>
      <c r="J59" s="4"/>
      <c r="K59" s="34">
        <v>1</v>
      </c>
      <c r="L59" s="16">
        <v>10</v>
      </c>
      <c r="M59" s="16">
        <v>626</v>
      </c>
      <c r="N59" s="16" t="s">
        <v>154</v>
      </c>
      <c r="O59" s="35" t="s">
        <v>154</v>
      </c>
    </row>
    <row r="60" spans="1:15">
      <c r="A60" s="16">
        <v>1</v>
      </c>
      <c r="B60" s="36">
        <v>4494</v>
      </c>
      <c r="C60" s="16">
        <v>0</v>
      </c>
      <c r="D60" s="16">
        <v>0</v>
      </c>
      <c r="E60" s="36">
        <v>576</v>
      </c>
      <c r="F60" s="36">
        <v>0</v>
      </c>
      <c r="G60" s="36">
        <v>90.5</v>
      </c>
      <c r="H60" s="36">
        <v>0</v>
      </c>
      <c r="I60" s="16" t="s">
        <v>154</v>
      </c>
      <c r="J60" s="4"/>
      <c r="K60" s="34">
        <v>2</v>
      </c>
      <c r="L60" s="16">
        <v>10</v>
      </c>
      <c r="M60" s="16">
        <v>626</v>
      </c>
      <c r="N60" s="16" t="s">
        <v>154</v>
      </c>
      <c r="O60" s="35" t="s">
        <v>154</v>
      </c>
    </row>
    <row r="61" spans="1:15">
      <c r="A61" s="16">
        <v>2</v>
      </c>
      <c r="B61" s="36">
        <v>2546.5</v>
      </c>
      <c r="C61" s="16">
        <v>0</v>
      </c>
      <c r="D61" s="16">
        <v>0</v>
      </c>
      <c r="E61" s="36">
        <v>0</v>
      </c>
      <c r="F61" s="36">
        <v>2104.4</v>
      </c>
      <c r="G61" s="36">
        <v>0</v>
      </c>
      <c r="H61" s="36">
        <v>2456</v>
      </c>
      <c r="I61" s="16" t="s">
        <v>154</v>
      </c>
      <c r="J61" s="4"/>
      <c r="K61" s="34">
        <v>3</v>
      </c>
      <c r="L61" s="16">
        <v>10</v>
      </c>
      <c r="M61" s="16">
        <v>626</v>
      </c>
      <c r="N61" s="16" t="s">
        <v>154</v>
      </c>
      <c r="O61" s="35" t="s">
        <v>154</v>
      </c>
    </row>
    <row r="62" spans="1:15">
      <c r="A62" s="16">
        <v>3</v>
      </c>
      <c r="B62" s="36">
        <v>0</v>
      </c>
      <c r="C62" s="16">
        <v>0</v>
      </c>
      <c r="D62" s="16">
        <v>0</v>
      </c>
      <c r="E62" s="36">
        <v>0</v>
      </c>
      <c r="F62" s="36">
        <v>0</v>
      </c>
      <c r="G62" s="36">
        <v>0</v>
      </c>
      <c r="H62" s="36">
        <v>0</v>
      </c>
      <c r="I62" s="16">
        <v>0</v>
      </c>
      <c r="J62" s="4"/>
      <c r="K62" s="34">
        <v>4</v>
      </c>
      <c r="L62" s="16">
        <v>10</v>
      </c>
      <c r="M62" s="16">
        <v>626</v>
      </c>
      <c r="N62" s="16" t="s">
        <v>154</v>
      </c>
      <c r="O62" s="35" t="s">
        <v>154</v>
      </c>
    </row>
    <row r="63" spans="1:15">
      <c r="A63" s="16">
        <v>4</v>
      </c>
      <c r="B63" s="36">
        <v>0</v>
      </c>
      <c r="C63" s="16">
        <v>0</v>
      </c>
      <c r="D63" s="16">
        <v>0</v>
      </c>
      <c r="E63" s="36">
        <v>0</v>
      </c>
      <c r="F63" s="36">
        <v>0</v>
      </c>
      <c r="G63" s="36">
        <v>0</v>
      </c>
      <c r="H63" s="36">
        <v>0</v>
      </c>
      <c r="I63" s="16">
        <v>0</v>
      </c>
      <c r="J63" s="4"/>
      <c r="K63" s="34">
        <v>5</v>
      </c>
      <c r="L63" s="16">
        <v>10</v>
      </c>
      <c r="M63" s="16">
        <v>626</v>
      </c>
      <c r="N63" s="16" t="s">
        <v>154</v>
      </c>
      <c r="O63" s="35" t="s">
        <v>154</v>
      </c>
    </row>
    <row r="64" spans="1:15">
      <c r="A64" s="16">
        <v>5</v>
      </c>
      <c r="B64" s="36">
        <v>0</v>
      </c>
      <c r="C64" s="16">
        <v>0</v>
      </c>
      <c r="D64" s="16">
        <v>0</v>
      </c>
      <c r="E64" s="36">
        <v>0</v>
      </c>
      <c r="F64" s="36">
        <v>0</v>
      </c>
      <c r="G64" s="36">
        <v>0</v>
      </c>
      <c r="H64" s="36">
        <v>0</v>
      </c>
      <c r="I64" s="16">
        <v>0</v>
      </c>
      <c r="J64" s="4"/>
      <c r="K64" s="34">
        <v>6</v>
      </c>
      <c r="L64" s="16">
        <v>10</v>
      </c>
      <c r="M64" s="16">
        <v>626</v>
      </c>
      <c r="N64" s="16" t="s">
        <v>154</v>
      </c>
      <c r="O64" s="35" t="s">
        <v>154</v>
      </c>
    </row>
    <row r="65" spans="1:15">
      <c r="A65" s="16">
        <v>6</v>
      </c>
      <c r="B65" s="36">
        <v>0</v>
      </c>
      <c r="C65" s="16">
        <v>0</v>
      </c>
      <c r="D65" s="16">
        <v>0</v>
      </c>
      <c r="E65" s="36">
        <v>0</v>
      </c>
      <c r="F65" s="36">
        <v>0</v>
      </c>
      <c r="G65" s="36">
        <v>0</v>
      </c>
      <c r="H65" s="36">
        <v>0</v>
      </c>
      <c r="I65" s="16">
        <v>0</v>
      </c>
      <c r="J65" s="4"/>
      <c r="K65" s="34">
        <v>7</v>
      </c>
      <c r="L65" s="16">
        <v>10</v>
      </c>
      <c r="M65" s="16">
        <v>626</v>
      </c>
      <c r="N65" s="16" t="s">
        <v>154</v>
      </c>
      <c r="O65" s="35" t="s">
        <v>154</v>
      </c>
    </row>
    <row r="66" spans="1:15">
      <c r="A66" s="16">
        <v>7</v>
      </c>
      <c r="B66" s="36">
        <v>0</v>
      </c>
      <c r="C66" s="16">
        <v>0</v>
      </c>
      <c r="D66" s="16">
        <v>0</v>
      </c>
      <c r="E66" s="36">
        <v>0</v>
      </c>
      <c r="F66" s="36">
        <v>0</v>
      </c>
      <c r="G66" s="36">
        <v>0</v>
      </c>
      <c r="H66" s="36">
        <v>0</v>
      </c>
      <c r="I66" s="16">
        <v>0</v>
      </c>
      <c r="J66" s="4"/>
      <c r="K66" s="34">
        <v>8</v>
      </c>
      <c r="L66" s="16">
        <v>10</v>
      </c>
      <c r="M66" s="16">
        <v>492</v>
      </c>
      <c r="N66" s="16" t="s">
        <v>154</v>
      </c>
      <c r="O66" s="35" t="s">
        <v>154</v>
      </c>
    </row>
    <row r="67" spans="1:15">
      <c r="A67" s="16">
        <v>8</v>
      </c>
      <c r="B67" s="36">
        <v>0</v>
      </c>
      <c r="C67" s="16">
        <v>0</v>
      </c>
      <c r="D67" s="16">
        <v>0</v>
      </c>
      <c r="E67" s="36">
        <v>0</v>
      </c>
      <c r="F67" s="36">
        <v>0</v>
      </c>
      <c r="G67" s="36">
        <v>0</v>
      </c>
      <c r="H67" s="36">
        <v>0</v>
      </c>
      <c r="I67" s="16">
        <v>0</v>
      </c>
      <c r="J67" s="4"/>
      <c r="K67" s="34">
        <v>9</v>
      </c>
      <c r="L67" s="16">
        <v>10</v>
      </c>
      <c r="M67" s="16">
        <v>492</v>
      </c>
      <c r="N67" s="16" t="s">
        <v>154</v>
      </c>
      <c r="O67" s="35" t="s">
        <v>154</v>
      </c>
    </row>
    <row r="68" spans="1:15">
      <c r="A68" s="16">
        <v>9</v>
      </c>
      <c r="B68" s="36">
        <v>0</v>
      </c>
      <c r="C68" s="16">
        <v>0</v>
      </c>
      <c r="D68" s="16">
        <v>0</v>
      </c>
      <c r="E68" s="36">
        <v>0</v>
      </c>
      <c r="F68" s="36">
        <v>0</v>
      </c>
      <c r="G68" s="36">
        <v>0</v>
      </c>
      <c r="H68" s="36">
        <v>0</v>
      </c>
      <c r="I68" s="16">
        <v>0</v>
      </c>
      <c r="J68" s="4"/>
      <c r="K68" s="34">
        <v>10</v>
      </c>
      <c r="L68" s="16">
        <v>10</v>
      </c>
      <c r="M68" s="16">
        <v>492</v>
      </c>
      <c r="N68" s="16" t="s">
        <v>154</v>
      </c>
      <c r="O68" s="35" t="s">
        <v>154</v>
      </c>
    </row>
    <row r="69" spans="1:15" ht="15.75" thickBot="1">
      <c r="A69" s="4"/>
      <c r="B69" s="37"/>
      <c r="C69" s="4"/>
      <c r="D69" s="4"/>
      <c r="E69" s="4"/>
      <c r="F69" s="4"/>
      <c r="G69" s="4"/>
      <c r="H69" s="4"/>
      <c r="I69" s="4"/>
      <c r="J69" s="4"/>
      <c r="K69" s="34">
        <v>11</v>
      </c>
      <c r="L69" s="16">
        <v>10</v>
      </c>
      <c r="M69" s="16">
        <v>492</v>
      </c>
      <c r="N69" s="16" t="s">
        <v>154</v>
      </c>
      <c r="O69" s="35" t="s">
        <v>154</v>
      </c>
    </row>
    <row r="70" spans="1:15">
      <c r="A70" s="38" t="s">
        <v>39</v>
      </c>
      <c r="B70" s="39" t="s">
        <v>156</v>
      </c>
      <c r="C70" s="40"/>
      <c r="D70" s="40"/>
      <c r="E70" s="40" t="s">
        <v>26</v>
      </c>
      <c r="F70" s="40"/>
      <c r="G70" s="40"/>
      <c r="H70" s="40"/>
      <c r="I70" s="41"/>
      <c r="J70" s="4"/>
      <c r="K70" s="34">
        <v>12</v>
      </c>
      <c r="L70" s="16">
        <v>10</v>
      </c>
      <c r="M70" s="16">
        <v>492</v>
      </c>
      <c r="N70" s="16" t="s">
        <v>154</v>
      </c>
      <c r="O70" s="35" t="s">
        <v>154</v>
      </c>
    </row>
    <row r="71" spans="1:15">
      <c r="A71" s="42" t="s">
        <v>32</v>
      </c>
      <c r="B71" s="43" t="s">
        <v>33</v>
      </c>
      <c r="C71" s="29" t="s">
        <v>34</v>
      </c>
      <c r="D71" s="29" t="s">
        <v>35</v>
      </c>
      <c r="E71" s="29" t="s">
        <v>36</v>
      </c>
      <c r="F71" s="29" t="s">
        <v>37</v>
      </c>
      <c r="G71" s="29" t="s">
        <v>38</v>
      </c>
      <c r="H71" s="29"/>
      <c r="I71" s="44"/>
      <c r="J71" s="4"/>
      <c r="K71" s="34">
        <v>13</v>
      </c>
      <c r="L71" s="16">
        <v>0</v>
      </c>
      <c r="M71" s="16">
        <v>0</v>
      </c>
      <c r="N71" s="16">
        <v>0</v>
      </c>
      <c r="O71" s="35">
        <v>0</v>
      </c>
    </row>
    <row r="72" spans="1:15">
      <c r="A72" s="34">
        <v>1</v>
      </c>
      <c r="B72" s="36">
        <v>4494</v>
      </c>
      <c r="C72" s="16">
        <v>0</v>
      </c>
      <c r="D72" s="16">
        <v>0</v>
      </c>
      <c r="E72" s="36">
        <v>581</v>
      </c>
      <c r="F72" s="36">
        <v>0</v>
      </c>
      <c r="G72" s="16" t="s">
        <v>154</v>
      </c>
      <c r="H72" s="29"/>
      <c r="I72" s="44"/>
      <c r="J72" s="4"/>
      <c r="K72" s="34">
        <v>14</v>
      </c>
      <c r="L72" s="16">
        <v>0</v>
      </c>
      <c r="M72" s="16">
        <v>0</v>
      </c>
      <c r="N72" s="16">
        <v>0</v>
      </c>
      <c r="O72" s="35">
        <v>0</v>
      </c>
    </row>
    <row r="73" spans="1:15">
      <c r="A73" s="34">
        <v>2</v>
      </c>
      <c r="B73" s="36">
        <v>2546.5</v>
      </c>
      <c r="C73" s="16">
        <v>0</v>
      </c>
      <c r="D73" s="16">
        <v>0</v>
      </c>
      <c r="E73" s="36">
        <v>0</v>
      </c>
      <c r="F73" s="36">
        <v>2099.4</v>
      </c>
      <c r="G73" s="16" t="s">
        <v>154</v>
      </c>
      <c r="H73" s="29"/>
      <c r="I73" s="44"/>
      <c r="J73" s="4"/>
      <c r="K73" s="34">
        <v>15</v>
      </c>
      <c r="L73" s="16">
        <v>0</v>
      </c>
      <c r="M73" s="16">
        <v>0</v>
      </c>
      <c r="N73" s="16">
        <v>0</v>
      </c>
      <c r="O73" s="35">
        <v>0</v>
      </c>
    </row>
    <row r="74" spans="1:15">
      <c r="A74" s="34">
        <v>3</v>
      </c>
      <c r="B74" s="36">
        <v>0</v>
      </c>
      <c r="C74" s="16">
        <v>0</v>
      </c>
      <c r="D74" s="16">
        <v>0</v>
      </c>
      <c r="E74" s="36">
        <v>0</v>
      </c>
      <c r="F74" s="36">
        <v>0</v>
      </c>
      <c r="G74" s="16">
        <v>0</v>
      </c>
      <c r="H74" s="29"/>
      <c r="I74" s="44"/>
      <c r="J74" s="4"/>
      <c r="K74" s="34">
        <v>16</v>
      </c>
      <c r="L74" s="16">
        <v>0</v>
      </c>
      <c r="M74" s="16">
        <v>0</v>
      </c>
      <c r="N74" s="16">
        <v>0</v>
      </c>
      <c r="O74" s="35">
        <v>0</v>
      </c>
    </row>
    <row r="75" spans="1:15">
      <c r="A75" s="34">
        <v>4</v>
      </c>
      <c r="B75" s="36">
        <v>0</v>
      </c>
      <c r="C75" s="16">
        <v>0</v>
      </c>
      <c r="D75" s="16">
        <v>0</v>
      </c>
      <c r="E75" s="36">
        <v>0</v>
      </c>
      <c r="F75" s="36">
        <v>0</v>
      </c>
      <c r="G75" s="16">
        <v>0</v>
      </c>
      <c r="H75" s="29"/>
      <c r="I75" s="44"/>
      <c r="J75" s="4"/>
      <c r="K75" s="34">
        <v>17</v>
      </c>
      <c r="L75" s="16">
        <v>0</v>
      </c>
      <c r="M75" s="16">
        <v>0</v>
      </c>
      <c r="N75" s="16">
        <v>0</v>
      </c>
      <c r="O75" s="35">
        <v>0</v>
      </c>
    </row>
    <row r="76" spans="1:15">
      <c r="A76" s="34">
        <v>5</v>
      </c>
      <c r="B76" s="36">
        <v>0</v>
      </c>
      <c r="C76" s="16">
        <v>0</v>
      </c>
      <c r="D76" s="16">
        <v>0</v>
      </c>
      <c r="E76" s="36">
        <v>0</v>
      </c>
      <c r="F76" s="36">
        <v>0</v>
      </c>
      <c r="G76" s="16">
        <v>0</v>
      </c>
      <c r="H76" s="29"/>
      <c r="I76" s="44"/>
      <c r="J76" s="4"/>
      <c r="K76" s="34">
        <v>18</v>
      </c>
      <c r="L76" s="16">
        <v>0</v>
      </c>
      <c r="M76" s="16">
        <v>0</v>
      </c>
      <c r="N76" s="16">
        <v>0</v>
      </c>
      <c r="O76" s="35">
        <v>0</v>
      </c>
    </row>
    <row r="77" spans="1:15">
      <c r="A77" s="34">
        <v>6</v>
      </c>
      <c r="B77" s="36">
        <v>0</v>
      </c>
      <c r="C77" s="16">
        <v>0</v>
      </c>
      <c r="D77" s="16">
        <v>0</v>
      </c>
      <c r="E77" s="36">
        <v>0</v>
      </c>
      <c r="F77" s="36">
        <v>0</v>
      </c>
      <c r="G77" s="16">
        <v>0</v>
      </c>
      <c r="H77" s="29"/>
      <c r="I77" s="44"/>
      <c r="J77" s="4"/>
      <c r="K77" s="34">
        <v>19</v>
      </c>
      <c r="L77" s="16">
        <v>0</v>
      </c>
      <c r="M77" s="16">
        <v>0</v>
      </c>
      <c r="N77" s="16">
        <v>0</v>
      </c>
      <c r="O77" s="35">
        <v>0</v>
      </c>
    </row>
    <row r="78" spans="1:15">
      <c r="A78" s="34">
        <v>7</v>
      </c>
      <c r="B78" s="36">
        <v>0</v>
      </c>
      <c r="C78" s="16">
        <v>0</v>
      </c>
      <c r="D78" s="16">
        <v>0</v>
      </c>
      <c r="E78" s="36">
        <v>0</v>
      </c>
      <c r="F78" s="36">
        <v>0</v>
      </c>
      <c r="G78" s="16">
        <v>0</v>
      </c>
      <c r="H78" s="29"/>
      <c r="I78" s="44"/>
      <c r="J78" s="4"/>
      <c r="K78" s="34">
        <v>20</v>
      </c>
      <c r="L78" s="16">
        <v>0</v>
      </c>
      <c r="M78" s="16">
        <v>0</v>
      </c>
      <c r="N78" s="16">
        <v>0</v>
      </c>
      <c r="O78" s="35">
        <v>0</v>
      </c>
    </row>
    <row r="79" spans="1:15">
      <c r="A79" s="34">
        <v>8</v>
      </c>
      <c r="B79" s="36">
        <v>0</v>
      </c>
      <c r="C79" s="16">
        <v>0</v>
      </c>
      <c r="D79" s="16">
        <v>0</v>
      </c>
      <c r="E79" s="36">
        <v>0</v>
      </c>
      <c r="F79" s="36">
        <v>0</v>
      </c>
      <c r="G79" s="16">
        <v>0</v>
      </c>
      <c r="H79" s="29"/>
      <c r="I79" s="44"/>
      <c r="J79" s="4"/>
      <c r="K79" s="34">
        <v>21</v>
      </c>
      <c r="L79" s="16">
        <v>0</v>
      </c>
      <c r="M79" s="16">
        <v>0</v>
      </c>
      <c r="N79" s="16">
        <v>0</v>
      </c>
      <c r="O79" s="35">
        <v>0</v>
      </c>
    </row>
    <row r="80" spans="1:15" ht="15.75" thickBot="1">
      <c r="A80" s="45">
        <v>9</v>
      </c>
      <c r="B80" s="46">
        <v>0</v>
      </c>
      <c r="C80" s="47">
        <v>0</v>
      </c>
      <c r="D80" s="47">
        <v>0</v>
      </c>
      <c r="E80" s="46">
        <v>0</v>
      </c>
      <c r="F80" s="46">
        <v>0</v>
      </c>
      <c r="G80" s="47">
        <v>0</v>
      </c>
      <c r="H80" s="48"/>
      <c r="I80" s="49"/>
      <c r="J80" s="4"/>
      <c r="K80" s="34">
        <v>22</v>
      </c>
      <c r="L80" s="16">
        <v>0</v>
      </c>
      <c r="M80" s="16">
        <v>0</v>
      </c>
      <c r="N80" s="16">
        <v>0</v>
      </c>
      <c r="O80" s="35">
        <v>0</v>
      </c>
    </row>
    <row r="81" spans="1:15" ht="15.75" thickBot="1">
      <c r="A81" s="4"/>
      <c r="B81" s="37"/>
      <c r="C81" s="4"/>
      <c r="D81" s="4"/>
      <c r="E81" s="4"/>
      <c r="F81" s="4"/>
      <c r="G81" s="4"/>
      <c r="H81" s="4"/>
      <c r="I81" s="4"/>
      <c r="J81" s="4"/>
      <c r="K81" s="34">
        <v>23</v>
      </c>
      <c r="L81" s="16">
        <v>0</v>
      </c>
      <c r="M81" s="16">
        <v>0</v>
      </c>
      <c r="N81" s="16">
        <v>0</v>
      </c>
      <c r="O81" s="35">
        <v>0</v>
      </c>
    </row>
    <row r="82" spans="1:15">
      <c r="A82" s="38" t="s">
        <v>40</v>
      </c>
      <c r="B82" s="40">
        <v>11222206</v>
      </c>
      <c r="C82" s="40"/>
      <c r="D82" s="40"/>
      <c r="E82" s="40" t="s">
        <v>26</v>
      </c>
      <c r="F82" s="40"/>
      <c r="G82" s="40"/>
      <c r="H82" s="40"/>
      <c r="I82" s="41"/>
      <c r="J82" s="4"/>
      <c r="K82" s="34">
        <v>24</v>
      </c>
      <c r="L82" s="16">
        <v>0</v>
      </c>
      <c r="M82" s="16">
        <v>0</v>
      </c>
      <c r="N82" s="16">
        <v>0</v>
      </c>
      <c r="O82" s="35">
        <v>0</v>
      </c>
    </row>
    <row r="83" spans="1:15">
      <c r="A83" s="42" t="s">
        <v>32</v>
      </c>
      <c r="B83" s="43" t="s">
        <v>33</v>
      </c>
      <c r="C83" s="29" t="s">
        <v>34</v>
      </c>
      <c r="D83" s="29" t="s">
        <v>35</v>
      </c>
      <c r="E83" s="29" t="s">
        <v>36</v>
      </c>
      <c r="F83" s="29" t="s">
        <v>37</v>
      </c>
      <c r="G83" s="29" t="s">
        <v>38</v>
      </c>
      <c r="H83" s="29"/>
      <c r="I83" s="44"/>
      <c r="J83" s="4"/>
      <c r="K83" s="34">
        <v>25</v>
      </c>
      <c r="L83" s="16">
        <v>0</v>
      </c>
      <c r="M83" s="16">
        <v>0</v>
      </c>
      <c r="N83" s="16">
        <v>0</v>
      </c>
      <c r="O83" s="35">
        <v>0</v>
      </c>
    </row>
    <row r="84" spans="1:15">
      <c r="A84" s="34">
        <v>1</v>
      </c>
      <c r="B84" s="36">
        <v>4494</v>
      </c>
      <c r="C84" s="36">
        <v>0</v>
      </c>
      <c r="D84" s="36">
        <v>0</v>
      </c>
      <c r="E84" s="36">
        <v>576</v>
      </c>
      <c r="F84" s="36">
        <v>0</v>
      </c>
      <c r="G84" s="16" t="s">
        <v>154</v>
      </c>
      <c r="H84" s="29"/>
      <c r="I84" s="44"/>
      <c r="J84" s="4"/>
      <c r="K84" s="34">
        <v>26</v>
      </c>
      <c r="L84" s="16">
        <v>0</v>
      </c>
      <c r="M84" s="16">
        <v>0</v>
      </c>
      <c r="N84" s="16">
        <v>0</v>
      </c>
      <c r="O84" s="35">
        <v>0</v>
      </c>
    </row>
    <row r="85" spans="1:15">
      <c r="A85" s="34">
        <v>2</v>
      </c>
      <c r="B85" s="36">
        <v>2546.5</v>
      </c>
      <c r="C85" s="36">
        <v>0</v>
      </c>
      <c r="D85" s="36">
        <v>0</v>
      </c>
      <c r="E85" s="36">
        <v>0</v>
      </c>
      <c r="F85" s="36">
        <v>2104.4</v>
      </c>
      <c r="G85" s="16" t="s">
        <v>154</v>
      </c>
      <c r="H85" s="29"/>
      <c r="I85" s="44"/>
      <c r="J85" s="4"/>
      <c r="K85" s="34">
        <v>27</v>
      </c>
      <c r="L85" s="16">
        <v>0</v>
      </c>
      <c r="M85" s="16">
        <v>0</v>
      </c>
      <c r="N85" s="16">
        <v>0</v>
      </c>
      <c r="O85" s="35">
        <v>0</v>
      </c>
    </row>
    <row r="86" spans="1:15">
      <c r="A86" s="34">
        <v>3</v>
      </c>
      <c r="B86" s="36">
        <v>0</v>
      </c>
      <c r="C86" s="36">
        <v>0</v>
      </c>
      <c r="D86" s="36">
        <v>0</v>
      </c>
      <c r="E86" s="36">
        <v>0</v>
      </c>
      <c r="F86" s="36">
        <v>0</v>
      </c>
      <c r="G86" s="16">
        <v>0</v>
      </c>
      <c r="H86" s="29"/>
      <c r="I86" s="44"/>
      <c r="J86" s="4"/>
      <c r="K86" s="34">
        <v>28</v>
      </c>
      <c r="L86" s="16">
        <v>0</v>
      </c>
      <c r="M86" s="16">
        <v>0</v>
      </c>
      <c r="N86" s="16">
        <v>0</v>
      </c>
      <c r="O86" s="35">
        <v>0</v>
      </c>
    </row>
    <row r="87" spans="1:15">
      <c r="A87" s="34">
        <v>4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16">
        <v>0</v>
      </c>
      <c r="H87" s="29"/>
      <c r="I87" s="44"/>
      <c r="J87" s="4"/>
      <c r="K87" s="34">
        <v>29</v>
      </c>
      <c r="L87" s="16">
        <v>0</v>
      </c>
      <c r="M87" s="16">
        <v>0</v>
      </c>
      <c r="N87" s="16">
        <v>0</v>
      </c>
      <c r="O87" s="35">
        <v>0</v>
      </c>
    </row>
    <row r="88" spans="1:15" ht="15.75" thickBot="1">
      <c r="A88" s="34">
        <v>5</v>
      </c>
      <c r="B88" s="36">
        <v>0</v>
      </c>
      <c r="C88" s="36">
        <v>0</v>
      </c>
      <c r="D88" s="36">
        <v>0</v>
      </c>
      <c r="E88" s="36">
        <v>0</v>
      </c>
      <c r="F88" s="36">
        <v>0</v>
      </c>
      <c r="G88" s="16">
        <v>0</v>
      </c>
      <c r="H88" s="29"/>
      <c r="I88" s="44"/>
      <c r="J88" s="4"/>
      <c r="K88" s="45">
        <v>30</v>
      </c>
      <c r="L88" s="47">
        <v>0</v>
      </c>
      <c r="M88" s="47">
        <v>0</v>
      </c>
      <c r="N88" s="47">
        <v>0</v>
      </c>
      <c r="O88" s="50">
        <v>0</v>
      </c>
    </row>
    <row r="89" spans="1:15">
      <c r="A89" s="34">
        <v>6</v>
      </c>
      <c r="B89" s="36">
        <v>0</v>
      </c>
      <c r="C89" s="36">
        <v>0</v>
      </c>
      <c r="D89" s="36">
        <v>0</v>
      </c>
      <c r="E89" s="36">
        <v>0</v>
      </c>
      <c r="F89" s="36">
        <v>0</v>
      </c>
      <c r="G89" s="16">
        <v>0</v>
      </c>
      <c r="H89" s="29"/>
      <c r="I89" s="44"/>
      <c r="J89" s="4"/>
      <c r="K89" s="4"/>
      <c r="L89" s="4"/>
      <c r="M89" s="4"/>
      <c r="N89" s="4"/>
      <c r="O89" s="4"/>
    </row>
    <row r="90" spans="1:15">
      <c r="A90" s="34">
        <v>7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16">
        <v>0</v>
      </c>
      <c r="H90" s="29"/>
      <c r="I90" s="44"/>
      <c r="J90" s="4"/>
      <c r="O90" s="4"/>
    </row>
    <row r="91" spans="1:15">
      <c r="A91" s="34">
        <v>8</v>
      </c>
      <c r="B91" s="36">
        <v>0</v>
      </c>
      <c r="C91" s="36">
        <v>0</v>
      </c>
      <c r="D91" s="36">
        <v>0</v>
      </c>
      <c r="E91" s="36">
        <v>0</v>
      </c>
      <c r="F91" s="36">
        <v>0</v>
      </c>
      <c r="G91" s="16">
        <v>0</v>
      </c>
      <c r="H91" s="29"/>
      <c r="I91" s="44"/>
      <c r="J91" s="4"/>
      <c r="O91" s="4"/>
    </row>
    <row r="92" spans="1:15" ht="15.75" thickBot="1">
      <c r="A92" s="45">
        <v>9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7">
        <v>0</v>
      </c>
      <c r="H92" s="48"/>
      <c r="I92" s="49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18"/>
      <c r="J93" s="4"/>
      <c r="K93" s="4"/>
      <c r="L93" s="4"/>
      <c r="M93" s="4" t="s">
        <v>157</v>
      </c>
      <c r="N93" s="4" t="s">
        <v>158</v>
      </c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18"/>
      <c r="J94" s="4">
        <v>54220002</v>
      </c>
      <c r="K94" s="240" t="s">
        <v>41</v>
      </c>
      <c r="L94" s="241"/>
      <c r="M94" s="242" t="s">
        <v>157</v>
      </c>
      <c r="N94" s="244" t="s">
        <v>395</v>
      </c>
      <c r="O94" s="243">
        <f>+O244</f>
        <v>1.19</v>
      </c>
    </row>
    <row r="95" spans="1:15">
      <c r="A95" s="4"/>
      <c r="B95" s="4"/>
      <c r="C95" s="4"/>
      <c r="D95" s="4"/>
      <c r="E95" s="4"/>
      <c r="F95" s="4"/>
      <c r="G95" s="4"/>
      <c r="H95" s="4"/>
      <c r="I95" s="18"/>
      <c r="J95" s="4"/>
      <c r="K95" s="220" t="s">
        <v>390</v>
      </c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18"/>
      <c r="J96" s="4"/>
      <c r="K96" s="4"/>
      <c r="L96" s="4"/>
      <c r="M96" s="4" t="s">
        <v>391</v>
      </c>
      <c r="N96" s="4">
        <f>SUM(M59:M88)/1000</f>
        <v>6.8419999999999996</v>
      </c>
      <c r="O96" s="4"/>
    </row>
    <row r="97" spans="1:16">
      <c r="A97" s="3" t="s">
        <v>144</v>
      </c>
      <c r="B97" s="3"/>
      <c r="C97" s="3">
        <v>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6">
      <c r="A98" s="3" t="s">
        <v>17</v>
      </c>
      <c r="B98" s="3"/>
      <c r="C98" s="3" t="s">
        <v>146</v>
      </c>
      <c r="D98" s="4"/>
      <c r="E98" s="4"/>
      <c r="F98" s="4"/>
      <c r="G98" s="4"/>
      <c r="H98" s="4"/>
      <c r="I98" s="4"/>
      <c r="J98" s="4"/>
      <c r="K98" s="4"/>
      <c r="L98" s="4"/>
      <c r="N98" s="4"/>
      <c r="O98" s="4"/>
    </row>
    <row r="99" spans="1:16" ht="15.75" thickBot="1">
      <c r="A99" s="3" t="s">
        <v>42</v>
      </c>
      <c r="B99" s="4"/>
      <c r="C99" s="4"/>
      <c r="D99" s="4"/>
      <c r="E99" s="4"/>
      <c r="F99" s="4"/>
      <c r="G99" s="4" t="s">
        <v>43</v>
      </c>
      <c r="H99" s="4"/>
      <c r="I99" s="4"/>
      <c r="J99" s="4"/>
      <c r="K99" s="4"/>
      <c r="L99" s="4"/>
      <c r="M99" s="4"/>
      <c r="N99" s="4"/>
      <c r="O99" s="4"/>
    </row>
    <row r="100" spans="1:16">
      <c r="A100" s="51" t="s">
        <v>44</v>
      </c>
      <c r="B100" s="40"/>
      <c r="C100" s="40"/>
      <c r="D100" s="40" t="s">
        <v>45</v>
      </c>
      <c r="E100" s="40" t="s">
        <v>5</v>
      </c>
      <c r="F100" s="40" t="s">
        <v>46</v>
      </c>
      <c r="G100" s="40" t="s">
        <v>47</v>
      </c>
      <c r="H100" s="40" t="s">
        <v>48</v>
      </c>
      <c r="I100" s="40"/>
      <c r="J100" s="52" t="s">
        <v>24</v>
      </c>
      <c r="K100" s="53"/>
      <c r="L100" s="18"/>
      <c r="M100" s="18"/>
      <c r="N100" s="18"/>
      <c r="O100" s="4"/>
    </row>
    <row r="101" spans="1:16">
      <c r="A101" s="42" t="s">
        <v>49</v>
      </c>
      <c r="B101" s="16" t="s">
        <v>50</v>
      </c>
      <c r="C101" s="16" t="s">
        <v>9</v>
      </c>
      <c r="D101" s="16" t="s">
        <v>10</v>
      </c>
      <c r="E101" s="16" t="s">
        <v>11</v>
      </c>
      <c r="F101" s="16" t="s">
        <v>51</v>
      </c>
      <c r="G101" s="16" t="s">
        <v>52</v>
      </c>
      <c r="H101" s="16" t="s">
        <v>53</v>
      </c>
      <c r="I101" s="16" t="s">
        <v>54</v>
      </c>
      <c r="J101" s="54" t="s">
        <v>29</v>
      </c>
      <c r="K101" s="55"/>
      <c r="L101" s="56"/>
      <c r="M101" s="4" t="s">
        <v>396</v>
      </c>
      <c r="N101" s="18">
        <f>+N96</f>
        <v>6.8419999999999996</v>
      </c>
      <c r="O101" s="243">
        <f>+O245</f>
        <v>1.79</v>
      </c>
      <c r="P101" s="245">
        <f>+N101/(1-0.03)*O101*1.175*1.06*C5</f>
        <v>11105.441063585567</v>
      </c>
    </row>
    <row r="102" spans="1:16">
      <c r="A102" s="34">
        <v>1</v>
      </c>
      <c r="B102" s="16">
        <v>1</v>
      </c>
      <c r="C102" s="16">
        <v>10</v>
      </c>
      <c r="D102" s="16">
        <v>2450</v>
      </c>
      <c r="E102" s="16">
        <v>637</v>
      </c>
      <c r="F102" s="16" t="s">
        <v>160</v>
      </c>
      <c r="G102" s="16" t="s">
        <v>161</v>
      </c>
      <c r="H102" s="16">
        <v>0</v>
      </c>
      <c r="I102" s="16">
        <v>0</v>
      </c>
      <c r="J102" s="57">
        <v>626</v>
      </c>
      <c r="K102" s="55"/>
      <c r="L102" s="56"/>
      <c r="M102" s="18"/>
      <c r="N102" s="18"/>
      <c r="O102" s="4"/>
    </row>
    <row r="103" spans="1:16">
      <c r="A103" s="34">
        <v>2</v>
      </c>
      <c r="B103" s="16">
        <v>1</v>
      </c>
      <c r="C103" s="16">
        <v>10</v>
      </c>
      <c r="D103" s="16">
        <v>2450</v>
      </c>
      <c r="E103" s="16">
        <v>637</v>
      </c>
      <c r="F103" s="16" t="s">
        <v>160</v>
      </c>
      <c r="G103" s="16">
        <v>0</v>
      </c>
      <c r="H103" s="16">
        <v>0</v>
      </c>
      <c r="I103" s="16">
        <v>537</v>
      </c>
      <c r="J103" s="57">
        <v>626</v>
      </c>
      <c r="K103" s="55"/>
      <c r="L103" s="56"/>
      <c r="M103" s="18"/>
      <c r="N103" s="18"/>
      <c r="O103" s="4"/>
    </row>
    <row r="104" spans="1:16">
      <c r="A104" s="34">
        <v>3</v>
      </c>
      <c r="B104" s="16">
        <v>1</v>
      </c>
      <c r="C104" s="16">
        <v>10</v>
      </c>
      <c r="D104" s="16">
        <v>2450</v>
      </c>
      <c r="E104" s="16">
        <v>637</v>
      </c>
      <c r="F104" s="16" t="s">
        <v>160</v>
      </c>
      <c r="G104" s="16">
        <v>0</v>
      </c>
      <c r="H104" s="16">
        <v>0</v>
      </c>
      <c r="I104" s="16">
        <v>506</v>
      </c>
      <c r="J104" s="57">
        <v>626</v>
      </c>
      <c r="K104" s="55"/>
      <c r="L104" s="56"/>
      <c r="M104" s="18"/>
      <c r="N104" s="18"/>
      <c r="O104" s="4"/>
    </row>
    <row r="105" spans="1:16">
      <c r="A105" s="34">
        <v>4</v>
      </c>
      <c r="B105" s="16">
        <v>1</v>
      </c>
      <c r="C105" s="16">
        <v>10</v>
      </c>
      <c r="D105" s="16">
        <v>2450</v>
      </c>
      <c r="E105" s="16">
        <v>637</v>
      </c>
      <c r="F105" s="16" t="s">
        <v>160</v>
      </c>
      <c r="G105" s="16">
        <v>0</v>
      </c>
      <c r="H105" s="16">
        <v>0</v>
      </c>
      <c r="I105" s="16">
        <v>475</v>
      </c>
      <c r="J105" s="57">
        <v>626</v>
      </c>
      <c r="K105" s="55"/>
      <c r="L105" s="56"/>
      <c r="M105" s="18"/>
      <c r="N105" s="18"/>
      <c r="O105" s="4"/>
    </row>
    <row r="106" spans="1:16">
      <c r="A106" s="34">
        <v>5</v>
      </c>
      <c r="B106" s="16">
        <v>1</v>
      </c>
      <c r="C106" s="16">
        <v>10</v>
      </c>
      <c r="D106" s="16">
        <v>2450</v>
      </c>
      <c r="E106" s="16">
        <v>637</v>
      </c>
      <c r="F106" s="16" t="s">
        <v>160</v>
      </c>
      <c r="G106" s="16">
        <v>0</v>
      </c>
      <c r="H106" s="16">
        <v>0</v>
      </c>
      <c r="I106" s="16">
        <v>444</v>
      </c>
      <c r="J106" s="57">
        <v>626</v>
      </c>
      <c r="K106" s="55"/>
      <c r="L106" s="56"/>
      <c r="M106" s="18"/>
      <c r="N106" s="18"/>
      <c r="O106" s="4"/>
    </row>
    <row r="107" spans="1:16">
      <c r="A107" s="34">
        <v>6</v>
      </c>
      <c r="B107" s="16">
        <v>1</v>
      </c>
      <c r="C107" s="16">
        <v>10</v>
      </c>
      <c r="D107" s="16">
        <v>2450</v>
      </c>
      <c r="E107" s="16">
        <v>637</v>
      </c>
      <c r="F107" s="16" t="s">
        <v>160</v>
      </c>
      <c r="G107" s="16">
        <v>0</v>
      </c>
      <c r="H107" s="16">
        <v>0</v>
      </c>
      <c r="I107" s="16">
        <v>413</v>
      </c>
      <c r="J107" s="57">
        <v>626</v>
      </c>
      <c r="K107" s="55"/>
      <c r="L107" s="56"/>
      <c r="M107" s="18"/>
      <c r="N107" s="18"/>
      <c r="O107" s="4"/>
    </row>
    <row r="108" spans="1:16">
      <c r="A108" s="34">
        <v>7</v>
      </c>
      <c r="B108" s="16">
        <v>1</v>
      </c>
      <c r="C108" s="16">
        <v>10</v>
      </c>
      <c r="D108" s="16">
        <v>2450</v>
      </c>
      <c r="E108" s="16">
        <v>637</v>
      </c>
      <c r="F108" s="16" t="s">
        <v>160</v>
      </c>
      <c r="G108" s="16">
        <v>0</v>
      </c>
      <c r="H108" s="16">
        <v>0</v>
      </c>
      <c r="I108" s="16">
        <v>382</v>
      </c>
      <c r="J108" s="57">
        <v>626</v>
      </c>
      <c r="K108" s="55"/>
      <c r="L108" s="56"/>
      <c r="M108" s="18"/>
      <c r="N108" s="18"/>
      <c r="O108" s="4"/>
    </row>
    <row r="109" spans="1:16">
      <c r="A109" s="34">
        <v>8</v>
      </c>
      <c r="B109" s="16">
        <v>2</v>
      </c>
      <c r="C109" s="16">
        <v>10</v>
      </c>
      <c r="D109" s="16">
        <v>2450</v>
      </c>
      <c r="E109" s="16">
        <v>503</v>
      </c>
      <c r="F109" s="16" t="s">
        <v>162</v>
      </c>
      <c r="G109" s="16">
        <v>0</v>
      </c>
      <c r="H109" s="16">
        <v>0</v>
      </c>
      <c r="I109" s="16">
        <v>310</v>
      </c>
      <c r="J109" s="57">
        <v>492</v>
      </c>
      <c r="K109" s="55"/>
      <c r="L109" s="56"/>
      <c r="M109" s="18"/>
      <c r="N109" s="18"/>
      <c r="O109" s="4"/>
    </row>
    <row r="110" spans="1:16">
      <c r="A110" s="34">
        <v>9</v>
      </c>
      <c r="B110" s="16">
        <v>2</v>
      </c>
      <c r="C110" s="16">
        <v>10</v>
      </c>
      <c r="D110" s="16">
        <v>2450</v>
      </c>
      <c r="E110" s="16">
        <v>503</v>
      </c>
      <c r="F110" s="16" t="s">
        <v>162</v>
      </c>
      <c r="G110" s="16">
        <v>0</v>
      </c>
      <c r="H110" s="202">
        <f>+D207</f>
        <v>0.14000000000000001</v>
      </c>
      <c r="I110" s="16">
        <v>341</v>
      </c>
      <c r="J110" s="57">
        <v>492</v>
      </c>
      <c r="K110" s="55"/>
      <c r="L110" s="56"/>
      <c r="M110" s="18"/>
      <c r="N110" s="18"/>
      <c r="O110" s="4"/>
    </row>
    <row r="111" spans="1:16">
      <c r="A111" s="34">
        <v>10</v>
      </c>
      <c r="B111" s="16">
        <v>2</v>
      </c>
      <c r="C111" s="16">
        <v>10</v>
      </c>
      <c r="D111" s="16">
        <v>2450</v>
      </c>
      <c r="E111" s="16">
        <v>503</v>
      </c>
      <c r="F111" s="16" t="s">
        <v>162</v>
      </c>
      <c r="G111" s="16">
        <v>0</v>
      </c>
      <c r="H111" s="16">
        <v>0</v>
      </c>
      <c r="I111" s="16">
        <v>372</v>
      </c>
      <c r="J111" s="57">
        <v>492</v>
      </c>
      <c r="K111" s="55"/>
      <c r="L111" s="56"/>
      <c r="M111" s="18"/>
      <c r="N111" s="18"/>
      <c r="O111" s="4"/>
    </row>
    <row r="112" spans="1:16">
      <c r="A112" s="34">
        <v>11</v>
      </c>
      <c r="B112" s="16">
        <v>2</v>
      </c>
      <c r="C112" s="16">
        <v>10</v>
      </c>
      <c r="D112" s="16">
        <v>2450</v>
      </c>
      <c r="E112" s="16">
        <v>503</v>
      </c>
      <c r="F112" s="16" t="s">
        <v>162</v>
      </c>
      <c r="G112" s="16">
        <v>0</v>
      </c>
      <c r="H112" s="16">
        <v>0</v>
      </c>
      <c r="I112" s="16">
        <v>403</v>
      </c>
      <c r="J112" s="57">
        <v>492</v>
      </c>
      <c r="K112" s="55"/>
      <c r="L112" s="56"/>
      <c r="M112" s="18"/>
      <c r="N112" s="18"/>
      <c r="O112" s="4"/>
    </row>
    <row r="113" spans="1:15">
      <c r="A113" s="34">
        <v>12</v>
      </c>
      <c r="B113" s="16">
        <v>2</v>
      </c>
      <c r="C113" s="16">
        <v>10</v>
      </c>
      <c r="D113" s="16">
        <v>2450</v>
      </c>
      <c r="E113" s="16">
        <v>503</v>
      </c>
      <c r="F113" s="16" t="s">
        <v>162</v>
      </c>
      <c r="G113" s="16" t="s">
        <v>161</v>
      </c>
      <c r="H113" s="16">
        <v>0</v>
      </c>
      <c r="I113" s="16">
        <v>0</v>
      </c>
      <c r="J113" s="57">
        <v>492</v>
      </c>
      <c r="K113" s="55"/>
      <c r="L113" s="56"/>
      <c r="M113" s="18"/>
      <c r="N113" s="18"/>
      <c r="O113" s="4"/>
    </row>
    <row r="114" spans="1:15">
      <c r="A114" s="34">
        <v>13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57">
        <v>0</v>
      </c>
      <c r="K114" s="55"/>
      <c r="L114" s="56"/>
      <c r="M114" s="18"/>
      <c r="N114" s="18"/>
      <c r="O114" s="4"/>
    </row>
    <row r="115" spans="1:15">
      <c r="A115" s="34">
        <v>14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57">
        <v>0</v>
      </c>
      <c r="K115" s="55"/>
      <c r="L115" s="56"/>
      <c r="M115" s="18"/>
      <c r="N115" s="18"/>
      <c r="O115" s="4"/>
    </row>
    <row r="116" spans="1:15">
      <c r="A116" s="34">
        <v>15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57">
        <v>0</v>
      </c>
      <c r="K116" s="55"/>
      <c r="L116" s="56"/>
      <c r="M116" s="18"/>
      <c r="N116" s="18"/>
      <c r="O116" s="4"/>
    </row>
    <row r="117" spans="1:15">
      <c r="A117" s="34">
        <v>16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57">
        <v>0</v>
      </c>
      <c r="K117" s="55"/>
      <c r="L117" s="56"/>
      <c r="M117" s="18"/>
      <c r="N117" s="18"/>
      <c r="O117" s="4"/>
    </row>
    <row r="118" spans="1:15">
      <c r="A118" s="34">
        <v>17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57">
        <v>0</v>
      </c>
      <c r="K118" s="55"/>
      <c r="L118" s="56"/>
      <c r="M118" s="18"/>
      <c r="N118" s="18"/>
      <c r="O118" s="4"/>
    </row>
    <row r="119" spans="1:15">
      <c r="A119" s="34">
        <v>18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57">
        <v>0</v>
      </c>
      <c r="K119" s="55"/>
      <c r="L119" s="56"/>
      <c r="M119" s="18"/>
      <c r="N119" s="18"/>
      <c r="O119" s="4"/>
    </row>
    <row r="120" spans="1:15">
      <c r="A120" s="34">
        <v>19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57">
        <v>0</v>
      </c>
      <c r="K120" s="55"/>
      <c r="L120" s="56"/>
      <c r="M120" s="18"/>
      <c r="N120" s="18"/>
      <c r="O120" s="4"/>
    </row>
    <row r="121" spans="1:15">
      <c r="A121" s="34">
        <v>20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57">
        <v>0</v>
      </c>
      <c r="K121" s="55"/>
      <c r="L121" s="56"/>
      <c r="M121" s="18"/>
      <c r="N121" s="18"/>
      <c r="O121" s="4"/>
    </row>
    <row r="122" spans="1:15">
      <c r="A122" s="34">
        <v>21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57">
        <v>0</v>
      </c>
      <c r="K122" s="55"/>
      <c r="L122" s="56"/>
      <c r="M122" s="18"/>
      <c r="N122" s="18"/>
      <c r="O122" s="4"/>
    </row>
    <row r="123" spans="1:15">
      <c r="A123" s="34">
        <v>22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57">
        <v>0</v>
      </c>
      <c r="K123" s="55"/>
      <c r="L123" s="56"/>
      <c r="M123" s="18"/>
      <c r="N123" s="18"/>
      <c r="O123" s="4"/>
    </row>
    <row r="124" spans="1:15">
      <c r="A124" s="34">
        <v>23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57">
        <v>0</v>
      </c>
      <c r="K124" s="55"/>
      <c r="L124" s="56"/>
      <c r="M124" s="18"/>
      <c r="N124" s="18"/>
      <c r="O124" s="4"/>
    </row>
    <row r="125" spans="1:15">
      <c r="A125" s="34">
        <v>24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57">
        <v>0</v>
      </c>
      <c r="K125" s="55"/>
      <c r="L125" s="56"/>
      <c r="M125" s="18"/>
      <c r="N125" s="18"/>
      <c r="O125" s="4"/>
    </row>
    <row r="126" spans="1:15">
      <c r="A126" s="34">
        <v>25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57">
        <v>0</v>
      </c>
      <c r="K126" s="55"/>
      <c r="L126" s="56"/>
      <c r="M126" s="18"/>
      <c r="N126" s="18"/>
      <c r="O126" s="4"/>
    </row>
    <row r="127" spans="1:15">
      <c r="A127" s="34">
        <v>26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57">
        <v>0</v>
      </c>
      <c r="K127" s="55"/>
      <c r="L127" s="56"/>
      <c r="M127" s="18"/>
      <c r="N127" s="18"/>
      <c r="O127" s="4"/>
    </row>
    <row r="128" spans="1:15">
      <c r="A128" s="34">
        <v>27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57">
        <v>0</v>
      </c>
      <c r="K128" s="55"/>
      <c r="L128" s="56"/>
      <c r="M128" s="18"/>
      <c r="N128" s="18"/>
      <c r="O128" s="4"/>
    </row>
    <row r="129" spans="1:15">
      <c r="A129" s="34">
        <v>28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57">
        <v>0</v>
      </c>
      <c r="K129" s="55"/>
      <c r="L129" s="56"/>
      <c r="M129" s="18"/>
      <c r="N129" s="18"/>
      <c r="O129" s="4"/>
    </row>
    <row r="130" spans="1:15">
      <c r="A130" s="34">
        <v>29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57">
        <v>0</v>
      </c>
      <c r="K130" s="55"/>
      <c r="L130" s="56"/>
      <c r="M130" s="18"/>
      <c r="N130" s="18"/>
      <c r="O130" s="4"/>
    </row>
    <row r="131" spans="1:15">
      <c r="A131" s="34">
        <v>30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57">
        <v>0</v>
      </c>
      <c r="K131" s="55"/>
      <c r="L131" s="56"/>
      <c r="M131" s="18"/>
      <c r="N131" s="18"/>
      <c r="O131" s="4"/>
    </row>
    <row r="132" spans="1:15" ht="15.75" thickBot="1">
      <c r="A132" s="58"/>
      <c r="B132" s="59"/>
      <c r="C132" s="59"/>
      <c r="D132" s="59"/>
      <c r="E132" s="59"/>
      <c r="F132" s="59"/>
      <c r="G132" s="59"/>
      <c r="H132" s="59"/>
      <c r="I132" s="59"/>
      <c r="J132" s="60"/>
      <c r="K132" s="53"/>
      <c r="L132" s="18"/>
      <c r="M132" s="18"/>
      <c r="N132" s="18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8"/>
      <c r="L133" s="18"/>
      <c r="M133" s="18"/>
      <c r="N133" s="18"/>
      <c r="O133" s="4"/>
    </row>
    <row r="134" spans="1:15">
      <c r="A134" s="3" t="s">
        <v>144</v>
      </c>
      <c r="B134" s="3"/>
      <c r="C134" s="3">
        <v>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3" t="s">
        <v>17</v>
      </c>
      <c r="B135" s="3"/>
      <c r="C135" s="3" t="s">
        <v>146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214" t="s">
        <v>55</v>
      </c>
      <c r="B136" s="214"/>
      <c r="C136" s="4"/>
      <c r="D136" s="4"/>
      <c r="E136" s="4"/>
      <c r="F136" s="4"/>
      <c r="G136" s="4"/>
      <c r="H136" s="214" t="s">
        <v>56</v>
      </c>
      <c r="I136" s="21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61" t="s">
        <v>57</v>
      </c>
      <c r="G137" s="4"/>
      <c r="H137" s="62"/>
      <c r="I137" s="62"/>
      <c r="J137" s="62"/>
      <c r="K137" s="62"/>
      <c r="L137" s="62"/>
      <c r="M137" s="62"/>
      <c r="N137" s="4"/>
      <c r="O137" s="62"/>
    </row>
    <row r="138" spans="1:15">
      <c r="A138" s="63" t="s">
        <v>58</v>
      </c>
      <c r="B138" s="64" t="s">
        <v>59</v>
      </c>
      <c r="C138" s="65"/>
      <c r="D138" s="65"/>
      <c r="E138" s="65"/>
      <c r="F138" s="66">
        <v>11</v>
      </c>
      <c r="G138" s="4"/>
      <c r="H138" s="67"/>
      <c r="I138" s="68"/>
      <c r="J138" s="68"/>
      <c r="K138" s="69"/>
      <c r="L138" s="69"/>
      <c r="M138" s="69"/>
      <c r="N138" s="69"/>
      <c r="O138" s="70"/>
    </row>
    <row r="139" spans="1:15">
      <c r="A139" s="71" t="s">
        <v>60</v>
      </c>
      <c r="B139" s="72" t="s">
        <v>61</v>
      </c>
      <c r="C139" s="73"/>
      <c r="D139" s="73"/>
      <c r="E139" s="73"/>
      <c r="F139" s="74">
        <v>11</v>
      </c>
      <c r="G139" s="4"/>
      <c r="H139" s="75"/>
      <c r="I139" s="76"/>
      <c r="J139" s="76"/>
      <c r="K139" s="77"/>
      <c r="L139" s="77"/>
      <c r="M139" s="77"/>
      <c r="N139" s="77"/>
      <c r="O139" s="78"/>
    </row>
    <row r="140" spans="1:15">
      <c r="A140" s="79">
        <v>50220086</v>
      </c>
      <c r="B140" s="64" t="s">
        <v>62</v>
      </c>
      <c r="C140" s="79"/>
      <c r="D140" s="79"/>
      <c r="E140" s="79"/>
      <c r="F140" s="80"/>
      <c r="G140" s="4"/>
      <c r="H140" s="67"/>
      <c r="I140" s="68"/>
      <c r="J140" s="68"/>
      <c r="K140" s="69"/>
      <c r="L140" s="69"/>
      <c r="M140" s="69"/>
      <c r="N140" s="69"/>
      <c r="O140" s="70"/>
    </row>
    <row r="141" spans="1:15">
      <c r="A141" s="79">
        <v>50220085</v>
      </c>
      <c r="B141" s="72" t="s">
        <v>63</v>
      </c>
      <c r="C141" s="79"/>
      <c r="D141" s="79"/>
      <c r="E141" s="79"/>
      <c r="F141" s="79"/>
      <c r="G141" s="4"/>
      <c r="H141" s="81"/>
      <c r="I141" s="82"/>
      <c r="J141" s="82"/>
      <c r="K141" s="83"/>
      <c r="L141" s="83"/>
      <c r="M141" s="83"/>
      <c r="N141" s="83"/>
      <c r="O141" s="84"/>
    </row>
    <row r="142" spans="1:15">
      <c r="A142" s="71" t="s">
        <v>64</v>
      </c>
      <c r="B142" s="72" t="s">
        <v>65</v>
      </c>
      <c r="C142" s="73"/>
      <c r="D142" s="73"/>
      <c r="E142" s="73"/>
      <c r="F142" s="74">
        <v>10</v>
      </c>
      <c r="G142" s="4"/>
      <c r="H142" s="75"/>
      <c r="I142" s="76"/>
      <c r="J142" s="76"/>
      <c r="K142" s="77"/>
      <c r="L142" s="77"/>
      <c r="M142" s="77"/>
      <c r="N142" s="77"/>
      <c r="O142" s="78"/>
    </row>
    <row r="143" spans="1:15">
      <c r="A143" s="85" t="s">
        <v>66</v>
      </c>
      <c r="B143" s="86" t="s">
        <v>67</v>
      </c>
      <c r="C143" s="79"/>
      <c r="D143" s="79"/>
      <c r="E143" s="79"/>
      <c r="F143" s="80">
        <v>10</v>
      </c>
      <c r="G143" s="4"/>
      <c r="H143" s="81"/>
      <c r="I143" s="82"/>
      <c r="J143" s="82"/>
      <c r="K143" s="83"/>
      <c r="L143" s="83"/>
      <c r="M143" s="83"/>
      <c r="N143" s="83"/>
      <c r="O143" s="84"/>
    </row>
    <row r="144" spans="1:15">
      <c r="A144" s="79">
        <v>50220087</v>
      </c>
      <c r="B144" s="86" t="s">
        <v>68</v>
      </c>
      <c r="C144" s="79"/>
      <c r="D144" s="79"/>
      <c r="E144" s="79"/>
      <c r="F144" s="79"/>
      <c r="G144" s="4"/>
      <c r="H144" s="81"/>
      <c r="I144" s="82"/>
      <c r="J144" s="82"/>
      <c r="K144" s="83"/>
      <c r="L144" s="83"/>
      <c r="M144" s="83"/>
      <c r="N144" s="83"/>
      <c r="O144" s="84"/>
    </row>
    <row r="145" spans="1:15">
      <c r="A145" s="87">
        <v>50220026</v>
      </c>
      <c r="B145" s="86" t="s">
        <v>69</v>
      </c>
      <c r="C145" s="79"/>
      <c r="D145" s="79"/>
      <c r="E145" s="79"/>
      <c r="F145" s="80">
        <v>2</v>
      </c>
      <c r="G145" s="4"/>
      <c r="H145" s="88"/>
      <c r="I145" s="73"/>
      <c r="J145" s="73"/>
      <c r="K145" s="73"/>
      <c r="L145" s="73"/>
      <c r="M145" s="73"/>
      <c r="N145" s="73"/>
      <c r="O145" s="74"/>
    </row>
    <row r="146" spans="1:15">
      <c r="A146" s="89">
        <v>68061310</v>
      </c>
      <c r="B146" s="72" t="s">
        <v>70</v>
      </c>
      <c r="C146" s="73"/>
      <c r="D146" s="73"/>
      <c r="E146" s="73"/>
      <c r="F146" s="74">
        <v>4</v>
      </c>
      <c r="G146" s="4" t="s">
        <v>392</v>
      </c>
      <c r="H146" s="75" t="s">
        <v>71</v>
      </c>
      <c r="I146" s="76" t="s">
        <v>72</v>
      </c>
      <c r="J146" s="76"/>
      <c r="K146" s="77"/>
      <c r="L146" s="77"/>
      <c r="M146" s="77"/>
      <c r="N146" s="77"/>
      <c r="O146" s="78">
        <v>1</v>
      </c>
    </row>
    <row r="147" spans="1:15">
      <c r="A147" s="90"/>
      <c r="B147" s="91"/>
      <c r="C147" s="4"/>
      <c r="D147" s="4"/>
      <c r="E147" s="4"/>
      <c r="F147" s="61"/>
      <c r="G147" s="4"/>
      <c r="H147" s="81" t="s">
        <v>73</v>
      </c>
      <c r="I147" s="82" t="s">
        <v>74</v>
      </c>
      <c r="J147" s="82"/>
      <c r="K147" s="83"/>
      <c r="L147" s="83"/>
      <c r="M147" s="83"/>
      <c r="N147" s="73"/>
      <c r="O147" s="84">
        <v>0</v>
      </c>
    </row>
    <row r="148" spans="1:15">
      <c r="A148" s="4"/>
      <c r="B148" s="4"/>
      <c r="C148" s="4"/>
      <c r="D148" s="4"/>
      <c r="E148" s="4"/>
      <c r="F148" s="61"/>
      <c r="G148" s="4" t="s">
        <v>392</v>
      </c>
      <c r="H148" s="75" t="s">
        <v>75</v>
      </c>
      <c r="I148" s="76" t="s">
        <v>76</v>
      </c>
      <c r="J148" s="76"/>
      <c r="K148" s="77"/>
      <c r="L148" s="77"/>
      <c r="M148" s="77"/>
      <c r="N148" s="77"/>
      <c r="O148" s="78">
        <v>1</v>
      </c>
    </row>
    <row r="149" spans="1:15">
      <c r="A149" s="4"/>
      <c r="B149" s="4"/>
      <c r="C149" s="4"/>
      <c r="D149" s="4"/>
      <c r="E149" s="4"/>
      <c r="F149" s="61"/>
      <c r="G149" s="4"/>
      <c r="H149" s="81" t="s">
        <v>77</v>
      </c>
      <c r="I149" s="82" t="s">
        <v>78</v>
      </c>
      <c r="J149" s="82"/>
      <c r="K149" s="83"/>
      <c r="L149" s="83"/>
      <c r="M149" s="83"/>
      <c r="N149" s="83"/>
      <c r="O149" s="84">
        <v>0</v>
      </c>
    </row>
    <row r="150" spans="1:15">
      <c r="A150" s="215" t="s">
        <v>79</v>
      </c>
      <c r="B150" s="214"/>
      <c r="C150" s="214"/>
      <c r="D150" s="4"/>
      <c r="E150" s="4"/>
      <c r="F150" s="61"/>
      <c r="G150" s="4"/>
      <c r="H150" s="75" t="s">
        <v>80</v>
      </c>
      <c r="I150" s="76" t="s">
        <v>81</v>
      </c>
      <c r="J150" s="76"/>
      <c r="K150" s="77"/>
      <c r="L150" s="77"/>
      <c r="M150" s="77"/>
      <c r="N150" s="79"/>
      <c r="O150" s="78">
        <v>2</v>
      </c>
    </row>
    <row r="151" spans="1:15">
      <c r="A151" s="4"/>
      <c r="B151" s="4"/>
      <c r="C151" s="4"/>
      <c r="D151" s="4"/>
      <c r="E151" s="4"/>
      <c r="F151" s="61"/>
      <c r="G151" s="4"/>
      <c r="H151" s="81" t="s">
        <v>82</v>
      </c>
      <c r="I151" s="82" t="s">
        <v>83</v>
      </c>
      <c r="J151" s="82"/>
      <c r="K151" s="83"/>
      <c r="L151" s="83"/>
      <c r="M151" s="83"/>
      <c r="N151" s="83"/>
      <c r="O151" s="84">
        <v>0</v>
      </c>
    </row>
    <row r="152" spans="1:15">
      <c r="A152" s="63" t="s">
        <v>84</v>
      </c>
      <c r="B152" s="64" t="s">
        <v>85</v>
      </c>
      <c r="C152" s="64"/>
      <c r="D152" s="65"/>
      <c r="E152" s="65"/>
      <c r="F152" s="66">
        <v>0</v>
      </c>
      <c r="G152" s="4"/>
      <c r="H152" s="81" t="s">
        <v>86</v>
      </c>
      <c r="I152" s="82" t="s">
        <v>87</v>
      </c>
      <c r="J152" s="76"/>
      <c r="K152" s="77"/>
      <c r="L152" s="77"/>
      <c r="M152" s="77"/>
      <c r="N152" s="77"/>
      <c r="O152" s="92">
        <v>0</v>
      </c>
    </row>
    <row r="153" spans="1:15">
      <c r="A153" s="85" t="s">
        <v>88</v>
      </c>
      <c r="B153" s="86" t="s">
        <v>89</v>
      </c>
      <c r="C153" s="86"/>
      <c r="D153" s="79"/>
      <c r="E153" s="79"/>
      <c r="F153" s="80">
        <v>1</v>
      </c>
      <c r="G153" s="4"/>
      <c r="H153" s="79"/>
      <c r="I153" s="79"/>
      <c r="J153" s="79"/>
      <c r="K153" s="79"/>
      <c r="L153" s="79"/>
      <c r="M153" s="79"/>
      <c r="N153" s="79"/>
      <c r="O153" s="93"/>
    </row>
    <row r="154" spans="1:15">
      <c r="A154" s="71" t="s">
        <v>90</v>
      </c>
      <c r="B154" s="72" t="s">
        <v>91</v>
      </c>
      <c r="C154" s="72"/>
      <c r="D154" s="73"/>
      <c r="E154" s="73"/>
      <c r="F154" s="74">
        <v>1</v>
      </c>
      <c r="G154" s="4"/>
      <c r="H154" s="67" t="s">
        <v>92</v>
      </c>
      <c r="I154" s="68" t="s">
        <v>93</v>
      </c>
      <c r="J154" s="68"/>
      <c r="K154" s="69"/>
      <c r="L154" s="69"/>
      <c r="M154" s="69"/>
      <c r="N154" s="65"/>
      <c r="O154" s="70">
        <v>25</v>
      </c>
    </row>
    <row r="155" spans="1:15">
      <c r="A155" s="207">
        <v>53220120</v>
      </c>
      <c r="B155" s="86" t="s">
        <v>94</v>
      </c>
      <c r="C155" s="79"/>
      <c r="D155" s="79"/>
      <c r="E155" s="79"/>
      <c r="F155" s="79"/>
      <c r="G155" s="4"/>
      <c r="H155" s="75" t="s">
        <v>95</v>
      </c>
      <c r="I155" s="76" t="s">
        <v>96</v>
      </c>
      <c r="J155" s="76"/>
      <c r="K155" s="77"/>
      <c r="L155" s="77"/>
      <c r="M155" s="77"/>
      <c r="N155" s="79"/>
      <c r="O155" s="78">
        <v>0</v>
      </c>
    </row>
    <row r="156" spans="1:15">
      <c r="A156" s="63" t="s">
        <v>97</v>
      </c>
      <c r="B156" s="64" t="s">
        <v>98</v>
      </c>
      <c r="C156" s="64"/>
      <c r="D156" s="65"/>
      <c r="E156" s="65"/>
      <c r="F156" s="66">
        <v>0</v>
      </c>
      <c r="G156" s="4"/>
      <c r="H156" s="81" t="s">
        <v>99</v>
      </c>
      <c r="I156" s="82" t="s">
        <v>100</v>
      </c>
      <c r="J156" s="82"/>
      <c r="K156" s="83"/>
      <c r="L156" s="83"/>
      <c r="M156" s="83"/>
      <c r="N156" s="73"/>
      <c r="O156" s="84">
        <v>0</v>
      </c>
    </row>
    <row r="157" spans="1:15">
      <c r="A157" s="85" t="s">
        <v>101</v>
      </c>
      <c r="B157" s="86" t="s">
        <v>102</v>
      </c>
      <c r="C157" s="86"/>
      <c r="D157" s="79"/>
      <c r="E157" s="79"/>
      <c r="F157" s="80">
        <v>1</v>
      </c>
      <c r="G157" s="4"/>
      <c r="H157" s="62"/>
      <c r="I157" s="62"/>
      <c r="J157" s="62"/>
      <c r="K157" s="62"/>
      <c r="L157" s="62"/>
      <c r="M157" s="62"/>
      <c r="N157" s="4"/>
      <c r="O157" s="94"/>
    </row>
    <row r="158" spans="1:15">
      <c r="A158" s="85" t="s">
        <v>103</v>
      </c>
      <c r="B158" s="86" t="s">
        <v>104</v>
      </c>
      <c r="C158" s="79"/>
      <c r="D158" s="79"/>
      <c r="E158" s="79"/>
      <c r="F158" s="80">
        <v>1</v>
      </c>
      <c r="G158" s="4"/>
      <c r="H158" s="218" t="s">
        <v>105</v>
      </c>
      <c r="I158" s="96"/>
      <c r="J158" s="96"/>
      <c r="K158" s="97"/>
      <c r="L158" s="97"/>
      <c r="M158" s="97"/>
      <c r="N158" s="97"/>
      <c r="O158" s="98"/>
    </row>
    <row r="159" spans="1:15">
      <c r="A159" s="208">
        <v>54220001</v>
      </c>
      <c r="B159" s="64" t="s">
        <v>106</v>
      </c>
      <c r="C159" s="65"/>
      <c r="D159" s="65"/>
      <c r="E159" s="65"/>
      <c r="F159" s="66">
        <v>7040.5</v>
      </c>
      <c r="G159" s="4"/>
      <c r="H159" s="100">
        <v>0</v>
      </c>
      <c r="I159" s="101" t="s">
        <v>163</v>
      </c>
      <c r="J159" s="102"/>
      <c r="K159" s="4" t="s">
        <v>107</v>
      </c>
      <c r="L159" s="4"/>
      <c r="M159" s="4"/>
      <c r="N159" s="4"/>
      <c r="O159" s="103">
        <v>0</v>
      </c>
    </row>
    <row r="160" spans="1:15">
      <c r="A160" s="87"/>
      <c r="B160" s="86"/>
      <c r="C160" s="79"/>
      <c r="D160" s="79"/>
      <c r="E160" s="79"/>
      <c r="F160" s="80"/>
      <c r="G160" s="4"/>
      <c r="H160" s="219">
        <v>0</v>
      </c>
      <c r="I160" s="106" t="s">
        <v>163</v>
      </c>
      <c r="J160" s="106"/>
      <c r="K160" s="107" t="s">
        <v>108</v>
      </c>
      <c r="L160" s="107"/>
      <c r="M160" s="107"/>
      <c r="N160" s="107"/>
      <c r="O160" s="108">
        <v>23</v>
      </c>
    </row>
    <row r="161" spans="1:15">
      <c r="A161" s="87">
        <v>54220006</v>
      </c>
      <c r="B161" s="86" t="s">
        <v>109</v>
      </c>
      <c r="C161" s="79"/>
      <c r="D161" s="79"/>
      <c r="E161" s="79"/>
      <c r="F161" s="109">
        <v>7040.5</v>
      </c>
      <c r="G161" s="4"/>
      <c r="H161" s="110"/>
      <c r="I161" s="102"/>
      <c r="J161" s="102"/>
      <c r="K161" s="4"/>
      <c r="L161" s="4"/>
      <c r="M161" s="4"/>
      <c r="N161" s="4"/>
      <c r="O161" s="4"/>
    </row>
    <row r="162" spans="1:15">
      <c r="A162" s="89">
        <v>54220003</v>
      </c>
      <c r="B162" s="72" t="s">
        <v>110</v>
      </c>
      <c r="C162" s="73"/>
      <c r="D162" s="73"/>
      <c r="E162" s="73"/>
      <c r="F162" s="111">
        <v>7040.5</v>
      </c>
      <c r="G162" s="4"/>
      <c r="H162" s="112" t="s">
        <v>111</v>
      </c>
      <c r="I162" s="102"/>
      <c r="J162" s="102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112" t="s">
        <v>112</v>
      </c>
      <c r="I163" s="102"/>
      <c r="J163" s="102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112" t="s">
        <v>113</v>
      </c>
      <c r="I164" s="102"/>
      <c r="J164" s="102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110"/>
      <c r="J165" s="102"/>
      <c r="K165" s="102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110"/>
      <c r="J166" s="102"/>
      <c r="K166" s="102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110"/>
      <c r="J167" s="102"/>
      <c r="K167" s="102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110"/>
      <c r="J168" s="102"/>
      <c r="K168" s="102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110"/>
      <c r="J169" s="102"/>
      <c r="K169" s="102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110"/>
      <c r="J170" s="102"/>
      <c r="K170" s="102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110"/>
      <c r="J171" s="102"/>
      <c r="K171" s="102"/>
      <c r="L171" s="4"/>
      <c r="M171" s="4"/>
      <c r="N171" s="4"/>
      <c r="O171" s="4"/>
    </row>
    <row r="172" spans="1:15">
      <c r="A172" s="4"/>
      <c r="B172" s="4"/>
      <c r="C172" s="3">
        <v>0</v>
      </c>
      <c r="D172" s="3"/>
      <c r="E172" s="4"/>
      <c r="F172" s="4"/>
      <c r="G172" s="4"/>
      <c r="H172" s="4"/>
      <c r="I172" s="110"/>
      <c r="J172" s="102"/>
      <c r="K172" s="102"/>
      <c r="L172" s="4"/>
      <c r="M172" s="4"/>
      <c r="N172" s="4"/>
      <c r="O172" s="4"/>
    </row>
    <row r="173" spans="1:15">
      <c r="A173" s="4"/>
      <c r="B173" s="4"/>
      <c r="C173" s="3" t="s">
        <v>146</v>
      </c>
      <c r="D173" s="3"/>
      <c r="E173" s="4"/>
      <c r="F173" s="4"/>
      <c r="G173" s="4"/>
      <c r="H173" s="4"/>
      <c r="I173" s="110"/>
      <c r="J173" s="102"/>
      <c r="K173" s="102"/>
      <c r="L173" s="4"/>
      <c r="M173" s="4"/>
      <c r="N173" s="4"/>
      <c r="O173" s="4"/>
    </row>
    <row r="174" spans="1:15">
      <c r="A174" s="3" t="s">
        <v>144</v>
      </c>
      <c r="B174" s="3"/>
      <c r="E174" s="4"/>
      <c r="F174" s="4"/>
      <c r="G174" s="4"/>
      <c r="H174" s="4"/>
      <c r="I174" s="110"/>
      <c r="J174" s="102"/>
      <c r="K174" s="102"/>
      <c r="L174" s="4"/>
      <c r="M174" s="4"/>
      <c r="N174" s="4"/>
      <c r="O174" s="4"/>
    </row>
    <row r="175" spans="1:15">
      <c r="A175" s="3" t="s">
        <v>17</v>
      </c>
      <c r="B175" s="3"/>
      <c r="D175" s="129" t="s">
        <v>386</v>
      </c>
      <c r="E175" s="61" t="s">
        <v>386</v>
      </c>
      <c r="F175" s="61" t="s">
        <v>400</v>
      </c>
      <c r="G175" s="4"/>
      <c r="H175" s="4"/>
      <c r="I175" s="110"/>
      <c r="J175" s="102"/>
      <c r="K175" s="102"/>
      <c r="L175" s="4"/>
      <c r="M175" s="4"/>
      <c r="N175" s="4"/>
      <c r="O175" s="4"/>
    </row>
    <row r="176" spans="1:15">
      <c r="A176" s="221" t="s">
        <v>114</v>
      </c>
      <c r="B176" s="4"/>
      <c r="C176" s="126" t="s">
        <v>397</v>
      </c>
      <c r="D176" s="126" t="s">
        <v>398</v>
      </c>
      <c r="E176" s="126" t="s">
        <v>399</v>
      </c>
      <c r="F176" s="126" t="s">
        <v>401</v>
      </c>
      <c r="G176" s="4"/>
      <c r="H176" s="4"/>
      <c r="I176" s="24"/>
      <c r="J176" s="24"/>
      <c r="K176" s="24"/>
      <c r="L176" s="24"/>
      <c r="M176" s="24"/>
      <c r="N176" s="24"/>
      <c r="O176" s="4"/>
    </row>
    <row r="177" spans="1:15">
      <c r="A177" s="166">
        <v>54043034</v>
      </c>
      <c r="B177" s="222" t="s">
        <v>115</v>
      </c>
      <c r="C177" s="1">
        <f>COUNT($A$102:$A$113)</f>
        <v>12</v>
      </c>
      <c r="D177" s="18">
        <f>VLOOKUP(A177,$N$205:$O$301,2,FALSE)</f>
        <v>2.0099999999999998</v>
      </c>
      <c r="E177" s="246">
        <f>D177*1.175</f>
        <v>2.3617499999999998</v>
      </c>
      <c r="F177" s="247">
        <f>E177*C177/(1-0.03)*$C$5</f>
        <v>20633.416701030928</v>
      </c>
      <c r="G177" s="4"/>
      <c r="H177" s="4" t="s">
        <v>393</v>
      </c>
      <c r="I177" s="24"/>
      <c r="J177" s="24"/>
      <c r="K177" s="24"/>
      <c r="L177" s="24"/>
      <c r="M177" s="24"/>
      <c r="N177" s="24"/>
      <c r="O177" s="4"/>
    </row>
    <row r="178" spans="1:15">
      <c r="A178" s="166">
        <v>54043044</v>
      </c>
      <c r="B178" s="222" t="s">
        <v>116</v>
      </c>
      <c r="C178" s="1">
        <f>COUNT($A$102:$A$113)</f>
        <v>12</v>
      </c>
      <c r="D178" s="18">
        <f t="shared" ref="D178:D183" si="0">VLOOKUP(A178,$N$205:$O$301,2,FALSE)</f>
        <v>2.13</v>
      </c>
      <c r="E178" s="246">
        <f t="shared" ref="E178:E179" si="1">D178*1.175</f>
        <v>2.5027499999999998</v>
      </c>
      <c r="F178" s="247">
        <f t="shared" ref="F178:F183" si="2">E178*C178/(1-0.03)*$C$5</f>
        <v>21865.262474226805</v>
      </c>
      <c r="G178" s="4"/>
      <c r="H178" s="4" t="s">
        <v>393</v>
      </c>
      <c r="I178" s="24"/>
      <c r="J178" s="24"/>
      <c r="K178" s="24"/>
      <c r="L178" s="24"/>
      <c r="M178" s="24"/>
      <c r="N178" s="24"/>
      <c r="O178" s="4"/>
    </row>
    <row r="179" spans="1:15">
      <c r="A179" s="166">
        <v>54043064</v>
      </c>
      <c r="B179" s="224" t="s">
        <v>117</v>
      </c>
      <c r="C179" s="1">
        <f>COUNT($A$102:$A$113)</f>
        <v>12</v>
      </c>
      <c r="D179" s="18">
        <f t="shared" si="0"/>
        <v>2.16</v>
      </c>
      <c r="E179" s="246">
        <f t="shared" si="1"/>
        <v>2.5380000000000003</v>
      </c>
      <c r="F179" s="247">
        <f t="shared" si="2"/>
        <v>22173.223917525778</v>
      </c>
      <c r="G179" s="4"/>
      <c r="H179" s="223" t="s">
        <v>393</v>
      </c>
      <c r="I179" s="24"/>
      <c r="J179" s="24"/>
      <c r="K179" s="24"/>
      <c r="L179" s="24"/>
      <c r="M179" s="24"/>
      <c r="N179" s="24"/>
      <c r="O179" s="4"/>
    </row>
    <row r="180" spans="1:15">
      <c r="A180" s="221" t="s">
        <v>118</v>
      </c>
      <c r="B180" s="222" t="s">
        <v>119</v>
      </c>
      <c r="D180" s="18" t="e">
        <f t="shared" si="0"/>
        <v>#N/A</v>
      </c>
      <c r="E180" s="246"/>
      <c r="F180" s="247">
        <f t="shared" si="2"/>
        <v>0</v>
      </c>
      <c r="G180" s="4"/>
      <c r="H180" s="4"/>
      <c r="I180" s="24"/>
      <c r="J180" s="24"/>
      <c r="K180" s="24"/>
      <c r="L180" s="24"/>
      <c r="M180" s="24"/>
      <c r="N180" s="24"/>
      <c r="O180" s="4"/>
    </row>
    <row r="181" spans="1:15">
      <c r="A181" s="221" t="s">
        <v>120</v>
      </c>
      <c r="B181" s="222" t="s">
        <v>121</v>
      </c>
      <c r="D181" s="18" t="e">
        <f t="shared" si="0"/>
        <v>#N/A</v>
      </c>
      <c r="E181" s="246"/>
      <c r="F181" s="247">
        <f t="shared" si="2"/>
        <v>0</v>
      </c>
      <c r="G181" s="4"/>
      <c r="H181" s="4"/>
      <c r="I181" s="24"/>
      <c r="J181" s="24"/>
      <c r="K181" s="24"/>
      <c r="L181" s="24"/>
      <c r="M181" s="24"/>
      <c r="N181" s="24"/>
      <c r="O181" s="4"/>
    </row>
    <row r="182" spans="1:15">
      <c r="A182" s="166">
        <v>54043054</v>
      </c>
      <c r="B182" s="224" t="s">
        <v>122</v>
      </c>
      <c r="C182" s="1">
        <v>2</v>
      </c>
      <c r="D182" s="18">
        <f t="shared" si="0"/>
        <v>2.5099999999999998</v>
      </c>
      <c r="E182" s="246">
        <f t="shared" ref="E182:E183" si="3">D182*1.175</f>
        <v>2.9492499999999997</v>
      </c>
      <c r="F182" s="247">
        <f t="shared" si="2"/>
        <v>4294.351237113402</v>
      </c>
      <c r="G182" s="4"/>
      <c r="H182" s="223" t="s">
        <v>394</v>
      </c>
      <c r="I182" s="24"/>
      <c r="J182" s="24"/>
      <c r="K182" s="24"/>
      <c r="L182" s="24"/>
      <c r="M182" s="24"/>
      <c r="N182" s="24"/>
      <c r="O182" s="4"/>
    </row>
    <row r="183" spans="1:15">
      <c r="A183" s="166">
        <v>54042014</v>
      </c>
      <c r="B183" s="224" t="s">
        <v>123</v>
      </c>
      <c r="C183" s="1">
        <v>2</v>
      </c>
      <c r="D183" s="18">
        <f t="shared" si="0"/>
        <v>2.66</v>
      </c>
      <c r="E183" s="246">
        <f t="shared" si="3"/>
        <v>3.1255000000000002</v>
      </c>
      <c r="F183" s="247">
        <f t="shared" si="2"/>
        <v>4550.9857731958764</v>
      </c>
      <c r="G183" s="4"/>
      <c r="H183" s="223" t="s">
        <v>394</v>
      </c>
      <c r="I183" s="24"/>
      <c r="J183" s="24"/>
      <c r="K183" s="24"/>
      <c r="L183" s="24"/>
      <c r="M183" s="24"/>
      <c r="N183" s="24"/>
      <c r="O183" s="4"/>
    </row>
    <row r="184" spans="1:15">
      <c r="A184" s="221" t="s">
        <v>124</v>
      </c>
      <c r="B184" s="222" t="s">
        <v>125</v>
      </c>
      <c r="C184" s="4"/>
      <c r="D184" s="4"/>
      <c r="E184" s="4"/>
      <c r="F184" s="4"/>
      <c r="G184" s="4"/>
      <c r="H184" s="4"/>
      <c r="I184" s="24"/>
      <c r="J184" s="24"/>
      <c r="K184" s="24"/>
      <c r="L184" s="24"/>
      <c r="M184" s="24"/>
      <c r="N184" s="24"/>
      <c r="O184" s="4"/>
    </row>
    <row r="185" spans="1:15">
      <c r="A185" s="221" t="s">
        <v>126</v>
      </c>
      <c r="B185" s="222" t="s">
        <v>127</v>
      </c>
      <c r="C185" s="4"/>
      <c r="D185" s="4">
        <v>0</v>
      </c>
      <c r="E185" s="4"/>
      <c r="F185" s="4"/>
      <c r="G185" s="4"/>
      <c r="H185" s="4"/>
      <c r="I185" s="24"/>
      <c r="J185" s="24"/>
      <c r="K185" s="24"/>
      <c r="L185" s="24"/>
      <c r="M185" s="24"/>
      <c r="N185" s="24"/>
      <c r="O185" s="4"/>
    </row>
    <row r="186" spans="1:15">
      <c r="A186" s="221" t="s">
        <v>128</v>
      </c>
      <c r="B186" s="222" t="s">
        <v>129</v>
      </c>
      <c r="C186" s="4"/>
      <c r="D186" s="4">
        <v>0</v>
      </c>
      <c r="E186" s="4"/>
      <c r="F186" s="4"/>
      <c r="G186" s="4"/>
      <c r="H186" s="4"/>
      <c r="I186" s="24"/>
      <c r="J186" s="24"/>
      <c r="K186" s="24"/>
      <c r="L186" s="24"/>
      <c r="M186" s="24"/>
      <c r="N186" s="24"/>
      <c r="O186" s="4"/>
    </row>
    <row r="187" spans="1:15">
      <c r="A187" s="221" t="s">
        <v>130</v>
      </c>
      <c r="B187" s="222" t="s">
        <v>131</v>
      </c>
      <c r="C187" s="4"/>
      <c r="D187" s="4">
        <v>0</v>
      </c>
      <c r="E187" s="4"/>
      <c r="F187" s="4"/>
      <c r="G187" s="4"/>
      <c r="H187" s="4"/>
      <c r="I187" s="24"/>
      <c r="J187" s="24"/>
      <c r="K187" s="24"/>
      <c r="L187" s="24"/>
      <c r="M187" s="24"/>
      <c r="N187" s="24"/>
      <c r="O187" s="4"/>
    </row>
    <row r="188" spans="1:15">
      <c r="A188" s="248" t="s">
        <v>132</v>
      </c>
      <c r="B188" s="249" t="s">
        <v>133</v>
      </c>
      <c r="C188" s="107"/>
      <c r="D188" s="250">
        <v>0</v>
      </c>
      <c r="E188" s="107"/>
      <c r="F188" s="107"/>
      <c r="G188" s="4"/>
      <c r="H188" s="4"/>
      <c r="I188" s="24"/>
      <c r="J188" s="24"/>
      <c r="K188" s="24"/>
      <c r="L188" s="24"/>
      <c r="M188" s="24"/>
      <c r="N188" s="24"/>
      <c r="O188" s="4"/>
    </row>
    <row r="189" spans="1:15">
      <c r="A189" s="4"/>
      <c r="B189" s="4"/>
      <c r="C189" s="4"/>
      <c r="D189" s="4"/>
      <c r="E189" s="4"/>
      <c r="F189" s="251">
        <f>SUM(F177:F188)</f>
        <v>73517.240103092787</v>
      </c>
      <c r="G189" s="4"/>
      <c r="H189" s="4"/>
      <c r="I189" s="24"/>
      <c r="J189" s="24"/>
      <c r="K189" s="24"/>
      <c r="L189" s="24"/>
      <c r="M189" s="24"/>
      <c r="N189" s="24"/>
      <c r="O189" s="4"/>
    </row>
    <row r="190" spans="1:15">
      <c r="A190" s="110" t="s">
        <v>134</v>
      </c>
      <c r="B190" s="4"/>
      <c r="C190" s="4"/>
      <c r="D190" s="4"/>
      <c r="E190" s="4"/>
      <c r="F190" s="4"/>
      <c r="G190" s="4"/>
      <c r="H190" s="4"/>
      <c r="I190" s="24"/>
      <c r="J190" s="24"/>
      <c r="K190" s="24"/>
      <c r="L190" s="24"/>
      <c r="M190" s="24"/>
      <c r="N190" s="24"/>
      <c r="O190" s="4"/>
    </row>
    <row r="191" spans="1:15">
      <c r="A191" s="61"/>
      <c r="B191" s="113" t="s">
        <v>135</v>
      </c>
      <c r="C191" s="282" t="s">
        <v>136</v>
      </c>
      <c r="D191" s="283"/>
      <c r="E191" s="282" t="s">
        <v>137</v>
      </c>
      <c r="F191" s="284"/>
      <c r="G191" s="283"/>
      <c r="H191" s="285" t="s">
        <v>138</v>
      </c>
      <c r="I191" s="286"/>
      <c r="J191" s="61"/>
      <c r="K191" s="61"/>
      <c r="L191" s="61"/>
      <c r="M191" s="4"/>
      <c r="N191" s="4"/>
      <c r="O191" s="4"/>
    </row>
    <row r="192" spans="1:15">
      <c r="A192" s="115" t="s">
        <v>139</v>
      </c>
      <c r="B192" s="116" t="s">
        <v>28</v>
      </c>
      <c r="C192" s="117" t="s">
        <v>33</v>
      </c>
      <c r="D192" s="118" t="s">
        <v>57</v>
      </c>
      <c r="E192" s="55" t="s">
        <v>33</v>
      </c>
      <c r="F192" s="115" t="s">
        <v>140</v>
      </c>
      <c r="G192" s="103" t="s">
        <v>141</v>
      </c>
      <c r="H192" s="119" t="s">
        <v>142</v>
      </c>
      <c r="I192" s="120" t="s">
        <v>57</v>
      </c>
      <c r="J192" s="115" t="s">
        <v>38</v>
      </c>
      <c r="K192" s="115" t="s">
        <v>143</v>
      </c>
      <c r="L192" s="61"/>
      <c r="M192" s="4"/>
      <c r="N192" s="4"/>
      <c r="O192" s="4"/>
    </row>
    <row r="193" spans="1:15">
      <c r="A193" s="121">
        <v>1</v>
      </c>
      <c r="B193" s="122">
        <v>10</v>
      </c>
      <c r="C193" s="121">
        <v>2387</v>
      </c>
      <c r="D193" s="98">
        <v>6</v>
      </c>
      <c r="E193" s="121">
        <v>2471</v>
      </c>
      <c r="F193" s="123">
        <v>2</v>
      </c>
      <c r="G193" s="98">
        <v>0</v>
      </c>
      <c r="H193" s="121">
        <v>0</v>
      </c>
      <c r="I193" s="98">
        <v>0</v>
      </c>
      <c r="J193" s="123">
        <v>0</v>
      </c>
      <c r="K193" s="98">
        <v>0</v>
      </c>
      <c r="L193" s="61"/>
      <c r="M193" s="4"/>
      <c r="N193" s="4"/>
      <c r="O193" s="4"/>
    </row>
    <row r="194" spans="1:15">
      <c r="A194" s="124">
        <v>2</v>
      </c>
      <c r="B194" s="125">
        <v>10</v>
      </c>
      <c r="C194" s="124">
        <v>2387</v>
      </c>
      <c r="D194" s="108">
        <v>4</v>
      </c>
      <c r="E194" s="124">
        <v>2471</v>
      </c>
      <c r="F194" s="123">
        <v>2</v>
      </c>
      <c r="G194" s="98">
        <v>0</v>
      </c>
      <c r="H194" s="124">
        <v>0</v>
      </c>
      <c r="I194" s="98">
        <v>0</v>
      </c>
      <c r="J194" s="126">
        <v>0</v>
      </c>
      <c r="K194" s="108"/>
      <c r="L194" s="61"/>
      <c r="M194" s="4"/>
      <c r="N194" s="4"/>
      <c r="O194" s="4"/>
    </row>
    <row r="195" spans="1:15">
      <c r="A195" s="127">
        <v>3</v>
      </c>
      <c r="B195" s="128">
        <v>0</v>
      </c>
      <c r="C195" s="127">
        <v>0</v>
      </c>
      <c r="D195" s="103">
        <v>0</v>
      </c>
      <c r="E195" s="127">
        <v>0</v>
      </c>
      <c r="F195" s="123">
        <v>0</v>
      </c>
      <c r="G195" s="98">
        <v>0</v>
      </c>
      <c r="H195" s="127">
        <v>0</v>
      </c>
      <c r="I195" s="98">
        <v>0</v>
      </c>
      <c r="J195" s="61">
        <v>0</v>
      </c>
      <c r="K195" s="103"/>
      <c r="L195" s="61"/>
      <c r="M195" s="4"/>
      <c r="N195" s="4"/>
      <c r="O195" s="4"/>
    </row>
    <row r="196" spans="1:15">
      <c r="A196" s="124">
        <v>4</v>
      </c>
      <c r="B196" s="125">
        <v>0</v>
      </c>
      <c r="C196" s="124">
        <v>0</v>
      </c>
      <c r="D196" s="108">
        <v>0</v>
      </c>
      <c r="E196" s="124">
        <v>0</v>
      </c>
      <c r="F196" s="123">
        <v>0</v>
      </c>
      <c r="G196" s="98">
        <v>0</v>
      </c>
      <c r="H196" s="124">
        <v>0</v>
      </c>
      <c r="I196" s="98">
        <v>0</v>
      </c>
      <c r="J196" s="126">
        <v>0</v>
      </c>
      <c r="K196" s="108"/>
      <c r="L196" s="61"/>
      <c r="M196" s="4"/>
      <c r="N196" s="4"/>
      <c r="O196" s="4"/>
    </row>
    <row r="197" spans="1:15">
      <c r="A197" s="127">
        <v>5</v>
      </c>
      <c r="B197" s="128">
        <v>0</v>
      </c>
      <c r="C197" s="127">
        <v>0</v>
      </c>
      <c r="D197" s="103">
        <v>0</v>
      </c>
      <c r="E197" s="127">
        <v>0</v>
      </c>
      <c r="F197" s="123">
        <v>0</v>
      </c>
      <c r="G197" s="98">
        <v>0</v>
      </c>
      <c r="H197" s="127">
        <v>0</v>
      </c>
      <c r="I197" s="98">
        <v>0</v>
      </c>
      <c r="J197" s="61">
        <v>0</v>
      </c>
      <c r="K197" s="103"/>
      <c r="L197" s="61"/>
      <c r="M197" s="4"/>
      <c r="N197" s="4"/>
      <c r="O197" s="4"/>
    </row>
    <row r="198" spans="1:15">
      <c r="A198" s="124">
        <v>6</v>
      </c>
      <c r="B198" s="125">
        <v>0</v>
      </c>
      <c r="C198" s="200">
        <f>SUM(B84:B92)</f>
        <v>7040.5</v>
      </c>
      <c r="D198" s="108">
        <v>0</v>
      </c>
      <c r="E198" s="124">
        <v>0</v>
      </c>
      <c r="F198" s="123">
        <v>0</v>
      </c>
      <c r="G198" s="98">
        <v>0</v>
      </c>
      <c r="H198" s="124">
        <v>0</v>
      </c>
      <c r="I198" s="98">
        <v>0</v>
      </c>
      <c r="J198" s="126">
        <v>0</v>
      </c>
      <c r="K198" s="108"/>
      <c r="L198" s="61"/>
      <c r="M198" s="4"/>
      <c r="N198" s="4"/>
      <c r="O198" s="4"/>
    </row>
    <row r="199" spans="1:15">
      <c r="A199" s="127">
        <v>7</v>
      </c>
      <c r="B199" s="128">
        <v>0</v>
      </c>
      <c r="C199" s="127">
        <v>0</v>
      </c>
      <c r="D199" s="103">
        <v>0</v>
      </c>
      <c r="E199" s="127">
        <v>0</v>
      </c>
      <c r="F199" s="123">
        <v>0</v>
      </c>
      <c r="G199" s="98">
        <v>0</v>
      </c>
      <c r="H199" s="127">
        <v>0</v>
      </c>
      <c r="I199" s="98">
        <v>0</v>
      </c>
      <c r="J199" s="61">
        <v>0</v>
      </c>
      <c r="K199" s="103"/>
      <c r="L199" s="61"/>
      <c r="M199" s="4"/>
      <c r="N199" s="4"/>
      <c r="O199" s="4"/>
    </row>
    <row r="200" spans="1:15">
      <c r="A200" s="124">
        <v>8</v>
      </c>
      <c r="B200" s="125">
        <v>0</v>
      </c>
      <c r="C200" s="124">
        <v>0</v>
      </c>
      <c r="D200" s="108">
        <v>0</v>
      </c>
      <c r="E200" s="124">
        <v>0</v>
      </c>
      <c r="F200" s="123">
        <v>0</v>
      </c>
      <c r="G200" s="98">
        <v>0</v>
      </c>
      <c r="H200" s="124">
        <v>0</v>
      </c>
      <c r="I200" s="98">
        <v>0</v>
      </c>
      <c r="J200" s="126">
        <v>0</v>
      </c>
      <c r="K200" s="108"/>
      <c r="L200" s="61"/>
      <c r="M200" s="4"/>
      <c r="N200" s="4"/>
      <c r="O200" s="4"/>
    </row>
    <row r="201" spans="1:15">
      <c r="A201" s="124">
        <v>9</v>
      </c>
      <c r="B201" s="126">
        <v>0</v>
      </c>
      <c r="C201" s="124">
        <v>0</v>
      </c>
      <c r="D201" s="108">
        <v>0</v>
      </c>
      <c r="E201" s="124">
        <v>0</v>
      </c>
      <c r="F201" s="123">
        <v>0</v>
      </c>
      <c r="G201" s="98">
        <v>0</v>
      </c>
      <c r="H201" s="124">
        <v>0</v>
      </c>
      <c r="I201" s="98">
        <v>0</v>
      </c>
      <c r="J201" s="126">
        <v>0</v>
      </c>
      <c r="K201" s="108"/>
      <c r="L201" s="61"/>
      <c r="M201" s="4"/>
      <c r="N201" s="4"/>
      <c r="O201" s="4"/>
    </row>
    <row r="204" spans="1:15" ht="15.75" thickBot="1">
      <c r="G204" s="129"/>
      <c r="H204" s="129"/>
      <c r="I204" s="129"/>
    </row>
    <row r="205" spans="1:15">
      <c r="A205" s="1">
        <v>1</v>
      </c>
      <c r="B205" s="198" t="s">
        <v>374</v>
      </c>
      <c r="C205" s="199" t="s">
        <v>376</v>
      </c>
      <c r="D205" s="198" t="s">
        <v>379</v>
      </c>
      <c r="E205" s="198" t="s">
        <v>380</v>
      </c>
      <c r="F205" s="199" t="s">
        <v>375</v>
      </c>
      <c r="G205" s="199" t="s">
        <v>405</v>
      </c>
      <c r="H205" s="199" t="s">
        <v>407</v>
      </c>
      <c r="I205" s="199" t="s">
        <v>406</v>
      </c>
      <c r="J205" s="199" t="s">
        <v>385</v>
      </c>
      <c r="M205" s="160" t="s">
        <v>178</v>
      </c>
      <c r="N205" s="159">
        <v>50220020</v>
      </c>
      <c r="O205" s="161">
        <v>3.52</v>
      </c>
    </row>
    <row r="206" spans="1:15">
      <c r="B206" s="245" t="s">
        <v>25</v>
      </c>
      <c r="C206" s="200">
        <f>SUM(B60:B68)/1000</f>
        <v>7.0404999999999998</v>
      </c>
      <c r="D206" s="202">
        <v>0.14000000000000001</v>
      </c>
      <c r="E206" s="200">
        <f>C206/(1-D206)</f>
        <v>8.186627906976744</v>
      </c>
      <c r="F206" s="1">
        <v>11221205</v>
      </c>
      <c r="G206" s="204">
        <f>VLOOKUP(F206,$N$205:$O$301,2,FALSE)</f>
        <v>5.75</v>
      </c>
      <c r="H206" s="200">
        <f>G206*1.175</f>
        <v>6.7562500000000005</v>
      </c>
      <c r="I206" s="1">
        <f>H206*1.06*$C$5*E206</f>
        <v>41404.194625334305</v>
      </c>
      <c r="M206" s="167" t="s">
        <v>181</v>
      </c>
      <c r="N206" s="166">
        <v>50220021</v>
      </c>
      <c r="O206" s="168">
        <v>3.52</v>
      </c>
    </row>
    <row r="207" spans="1:15">
      <c r="B207" s="245" t="s">
        <v>39</v>
      </c>
      <c r="C207" s="200">
        <f>SUM(B72:B80)/1000</f>
        <v>7.0404999999999998</v>
      </c>
      <c r="D207" s="202">
        <f>+D206</f>
        <v>0.14000000000000001</v>
      </c>
      <c r="E207" s="200">
        <f t="shared" ref="E207:E210" si="4">C207/(1-D207)</f>
        <v>8.186627906976744</v>
      </c>
      <c r="F207" s="1">
        <v>11223001</v>
      </c>
      <c r="G207" s="204">
        <f t="shared" ref="G207:G210" si="5">VLOOKUP(F207,$N$205:$O$301,2,FALSE)</f>
        <v>5.25</v>
      </c>
      <c r="H207" s="200">
        <f t="shared" ref="H207:H210" si="6">G207*1.175</f>
        <v>6.1687500000000002</v>
      </c>
      <c r="I207" s="1">
        <f t="shared" ref="I207:I210" si="7">H207*1.06*$C$5*E207</f>
        <v>37803.829875305237</v>
      </c>
      <c r="M207" s="167" t="s">
        <v>183</v>
      </c>
      <c r="N207" s="166">
        <v>50220022</v>
      </c>
      <c r="O207" s="168">
        <v>1.19</v>
      </c>
    </row>
    <row r="208" spans="1:15">
      <c r="B208" s="1" t="s">
        <v>370</v>
      </c>
      <c r="C208" s="200">
        <f>SUM(B84:B92)/1000</f>
        <v>7.0404999999999998</v>
      </c>
      <c r="D208" s="202">
        <f>+D207</f>
        <v>0.14000000000000001</v>
      </c>
      <c r="E208" s="200">
        <f>C208/(1-H110)</f>
        <v>8.186627906976744</v>
      </c>
      <c r="F208" s="1">
        <v>11222206</v>
      </c>
      <c r="G208" s="204">
        <f t="shared" si="5"/>
        <v>5.71</v>
      </c>
      <c r="H208" s="200">
        <f t="shared" si="6"/>
        <v>6.7092499999999999</v>
      </c>
      <c r="I208" s="1">
        <f t="shared" si="7"/>
        <v>41116.165445331986</v>
      </c>
      <c r="M208" s="167" t="s">
        <v>185</v>
      </c>
      <c r="N208" s="166">
        <v>50220024</v>
      </c>
      <c r="O208" s="168">
        <v>1</v>
      </c>
    </row>
    <row r="209" spans="1:15">
      <c r="B209" s="1" t="s">
        <v>371</v>
      </c>
      <c r="C209" s="200">
        <f>SUM($M$59:$M$88)*2/1000</f>
        <v>13.683999999999999</v>
      </c>
      <c r="D209" s="202">
        <f>+H110</f>
        <v>0.14000000000000001</v>
      </c>
      <c r="E209" s="200">
        <f t="shared" si="4"/>
        <v>15.911627906976744</v>
      </c>
      <c r="F209" s="1">
        <v>50220070</v>
      </c>
      <c r="G209" s="204">
        <f>+O268</f>
        <v>2.85</v>
      </c>
      <c r="H209" s="200">
        <f t="shared" si="6"/>
        <v>3.3487500000000003</v>
      </c>
      <c r="I209" s="1">
        <f t="shared" si="7"/>
        <v>39886.958321790706</v>
      </c>
      <c r="M209" s="167" t="s">
        <v>187</v>
      </c>
      <c r="N209" s="166">
        <v>50220026</v>
      </c>
      <c r="O209" s="168">
        <v>1</v>
      </c>
    </row>
    <row r="210" spans="1:15">
      <c r="B210" s="198" t="s">
        <v>372</v>
      </c>
      <c r="C210" s="201">
        <f>SUM($M$59:$M$88)*2/1000</f>
        <v>13.683999999999999</v>
      </c>
      <c r="D210" s="203">
        <f>+D209</f>
        <v>0.14000000000000001</v>
      </c>
      <c r="E210" s="201">
        <f t="shared" si="4"/>
        <v>15.911627906976744</v>
      </c>
      <c r="F210" s="198">
        <f>+'[1]Price list'!$B$77</f>
        <v>11225238</v>
      </c>
      <c r="G210" s="205">
        <f t="shared" si="5"/>
        <v>2.16</v>
      </c>
      <c r="H210" s="201">
        <f t="shared" si="6"/>
        <v>2.5380000000000003</v>
      </c>
      <c r="I210" s="198">
        <f t="shared" si="7"/>
        <v>30230.115780725588</v>
      </c>
      <c r="J210" s="198"/>
      <c r="M210" s="167" t="s">
        <v>189</v>
      </c>
      <c r="N210" s="166">
        <v>68061310</v>
      </c>
      <c r="O210" s="168">
        <v>0.1</v>
      </c>
    </row>
    <row r="211" spans="1:15">
      <c r="B211" s="1" t="s">
        <v>373</v>
      </c>
      <c r="C211" s="200">
        <f>SUM(C206:C210)</f>
        <v>48.489499999999992</v>
      </c>
      <c r="E211" s="200">
        <f>SUM(E206:E210)</f>
        <v>56.383139534883725</v>
      </c>
      <c r="I211" s="245">
        <f>SUM(I206:I210)</f>
        <v>190441.26404848782</v>
      </c>
      <c r="M211" s="167" t="s">
        <v>191</v>
      </c>
      <c r="N211" s="173">
        <v>53220068</v>
      </c>
      <c r="O211" s="168">
        <v>0.31</v>
      </c>
    </row>
    <row r="212" spans="1:15">
      <c r="M212" s="167" t="s">
        <v>193</v>
      </c>
      <c r="N212" s="173">
        <v>53220069</v>
      </c>
      <c r="O212" s="168">
        <v>0.31</v>
      </c>
    </row>
    <row r="213" spans="1:15">
      <c r="I213" s="1">
        <f>50000*700</f>
        <v>35000000</v>
      </c>
      <c r="M213" s="167" t="s">
        <v>195</v>
      </c>
      <c r="N213" s="173">
        <v>53220103</v>
      </c>
      <c r="O213" s="168">
        <v>0.37</v>
      </c>
    </row>
    <row r="214" spans="1:15">
      <c r="M214" s="167" t="s">
        <v>197</v>
      </c>
      <c r="N214" s="173">
        <v>53220104</v>
      </c>
      <c r="O214" s="168">
        <v>0.37</v>
      </c>
    </row>
    <row r="215" spans="1:15">
      <c r="M215" s="174" t="s">
        <v>199</v>
      </c>
      <c r="N215" s="173">
        <v>68980502</v>
      </c>
      <c r="O215" s="168">
        <v>7.0000000000000007E-2</v>
      </c>
    </row>
    <row r="216" spans="1:15">
      <c r="M216" s="174" t="s">
        <v>201</v>
      </c>
      <c r="N216" s="173">
        <v>68980501</v>
      </c>
      <c r="O216" s="168">
        <v>7.0000000000000007E-2</v>
      </c>
    </row>
    <row r="217" spans="1:15">
      <c r="M217" s="174" t="s">
        <v>203</v>
      </c>
      <c r="N217" s="173">
        <v>68980503</v>
      </c>
      <c r="O217" s="168">
        <v>0.1</v>
      </c>
    </row>
    <row r="218" spans="1:15">
      <c r="G218" s="129"/>
      <c r="H218" s="129"/>
      <c r="I218" s="129"/>
      <c r="M218" s="174" t="s">
        <v>205</v>
      </c>
      <c r="N218" s="173">
        <v>53220121</v>
      </c>
      <c r="O218" s="168">
        <v>0.12</v>
      </c>
    </row>
    <row r="219" spans="1:15" ht="15.75" thickBot="1">
      <c r="B219" s="216" t="s">
        <v>55</v>
      </c>
      <c r="C219" s="199" t="s">
        <v>387</v>
      </c>
      <c r="D219" s="199" t="s">
        <v>388</v>
      </c>
      <c r="E219" s="199" t="s">
        <v>389</v>
      </c>
      <c r="F219" s="199" t="str">
        <f>+F205</f>
        <v>Code</v>
      </c>
      <c r="G219" s="199" t="s">
        <v>405</v>
      </c>
      <c r="H219" s="199" t="s">
        <v>407</v>
      </c>
      <c r="I219" s="199" t="s">
        <v>406</v>
      </c>
      <c r="J219" s="199" t="s">
        <v>385</v>
      </c>
      <c r="M219" s="174" t="s">
        <v>207</v>
      </c>
      <c r="N219" s="173">
        <v>53220122</v>
      </c>
      <c r="O219" s="168">
        <v>0.12</v>
      </c>
    </row>
    <row r="220" spans="1:15">
      <c r="B220" s="64" t="s">
        <v>59</v>
      </c>
      <c r="C220" s="200">
        <f>+F138</f>
        <v>11</v>
      </c>
      <c r="D220" s="202">
        <v>0.03</v>
      </c>
      <c r="E220" s="200">
        <f t="shared" ref="E220:E228" si="8">C220/(1-D220)</f>
        <v>11.340206185567011</v>
      </c>
      <c r="F220" s="159">
        <v>50220020</v>
      </c>
      <c r="G220" s="204">
        <f>VLOOKUP(F220,$N$205:$O$301,2,FALSE)</f>
        <v>3.52</v>
      </c>
      <c r="H220" s="204">
        <f t="shared" ref="H220:H228" si="9">G220*1.175</f>
        <v>4.1360000000000001</v>
      </c>
      <c r="I220" s="1">
        <f>H220*1.06*$C$5*E220</f>
        <v>35110.341971134032</v>
      </c>
      <c r="M220" s="174" t="s">
        <v>209</v>
      </c>
      <c r="N220" s="173">
        <v>53220123</v>
      </c>
      <c r="O220" s="168">
        <v>0.12</v>
      </c>
    </row>
    <row r="221" spans="1:15">
      <c r="B221" s="72" t="s">
        <v>61</v>
      </c>
      <c r="C221" s="200">
        <f t="shared" ref="C221:C228" si="10">+F139</f>
        <v>11</v>
      </c>
      <c r="D221" s="202">
        <f>+D220</f>
        <v>0.03</v>
      </c>
      <c r="E221" s="200">
        <f t="shared" si="8"/>
        <v>11.340206185567011</v>
      </c>
      <c r="F221" s="166">
        <v>50220021</v>
      </c>
      <c r="G221" s="204">
        <f>VLOOKUP(F221,$N$205:$O$301,2,FALSE)</f>
        <v>3.52</v>
      </c>
      <c r="H221" s="204">
        <f t="shared" si="9"/>
        <v>4.1360000000000001</v>
      </c>
      <c r="I221" s="1">
        <f t="shared" ref="I221:I228" si="11">H221*1.06*$C$5*E221</f>
        <v>35110.341971134032</v>
      </c>
      <c r="M221" s="174" t="s">
        <v>211</v>
      </c>
      <c r="N221" s="173">
        <v>50220037</v>
      </c>
      <c r="O221" s="168">
        <v>35.58</v>
      </c>
    </row>
    <row r="222" spans="1:15">
      <c r="B222" s="64" t="s">
        <v>62</v>
      </c>
      <c r="C222" s="226">
        <f t="shared" si="10"/>
        <v>0</v>
      </c>
      <c r="D222" s="202">
        <f t="shared" ref="D222:D228" si="12">+D221</f>
        <v>0.03</v>
      </c>
      <c r="E222" s="200">
        <f t="shared" si="8"/>
        <v>0</v>
      </c>
      <c r="F222" s="209">
        <v>50220086</v>
      </c>
      <c r="G222" s="204" t="e">
        <f>VLOOKUP(F222,$N$205:$O$301,2,FALSE)</f>
        <v>#N/A</v>
      </c>
      <c r="H222" s="227">
        <v>0</v>
      </c>
      <c r="I222" s="1">
        <f t="shared" si="11"/>
        <v>0</v>
      </c>
      <c r="M222" s="174" t="s">
        <v>213</v>
      </c>
      <c r="N222" s="173">
        <v>50220036</v>
      </c>
      <c r="O222" s="168">
        <v>35.58</v>
      </c>
    </row>
    <row r="223" spans="1:15">
      <c r="B223" s="72" t="s">
        <v>63</v>
      </c>
      <c r="C223" s="226">
        <f t="shared" si="10"/>
        <v>0</v>
      </c>
      <c r="D223" s="202">
        <f t="shared" si="12"/>
        <v>0.03</v>
      </c>
      <c r="E223" s="200">
        <f t="shared" si="8"/>
        <v>0</v>
      </c>
      <c r="F223" s="209">
        <v>50220085</v>
      </c>
      <c r="G223" s="204" t="e">
        <f>VLOOKUP(F223,$N$205:$O$301,2,FALSE)</f>
        <v>#N/A</v>
      </c>
      <c r="H223" s="227">
        <v>0</v>
      </c>
      <c r="I223" s="1">
        <f t="shared" si="11"/>
        <v>0</v>
      </c>
      <c r="M223" s="174" t="s">
        <v>215</v>
      </c>
      <c r="N223" s="173">
        <v>50220115</v>
      </c>
      <c r="O223" s="168">
        <v>69.72</v>
      </c>
    </row>
    <row r="224" spans="1:15">
      <c r="A224" s="166">
        <v>50220022</v>
      </c>
      <c r="B224" s="72" t="s">
        <v>65</v>
      </c>
      <c r="C224" s="200">
        <f t="shared" si="10"/>
        <v>10</v>
      </c>
      <c r="D224" s="202">
        <f t="shared" si="12"/>
        <v>0.03</v>
      </c>
      <c r="E224" s="200">
        <f t="shared" si="8"/>
        <v>10.309278350515465</v>
      </c>
      <c r="F224" s="217" t="s">
        <v>64</v>
      </c>
      <c r="G224" s="204">
        <f>VLOOKUP(A224,$N$205:$O$301,2,FALSE)</f>
        <v>1.19</v>
      </c>
      <c r="H224" s="204">
        <f t="shared" si="9"/>
        <v>1.39825</v>
      </c>
      <c r="I224" s="1">
        <f t="shared" si="11"/>
        <v>10790.626793814436</v>
      </c>
      <c r="M224" s="174" t="s">
        <v>217</v>
      </c>
      <c r="N224" s="173">
        <v>50220116</v>
      </c>
      <c r="O224" s="168">
        <v>69.72</v>
      </c>
    </row>
    <row r="225" spans="1:15">
      <c r="B225" s="86" t="s">
        <v>67</v>
      </c>
      <c r="C225" s="200">
        <f t="shared" si="10"/>
        <v>10</v>
      </c>
      <c r="D225" s="202">
        <f t="shared" si="12"/>
        <v>0.03</v>
      </c>
      <c r="E225" s="200">
        <f t="shared" si="8"/>
        <v>10.309278350515465</v>
      </c>
      <c r="F225" s="166">
        <v>50220024</v>
      </c>
      <c r="G225" s="204">
        <f>VLOOKUP(F225,$N$205:$O$301,2,FALSE)</f>
        <v>1</v>
      </c>
      <c r="H225" s="204">
        <f t="shared" si="9"/>
        <v>1.175</v>
      </c>
      <c r="I225" s="1">
        <f t="shared" si="11"/>
        <v>9067.7536082474235</v>
      </c>
      <c r="M225" s="174" t="s">
        <v>220</v>
      </c>
      <c r="N225" s="173" t="s">
        <v>218</v>
      </c>
      <c r="O225" s="168">
        <v>16.86</v>
      </c>
    </row>
    <row r="226" spans="1:15">
      <c r="B226" s="86" t="s">
        <v>68</v>
      </c>
      <c r="C226" s="226">
        <f t="shared" si="10"/>
        <v>0</v>
      </c>
      <c r="D226" s="202">
        <f t="shared" si="12"/>
        <v>0.03</v>
      </c>
      <c r="E226" s="200">
        <f t="shared" si="8"/>
        <v>0</v>
      </c>
      <c r="F226" s="209">
        <v>50220087</v>
      </c>
      <c r="G226" s="204" t="e">
        <f>VLOOKUP(F226,$N$205:$O$301,2,FALSE)</f>
        <v>#N/A</v>
      </c>
      <c r="H226" s="227">
        <v>0</v>
      </c>
      <c r="I226" s="1">
        <f t="shared" si="11"/>
        <v>0</v>
      </c>
      <c r="M226" s="174" t="s">
        <v>223</v>
      </c>
      <c r="N226" s="173" t="s">
        <v>221</v>
      </c>
      <c r="O226" s="168">
        <v>16.86</v>
      </c>
    </row>
    <row r="227" spans="1:15">
      <c r="B227" s="86" t="s">
        <v>69</v>
      </c>
      <c r="C227" s="200">
        <f t="shared" si="10"/>
        <v>2</v>
      </c>
      <c r="D227" s="202">
        <f t="shared" si="12"/>
        <v>0.03</v>
      </c>
      <c r="E227" s="200">
        <f t="shared" si="8"/>
        <v>2.061855670103093</v>
      </c>
      <c r="F227" s="166">
        <v>50220026</v>
      </c>
      <c r="G227" s="204">
        <f>VLOOKUP(F227,$N$205:$O$301,2,FALSE)</f>
        <v>1</v>
      </c>
      <c r="H227" s="204">
        <f t="shared" si="9"/>
        <v>1.175</v>
      </c>
      <c r="I227" s="1">
        <f t="shared" si="11"/>
        <v>1813.550721649485</v>
      </c>
      <c r="M227" s="167" t="s">
        <v>225</v>
      </c>
      <c r="N227" s="175">
        <v>53220037</v>
      </c>
      <c r="O227" s="168">
        <v>0.63</v>
      </c>
    </row>
    <row r="228" spans="1:15">
      <c r="A228" s="166">
        <v>68061310</v>
      </c>
      <c r="B228" s="228" t="s">
        <v>70</v>
      </c>
      <c r="C228" s="201">
        <f t="shared" si="10"/>
        <v>4</v>
      </c>
      <c r="D228" s="203">
        <f t="shared" si="12"/>
        <v>0.03</v>
      </c>
      <c r="E228" s="201">
        <f t="shared" si="8"/>
        <v>4.123711340206186</v>
      </c>
      <c r="F228" s="166">
        <v>68061310</v>
      </c>
      <c r="G228" s="205">
        <f>VLOOKUP(A228,$N$205:$O$301,2,FALSE)</f>
        <v>0.1</v>
      </c>
      <c r="H228" s="205">
        <f t="shared" si="9"/>
        <v>0.11750000000000001</v>
      </c>
      <c r="I228" s="198">
        <f t="shared" si="11"/>
        <v>362.71014432989699</v>
      </c>
      <c r="M228" s="167" t="s">
        <v>227</v>
      </c>
      <c r="N228" s="166">
        <v>50220046</v>
      </c>
      <c r="O228" s="168">
        <v>0.84</v>
      </c>
    </row>
    <row r="229" spans="1:15">
      <c r="I229" s="245">
        <f>SUM(I220:I228)</f>
        <v>92255.325210309311</v>
      </c>
      <c r="M229" s="167" t="s">
        <v>229</v>
      </c>
      <c r="N229" s="166">
        <v>50220047</v>
      </c>
      <c r="O229" s="168">
        <v>3.64</v>
      </c>
    </row>
    <row r="230" spans="1:15">
      <c r="M230" s="167" t="s">
        <v>231</v>
      </c>
      <c r="N230" s="166">
        <v>50220048</v>
      </c>
      <c r="O230" s="168">
        <v>4.7699999999999996</v>
      </c>
    </row>
    <row r="231" spans="1:15">
      <c r="C231" s="4"/>
      <c r="D231" s="4"/>
      <c r="E231" s="4"/>
      <c r="F231" s="4"/>
      <c r="G231" s="61"/>
      <c r="H231" s="129"/>
      <c r="I231" s="129"/>
      <c r="M231" s="167" t="s">
        <v>233</v>
      </c>
      <c r="N231" s="166">
        <v>50220049</v>
      </c>
      <c r="O231" s="168">
        <v>0.69</v>
      </c>
    </row>
    <row r="232" spans="1:15">
      <c r="B232" s="214" t="s">
        <v>79</v>
      </c>
      <c r="C232" s="199" t="s">
        <v>387</v>
      </c>
      <c r="D232" s="199" t="s">
        <v>388</v>
      </c>
      <c r="E232" s="199" t="s">
        <v>389</v>
      </c>
      <c r="F232" s="199" t="str">
        <f>+F219</f>
        <v>Code</v>
      </c>
      <c r="G232" s="199" t="s">
        <v>405</v>
      </c>
      <c r="H232" s="199" t="s">
        <v>407</v>
      </c>
      <c r="I232" s="199" t="s">
        <v>406</v>
      </c>
      <c r="M232" s="167" t="s">
        <v>235</v>
      </c>
      <c r="N232" s="166">
        <v>50220050</v>
      </c>
      <c r="O232" s="168">
        <v>2.2599999999999998</v>
      </c>
    </row>
    <row r="233" spans="1:15">
      <c r="B233" s="64" t="s">
        <v>85</v>
      </c>
      <c r="C233" s="66">
        <v>0</v>
      </c>
      <c r="D233" s="229">
        <v>0.03</v>
      </c>
      <c r="E233" s="232">
        <f t="shared" ref="E233:E242" si="13">C233/(1-D233)</f>
        <v>0</v>
      </c>
      <c r="F233" s="166">
        <v>50220046</v>
      </c>
      <c r="G233" s="204">
        <f t="shared" ref="G233:G242" si="14">VLOOKUP(F233,$N$205:$O$301,2,FALSE)</f>
        <v>0.84</v>
      </c>
      <c r="H233" s="204">
        <f t="shared" ref="H233:H242" si="15">G233*1.175</f>
        <v>0.98699999999999999</v>
      </c>
      <c r="I233" s="1">
        <f>H233*1.06*$C$5*E233</f>
        <v>0</v>
      </c>
      <c r="M233" s="167" t="s">
        <v>237</v>
      </c>
      <c r="N233" s="166">
        <v>50220051</v>
      </c>
      <c r="O233" s="168">
        <v>3.07</v>
      </c>
    </row>
    <row r="234" spans="1:15">
      <c r="B234" s="86" t="s">
        <v>89</v>
      </c>
      <c r="C234" s="80">
        <v>1</v>
      </c>
      <c r="D234" s="230">
        <v>0.03</v>
      </c>
      <c r="E234" s="233">
        <f t="shared" si="13"/>
        <v>1.0309278350515465</v>
      </c>
      <c r="F234" s="166">
        <v>50220047</v>
      </c>
      <c r="G234" s="204">
        <f t="shared" si="14"/>
        <v>3.64</v>
      </c>
      <c r="H234" s="204">
        <f t="shared" si="15"/>
        <v>4.2770000000000001</v>
      </c>
      <c r="I234" s="1">
        <f t="shared" ref="I234:I242" si="16">H234*1.06*$C$5*E234</f>
        <v>3300.6623134020624</v>
      </c>
      <c r="M234" s="167" t="s">
        <v>239</v>
      </c>
      <c r="N234" s="166">
        <v>50220038</v>
      </c>
      <c r="O234" s="168">
        <v>2.0099999999999998</v>
      </c>
    </row>
    <row r="235" spans="1:15">
      <c r="B235" s="72" t="s">
        <v>91</v>
      </c>
      <c r="C235" s="74">
        <v>1</v>
      </c>
      <c r="D235" s="231">
        <v>0.03</v>
      </c>
      <c r="E235" s="234">
        <f t="shared" si="13"/>
        <v>1.0309278350515465</v>
      </c>
      <c r="F235" s="166">
        <v>50220048</v>
      </c>
      <c r="G235" s="204">
        <f t="shared" si="14"/>
        <v>4.7699999999999996</v>
      </c>
      <c r="H235" s="204">
        <f t="shared" si="15"/>
        <v>5.6047500000000001</v>
      </c>
      <c r="I235" s="1">
        <f t="shared" si="16"/>
        <v>4325.3184711340218</v>
      </c>
      <c r="M235" s="167" t="s">
        <v>241</v>
      </c>
      <c r="N235" s="166">
        <v>50220057</v>
      </c>
      <c r="O235" s="168">
        <v>1.66</v>
      </c>
    </row>
    <row r="236" spans="1:15">
      <c r="B236" s="86" t="s">
        <v>94</v>
      </c>
      <c r="C236" s="79"/>
      <c r="D236" s="202">
        <v>0.03</v>
      </c>
      <c r="E236" s="233">
        <f t="shared" si="13"/>
        <v>0</v>
      </c>
      <c r="F236" s="212">
        <v>53220120</v>
      </c>
      <c r="G236" s="204" t="e">
        <f t="shared" si="14"/>
        <v>#N/A</v>
      </c>
      <c r="H236" s="204">
        <v>0</v>
      </c>
      <c r="I236" s="1">
        <f t="shared" si="16"/>
        <v>0</v>
      </c>
      <c r="M236" s="167" t="s">
        <v>243</v>
      </c>
      <c r="N236" s="166">
        <v>50200300</v>
      </c>
      <c r="O236" s="168">
        <v>6.43</v>
      </c>
    </row>
    <row r="237" spans="1:15">
      <c r="B237" s="64" t="s">
        <v>98</v>
      </c>
      <c r="C237" s="66">
        <v>0</v>
      </c>
      <c r="D237" s="229">
        <v>0.03</v>
      </c>
      <c r="E237" s="232">
        <f t="shared" si="13"/>
        <v>0</v>
      </c>
      <c r="F237" s="166">
        <v>50220049</v>
      </c>
      <c r="G237" s="204">
        <f t="shared" si="14"/>
        <v>0.69</v>
      </c>
      <c r="H237" s="204">
        <f t="shared" si="15"/>
        <v>0.81074999999999997</v>
      </c>
      <c r="I237" s="1">
        <f t="shared" si="16"/>
        <v>0</v>
      </c>
      <c r="M237" s="167" t="s">
        <v>245</v>
      </c>
      <c r="N237" s="166">
        <v>50200301</v>
      </c>
      <c r="O237" s="168">
        <v>6.43</v>
      </c>
    </row>
    <row r="238" spans="1:15">
      <c r="B238" s="86" t="s">
        <v>102</v>
      </c>
      <c r="C238" s="80">
        <v>1</v>
      </c>
      <c r="D238" s="230">
        <v>0.03</v>
      </c>
      <c r="E238" s="233">
        <f t="shared" si="13"/>
        <v>1.0309278350515465</v>
      </c>
      <c r="F238" s="166">
        <v>50220050</v>
      </c>
      <c r="G238" s="204">
        <f t="shared" si="14"/>
        <v>2.2599999999999998</v>
      </c>
      <c r="H238" s="204">
        <f t="shared" si="15"/>
        <v>2.6555</v>
      </c>
      <c r="I238" s="1">
        <f t="shared" si="16"/>
        <v>2049.3123154639179</v>
      </c>
      <c r="M238" s="167" t="s">
        <v>247</v>
      </c>
      <c r="N238" s="166">
        <v>50200302</v>
      </c>
      <c r="O238" s="168">
        <v>6.43</v>
      </c>
    </row>
    <row r="239" spans="1:15">
      <c r="B239" s="86" t="s">
        <v>104</v>
      </c>
      <c r="C239" s="80">
        <v>1</v>
      </c>
      <c r="D239" s="231">
        <v>0.03</v>
      </c>
      <c r="E239" s="233">
        <f t="shared" si="13"/>
        <v>1.0309278350515465</v>
      </c>
      <c r="F239" s="166">
        <v>50220051</v>
      </c>
      <c r="G239" s="204">
        <f t="shared" si="14"/>
        <v>3.07</v>
      </c>
      <c r="H239" s="204">
        <f t="shared" si="15"/>
        <v>3.6072500000000001</v>
      </c>
      <c r="I239" s="1">
        <f t="shared" si="16"/>
        <v>2783.8003577319591</v>
      </c>
      <c r="M239" s="167" t="s">
        <v>249</v>
      </c>
      <c r="N239" s="166">
        <v>51200084</v>
      </c>
      <c r="O239" s="168">
        <v>5.93</v>
      </c>
    </row>
    <row r="240" spans="1:15">
      <c r="A240" s="166">
        <v>54220002</v>
      </c>
      <c r="B240" s="64" t="s">
        <v>106</v>
      </c>
      <c r="C240" s="235">
        <f>7040.5/1000</f>
        <v>7.0404999999999998</v>
      </c>
      <c r="D240" s="229">
        <v>0.03</v>
      </c>
      <c r="E240" s="232">
        <f t="shared" si="13"/>
        <v>7.2582474226804123</v>
      </c>
      <c r="F240" s="213">
        <v>54220001</v>
      </c>
      <c r="G240" s="204">
        <f>VLOOKUP(A240,$N$205:$O$301,2,FALSE)</f>
        <v>1.19</v>
      </c>
      <c r="H240" s="204">
        <f t="shared" si="15"/>
        <v>1.39825</v>
      </c>
      <c r="I240" s="1">
        <f t="shared" si="16"/>
        <v>7597.140794185053</v>
      </c>
      <c r="M240" s="167" t="s">
        <v>251</v>
      </c>
      <c r="N240" s="166">
        <v>51200085</v>
      </c>
      <c r="O240" s="168">
        <v>5.93</v>
      </c>
    </row>
    <row r="241" spans="2:15">
      <c r="B241" s="86" t="s">
        <v>109</v>
      </c>
      <c r="C241" s="236">
        <f>7040.5/1000</f>
        <v>7.0404999999999998</v>
      </c>
      <c r="D241" s="230">
        <v>0.03</v>
      </c>
      <c r="E241" s="233">
        <f t="shared" si="13"/>
        <v>7.2582474226804123</v>
      </c>
      <c r="F241" s="210">
        <v>54220006</v>
      </c>
      <c r="G241" s="204">
        <f t="shared" si="14"/>
        <v>0.72</v>
      </c>
      <c r="H241" s="204">
        <f t="shared" si="15"/>
        <v>0.84599999999999997</v>
      </c>
      <c r="I241" s="1">
        <f t="shared" si="16"/>
        <v>4596.5893880783506</v>
      </c>
      <c r="M241" s="167" t="s">
        <v>253</v>
      </c>
      <c r="N241" s="166">
        <v>51200086</v>
      </c>
      <c r="O241" s="168">
        <v>5.93</v>
      </c>
    </row>
    <row r="242" spans="2:15">
      <c r="B242" s="72" t="s">
        <v>110</v>
      </c>
      <c r="C242" s="237">
        <f>7040.5/1000</f>
        <v>7.0404999999999998</v>
      </c>
      <c r="D242" s="231">
        <v>0.03</v>
      </c>
      <c r="E242" s="234">
        <f t="shared" si="13"/>
        <v>7.2582474226804123</v>
      </c>
      <c r="F242" s="211">
        <v>54220003</v>
      </c>
      <c r="G242" s="205">
        <f t="shared" si="14"/>
        <v>1.79</v>
      </c>
      <c r="H242" s="205">
        <f t="shared" si="15"/>
        <v>2.1032500000000001</v>
      </c>
      <c r="I242" s="198">
        <f t="shared" si="16"/>
        <v>11427.631950917012</v>
      </c>
      <c r="M242" s="167" t="s">
        <v>255</v>
      </c>
      <c r="N242" s="166">
        <v>50220039</v>
      </c>
      <c r="O242" s="168">
        <v>12.18</v>
      </c>
    </row>
    <row r="243" spans="2:15">
      <c r="I243" s="245">
        <f>SUM(I233:I242)</f>
        <v>36080.455590912381</v>
      </c>
      <c r="M243" s="167" t="s">
        <v>257</v>
      </c>
      <c r="N243" s="166">
        <v>54144211</v>
      </c>
      <c r="O243" s="168">
        <v>0.53</v>
      </c>
    </row>
    <row r="244" spans="2:15">
      <c r="M244" s="167" t="s">
        <v>260</v>
      </c>
      <c r="N244" s="166">
        <v>54220002</v>
      </c>
      <c r="O244" s="176">
        <v>1.19</v>
      </c>
    </row>
    <row r="245" spans="2:15">
      <c r="M245" s="167" t="s">
        <v>262</v>
      </c>
      <c r="N245" s="166">
        <v>54220003</v>
      </c>
      <c r="O245" s="176">
        <v>1.79</v>
      </c>
    </row>
    <row r="246" spans="2:15">
      <c r="M246" s="167" t="s">
        <v>264</v>
      </c>
      <c r="N246" s="166">
        <v>54220005</v>
      </c>
      <c r="O246" s="168">
        <v>0.65</v>
      </c>
    </row>
    <row r="247" spans="2:15">
      <c r="B247" s="214"/>
      <c r="C247" s="214"/>
      <c r="D247" s="4"/>
      <c r="E247" s="4"/>
      <c r="F247" s="4"/>
      <c r="G247" s="61"/>
      <c r="H247" s="61"/>
      <c r="I247" s="280"/>
      <c r="J247" s="129" t="s">
        <v>402</v>
      </c>
      <c r="M247" s="167" t="s">
        <v>266</v>
      </c>
      <c r="N247" s="166">
        <v>54220006</v>
      </c>
      <c r="O247" s="176">
        <v>0.72</v>
      </c>
    </row>
    <row r="248" spans="2:15">
      <c r="B248" s="281" t="s">
        <v>56</v>
      </c>
      <c r="C248" s="199" t="s">
        <v>387</v>
      </c>
      <c r="D248" s="199" t="s">
        <v>388</v>
      </c>
      <c r="E248" s="199" t="s">
        <v>389</v>
      </c>
      <c r="F248" s="199" t="s">
        <v>375</v>
      </c>
      <c r="G248" s="199" t="s">
        <v>405</v>
      </c>
      <c r="H248" s="199" t="s">
        <v>407</v>
      </c>
      <c r="I248" s="199" t="s">
        <v>406</v>
      </c>
      <c r="J248" s="199" t="s">
        <v>378</v>
      </c>
      <c r="M248" s="167" t="s">
        <v>268</v>
      </c>
      <c r="N248" s="166">
        <v>54042014</v>
      </c>
      <c r="O248" s="176">
        <v>2.66</v>
      </c>
    </row>
    <row r="249" spans="2:15">
      <c r="B249" s="67"/>
      <c r="C249" s="68"/>
      <c r="D249" s="68"/>
      <c r="E249" s="69"/>
      <c r="F249" s="69"/>
      <c r="G249" s="69"/>
      <c r="H249" s="69"/>
      <c r="I249" s="70"/>
      <c r="M249" s="167" t="s">
        <v>270</v>
      </c>
      <c r="N249" s="166">
        <v>54042024</v>
      </c>
      <c r="O249" s="176">
        <v>3.2</v>
      </c>
    </row>
    <row r="250" spans="2:15">
      <c r="B250" s="75"/>
      <c r="C250" s="76"/>
      <c r="D250" s="76"/>
      <c r="E250" s="77"/>
      <c r="F250" s="77"/>
      <c r="G250" s="77"/>
      <c r="H250" s="77"/>
      <c r="I250" s="78"/>
      <c r="M250" s="167" t="s">
        <v>272</v>
      </c>
      <c r="N250" s="166">
        <v>54042026</v>
      </c>
      <c r="O250" s="176">
        <v>3.45</v>
      </c>
    </row>
    <row r="251" spans="2:15">
      <c r="B251" s="67"/>
      <c r="C251" s="68"/>
      <c r="D251" s="68"/>
      <c r="E251" s="69"/>
      <c r="F251" s="69"/>
      <c r="G251" s="69"/>
      <c r="H251" s="69"/>
      <c r="I251" s="70"/>
      <c r="M251" s="167" t="s">
        <v>274</v>
      </c>
      <c r="N251" s="166">
        <v>54043014</v>
      </c>
      <c r="O251" s="176">
        <v>2.04</v>
      </c>
    </row>
    <row r="252" spans="2:15">
      <c r="B252" s="81"/>
      <c r="C252" s="82"/>
      <c r="D252" s="82"/>
      <c r="E252" s="83"/>
      <c r="F252" s="83"/>
      <c r="G252" s="83"/>
      <c r="H252" s="83"/>
      <c r="I252" s="84"/>
      <c r="M252" s="167" t="s">
        <v>276</v>
      </c>
      <c r="N252" s="166">
        <v>54043024</v>
      </c>
      <c r="O252" s="176">
        <v>2.13</v>
      </c>
    </row>
    <row r="253" spans="2:15">
      <c r="B253" s="75"/>
      <c r="C253" s="76"/>
      <c r="D253" s="76"/>
      <c r="E253" s="77"/>
      <c r="F253" s="77"/>
      <c r="G253" s="77"/>
      <c r="H253" s="77"/>
      <c r="I253" s="78"/>
      <c r="M253" s="167" t="s">
        <v>278</v>
      </c>
      <c r="N253" s="166">
        <v>54043034</v>
      </c>
      <c r="O253" s="176">
        <v>2.0099999999999998</v>
      </c>
    </row>
    <row r="254" spans="2:15">
      <c r="B254" s="81"/>
      <c r="C254" s="82"/>
      <c r="D254" s="82"/>
      <c r="E254" s="83"/>
      <c r="F254" s="83"/>
      <c r="G254" s="83"/>
      <c r="H254" s="83"/>
      <c r="I254" s="84"/>
      <c r="M254" s="167" t="s">
        <v>280</v>
      </c>
      <c r="N254" s="166">
        <v>54043044</v>
      </c>
      <c r="O254" s="176">
        <v>2.13</v>
      </c>
    </row>
    <row r="255" spans="2:15">
      <c r="B255" s="81"/>
      <c r="C255" s="82"/>
      <c r="D255" s="82"/>
      <c r="E255" s="83"/>
      <c r="F255" s="83"/>
      <c r="G255" s="83"/>
      <c r="H255" s="83"/>
      <c r="I255" s="84"/>
      <c r="M255" s="167" t="s">
        <v>282</v>
      </c>
      <c r="N255" s="166">
        <v>54043054</v>
      </c>
      <c r="O255" s="176">
        <v>2.5099999999999998</v>
      </c>
    </row>
    <row r="256" spans="2:15">
      <c r="B256" s="88"/>
      <c r="C256" s="73"/>
      <c r="D256" s="73"/>
      <c r="E256" s="73"/>
      <c r="F256" s="73"/>
      <c r="G256" s="73"/>
      <c r="H256" s="73"/>
      <c r="I256" s="74"/>
      <c r="M256" s="167" t="s">
        <v>284</v>
      </c>
      <c r="N256" s="166">
        <v>54043064</v>
      </c>
      <c r="O256" s="168">
        <v>2.16</v>
      </c>
    </row>
    <row r="257" spans="2:15">
      <c r="B257" s="76" t="s">
        <v>72</v>
      </c>
      <c r="C257" s="78">
        <v>1</v>
      </c>
      <c r="D257" s="202">
        <v>0.03</v>
      </c>
      <c r="E257" s="257">
        <f>C257/(1-D257)</f>
        <v>1.0309278350515465</v>
      </c>
      <c r="F257" s="173">
        <v>50220036</v>
      </c>
      <c r="G257" s="76">
        <f>VLOOKUP(F257,$N$205:$O$301,2,FALSE)</f>
        <v>35.58</v>
      </c>
      <c r="H257" s="77">
        <f>+G257*1.175</f>
        <v>41.8065</v>
      </c>
      <c r="I257" s="1">
        <f t="shared" ref="I257:I261" si="17">H257*1.06*$C$5*E257</f>
        <v>32263.067338144338</v>
      </c>
      <c r="M257" s="167" t="s">
        <v>286</v>
      </c>
      <c r="N257" s="166">
        <v>50220009</v>
      </c>
      <c r="O257" s="168">
        <v>4.93</v>
      </c>
    </row>
    <row r="258" spans="2:15">
      <c r="B258" s="82" t="s">
        <v>74</v>
      </c>
      <c r="C258" s="84">
        <v>0</v>
      </c>
      <c r="D258" s="252">
        <v>0.03</v>
      </c>
      <c r="E258" s="258">
        <f t="shared" ref="E258:E267" si="18">C258/(1-D258)</f>
        <v>0</v>
      </c>
      <c r="F258" s="256" t="s">
        <v>73</v>
      </c>
      <c r="G258" s="82" t="e">
        <f t="shared" ref="G258:G267" si="19">VLOOKUP(F258,$N$205:$O$301,2,FALSE)</f>
        <v>#N/A</v>
      </c>
      <c r="H258" s="73"/>
      <c r="I258" s="84">
        <v>0</v>
      </c>
      <c r="M258" s="167" t="s">
        <v>288</v>
      </c>
      <c r="N258" s="166">
        <v>50220070</v>
      </c>
      <c r="O258" s="168">
        <v>1.06</v>
      </c>
    </row>
    <row r="259" spans="2:15">
      <c r="B259" s="76" t="s">
        <v>76</v>
      </c>
      <c r="C259" s="78">
        <v>1</v>
      </c>
      <c r="D259" s="253">
        <v>0.03</v>
      </c>
      <c r="E259" s="257">
        <f t="shared" si="18"/>
        <v>1.0309278350515465</v>
      </c>
      <c r="F259" s="173">
        <v>50220037</v>
      </c>
      <c r="G259" s="76">
        <f t="shared" si="19"/>
        <v>35.58</v>
      </c>
      <c r="H259" s="77">
        <f>+G259*1.175</f>
        <v>41.8065</v>
      </c>
      <c r="I259" s="1">
        <f t="shared" si="17"/>
        <v>32263.067338144338</v>
      </c>
      <c r="M259" s="167" t="s">
        <v>290</v>
      </c>
      <c r="N259" s="166">
        <v>11221205</v>
      </c>
      <c r="O259" s="177">
        <v>5.75</v>
      </c>
    </row>
    <row r="260" spans="2:15">
      <c r="B260" s="82" t="s">
        <v>78</v>
      </c>
      <c r="C260" s="84">
        <v>0</v>
      </c>
      <c r="D260" s="252">
        <v>0.03</v>
      </c>
      <c r="E260" s="258">
        <f t="shared" si="18"/>
        <v>0</v>
      </c>
      <c r="F260" s="256" t="s">
        <v>77</v>
      </c>
      <c r="G260" s="82" t="e">
        <f t="shared" si="19"/>
        <v>#N/A</v>
      </c>
      <c r="H260" s="83"/>
      <c r="I260" s="84">
        <v>0</v>
      </c>
      <c r="M260" s="167" t="s">
        <v>292</v>
      </c>
      <c r="N260" s="166">
        <v>11222206</v>
      </c>
      <c r="O260" s="177">
        <v>5.71</v>
      </c>
    </row>
    <row r="261" spans="2:15">
      <c r="B261" s="76" t="s">
        <v>81</v>
      </c>
      <c r="C261" s="78">
        <v>2</v>
      </c>
      <c r="D261" s="253">
        <v>0.03</v>
      </c>
      <c r="E261" s="257">
        <f t="shared" si="18"/>
        <v>2.061855670103093</v>
      </c>
      <c r="F261" s="178">
        <v>50220033</v>
      </c>
      <c r="G261" s="260">
        <f t="shared" si="19"/>
        <v>1.8</v>
      </c>
      <c r="H261" s="77">
        <f t="shared" ref="H261:H267" si="20">+G261*1.175</f>
        <v>2.1150000000000002</v>
      </c>
      <c r="I261" s="1">
        <f t="shared" si="17"/>
        <v>3264.3912989690734</v>
      </c>
      <c r="M261" s="167" t="s">
        <v>294</v>
      </c>
      <c r="N261" s="166">
        <v>11222207</v>
      </c>
      <c r="O261" s="177">
        <v>12.9</v>
      </c>
    </row>
    <row r="262" spans="2:15">
      <c r="B262" s="82" t="s">
        <v>83</v>
      </c>
      <c r="C262" s="84">
        <v>0</v>
      </c>
      <c r="D262" s="252">
        <v>0.03</v>
      </c>
      <c r="E262" s="258">
        <f t="shared" si="18"/>
        <v>0</v>
      </c>
      <c r="F262" s="178">
        <v>50220045</v>
      </c>
      <c r="G262" s="82">
        <f t="shared" si="19"/>
        <v>1.8</v>
      </c>
      <c r="H262" s="77">
        <f t="shared" si="20"/>
        <v>2.1150000000000002</v>
      </c>
      <c r="I262" s="84">
        <v>0</v>
      </c>
      <c r="M262" s="167" t="s">
        <v>296</v>
      </c>
      <c r="N262" s="173">
        <v>11222208</v>
      </c>
      <c r="O262" s="177">
        <v>10.029999999999999</v>
      </c>
    </row>
    <row r="263" spans="2:15">
      <c r="B263" s="82" t="s">
        <v>87</v>
      </c>
      <c r="C263" s="92">
        <v>0</v>
      </c>
      <c r="D263" s="253">
        <v>0.03</v>
      </c>
      <c r="E263" s="257">
        <f t="shared" si="18"/>
        <v>0</v>
      </c>
      <c r="F263" s="178">
        <v>50220076</v>
      </c>
      <c r="G263" s="82">
        <f t="shared" si="19"/>
        <v>1.8</v>
      </c>
      <c r="H263" s="77">
        <f t="shared" si="20"/>
        <v>2.1150000000000002</v>
      </c>
      <c r="I263" s="92">
        <v>0</v>
      </c>
      <c r="M263" s="167" t="s">
        <v>298</v>
      </c>
      <c r="N263" s="166">
        <v>11223001</v>
      </c>
      <c r="O263" s="177">
        <v>5.25</v>
      </c>
    </row>
    <row r="264" spans="2:15">
      <c r="B264" s="79"/>
      <c r="C264" s="93"/>
      <c r="D264" s="254">
        <v>0.03</v>
      </c>
      <c r="E264" s="233">
        <f t="shared" si="18"/>
        <v>0</v>
      </c>
      <c r="F264" s="93"/>
      <c r="G264" s="79" t="e">
        <f t="shared" si="19"/>
        <v>#N/A</v>
      </c>
      <c r="H264" s="79"/>
      <c r="I264" s="93"/>
      <c r="M264" s="167" t="s">
        <v>300</v>
      </c>
      <c r="N264" s="166">
        <v>11223002</v>
      </c>
      <c r="O264" s="177">
        <v>5.59</v>
      </c>
    </row>
    <row r="265" spans="2:15">
      <c r="B265" s="68" t="s">
        <v>93</v>
      </c>
      <c r="C265" s="70">
        <v>25</v>
      </c>
      <c r="D265" s="255">
        <v>0.03</v>
      </c>
      <c r="E265" s="259">
        <f t="shared" si="18"/>
        <v>25.773195876288661</v>
      </c>
      <c r="F265" s="166">
        <v>50220038</v>
      </c>
      <c r="G265" s="68">
        <f t="shared" si="19"/>
        <v>2.0099999999999998</v>
      </c>
      <c r="H265" s="77">
        <f t="shared" si="20"/>
        <v>2.3617499999999998</v>
      </c>
      <c r="I265" s="1">
        <f t="shared" ref="I265:I267" si="21">H265*1.06*$C$5*E265</f>
        <v>45565.461881443298</v>
      </c>
      <c r="M265" s="167" t="s">
        <v>302</v>
      </c>
      <c r="N265" s="166">
        <v>11225237</v>
      </c>
      <c r="O265" s="177">
        <v>2.89</v>
      </c>
    </row>
    <row r="266" spans="2:15">
      <c r="B266" s="76" t="s">
        <v>96</v>
      </c>
      <c r="C266" s="78">
        <v>0</v>
      </c>
      <c r="D266" s="253">
        <v>0.03</v>
      </c>
      <c r="E266" s="257">
        <f t="shared" si="18"/>
        <v>0</v>
      </c>
      <c r="F266" s="166">
        <v>50220057</v>
      </c>
      <c r="G266" s="76">
        <f t="shared" si="19"/>
        <v>1.66</v>
      </c>
      <c r="H266" s="77">
        <f t="shared" si="20"/>
        <v>1.9504999999999999</v>
      </c>
      <c r="I266" s="1">
        <f t="shared" si="21"/>
        <v>0</v>
      </c>
      <c r="M266" s="167" t="s">
        <v>304</v>
      </c>
      <c r="N266" s="166">
        <v>11225239</v>
      </c>
      <c r="O266" s="177">
        <v>0.97</v>
      </c>
    </row>
    <row r="267" spans="2:15">
      <c r="B267" s="82" t="s">
        <v>100</v>
      </c>
      <c r="C267" s="84">
        <v>0</v>
      </c>
      <c r="D267" s="252">
        <v>0.03</v>
      </c>
      <c r="E267" s="258">
        <f t="shared" si="18"/>
        <v>0</v>
      </c>
      <c r="F267" s="166">
        <v>50220009</v>
      </c>
      <c r="G267" s="82">
        <f t="shared" si="19"/>
        <v>4.93</v>
      </c>
      <c r="H267" s="77">
        <f t="shared" si="20"/>
        <v>5.7927499999999998</v>
      </c>
      <c r="I267" s="1">
        <f t="shared" si="21"/>
        <v>0</v>
      </c>
      <c r="M267" s="167" t="s">
        <v>306</v>
      </c>
      <c r="N267" s="166">
        <v>11225236</v>
      </c>
      <c r="O267" s="177">
        <v>2.74</v>
      </c>
    </row>
    <row r="268" spans="2:15">
      <c r="B268" s="62"/>
      <c r="C268" s="62"/>
      <c r="D268" s="62"/>
      <c r="E268" s="62"/>
      <c r="F268" s="62"/>
      <c r="G268" s="62"/>
      <c r="H268" s="4"/>
      <c r="I268" s="94"/>
      <c r="M268" s="167" t="s">
        <v>309</v>
      </c>
      <c r="N268" s="166" t="s">
        <v>307</v>
      </c>
      <c r="O268" s="177">
        <v>2.85</v>
      </c>
    </row>
    <row r="269" spans="2:15">
      <c r="B269" s="218" t="s">
        <v>105</v>
      </c>
      <c r="C269" s="96"/>
      <c r="D269" s="96"/>
      <c r="E269" s="97"/>
      <c r="F269" s="97"/>
      <c r="G269" s="97"/>
      <c r="H269" s="97"/>
      <c r="I269" s="206"/>
      <c r="M269" s="167" t="s">
        <v>311</v>
      </c>
      <c r="N269" s="166">
        <v>11225238</v>
      </c>
      <c r="O269" s="177">
        <v>2.16</v>
      </c>
    </row>
    <row r="270" spans="2:15">
      <c r="B270" s="100">
        <v>0</v>
      </c>
      <c r="C270" s="101" t="s">
        <v>163</v>
      </c>
      <c r="D270" s="102"/>
      <c r="E270" s="4" t="s">
        <v>107</v>
      </c>
      <c r="F270" s="4"/>
      <c r="G270" s="4"/>
      <c r="H270" s="4"/>
      <c r="I270" s="103">
        <v>0</v>
      </c>
      <c r="M270" s="179" t="s">
        <v>313</v>
      </c>
      <c r="N270" s="178">
        <v>50220033</v>
      </c>
      <c r="O270" s="180">
        <v>1.8</v>
      </c>
    </row>
    <row r="271" spans="2:15">
      <c r="B271" s="261" t="s">
        <v>403</v>
      </c>
      <c r="C271" s="106">
        <v>23</v>
      </c>
      <c r="D271" s="252">
        <v>0.03</v>
      </c>
      <c r="E271" s="259">
        <f t="shared" ref="E271" si="22">C271/(1-D271)</f>
        <v>23.711340206185568</v>
      </c>
      <c r="F271" s="178">
        <v>51220110</v>
      </c>
      <c r="G271" s="278">
        <f t="shared" ref="G271" si="23">VLOOKUP(F271,$N$205:$O$301,2,FALSE)</f>
        <v>1.3</v>
      </c>
      <c r="H271" s="83">
        <f t="shared" ref="H271" si="24">+G271*1.175</f>
        <v>1.5275000000000001</v>
      </c>
      <c r="I271" s="198">
        <f>H271*1.06*$C$5*E271</f>
        <v>27112.5832886598</v>
      </c>
      <c r="M271" s="179" t="s">
        <v>315</v>
      </c>
      <c r="N271" s="178">
        <v>50220045</v>
      </c>
      <c r="O271" s="180">
        <v>1.8</v>
      </c>
    </row>
    <row r="272" spans="2:15">
      <c r="I272" s="245">
        <f>SUM(I249:I271)</f>
        <v>140468.57114536085</v>
      </c>
      <c r="M272" s="179" t="s">
        <v>317</v>
      </c>
      <c r="N272" s="178">
        <v>50220076</v>
      </c>
      <c r="O272" s="180">
        <v>1.8</v>
      </c>
    </row>
    <row r="273" spans="2:15">
      <c r="B273" s="107" t="s">
        <v>108</v>
      </c>
      <c r="M273" s="179" t="s">
        <v>318</v>
      </c>
      <c r="N273" s="178">
        <v>50220070</v>
      </c>
      <c r="O273" s="180">
        <v>1.06</v>
      </c>
    </row>
    <row r="274" spans="2:15">
      <c r="M274" s="179" t="s">
        <v>319</v>
      </c>
      <c r="N274" s="178">
        <v>50220009</v>
      </c>
      <c r="O274" s="180">
        <v>4.93</v>
      </c>
    </row>
    <row r="275" spans="2:15">
      <c r="M275" s="179" t="s">
        <v>321</v>
      </c>
      <c r="N275" s="178">
        <v>51220110</v>
      </c>
      <c r="O275" s="182">
        <v>1.3</v>
      </c>
    </row>
    <row r="276" spans="2:15">
      <c r="M276" s="179" t="s">
        <v>323</v>
      </c>
      <c r="N276" s="178">
        <v>51220210</v>
      </c>
      <c r="O276" s="182">
        <v>1.3</v>
      </c>
    </row>
    <row r="277" spans="2:15">
      <c r="M277" s="179" t="s">
        <v>321</v>
      </c>
      <c r="N277" s="178">
        <v>51220111</v>
      </c>
      <c r="O277" s="182">
        <v>1.83</v>
      </c>
    </row>
    <row r="278" spans="2:15">
      <c r="M278" s="179" t="s">
        <v>323</v>
      </c>
      <c r="N278" s="178">
        <v>51220211</v>
      </c>
      <c r="O278" s="182">
        <v>1.83</v>
      </c>
    </row>
    <row r="279" spans="2:15">
      <c r="M279" s="179" t="s">
        <v>327</v>
      </c>
      <c r="N279" s="178">
        <v>50220077</v>
      </c>
      <c r="O279" s="182">
        <v>1.3</v>
      </c>
    </row>
    <row r="280" spans="2:15">
      <c r="M280" s="179" t="s">
        <v>329</v>
      </c>
      <c r="N280" s="178">
        <v>50220078</v>
      </c>
      <c r="O280" s="182">
        <v>1.3</v>
      </c>
    </row>
    <row r="281" spans="2:15">
      <c r="H281" s="1">
        <v>11221205</v>
      </c>
      <c r="I281" s="204">
        <f>VLOOKUP(H281,$N$205:$O$301,2,FALSE)</f>
        <v>5.75</v>
      </c>
      <c r="M281" s="179" t="s">
        <v>331</v>
      </c>
      <c r="N281" s="178">
        <v>53220108</v>
      </c>
      <c r="O281" s="182">
        <v>0.21</v>
      </c>
    </row>
    <row r="282" spans="2:15">
      <c r="H282" s="1">
        <v>11223001</v>
      </c>
      <c r="I282" s="204">
        <f>VLOOKUP(H282,$N$205:$O$301,2,FALSE)</f>
        <v>5.25</v>
      </c>
      <c r="M282" s="167" t="s">
        <v>333</v>
      </c>
      <c r="N282" s="173">
        <v>53220109</v>
      </c>
      <c r="O282" s="182">
        <v>0.21</v>
      </c>
    </row>
    <row r="283" spans="2:15">
      <c r="H283" s="1">
        <v>11222206</v>
      </c>
      <c r="I283" s="204">
        <f>VLOOKUP(H283,$N$205:$O$301,2,FALSE)</f>
        <v>5.71</v>
      </c>
      <c r="M283" s="167" t="s">
        <v>335</v>
      </c>
      <c r="N283" s="173">
        <v>50220079</v>
      </c>
      <c r="O283" s="182">
        <v>0.53</v>
      </c>
    </row>
    <row r="284" spans="2:15">
      <c r="H284" s="1">
        <v>50220070</v>
      </c>
      <c r="I284" s="204">
        <f>VLOOKUP(H284,$N$205:$O$301,2,FALSE)</f>
        <v>1.06</v>
      </c>
      <c r="M284" s="167" t="s">
        <v>337</v>
      </c>
      <c r="N284" s="166">
        <v>50220056</v>
      </c>
      <c r="O284" s="168">
        <v>0.69</v>
      </c>
    </row>
    <row r="285" spans="2:15">
      <c r="H285" s="198">
        <f>+'[1]Price list'!$B$77</f>
        <v>11225238</v>
      </c>
      <c r="I285" s="204">
        <f>VLOOKUP(H285,$N$205:$O$301,2,FALSE)</f>
        <v>2.16</v>
      </c>
      <c r="M285" s="167" t="s">
        <v>131</v>
      </c>
      <c r="N285" s="178">
        <v>11116211</v>
      </c>
      <c r="O285" s="168">
        <v>5.37</v>
      </c>
    </row>
    <row r="286" spans="2:15">
      <c r="M286" s="167" t="s">
        <v>133</v>
      </c>
      <c r="N286" s="178">
        <v>11116212</v>
      </c>
      <c r="O286" s="168">
        <v>7.88</v>
      </c>
    </row>
    <row r="287" spans="2:15">
      <c r="M287" s="167" t="s">
        <v>341</v>
      </c>
      <c r="N287" s="178">
        <v>54200104</v>
      </c>
      <c r="O287" s="168">
        <v>1.41</v>
      </c>
    </row>
    <row r="288" spans="2:15">
      <c r="M288" s="185" t="s">
        <v>343</v>
      </c>
      <c r="N288" s="178">
        <v>50200068</v>
      </c>
      <c r="O288" s="177">
        <v>44.45</v>
      </c>
    </row>
    <row r="289" spans="13:15">
      <c r="M289" s="185" t="s">
        <v>345</v>
      </c>
      <c r="N289" s="178">
        <v>50200069</v>
      </c>
      <c r="O289" s="177">
        <v>44.45</v>
      </c>
    </row>
    <row r="290" spans="13:15">
      <c r="M290" s="185" t="s">
        <v>347</v>
      </c>
      <c r="N290" s="178">
        <v>50200304</v>
      </c>
      <c r="O290" s="177">
        <v>7.71</v>
      </c>
    </row>
    <row r="291" spans="13:15">
      <c r="M291" s="185" t="s">
        <v>349</v>
      </c>
      <c r="N291" s="178">
        <v>50200305</v>
      </c>
      <c r="O291" s="177">
        <v>11.67</v>
      </c>
    </row>
    <row r="292" spans="13:15">
      <c r="M292" s="185" t="s">
        <v>351</v>
      </c>
      <c r="N292" s="178">
        <v>50200306</v>
      </c>
      <c r="O292" s="177">
        <v>9.67</v>
      </c>
    </row>
    <row r="293" spans="13:15">
      <c r="M293" s="185" t="s">
        <v>353</v>
      </c>
      <c r="N293" s="178">
        <v>50200307</v>
      </c>
      <c r="O293" s="177">
        <v>0.75</v>
      </c>
    </row>
    <row r="294" spans="13:15">
      <c r="M294" s="187" t="s">
        <v>355</v>
      </c>
      <c r="N294" s="178">
        <v>50200308</v>
      </c>
      <c r="O294" s="177">
        <v>0.75</v>
      </c>
    </row>
    <row r="295" spans="13:15">
      <c r="M295" s="187" t="s">
        <v>357</v>
      </c>
      <c r="N295" s="178">
        <v>50200309</v>
      </c>
      <c r="O295" s="177">
        <v>6.52</v>
      </c>
    </row>
    <row r="296" spans="13:15">
      <c r="M296" s="187" t="s">
        <v>359</v>
      </c>
      <c r="N296" s="178">
        <v>50200310</v>
      </c>
      <c r="O296" s="177">
        <v>0.52</v>
      </c>
    </row>
    <row r="297" spans="13:15">
      <c r="M297" s="187" t="s">
        <v>361</v>
      </c>
      <c r="N297" s="178">
        <v>51200070</v>
      </c>
      <c r="O297" s="177">
        <v>5.03</v>
      </c>
    </row>
    <row r="298" spans="13:15">
      <c r="M298" s="187" t="s">
        <v>363</v>
      </c>
      <c r="N298" s="178">
        <v>51200071</v>
      </c>
      <c r="O298" s="177">
        <v>5.03</v>
      </c>
    </row>
    <row r="299" spans="13:15">
      <c r="M299" s="189" t="s">
        <v>365</v>
      </c>
      <c r="N299" s="188">
        <v>50220112</v>
      </c>
      <c r="O299" s="177">
        <v>4.62</v>
      </c>
    </row>
    <row r="300" spans="13:15">
      <c r="M300" s="189" t="s">
        <v>367</v>
      </c>
      <c r="N300" s="188">
        <v>60200110</v>
      </c>
      <c r="O300" s="177">
        <v>65.31</v>
      </c>
    </row>
    <row r="301" spans="13:15" ht="15.75" thickBot="1">
      <c r="M301" s="193" t="s">
        <v>369</v>
      </c>
      <c r="N301" s="192">
        <v>60200105</v>
      </c>
      <c r="O301" s="194">
        <v>75.180000000000007</v>
      </c>
    </row>
  </sheetData>
  <mergeCells count="3">
    <mergeCell ref="C191:D191"/>
    <mergeCell ref="E191:G191"/>
    <mergeCell ref="H191:I19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1"/>
  <sheetViews>
    <sheetView topLeftCell="A248" workbookViewId="0">
      <selection activeCell="B269" sqref="B269:I272"/>
    </sheetView>
  </sheetViews>
  <sheetFormatPr baseColWidth="10" defaultRowHeight="15"/>
  <cols>
    <col min="2" max="2" width="38.85546875" customWidth="1"/>
    <col min="5" max="5" width="13.140625" customWidth="1"/>
    <col min="8" max="8" width="13.28515625" customWidth="1"/>
    <col min="13" max="13" width="24.28515625" customWidth="1"/>
  </cols>
  <sheetData>
    <row r="1" spans="1:15">
      <c r="B1" s="1" t="s">
        <v>164</v>
      </c>
      <c r="C1" s="1">
        <v>2</v>
      </c>
    </row>
    <row r="2" spans="1:15">
      <c r="B2" s="1" t="s">
        <v>165</v>
      </c>
      <c r="C2" s="1">
        <v>6</v>
      </c>
    </row>
    <row r="3" spans="1:15">
      <c r="F3" s="1" t="s">
        <v>21</v>
      </c>
      <c r="G3" s="1"/>
      <c r="H3" s="1"/>
      <c r="I3" s="1"/>
      <c r="J3" s="1">
        <f>+$I$211</f>
        <v>199954.62045874257</v>
      </c>
      <c r="K3" s="1"/>
    </row>
    <row r="4" spans="1:15">
      <c r="B4" s="1" t="s">
        <v>382</v>
      </c>
      <c r="C4" s="1">
        <v>660</v>
      </c>
      <c r="F4" s="225" t="s">
        <v>55</v>
      </c>
      <c r="G4" s="1"/>
      <c r="H4" s="1"/>
      <c r="I4" s="1"/>
      <c r="J4" s="1">
        <f>+$I$229</f>
        <v>92255.325210309311</v>
      </c>
      <c r="K4" s="1">
        <f>+J4+J5+J6+J7+J8</f>
        <v>370628.56170810625</v>
      </c>
    </row>
    <row r="5" spans="1:15">
      <c r="B5" s="1" t="s">
        <v>383</v>
      </c>
      <c r="C5" s="1">
        <f>1.07*C4</f>
        <v>706.2</v>
      </c>
      <c r="F5" s="1" t="s">
        <v>79</v>
      </c>
      <c r="G5" s="1"/>
      <c r="H5" s="1"/>
      <c r="I5" s="1"/>
      <c r="J5" s="1">
        <f>+$I$244</f>
        <v>36651.724068231961</v>
      </c>
      <c r="K5" s="1"/>
    </row>
    <row r="6" spans="1:15">
      <c r="B6" s="1" t="s">
        <v>384</v>
      </c>
      <c r="C6" s="1">
        <v>26400</v>
      </c>
      <c r="F6" s="4" t="s">
        <v>396</v>
      </c>
      <c r="G6" s="1"/>
      <c r="H6" s="1"/>
      <c r="I6" s="1"/>
      <c r="J6" s="1">
        <f>+$P$101</f>
        <v>12728.568959461858</v>
      </c>
      <c r="K6" s="1"/>
    </row>
    <row r="7" spans="1:15">
      <c r="F7" s="1" t="s">
        <v>114</v>
      </c>
      <c r="G7" s="1"/>
      <c r="H7" s="1"/>
      <c r="I7" s="1"/>
      <c r="J7" s="1">
        <f>$F$189</f>
        <v>73517.240103092787</v>
      </c>
      <c r="K7" s="1"/>
    </row>
    <row r="8" spans="1:15">
      <c r="F8" s="250" t="s">
        <v>56</v>
      </c>
      <c r="G8" s="198"/>
      <c r="H8" s="198"/>
      <c r="I8" s="198"/>
      <c r="J8" s="198">
        <f>+I272</f>
        <v>155475.70336701034</v>
      </c>
      <c r="K8" s="1"/>
    </row>
    <row r="9" spans="1:15">
      <c r="F9" s="245" t="s">
        <v>404</v>
      </c>
      <c r="G9" s="245"/>
      <c r="H9" s="245"/>
      <c r="I9" s="245"/>
      <c r="J9" s="245">
        <f>SUM(J3:J8)</f>
        <v>570583.1821668488</v>
      </c>
      <c r="K9" s="1"/>
    </row>
    <row r="16" spans="1:15" ht="15.75" thickBot="1">
      <c r="A16" s="3" t="s">
        <v>5</v>
      </c>
      <c r="B16" s="4"/>
      <c r="C16" s="4"/>
      <c r="D16" s="4"/>
      <c r="E16" s="4"/>
      <c r="F16" s="4"/>
      <c r="G16" s="4"/>
      <c r="H16" s="4"/>
      <c r="I16" s="4"/>
      <c r="J16" s="3" t="s">
        <v>144</v>
      </c>
      <c r="K16" s="3"/>
      <c r="L16" s="3"/>
      <c r="M16" s="3">
        <v>0</v>
      </c>
      <c r="N16" s="4"/>
      <c r="O16" s="4"/>
    </row>
    <row r="17" spans="1:15" ht="15.75" thickBot="1">
      <c r="A17" s="4"/>
      <c r="B17" s="4"/>
      <c r="C17" s="4"/>
      <c r="D17" s="4"/>
      <c r="E17" s="4"/>
      <c r="F17" s="3" t="s">
        <v>6</v>
      </c>
      <c r="G17" s="4"/>
      <c r="H17" s="5" t="s">
        <v>7</v>
      </c>
      <c r="I17" s="4"/>
      <c r="J17" s="3"/>
      <c r="K17" s="3"/>
      <c r="L17" s="3"/>
      <c r="M17" s="3"/>
      <c r="N17" s="4"/>
      <c r="O17" s="4"/>
    </row>
    <row r="18" spans="1:15">
      <c r="A18" s="6" t="s">
        <v>8</v>
      </c>
      <c r="B18" s="7" t="s">
        <v>9</v>
      </c>
      <c r="C18" s="7" t="s">
        <v>10</v>
      </c>
      <c r="D18" s="7" t="s">
        <v>11</v>
      </c>
      <c r="E18" s="8" t="s">
        <v>12</v>
      </c>
      <c r="F18" s="9" t="s">
        <v>12</v>
      </c>
      <c r="G18" s="9" t="s">
        <v>13</v>
      </c>
      <c r="H18" s="10" t="s">
        <v>14</v>
      </c>
      <c r="I18" s="4"/>
      <c r="J18" s="3" t="s">
        <v>145</v>
      </c>
      <c r="K18" s="3"/>
      <c r="L18" s="3" t="s">
        <v>17</v>
      </c>
      <c r="M18" s="3" t="s">
        <v>153</v>
      </c>
      <c r="N18" s="4"/>
      <c r="O18" s="4"/>
    </row>
    <row r="19" spans="1:15">
      <c r="A19" s="11">
        <v>1</v>
      </c>
      <c r="B19" s="12">
        <v>10</v>
      </c>
      <c r="C19" s="12">
        <v>2450</v>
      </c>
      <c r="D19" s="13">
        <v>637</v>
      </c>
      <c r="E19" s="14" t="s">
        <v>147</v>
      </c>
      <c r="F19" s="15">
        <v>0</v>
      </c>
      <c r="G19" s="16">
        <v>0</v>
      </c>
      <c r="H19" s="17">
        <v>0</v>
      </c>
      <c r="I19" s="4"/>
      <c r="J19" s="3"/>
      <c r="K19" s="3"/>
      <c r="L19" s="3" t="s">
        <v>148</v>
      </c>
      <c r="M19" s="3">
        <v>0</v>
      </c>
      <c r="N19" s="4"/>
      <c r="O19" s="4"/>
    </row>
    <row r="20" spans="1:15">
      <c r="A20" s="11">
        <v>2</v>
      </c>
      <c r="B20" s="12">
        <v>10</v>
      </c>
      <c r="C20" s="12">
        <v>2450</v>
      </c>
      <c r="D20" s="13">
        <v>637</v>
      </c>
      <c r="E20" s="14" t="s">
        <v>147</v>
      </c>
      <c r="F20" s="15">
        <v>0</v>
      </c>
      <c r="G20" s="16">
        <v>0</v>
      </c>
      <c r="H20" s="17">
        <v>0</v>
      </c>
      <c r="I20" s="4"/>
      <c r="J20" s="3"/>
      <c r="K20" s="3"/>
      <c r="L20" s="3" t="s">
        <v>150</v>
      </c>
      <c r="M20" s="3">
        <v>0</v>
      </c>
      <c r="N20" s="4"/>
      <c r="O20" s="4"/>
    </row>
    <row r="21" spans="1:15">
      <c r="A21" s="11">
        <v>3</v>
      </c>
      <c r="B21" s="12">
        <v>10</v>
      </c>
      <c r="C21" s="12">
        <v>2450</v>
      </c>
      <c r="D21" s="13">
        <v>637</v>
      </c>
      <c r="E21" s="14" t="s">
        <v>147</v>
      </c>
      <c r="F21" s="15">
        <v>0</v>
      </c>
      <c r="G21" s="16">
        <v>0</v>
      </c>
      <c r="H21" s="17">
        <v>0</v>
      </c>
      <c r="I21" s="4"/>
      <c r="J21" s="3"/>
      <c r="K21" s="3"/>
      <c r="L21" s="3" t="s">
        <v>151</v>
      </c>
      <c r="M21" s="3">
        <v>0</v>
      </c>
      <c r="N21" s="4"/>
      <c r="O21" s="4"/>
    </row>
    <row r="22" spans="1:15">
      <c r="A22" s="11">
        <v>4</v>
      </c>
      <c r="B22" s="12">
        <v>10</v>
      </c>
      <c r="C22" s="12">
        <v>2450</v>
      </c>
      <c r="D22" s="13">
        <v>637</v>
      </c>
      <c r="E22" s="14" t="s">
        <v>147</v>
      </c>
      <c r="F22" s="15">
        <v>0</v>
      </c>
      <c r="G22" s="16">
        <v>0</v>
      </c>
      <c r="H22" s="17">
        <v>0</v>
      </c>
      <c r="I22" s="4"/>
      <c r="J22" s="3"/>
      <c r="K22" s="3"/>
      <c r="L22" s="3"/>
      <c r="M22" s="3"/>
      <c r="N22" s="4"/>
      <c r="O22" s="4"/>
    </row>
    <row r="23" spans="1:15">
      <c r="A23" s="11">
        <v>5</v>
      </c>
      <c r="B23" s="12">
        <v>10</v>
      </c>
      <c r="C23" s="12">
        <v>2450</v>
      </c>
      <c r="D23" s="13">
        <v>637</v>
      </c>
      <c r="E23" s="14" t="s">
        <v>147</v>
      </c>
      <c r="F23" s="15">
        <v>0</v>
      </c>
      <c r="G23" s="16">
        <v>0</v>
      </c>
      <c r="H23" s="17">
        <v>0</v>
      </c>
      <c r="I23" s="4"/>
      <c r="J23" s="3" t="s">
        <v>152</v>
      </c>
      <c r="K23" s="3"/>
      <c r="L23" s="3" t="s">
        <v>17</v>
      </c>
      <c r="M23" s="3" t="s">
        <v>153</v>
      </c>
      <c r="N23" s="4"/>
      <c r="O23" s="4"/>
    </row>
    <row r="24" spans="1:15">
      <c r="A24" s="11">
        <v>6</v>
      </c>
      <c r="B24" s="12">
        <v>10</v>
      </c>
      <c r="C24" s="12">
        <v>2450</v>
      </c>
      <c r="D24" s="13">
        <v>637</v>
      </c>
      <c r="E24" s="14" t="s">
        <v>147</v>
      </c>
      <c r="F24" s="15">
        <v>0</v>
      </c>
      <c r="G24" s="16">
        <v>0</v>
      </c>
      <c r="H24" s="17">
        <v>0</v>
      </c>
      <c r="I24" s="4"/>
      <c r="J24" s="3"/>
      <c r="K24" s="3"/>
      <c r="L24" s="3" t="s">
        <v>148</v>
      </c>
      <c r="M24" s="3">
        <v>0</v>
      </c>
      <c r="N24" s="4"/>
      <c r="O24" s="4"/>
    </row>
    <row r="25" spans="1:15">
      <c r="A25" s="11">
        <v>7</v>
      </c>
      <c r="B25" s="12">
        <v>10</v>
      </c>
      <c r="C25" s="12">
        <v>2450</v>
      </c>
      <c r="D25" s="13">
        <v>637</v>
      </c>
      <c r="E25" s="14" t="s">
        <v>147</v>
      </c>
      <c r="F25" s="15">
        <v>0</v>
      </c>
      <c r="G25" s="16">
        <v>0</v>
      </c>
      <c r="H25" s="17">
        <v>0</v>
      </c>
      <c r="I25" s="4"/>
      <c r="J25" s="3"/>
      <c r="K25" s="3"/>
      <c r="L25" s="3" t="s">
        <v>150</v>
      </c>
      <c r="M25" s="3">
        <v>0</v>
      </c>
      <c r="N25" s="4"/>
      <c r="O25" s="4"/>
    </row>
    <row r="26" spans="1:15">
      <c r="A26" s="11">
        <v>8</v>
      </c>
      <c r="B26" s="12">
        <v>10</v>
      </c>
      <c r="C26" s="12">
        <v>2450</v>
      </c>
      <c r="D26" s="13">
        <v>703</v>
      </c>
      <c r="E26" s="14" t="s">
        <v>147</v>
      </c>
      <c r="F26" s="15">
        <v>0</v>
      </c>
      <c r="G26" s="16">
        <v>0</v>
      </c>
      <c r="H26" s="17">
        <v>0</v>
      </c>
      <c r="I26" s="4"/>
      <c r="J26" s="3"/>
      <c r="K26" s="3"/>
      <c r="L26" s="3" t="s">
        <v>151</v>
      </c>
      <c r="M26" s="3">
        <v>0</v>
      </c>
      <c r="N26" s="4"/>
      <c r="O26" s="4"/>
    </row>
    <row r="27" spans="1:15">
      <c r="A27" s="11">
        <v>9</v>
      </c>
      <c r="B27" s="12">
        <v>10</v>
      </c>
      <c r="C27" s="12">
        <v>2450</v>
      </c>
      <c r="D27" s="13">
        <v>703</v>
      </c>
      <c r="E27" s="14" t="s">
        <v>147</v>
      </c>
      <c r="F27" s="15">
        <v>0</v>
      </c>
      <c r="G27" s="16">
        <v>0</v>
      </c>
      <c r="H27" s="17">
        <v>0</v>
      </c>
      <c r="I27" s="4"/>
      <c r="J27" s="4"/>
      <c r="K27" s="4"/>
      <c r="L27" s="4"/>
      <c r="M27" s="4"/>
      <c r="N27" s="4"/>
      <c r="O27" s="4"/>
    </row>
    <row r="28" spans="1:15">
      <c r="A28" s="11">
        <v>10</v>
      </c>
      <c r="B28" s="12">
        <v>10</v>
      </c>
      <c r="C28" s="12">
        <v>2450</v>
      </c>
      <c r="D28" s="13">
        <v>703</v>
      </c>
      <c r="E28" s="14" t="s">
        <v>147</v>
      </c>
      <c r="F28" s="15">
        <v>0</v>
      </c>
      <c r="G28" s="16">
        <v>0</v>
      </c>
      <c r="H28" s="17">
        <v>0</v>
      </c>
      <c r="I28" s="4"/>
      <c r="J28" s="4"/>
      <c r="K28" s="4"/>
      <c r="L28" s="4"/>
      <c r="M28" s="4"/>
      <c r="N28" s="4"/>
      <c r="O28" s="4"/>
    </row>
    <row r="29" spans="1:15">
      <c r="A29" s="11">
        <v>11</v>
      </c>
      <c r="B29" s="12">
        <v>10</v>
      </c>
      <c r="C29" s="12">
        <v>2450</v>
      </c>
      <c r="D29" s="13">
        <v>703</v>
      </c>
      <c r="E29" s="14" t="s">
        <v>147</v>
      </c>
      <c r="F29" s="15">
        <v>0</v>
      </c>
      <c r="G29" s="16">
        <v>0</v>
      </c>
      <c r="H29" s="17">
        <v>0</v>
      </c>
      <c r="I29" s="4"/>
      <c r="J29" s="4"/>
      <c r="K29" s="4"/>
      <c r="L29" s="4"/>
      <c r="M29" s="4"/>
      <c r="N29" s="4"/>
      <c r="O29" s="4"/>
    </row>
    <row r="30" spans="1:15">
      <c r="A30" s="11">
        <v>12</v>
      </c>
      <c r="B30" s="12">
        <v>10</v>
      </c>
      <c r="C30" s="12">
        <v>2450</v>
      </c>
      <c r="D30" s="13">
        <v>703</v>
      </c>
      <c r="E30" s="14" t="s">
        <v>147</v>
      </c>
      <c r="F30" s="15">
        <v>0</v>
      </c>
      <c r="G30" s="16">
        <v>0</v>
      </c>
      <c r="H30" s="17">
        <v>0</v>
      </c>
      <c r="I30" s="4"/>
      <c r="J30" s="4"/>
      <c r="K30" s="4"/>
      <c r="L30" s="4"/>
      <c r="M30" s="4"/>
      <c r="N30" s="4"/>
      <c r="O30" s="4"/>
    </row>
    <row r="31" spans="1:15">
      <c r="A31" s="11">
        <v>13</v>
      </c>
      <c r="B31" s="12">
        <v>0</v>
      </c>
      <c r="C31" s="12">
        <v>0</v>
      </c>
      <c r="D31" s="13">
        <v>0</v>
      </c>
      <c r="E31" s="14">
        <v>0</v>
      </c>
      <c r="F31" s="15">
        <v>0</v>
      </c>
      <c r="G31" s="16">
        <v>0</v>
      </c>
      <c r="H31" s="17">
        <v>0</v>
      </c>
      <c r="I31" s="4"/>
      <c r="J31" s="4"/>
      <c r="K31" s="4"/>
      <c r="L31" s="4"/>
      <c r="M31" s="4"/>
      <c r="N31" s="4"/>
      <c r="O31" s="4"/>
    </row>
    <row r="32" spans="1:15">
      <c r="A32" s="11">
        <v>14</v>
      </c>
      <c r="B32" s="12">
        <v>0</v>
      </c>
      <c r="C32" s="12">
        <v>0</v>
      </c>
      <c r="D32" s="13">
        <v>0</v>
      </c>
      <c r="E32" s="14">
        <v>0</v>
      </c>
      <c r="F32" s="15">
        <v>0</v>
      </c>
      <c r="G32" s="16">
        <v>0</v>
      </c>
      <c r="H32" s="17">
        <v>0</v>
      </c>
      <c r="I32" s="4"/>
      <c r="J32" s="4"/>
      <c r="K32" s="4"/>
      <c r="L32" s="4"/>
      <c r="M32" s="4"/>
      <c r="N32" s="4"/>
      <c r="O32" s="4"/>
    </row>
    <row r="33" spans="1:15">
      <c r="A33" s="11">
        <v>15</v>
      </c>
      <c r="B33" s="12">
        <v>0</v>
      </c>
      <c r="C33" s="12">
        <v>0</v>
      </c>
      <c r="D33" s="13">
        <v>0</v>
      </c>
      <c r="E33" s="14">
        <v>0</v>
      </c>
      <c r="F33" s="15">
        <v>0</v>
      </c>
      <c r="G33" s="16">
        <v>0</v>
      </c>
      <c r="H33" s="17">
        <v>0</v>
      </c>
      <c r="I33" s="4"/>
      <c r="J33" s="4"/>
      <c r="K33" s="4"/>
      <c r="L33" s="4"/>
      <c r="M33" s="4"/>
      <c r="N33" s="4"/>
      <c r="O33" s="4"/>
    </row>
    <row r="34" spans="1:15">
      <c r="A34" s="11">
        <v>16</v>
      </c>
      <c r="B34" s="12">
        <v>0</v>
      </c>
      <c r="C34" s="12">
        <v>0</v>
      </c>
      <c r="D34" s="13">
        <v>0</v>
      </c>
      <c r="E34" s="14">
        <v>0</v>
      </c>
      <c r="F34" s="15">
        <v>0</v>
      </c>
      <c r="G34" s="16">
        <v>0</v>
      </c>
      <c r="H34" s="17">
        <v>0</v>
      </c>
      <c r="I34" s="4"/>
      <c r="J34" s="4"/>
      <c r="K34" s="4"/>
      <c r="L34" s="4"/>
      <c r="M34" s="4"/>
      <c r="N34" s="4"/>
      <c r="O34" s="4"/>
    </row>
    <row r="35" spans="1:15">
      <c r="A35" s="11">
        <v>17</v>
      </c>
      <c r="B35" s="12">
        <v>0</v>
      </c>
      <c r="C35" s="12">
        <v>0</v>
      </c>
      <c r="D35" s="13">
        <v>0</v>
      </c>
      <c r="E35" s="14">
        <v>0</v>
      </c>
      <c r="F35" s="15">
        <v>0</v>
      </c>
      <c r="G35" s="16">
        <v>0</v>
      </c>
      <c r="H35" s="17">
        <v>0</v>
      </c>
      <c r="I35" s="4"/>
      <c r="J35" s="4"/>
      <c r="K35" s="4"/>
      <c r="L35" s="4"/>
      <c r="M35" s="4"/>
      <c r="N35" s="4"/>
      <c r="O35" s="4"/>
    </row>
    <row r="36" spans="1:15">
      <c r="A36" s="11">
        <v>18</v>
      </c>
      <c r="B36" s="12">
        <v>0</v>
      </c>
      <c r="C36" s="12">
        <v>0</v>
      </c>
      <c r="D36" s="13">
        <v>0</v>
      </c>
      <c r="E36" s="14">
        <v>0</v>
      </c>
      <c r="F36" s="15">
        <v>0</v>
      </c>
      <c r="G36" s="16">
        <v>0</v>
      </c>
      <c r="H36" s="17">
        <v>0</v>
      </c>
      <c r="I36" s="4"/>
      <c r="J36" s="4"/>
      <c r="K36" s="4"/>
      <c r="L36" s="4"/>
      <c r="M36" s="4"/>
      <c r="N36" s="4"/>
      <c r="O36" s="4"/>
    </row>
    <row r="37" spans="1:15">
      <c r="A37" s="11">
        <v>19</v>
      </c>
      <c r="B37" s="12">
        <v>0</v>
      </c>
      <c r="C37" s="12">
        <v>0</v>
      </c>
      <c r="D37" s="13">
        <v>0</v>
      </c>
      <c r="E37" s="14">
        <v>0</v>
      </c>
      <c r="F37" s="15">
        <v>0</v>
      </c>
      <c r="G37" s="16">
        <v>0</v>
      </c>
      <c r="H37" s="17">
        <v>0</v>
      </c>
      <c r="I37" s="4"/>
      <c r="J37" s="4"/>
      <c r="K37" s="4"/>
      <c r="L37" s="4"/>
      <c r="M37" s="4"/>
      <c r="N37" s="4"/>
      <c r="O37" s="4"/>
    </row>
    <row r="38" spans="1:15">
      <c r="A38" s="11">
        <v>20</v>
      </c>
      <c r="B38" s="12">
        <v>0</v>
      </c>
      <c r="C38" s="12">
        <v>0</v>
      </c>
      <c r="D38" s="13">
        <v>0</v>
      </c>
      <c r="E38" s="14">
        <v>0</v>
      </c>
      <c r="F38" s="15">
        <v>0</v>
      </c>
      <c r="G38" s="16">
        <v>0</v>
      </c>
      <c r="H38" s="17">
        <v>0</v>
      </c>
      <c r="I38" s="4"/>
      <c r="J38" s="4"/>
      <c r="K38" s="4"/>
      <c r="L38" s="4"/>
      <c r="M38" s="4"/>
      <c r="N38" s="4"/>
      <c r="O38" s="4"/>
    </row>
    <row r="39" spans="1:15">
      <c r="A39" s="11">
        <v>21</v>
      </c>
      <c r="B39" s="12">
        <v>0</v>
      </c>
      <c r="C39" s="12">
        <v>0</v>
      </c>
      <c r="D39" s="13">
        <v>0</v>
      </c>
      <c r="E39" s="14">
        <v>0</v>
      </c>
      <c r="F39" s="15">
        <v>0</v>
      </c>
      <c r="G39" s="16">
        <v>0</v>
      </c>
      <c r="H39" s="17">
        <v>0</v>
      </c>
      <c r="I39" s="4"/>
      <c r="J39" s="4"/>
      <c r="K39" s="4"/>
      <c r="L39" s="4"/>
      <c r="M39" s="4"/>
      <c r="N39" s="4"/>
      <c r="O39" s="4"/>
    </row>
    <row r="40" spans="1:15">
      <c r="A40" s="11">
        <v>22</v>
      </c>
      <c r="B40" s="12">
        <v>0</v>
      </c>
      <c r="C40" s="12">
        <v>0</v>
      </c>
      <c r="D40" s="13">
        <v>0</v>
      </c>
      <c r="E40" s="14">
        <v>0</v>
      </c>
      <c r="F40" s="15">
        <v>0</v>
      </c>
      <c r="G40" s="16">
        <v>0</v>
      </c>
      <c r="H40" s="17">
        <v>0</v>
      </c>
      <c r="I40" s="4"/>
      <c r="J40" s="4"/>
      <c r="K40" s="4"/>
      <c r="L40" s="4"/>
      <c r="M40" s="4"/>
      <c r="N40" s="4"/>
      <c r="O40" s="4"/>
    </row>
    <row r="41" spans="1:15">
      <c r="A41" s="11">
        <v>23</v>
      </c>
      <c r="B41" s="12">
        <v>0</v>
      </c>
      <c r="C41" s="12">
        <v>0</v>
      </c>
      <c r="D41" s="13">
        <v>0</v>
      </c>
      <c r="E41" s="14">
        <v>0</v>
      </c>
      <c r="F41" s="15">
        <v>0</v>
      </c>
      <c r="G41" s="16">
        <v>0</v>
      </c>
      <c r="H41" s="17">
        <v>0</v>
      </c>
      <c r="I41" s="4"/>
      <c r="J41" s="4"/>
      <c r="K41" s="4"/>
      <c r="L41" s="4"/>
      <c r="M41" s="4"/>
      <c r="N41" s="4"/>
      <c r="O41" s="4"/>
    </row>
    <row r="42" spans="1:15">
      <c r="A42" s="11">
        <v>24</v>
      </c>
      <c r="B42" s="12">
        <v>0</v>
      </c>
      <c r="C42" s="12">
        <v>0</v>
      </c>
      <c r="D42" s="13">
        <v>0</v>
      </c>
      <c r="E42" s="14">
        <v>0</v>
      </c>
      <c r="F42" s="15">
        <v>0</v>
      </c>
      <c r="G42" s="16">
        <v>0</v>
      </c>
      <c r="H42" s="17">
        <v>0</v>
      </c>
      <c r="I42" s="4"/>
      <c r="J42" s="4"/>
      <c r="K42" s="4"/>
      <c r="L42" s="4"/>
      <c r="M42" s="4"/>
      <c r="N42" s="4"/>
      <c r="O42" s="4"/>
    </row>
    <row r="43" spans="1:15">
      <c r="A43" s="11">
        <v>25</v>
      </c>
      <c r="B43" s="12">
        <v>0</v>
      </c>
      <c r="C43" s="12">
        <v>0</v>
      </c>
      <c r="D43" s="13">
        <v>0</v>
      </c>
      <c r="E43" s="14">
        <v>0</v>
      </c>
      <c r="F43" s="15">
        <v>0</v>
      </c>
      <c r="G43" s="16">
        <v>0</v>
      </c>
      <c r="H43" s="17">
        <v>0</v>
      </c>
      <c r="I43" s="4"/>
      <c r="J43" s="4"/>
      <c r="K43" s="4"/>
      <c r="L43" s="4"/>
      <c r="M43" s="4"/>
      <c r="N43" s="4"/>
      <c r="O43" s="4"/>
    </row>
    <row r="44" spans="1:15">
      <c r="A44" s="11">
        <v>26</v>
      </c>
      <c r="B44" s="12">
        <v>0</v>
      </c>
      <c r="C44" s="12">
        <v>0</v>
      </c>
      <c r="D44" s="13">
        <v>0</v>
      </c>
      <c r="E44" s="14">
        <v>0</v>
      </c>
      <c r="F44" s="15">
        <v>0</v>
      </c>
      <c r="G44" s="16">
        <v>0</v>
      </c>
      <c r="H44" s="17">
        <v>0</v>
      </c>
      <c r="I44" s="4"/>
      <c r="J44" s="4"/>
      <c r="K44" s="4"/>
      <c r="L44" s="4"/>
      <c r="M44" s="4"/>
      <c r="N44" s="4"/>
      <c r="O44" s="4"/>
    </row>
    <row r="45" spans="1:15">
      <c r="A45" s="11">
        <v>27</v>
      </c>
      <c r="B45" s="12">
        <v>0</v>
      </c>
      <c r="C45" s="12">
        <v>0</v>
      </c>
      <c r="D45" s="13">
        <v>0</v>
      </c>
      <c r="E45" s="14">
        <v>0</v>
      </c>
      <c r="F45" s="15">
        <v>0</v>
      </c>
      <c r="G45" s="16">
        <v>0</v>
      </c>
      <c r="H45" s="17">
        <v>0</v>
      </c>
      <c r="I45" s="4"/>
      <c r="J45" s="4"/>
      <c r="K45" s="4"/>
      <c r="L45" s="4"/>
      <c r="M45" s="4"/>
      <c r="N45" s="4"/>
      <c r="O45" s="4"/>
    </row>
    <row r="46" spans="1:15">
      <c r="A46" s="11">
        <v>28</v>
      </c>
      <c r="B46" s="12">
        <v>0</v>
      </c>
      <c r="C46" s="12">
        <v>0</v>
      </c>
      <c r="D46" s="13">
        <v>0</v>
      </c>
      <c r="E46" s="14">
        <v>0</v>
      </c>
      <c r="F46" s="15">
        <v>0</v>
      </c>
      <c r="G46" s="16">
        <v>0</v>
      </c>
      <c r="H46" s="17">
        <v>0</v>
      </c>
      <c r="I46" s="4"/>
      <c r="J46" s="4"/>
      <c r="K46" s="3" t="s">
        <v>15</v>
      </c>
      <c r="L46" s="4"/>
      <c r="M46" s="4"/>
      <c r="N46" s="18" t="s">
        <v>154</v>
      </c>
      <c r="O46" s="4"/>
    </row>
    <row r="47" spans="1:15">
      <c r="A47" s="11">
        <v>29</v>
      </c>
      <c r="B47" s="12">
        <v>0</v>
      </c>
      <c r="C47" s="12">
        <v>0</v>
      </c>
      <c r="D47" s="13">
        <v>0</v>
      </c>
      <c r="E47" s="14">
        <v>0</v>
      </c>
      <c r="F47" s="15">
        <v>0</v>
      </c>
      <c r="G47" s="16">
        <v>0</v>
      </c>
      <c r="H47" s="17">
        <v>0</v>
      </c>
      <c r="I47" s="4"/>
      <c r="J47" s="4"/>
      <c r="K47" s="3" t="s">
        <v>16</v>
      </c>
      <c r="L47" s="4"/>
      <c r="M47" s="4"/>
      <c r="N47" s="18" t="s">
        <v>154</v>
      </c>
      <c r="O47" s="4"/>
    </row>
    <row r="48" spans="1:15" ht="15.75" thickBot="1">
      <c r="A48" s="19">
        <v>30</v>
      </c>
      <c r="B48" s="20">
        <v>0</v>
      </c>
      <c r="C48" s="20">
        <v>0</v>
      </c>
      <c r="D48" s="21">
        <v>0</v>
      </c>
      <c r="E48" s="22">
        <v>0</v>
      </c>
      <c r="F48" s="23">
        <v>0</v>
      </c>
      <c r="G48" s="16">
        <v>0</v>
      </c>
      <c r="H48" s="17">
        <v>0</v>
      </c>
      <c r="I48" s="4"/>
      <c r="J48" s="4"/>
      <c r="K48" s="4"/>
      <c r="L48" s="4"/>
      <c r="M48" s="4"/>
      <c r="N48" s="4"/>
      <c r="O48" s="4"/>
    </row>
    <row r="49" spans="1:15">
      <c r="A49" s="4"/>
      <c r="B49" s="4"/>
      <c r="C49" s="4"/>
      <c r="D49" s="4"/>
      <c r="E49" s="4"/>
      <c r="F49" s="4"/>
      <c r="G49" s="2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B50" s="4"/>
      <c r="C50" s="4"/>
      <c r="D50" s="4"/>
      <c r="E50" s="4"/>
      <c r="F50" s="4"/>
      <c r="G50" s="25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3" t="s">
        <v>144</v>
      </c>
      <c r="B54" s="3"/>
      <c r="C54" s="3">
        <v>0</v>
      </c>
      <c r="D54" s="4"/>
      <c r="E54" s="4"/>
      <c r="F54" s="24"/>
      <c r="G54" s="24"/>
      <c r="H54" s="24"/>
      <c r="I54" s="24"/>
      <c r="J54" s="4"/>
      <c r="K54" s="4"/>
      <c r="L54" s="4"/>
      <c r="M54" s="4"/>
      <c r="N54" s="4"/>
      <c r="O54" s="4"/>
    </row>
    <row r="55" spans="1:15">
      <c r="A55" s="3" t="s">
        <v>17</v>
      </c>
      <c r="B55" s="3" t="s">
        <v>153</v>
      </c>
      <c r="C55" s="4"/>
      <c r="D55" s="4"/>
      <c r="E55" s="26" t="s">
        <v>18</v>
      </c>
      <c r="F55" s="24"/>
      <c r="G55" s="24"/>
      <c r="H55" s="24"/>
      <c r="I55" s="4"/>
      <c r="J55" s="4"/>
      <c r="K55" s="4"/>
      <c r="L55" s="4"/>
      <c r="M55" s="4"/>
      <c r="N55" s="4"/>
      <c r="O55" s="4"/>
    </row>
    <row r="56" spans="1:15">
      <c r="A56" s="4"/>
      <c r="B56" s="27" t="s">
        <v>19</v>
      </c>
      <c r="C56" s="4"/>
      <c r="D56" s="4"/>
      <c r="E56" s="26" t="s">
        <v>20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75" thickBot="1">
      <c r="A57" s="3" t="s">
        <v>21</v>
      </c>
      <c r="B57" s="27" t="s">
        <v>22</v>
      </c>
      <c r="C57" s="4"/>
      <c r="D57" s="4"/>
      <c r="E57" s="26" t="s">
        <v>23</v>
      </c>
      <c r="F57" s="4"/>
      <c r="G57" s="4"/>
      <c r="H57" s="4"/>
      <c r="I57" s="4"/>
      <c r="J57" s="4"/>
      <c r="K57" s="3" t="s">
        <v>24</v>
      </c>
      <c r="L57" s="3"/>
      <c r="M57" s="4"/>
      <c r="N57" s="4"/>
      <c r="O57" s="4"/>
    </row>
    <row r="58" spans="1:15">
      <c r="A58" s="28" t="s">
        <v>25</v>
      </c>
      <c r="B58" s="29" t="s">
        <v>155</v>
      </c>
      <c r="C58" s="29"/>
      <c r="D58" s="29"/>
      <c r="E58" s="29" t="s">
        <v>26</v>
      </c>
      <c r="F58" s="29"/>
      <c r="G58" s="29" t="s">
        <v>27</v>
      </c>
      <c r="H58" s="29"/>
      <c r="I58" s="29"/>
      <c r="J58" s="4"/>
      <c r="K58" s="30"/>
      <c r="L58" s="31" t="s">
        <v>28</v>
      </c>
      <c r="M58" s="31" t="s">
        <v>29</v>
      </c>
      <c r="N58" s="32" t="s">
        <v>30</v>
      </c>
      <c r="O58" s="33" t="s">
        <v>31</v>
      </c>
    </row>
    <row r="59" spans="1:15">
      <c r="A59" s="29" t="s">
        <v>32</v>
      </c>
      <c r="B59" s="29" t="s">
        <v>33</v>
      </c>
      <c r="C59" s="29" t="s">
        <v>34</v>
      </c>
      <c r="D59" s="29" t="s">
        <v>35</v>
      </c>
      <c r="E59" s="29" t="s">
        <v>36</v>
      </c>
      <c r="F59" s="29" t="s">
        <v>37</v>
      </c>
      <c r="G59" s="29" t="s">
        <v>36</v>
      </c>
      <c r="H59" s="29" t="s">
        <v>37</v>
      </c>
      <c r="I59" s="29" t="s">
        <v>38</v>
      </c>
      <c r="J59" s="4"/>
      <c r="K59" s="34">
        <v>1</v>
      </c>
      <c r="L59" s="16">
        <v>10</v>
      </c>
      <c r="M59" s="16">
        <v>626</v>
      </c>
      <c r="N59" s="16" t="s">
        <v>154</v>
      </c>
      <c r="O59" s="35" t="s">
        <v>154</v>
      </c>
    </row>
    <row r="60" spans="1:15">
      <c r="A60" s="16">
        <v>1</v>
      </c>
      <c r="B60" s="36">
        <v>4494</v>
      </c>
      <c r="C60" s="16">
        <v>0</v>
      </c>
      <c r="D60" s="16">
        <v>0</v>
      </c>
      <c r="E60" s="36">
        <v>576</v>
      </c>
      <c r="F60" s="36">
        <v>0</v>
      </c>
      <c r="G60" s="36">
        <v>90.5</v>
      </c>
      <c r="H60" s="36">
        <v>0</v>
      </c>
      <c r="I60" s="16" t="s">
        <v>154</v>
      </c>
      <c r="J60" s="4"/>
      <c r="K60" s="34">
        <v>2</v>
      </c>
      <c r="L60" s="16">
        <v>10</v>
      </c>
      <c r="M60" s="16">
        <v>626</v>
      </c>
      <c r="N60" s="16" t="s">
        <v>154</v>
      </c>
      <c r="O60" s="35" t="s">
        <v>154</v>
      </c>
    </row>
    <row r="61" spans="1:15">
      <c r="A61" s="16">
        <v>2</v>
      </c>
      <c r="B61" s="36">
        <v>3546.5</v>
      </c>
      <c r="C61" s="16">
        <v>0</v>
      </c>
      <c r="D61" s="16">
        <v>0</v>
      </c>
      <c r="E61" s="36">
        <v>0</v>
      </c>
      <c r="F61" s="36">
        <v>2904.4</v>
      </c>
      <c r="G61" s="36">
        <v>0</v>
      </c>
      <c r="H61" s="36">
        <v>3456</v>
      </c>
      <c r="I61" s="16" t="s">
        <v>154</v>
      </c>
      <c r="J61" s="4"/>
      <c r="K61" s="34">
        <v>3</v>
      </c>
      <c r="L61" s="16">
        <v>10</v>
      </c>
      <c r="M61" s="16">
        <v>626</v>
      </c>
      <c r="N61" s="16" t="s">
        <v>154</v>
      </c>
      <c r="O61" s="35" t="s">
        <v>154</v>
      </c>
    </row>
    <row r="62" spans="1:15">
      <c r="A62" s="16">
        <v>3</v>
      </c>
      <c r="B62" s="36">
        <v>0</v>
      </c>
      <c r="C62" s="16">
        <v>0</v>
      </c>
      <c r="D62" s="16">
        <v>0</v>
      </c>
      <c r="E62" s="36">
        <v>0</v>
      </c>
      <c r="F62" s="36">
        <v>0</v>
      </c>
      <c r="G62" s="36">
        <v>0</v>
      </c>
      <c r="H62" s="36">
        <v>0</v>
      </c>
      <c r="I62" s="16">
        <v>0</v>
      </c>
      <c r="J62" s="4"/>
      <c r="K62" s="34">
        <v>4</v>
      </c>
      <c r="L62" s="16">
        <v>10</v>
      </c>
      <c r="M62" s="16">
        <v>626</v>
      </c>
      <c r="N62" s="16" t="s">
        <v>154</v>
      </c>
      <c r="O62" s="35" t="s">
        <v>154</v>
      </c>
    </row>
    <row r="63" spans="1:15">
      <c r="A63" s="16">
        <v>4</v>
      </c>
      <c r="B63" s="36">
        <v>0</v>
      </c>
      <c r="C63" s="16">
        <v>0</v>
      </c>
      <c r="D63" s="16">
        <v>0</v>
      </c>
      <c r="E63" s="36">
        <v>0</v>
      </c>
      <c r="F63" s="36">
        <v>0</v>
      </c>
      <c r="G63" s="36">
        <v>0</v>
      </c>
      <c r="H63" s="36">
        <v>0</v>
      </c>
      <c r="I63" s="16">
        <v>0</v>
      </c>
      <c r="J63" s="4"/>
      <c r="K63" s="34">
        <v>5</v>
      </c>
      <c r="L63" s="16">
        <v>10</v>
      </c>
      <c r="M63" s="16">
        <v>626</v>
      </c>
      <c r="N63" s="16" t="s">
        <v>154</v>
      </c>
      <c r="O63" s="35" t="s">
        <v>154</v>
      </c>
    </row>
    <row r="64" spans="1:15">
      <c r="A64" s="16">
        <v>5</v>
      </c>
      <c r="B64" s="36">
        <v>0</v>
      </c>
      <c r="C64" s="16">
        <v>0</v>
      </c>
      <c r="D64" s="16">
        <v>0</v>
      </c>
      <c r="E64" s="36">
        <v>0</v>
      </c>
      <c r="F64" s="36">
        <v>0</v>
      </c>
      <c r="G64" s="36">
        <v>0</v>
      </c>
      <c r="H64" s="36">
        <v>0</v>
      </c>
      <c r="I64" s="16">
        <v>0</v>
      </c>
      <c r="J64" s="4"/>
      <c r="K64" s="34">
        <v>6</v>
      </c>
      <c r="L64" s="16">
        <v>10</v>
      </c>
      <c r="M64" s="16">
        <v>626</v>
      </c>
      <c r="N64" s="16" t="s">
        <v>154</v>
      </c>
      <c r="O64" s="35" t="s">
        <v>154</v>
      </c>
    </row>
    <row r="65" spans="1:15">
      <c r="A65" s="16">
        <v>6</v>
      </c>
      <c r="B65" s="36">
        <v>0</v>
      </c>
      <c r="C65" s="16">
        <v>0</v>
      </c>
      <c r="D65" s="16">
        <v>0</v>
      </c>
      <c r="E65" s="36">
        <v>0</v>
      </c>
      <c r="F65" s="36">
        <v>0</v>
      </c>
      <c r="G65" s="36">
        <v>0</v>
      </c>
      <c r="H65" s="36">
        <v>0</v>
      </c>
      <c r="I65" s="16">
        <v>0</v>
      </c>
      <c r="J65" s="4"/>
      <c r="K65" s="34">
        <v>7</v>
      </c>
      <c r="L65" s="16">
        <v>10</v>
      </c>
      <c r="M65" s="16">
        <v>626</v>
      </c>
      <c r="N65" s="16" t="s">
        <v>154</v>
      </c>
      <c r="O65" s="35" t="s">
        <v>154</v>
      </c>
    </row>
    <row r="66" spans="1:15">
      <c r="A66" s="16">
        <v>7</v>
      </c>
      <c r="B66" s="36">
        <v>0</v>
      </c>
      <c r="C66" s="16">
        <v>0</v>
      </c>
      <c r="D66" s="16">
        <v>0</v>
      </c>
      <c r="E66" s="36">
        <v>0</v>
      </c>
      <c r="F66" s="36">
        <v>0</v>
      </c>
      <c r="G66" s="36">
        <v>0</v>
      </c>
      <c r="H66" s="36">
        <v>0</v>
      </c>
      <c r="I66" s="16">
        <v>0</v>
      </c>
      <c r="J66" s="4"/>
      <c r="K66" s="34">
        <v>8</v>
      </c>
      <c r="L66" s="16">
        <v>10</v>
      </c>
      <c r="M66" s="16">
        <v>692</v>
      </c>
      <c r="N66" s="16" t="s">
        <v>154</v>
      </c>
      <c r="O66" s="35" t="s">
        <v>154</v>
      </c>
    </row>
    <row r="67" spans="1:15">
      <c r="A67" s="16">
        <v>8</v>
      </c>
      <c r="B67" s="36">
        <v>0</v>
      </c>
      <c r="C67" s="16">
        <v>0</v>
      </c>
      <c r="D67" s="16">
        <v>0</v>
      </c>
      <c r="E67" s="36">
        <v>0</v>
      </c>
      <c r="F67" s="36">
        <v>0</v>
      </c>
      <c r="G67" s="36">
        <v>0</v>
      </c>
      <c r="H67" s="36">
        <v>0</v>
      </c>
      <c r="I67" s="16">
        <v>0</v>
      </c>
      <c r="J67" s="4"/>
      <c r="K67" s="34">
        <v>9</v>
      </c>
      <c r="L67" s="16">
        <v>10</v>
      </c>
      <c r="M67" s="16">
        <v>692</v>
      </c>
      <c r="N67" s="16" t="s">
        <v>154</v>
      </c>
      <c r="O67" s="35" t="s">
        <v>154</v>
      </c>
    </row>
    <row r="68" spans="1:15">
      <c r="A68" s="16">
        <v>9</v>
      </c>
      <c r="B68" s="36">
        <v>0</v>
      </c>
      <c r="C68" s="16">
        <v>0</v>
      </c>
      <c r="D68" s="16">
        <v>0</v>
      </c>
      <c r="E68" s="36">
        <v>0</v>
      </c>
      <c r="F68" s="36">
        <v>0</v>
      </c>
      <c r="G68" s="36">
        <v>0</v>
      </c>
      <c r="H68" s="36">
        <v>0</v>
      </c>
      <c r="I68" s="16">
        <v>0</v>
      </c>
      <c r="J68" s="4"/>
      <c r="K68" s="34">
        <v>10</v>
      </c>
      <c r="L68" s="16">
        <v>10</v>
      </c>
      <c r="M68" s="16">
        <v>692</v>
      </c>
      <c r="N68" s="16" t="s">
        <v>154</v>
      </c>
      <c r="O68" s="35" t="s">
        <v>154</v>
      </c>
    </row>
    <row r="69" spans="1:15" ht="15.75" thickBot="1">
      <c r="A69" s="4"/>
      <c r="B69" s="37"/>
      <c r="C69" s="4"/>
      <c r="D69" s="4"/>
      <c r="E69" s="4"/>
      <c r="F69" s="4"/>
      <c r="G69" s="4"/>
      <c r="H69" s="4"/>
      <c r="I69" s="4"/>
      <c r="J69" s="4"/>
      <c r="K69" s="34">
        <v>11</v>
      </c>
      <c r="L69" s="16">
        <v>10</v>
      </c>
      <c r="M69" s="16">
        <v>692</v>
      </c>
      <c r="N69" s="16" t="s">
        <v>154</v>
      </c>
      <c r="O69" s="35" t="s">
        <v>154</v>
      </c>
    </row>
    <row r="70" spans="1:15">
      <c r="A70" s="38" t="s">
        <v>39</v>
      </c>
      <c r="B70" s="39" t="s">
        <v>156</v>
      </c>
      <c r="C70" s="40"/>
      <c r="D70" s="40"/>
      <c r="E70" s="40" t="s">
        <v>26</v>
      </c>
      <c r="F70" s="40"/>
      <c r="G70" s="40"/>
      <c r="H70" s="40"/>
      <c r="I70" s="41"/>
      <c r="J70" s="4"/>
      <c r="K70" s="34">
        <v>12</v>
      </c>
      <c r="L70" s="16">
        <v>10</v>
      </c>
      <c r="M70" s="16">
        <v>692</v>
      </c>
      <c r="N70" s="16" t="s">
        <v>154</v>
      </c>
      <c r="O70" s="35" t="s">
        <v>154</v>
      </c>
    </row>
    <row r="71" spans="1:15">
      <c r="A71" s="42" t="s">
        <v>32</v>
      </c>
      <c r="B71" s="43" t="s">
        <v>33</v>
      </c>
      <c r="C71" s="29" t="s">
        <v>34</v>
      </c>
      <c r="D71" s="29" t="s">
        <v>35</v>
      </c>
      <c r="E71" s="29" t="s">
        <v>36</v>
      </c>
      <c r="F71" s="29" t="s">
        <v>37</v>
      </c>
      <c r="G71" s="29" t="s">
        <v>38</v>
      </c>
      <c r="H71" s="29"/>
      <c r="I71" s="44"/>
      <c r="J71" s="4"/>
      <c r="K71" s="34">
        <v>13</v>
      </c>
      <c r="L71" s="16">
        <v>0</v>
      </c>
      <c r="M71" s="16">
        <v>0</v>
      </c>
      <c r="N71" s="16">
        <v>0</v>
      </c>
      <c r="O71" s="35">
        <v>0</v>
      </c>
    </row>
    <row r="72" spans="1:15">
      <c r="A72" s="34">
        <v>1</v>
      </c>
      <c r="B72" s="36">
        <v>4494</v>
      </c>
      <c r="C72" s="16">
        <v>0</v>
      </c>
      <c r="D72" s="16">
        <v>0</v>
      </c>
      <c r="E72" s="36">
        <v>581</v>
      </c>
      <c r="F72" s="36">
        <v>0</v>
      </c>
      <c r="G72" s="16" t="s">
        <v>154</v>
      </c>
      <c r="H72" s="29"/>
      <c r="I72" s="44"/>
      <c r="J72" s="4"/>
      <c r="K72" s="34">
        <v>14</v>
      </c>
      <c r="L72" s="16">
        <v>0</v>
      </c>
      <c r="M72" s="16">
        <v>0</v>
      </c>
      <c r="N72" s="16">
        <v>0</v>
      </c>
      <c r="O72" s="35">
        <v>0</v>
      </c>
    </row>
    <row r="73" spans="1:15">
      <c r="A73" s="34">
        <v>2</v>
      </c>
      <c r="B73" s="36">
        <v>3546.5</v>
      </c>
      <c r="C73" s="16">
        <v>0</v>
      </c>
      <c r="D73" s="16">
        <v>0</v>
      </c>
      <c r="E73" s="36">
        <v>0</v>
      </c>
      <c r="F73" s="36">
        <v>2899.4</v>
      </c>
      <c r="G73" s="16" t="s">
        <v>154</v>
      </c>
      <c r="H73" s="29"/>
      <c r="I73" s="44"/>
      <c r="J73" s="4"/>
      <c r="K73" s="34">
        <v>15</v>
      </c>
      <c r="L73" s="16">
        <v>0</v>
      </c>
      <c r="M73" s="16">
        <v>0</v>
      </c>
      <c r="N73" s="16">
        <v>0</v>
      </c>
      <c r="O73" s="35">
        <v>0</v>
      </c>
    </row>
    <row r="74" spans="1:15">
      <c r="A74" s="34">
        <v>3</v>
      </c>
      <c r="B74" s="36">
        <v>0</v>
      </c>
      <c r="C74" s="16">
        <v>0</v>
      </c>
      <c r="D74" s="16">
        <v>0</v>
      </c>
      <c r="E74" s="36">
        <v>0</v>
      </c>
      <c r="F74" s="36">
        <v>0</v>
      </c>
      <c r="G74" s="16">
        <v>0</v>
      </c>
      <c r="H74" s="29"/>
      <c r="I74" s="44"/>
      <c r="J74" s="4"/>
      <c r="K74" s="34">
        <v>16</v>
      </c>
      <c r="L74" s="16">
        <v>0</v>
      </c>
      <c r="M74" s="16">
        <v>0</v>
      </c>
      <c r="N74" s="16">
        <v>0</v>
      </c>
      <c r="O74" s="35">
        <v>0</v>
      </c>
    </row>
    <row r="75" spans="1:15">
      <c r="A75" s="34">
        <v>4</v>
      </c>
      <c r="B75" s="36">
        <v>0</v>
      </c>
      <c r="C75" s="16">
        <v>0</v>
      </c>
      <c r="D75" s="16">
        <v>0</v>
      </c>
      <c r="E75" s="36">
        <v>0</v>
      </c>
      <c r="F75" s="36">
        <v>0</v>
      </c>
      <c r="G75" s="16">
        <v>0</v>
      </c>
      <c r="H75" s="29"/>
      <c r="I75" s="44"/>
      <c r="J75" s="4"/>
      <c r="K75" s="34">
        <v>17</v>
      </c>
      <c r="L75" s="16">
        <v>0</v>
      </c>
      <c r="M75" s="16">
        <v>0</v>
      </c>
      <c r="N75" s="16">
        <v>0</v>
      </c>
      <c r="O75" s="35">
        <v>0</v>
      </c>
    </row>
    <row r="76" spans="1:15">
      <c r="A76" s="34">
        <v>5</v>
      </c>
      <c r="B76" s="36">
        <v>0</v>
      </c>
      <c r="C76" s="16">
        <v>0</v>
      </c>
      <c r="D76" s="16">
        <v>0</v>
      </c>
      <c r="E76" s="36">
        <v>0</v>
      </c>
      <c r="F76" s="36">
        <v>0</v>
      </c>
      <c r="G76" s="16">
        <v>0</v>
      </c>
      <c r="H76" s="29"/>
      <c r="I76" s="44"/>
      <c r="J76" s="4"/>
      <c r="K76" s="34">
        <v>18</v>
      </c>
      <c r="L76" s="16">
        <v>0</v>
      </c>
      <c r="M76" s="16">
        <v>0</v>
      </c>
      <c r="N76" s="16">
        <v>0</v>
      </c>
      <c r="O76" s="35">
        <v>0</v>
      </c>
    </row>
    <row r="77" spans="1:15">
      <c r="A77" s="34">
        <v>6</v>
      </c>
      <c r="B77" s="36">
        <v>0</v>
      </c>
      <c r="C77" s="16">
        <v>0</v>
      </c>
      <c r="D77" s="16">
        <v>0</v>
      </c>
      <c r="E77" s="36">
        <v>0</v>
      </c>
      <c r="F77" s="36">
        <v>0</v>
      </c>
      <c r="G77" s="16">
        <v>0</v>
      </c>
      <c r="H77" s="29"/>
      <c r="I77" s="44"/>
      <c r="J77" s="4"/>
      <c r="K77" s="34">
        <v>19</v>
      </c>
      <c r="L77" s="16">
        <v>0</v>
      </c>
      <c r="M77" s="16">
        <v>0</v>
      </c>
      <c r="N77" s="16">
        <v>0</v>
      </c>
      <c r="O77" s="35">
        <v>0</v>
      </c>
    </row>
    <row r="78" spans="1:15">
      <c r="A78" s="34">
        <v>7</v>
      </c>
      <c r="B78" s="36">
        <v>0</v>
      </c>
      <c r="C78" s="16">
        <v>0</v>
      </c>
      <c r="D78" s="16">
        <v>0</v>
      </c>
      <c r="E78" s="36">
        <v>0</v>
      </c>
      <c r="F78" s="36">
        <v>0</v>
      </c>
      <c r="G78" s="16">
        <v>0</v>
      </c>
      <c r="H78" s="29"/>
      <c r="I78" s="44"/>
      <c r="J78" s="4"/>
      <c r="K78" s="34">
        <v>20</v>
      </c>
      <c r="L78" s="16">
        <v>0</v>
      </c>
      <c r="M78" s="16">
        <v>0</v>
      </c>
      <c r="N78" s="16">
        <v>0</v>
      </c>
      <c r="O78" s="35">
        <v>0</v>
      </c>
    </row>
    <row r="79" spans="1:15">
      <c r="A79" s="34">
        <v>8</v>
      </c>
      <c r="B79" s="36">
        <v>0</v>
      </c>
      <c r="C79" s="16">
        <v>0</v>
      </c>
      <c r="D79" s="16">
        <v>0</v>
      </c>
      <c r="E79" s="36">
        <v>0</v>
      </c>
      <c r="F79" s="36">
        <v>0</v>
      </c>
      <c r="G79" s="16">
        <v>0</v>
      </c>
      <c r="H79" s="29"/>
      <c r="I79" s="44"/>
      <c r="J79" s="4"/>
      <c r="K79" s="34">
        <v>21</v>
      </c>
      <c r="L79" s="16">
        <v>0</v>
      </c>
      <c r="M79" s="16">
        <v>0</v>
      </c>
      <c r="N79" s="16">
        <v>0</v>
      </c>
      <c r="O79" s="35">
        <v>0</v>
      </c>
    </row>
    <row r="80" spans="1:15" ht="15.75" thickBot="1">
      <c r="A80" s="45">
        <v>9</v>
      </c>
      <c r="B80" s="46">
        <v>0</v>
      </c>
      <c r="C80" s="47">
        <v>0</v>
      </c>
      <c r="D80" s="47">
        <v>0</v>
      </c>
      <c r="E80" s="46">
        <v>0</v>
      </c>
      <c r="F80" s="46">
        <v>0</v>
      </c>
      <c r="G80" s="47">
        <v>0</v>
      </c>
      <c r="H80" s="48"/>
      <c r="I80" s="49"/>
      <c r="J80" s="4"/>
      <c r="K80" s="34">
        <v>22</v>
      </c>
      <c r="L80" s="16">
        <v>0</v>
      </c>
      <c r="M80" s="16">
        <v>0</v>
      </c>
      <c r="N80" s="16">
        <v>0</v>
      </c>
      <c r="O80" s="35">
        <v>0</v>
      </c>
    </row>
    <row r="81" spans="1:15" ht="15.75" thickBot="1">
      <c r="A81" s="4"/>
      <c r="B81" s="37"/>
      <c r="C81" s="4"/>
      <c r="D81" s="4"/>
      <c r="E81" s="4"/>
      <c r="F81" s="4"/>
      <c r="G81" s="4"/>
      <c r="H81" s="4"/>
      <c r="I81" s="4"/>
      <c r="J81" s="4"/>
      <c r="K81" s="34">
        <v>23</v>
      </c>
      <c r="L81" s="16">
        <v>0</v>
      </c>
      <c r="M81" s="16">
        <v>0</v>
      </c>
      <c r="N81" s="16">
        <v>0</v>
      </c>
      <c r="O81" s="35">
        <v>0</v>
      </c>
    </row>
    <row r="82" spans="1:15">
      <c r="A82" s="38" t="s">
        <v>40</v>
      </c>
      <c r="B82" s="40">
        <v>11222206</v>
      </c>
      <c r="C82" s="40"/>
      <c r="D82" s="40"/>
      <c r="E82" s="40" t="s">
        <v>26</v>
      </c>
      <c r="F82" s="40"/>
      <c r="G82" s="40"/>
      <c r="H82" s="40"/>
      <c r="I82" s="41"/>
      <c r="J82" s="4"/>
      <c r="K82" s="34">
        <v>24</v>
      </c>
      <c r="L82" s="16">
        <v>0</v>
      </c>
      <c r="M82" s="16">
        <v>0</v>
      </c>
      <c r="N82" s="16">
        <v>0</v>
      </c>
      <c r="O82" s="35">
        <v>0</v>
      </c>
    </row>
    <row r="83" spans="1:15">
      <c r="A83" s="42" t="s">
        <v>32</v>
      </c>
      <c r="B83" s="43" t="s">
        <v>33</v>
      </c>
      <c r="C83" s="29" t="s">
        <v>34</v>
      </c>
      <c r="D83" s="29" t="s">
        <v>35</v>
      </c>
      <c r="E83" s="29" t="s">
        <v>36</v>
      </c>
      <c r="F83" s="29" t="s">
        <v>37</v>
      </c>
      <c r="G83" s="29" t="s">
        <v>38</v>
      </c>
      <c r="H83" s="29"/>
      <c r="I83" s="44"/>
      <c r="J83" s="4"/>
      <c r="K83" s="34">
        <v>25</v>
      </c>
      <c r="L83" s="16">
        <v>0</v>
      </c>
      <c r="M83" s="16">
        <v>0</v>
      </c>
      <c r="N83" s="16">
        <v>0</v>
      </c>
      <c r="O83" s="35">
        <v>0</v>
      </c>
    </row>
    <row r="84" spans="1:15">
      <c r="A84" s="34">
        <v>1</v>
      </c>
      <c r="B84" s="36">
        <v>4494</v>
      </c>
      <c r="C84" s="36">
        <v>0</v>
      </c>
      <c r="D84" s="36">
        <v>0</v>
      </c>
      <c r="E84" s="36">
        <v>576</v>
      </c>
      <c r="F84" s="36">
        <v>0</v>
      </c>
      <c r="G84" s="16" t="s">
        <v>154</v>
      </c>
      <c r="H84" s="29"/>
      <c r="I84" s="44"/>
      <c r="J84" s="4"/>
      <c r="K84" s="34">
        <v>26</v>
      </c>
      <c r="L84" s="16">
        <v>0</v>
      </c>
      <c r="M84" s="16">
        <v>0</v>
      </c>
      <c r="N84" s="16">
        <v>0</v>
      </c>
      <c r="O84" s="35">
        <v>0</v>
      </c>
    </row>
    <row r="85" spans="1:15">
      <c r="A85" s="34">
        <v>2</v>
      </c>
      <c r="B85" s="36">
        <v>3546.5</v>
      </c>
      <c r="C85" s="36">
        <v>0</v>
      </c>
      <c r="D85" s="36">
        <v>0</v>
      </c>
      <c r="E85" s="36">
        <v>0</v>
      </c>
      <c r="F85" s="36">
        <v>2904.4</v>
      </c>
      <c r="G85" s="16" t="s">
        <v>154</v>
      </c>
      <c r="H85" s="29"/>
      <c r="I85" s="44"/>
      <c r="J85" s="4"/>
      <c r="K85" s="34">
        <v>27</v>
      </c>
      <c r="L85" s="16">
        <v>0</v>
      </c>
      <c r="M85" s="16">
        <v>0</v>
      </c>
      <c r="N85" s="16">
        <v>0</v>
      </c>
      <c r="O85" s="35">
        <v>0</v>
      </c>
    </row>
    <row r="86" spans="1:15">
      <c r="A86" s="34">
        <v>3</v>
      </c>
      <c r="B86" s="36">
        <v>0</v>
      </c>
      <c r="C86" s="36">
        <v>0</v>
      </c>
      <c r="D86" s="36">
        <v>0</v>
      </c>
      <c r="E86" s="36">
        <v>0</v>
      </c>
      <c r="F86" s="36">
        <v>0</v>
      </c>
      <c r="G86" s="16">
        <v>0</v>
      </c>
      <c r="H86" s="29"/>
      <c r="I86" s="44"/>
      <c r="J86" s="4"/>
      <c r="K86" s="34">
        <v>28</v>
      </c>
      <c r="L86" s="16">
        <v>0</v>
      </c>
      <c r="M86" s="16">
        <v>0</v>
      </c>
      <c r="N86" s="16">
        <v>0</v>
      </c>
      <c r="O86" s="35">
        <v>0</v>
      </c>
    </row>
    <row r="87" spans="1:15">
      <c r="A87" s="34">
        <v>4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16">
        <v>0</v>
      </c>
      <c r="H87" s="29"/>
      <c r="I87" s="44"/>
      <c r="J87" s="4"/>
      <c r="K87" s="34">
        <v>29</v>
      </c>
      <c r="L87" s="16">
        <v>0</v>
      </c>
      <c r="M87" s="16">
        <v>0</v>
      </c>
      <c r="N87" s="16">
        <v>0</v>
      </c>
      <c r="O87" s="35">
        <v>0</v>
      </c>
    </row>
    <row r="88" spans="1:15" ht="15.75" thickBot="1">
      <c r="A88" s="34">
        <v>5</v>
      </c>
      <c r="B88" s="36">
        <v>0</v>
      </c>
      <c r="C88" s="36">
        <v>0</v>
      </c>
      <c r="D88" s="36">
        <v>0</v>
      </c>
      <c r="E88" s="36">
        <v>0</v>
      </c>
      <c r="F88" s="36">
        <v>0</v>
      </c>
      <c r="G88" s="16">
        <v>0</v>
      </c>
      <c r="H88" s="29"/>
      <c r="I88" s="44"/>
      <c r="J88" s="4"/>
      <c r="K88" s="45">
        <v>30</v>
      </c>
      <c r="L88" s="47">
        <v>0</v>
      </c>
      <c r="M88" s="47">
        <v>0</v>
      </c>
      <c r="N88" s="47">
        <v>0</v>
      </c>
      <c r="O88" s="50">
        <v>0</v>
      </c>
    </row>
    <row r="89" spans="1:15">
      <c r="A89" s="34">
        <v>6</v>
      </c>
      <c r="B89" s="36">
        <v>0</v>
      </c>
      <c r="C89" s="36">
        <v>0</v>
      </c>
      <c r="D89" s="36">
        <v>0</v>
      </c>
      <c r="E89" s="36">
        <v>0</v>
      </c>
      <c r="F89" s="36">
        <v>0</v>
      </c>
      <c r="G89" s="16">
        <v>0</v>
      </c>
      <c r="H89" s="29"/>
      <c r="I89" s="44"/>
      <c r="J89" s="4"/>
      <c r="K89" s="4"/>
      <c r="L89" s="4"/>
      <c r="M89" s="4"/>
      <c r="N89" s="4"/>
      <c r="O89" s="4"/>
    </row>
    <row r="90" spans="1:15">
      <c r="A90" s="34">
        <v>7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16">
        <v>0</v>
      </c>
      <c r="H90" s="29"/>
      <c r="I90" s="44"/>
      <c r="J90" s="4"/>
      <c r="K90" s="4"/>
      <c r="L90" s="4"/>
      <c r="M90" s="4" t="s">
        <v>157</v>
      </c>
      <c r="N90" s="4" t="s">
        <v>158</v>
      </c>
      <c r="O90" s="4"/>
    </row>
    <row r="91" spans="1:15">
      <c r="A91" s="34">
        <v>8</v>
      </c>
      <c r="B91" s="36">
        <v>0</v>
      </c>
      <c r="C91" s="36">
        <v>0</v>
      </c>
      <c r="D91" s="36">
        <v>0</v>
      </c>
      <c r="E91" s="36">
        <v>0</v>
      </c>
      <c r="F91" s="36">
        <v>0</v>
      </c>
      <c r="G91" s="16">
        <v>0</v>
      </c>
      <c r="H91" s="29"/>
      <c r="I91" s="44"/>
      <c r="J91" s="4"/>
      <c r="K91" s="4" t="s">
        <v>41</v>
      </c>
      <c r="L91" s="4"/>
      <c r="M91" s="4" t="s">
        <v>157</v>
      </c>
      <c r="N91" s="4" t="s">
        <v>159</v>
      </c>
      <c r="O91" s="4"/>
    </row>
    <row r="92" spans="1:15" ht="15.75" thickBot="1">
      <c r="A92" s="45">
        <v>9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7">
        <v>0</v>
      </c>
      <c r="H92" s="48"/>
      <c r="I92" s="49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18"/>
      <c r="J93" s="4"/>
      <c r="K93" s="4"/>
      <c r="L93" s="4"/>
      <c r="M93" s="4" t="s">
        <v>157</v>
      </c>
      <c r="N93" s="4" t="s">
        <v>158</v>
      </c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18"/>
      <c r="J94" s="4">
        <v>54220002</v>
      </c>
      <c r="K94" s="240" t="s">
        <v>41</v>
      </c>
      <c r="L94" s="241"/>
      <c r="M94" s="242" t="s">
        <v>157</v>
      </c>
      <c r="N94" s="244" t="s">
        <v>395</v>
      </c>
      <c r="O94" s="243">
        <f>+O244</f>
        <v>1.19</v>
      </c>
    </row>
    <row r="95" spans="1:15">
      <c r="A95" s="4"/>
      <c r="B95" s="4"/>
      <c r="C95" s="4"/>
      <c r="D95" s="4"/>
      <c r="E95" s="4"/>
      <c r="F95" s="4"/>
      <c r="G95" s="4"/>
      <c r="H95" s="4"/>
      <c r="I95" s="18"/>
      <c r="J95" s="4"/>
      <c r="K95" s="220" t="s">
        <v>390</v>
      </c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18"/>
      <c r="J96" s="4"/>
      <c r="K96" s="4"/>
      <c r="L96" s="4"/>
      <c r="M96" s="238" t="s">
        <v>391</v>
      </c>
      <c r="N96" s="239">
        <f>SUM(M59:M88)/1000</f>
        <v>7.8419999999999996</v>
      </c>
      <c r="O96" s="4"/>
    </row>
    <row r="97" spans="1:16">
      <c r="A97" s="3" t="s">
        <v>144</v>
      </c>
      <c r="B97" s="3"/>
      <c r="C97" s="3">
        <v>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6">
      <c r="A98" s="3" t="s">
        <v>17</v>
      </c>
      <c r="B98" s="3"/>
      <c r="C98" s="3" t="s">
        <v>153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6" ht="15.75" thickBot="1">
      <c r="A99" s="3" t="s">
        <v>42</v>
      </c>
      <c r="B99" s="4"/>
      <c r="C99" s="4"/>
      <c r="D99" s="4"/>
      <c r="E99" s="4"/>
      <c r="F99" s="4"/>
      <c r="G99" s="4" t="s">
        <v>43</v>
      </c>
      <c r="H99" s="4"/>
      <c r="I99" s="4"/>
      <c r="J99" s="4"/>
      <c r="K99" s="4"/>
      <c r="L99" s="4"/>
      <c r="M99" s="4"/>
      <c r="N99" s="4"/>
      <c r="O99" s="4"/>
    </row>
    <row r="100" spans="1:16">
      <c r="A100" s="51" t="s">
        <v>44</v>
      </c>
      <c r="B100" s="40"/>
      <c r="C100" s="40"/>
      <c r="D100" s="40" t="s">
        <v>45</v>
      </c>
      <c r="E100" s="40" t="s">
        <v>5</v>
      </c>
      <c r="F100" s="40" t="s">
        <v>46</v>
      </c>
      <c r="G100" s="40" t="s">
        <v>47</v>
      </c>
      <c r="H100" s="40" t="s">
        <v>48</v>
      </c>
      <c r="I100" s="40"/>
      <c r="J100" s="52" t="s">
        <v>24</v>
      </c>
      <c r="K100" s="53"/>
      <c r="L100" s="18"/>
      <c r="M100" s="18"/>
      <c r="N100" s="18"/>
      <c r="O100" s="4"/>
    </row>
    <row r="101" spans="1:16">
      <c r="A101" s="42" t="s">
        <v>49</v>
      </c>
      <c r="B101" s="16" t="s">
        <v>50</v>
      </c>
      <c r="C101" s="16" t="s">
        <v>9</v>
      </c>
      <c r="D101" s="16" t="s">
        <v>10</v>
      </c>
      <c r="E101" s="16" t="s">
        <v>11</v>
      </c>
      <c r="F101" s="16" t="s">
        <v>51</v>
      </c>
      <c r="G101" s="16" t="s">
        <v>52</v>
      </c>
      <c r="H101" s="16" t="s">
        <v>53</v>
      </c>
      <c r="I101" s="16" t="s">
        <v>54</v>
      </c>
      <c r="J101" s="54" t="s">
        <v>29</v>
      </c>
      <c r="K101" s="55"/>
      <c r="L101" s="56"/>
      <c r="M101" s="268" t="s">
        <v>396</v>
      </c>
      <c r="N101" s="265">
        <f>+N96</f>
        <v>7.8419999999999996</v>
      </c>
      <c r="O101" s="266">
        <f>+O245</f>
        <v>1.79</v>
      </c>
      <c r="P101" s="267">
        <f>+N101/(1-0.03)*O101*1.175*1.06*C5</f>
        <v>12728.568959461858</v>
      </c>
    </row>
    <row r="102" spans="1:16">
      <c r="A102" s="34">
        <v>1</v>
      </c>
      <c r="B102" s="16">
        <v>1</v>
      </c>
      <c r="C102" s="16">
        <v>10</v>
      </c>
      <c r="D102" s="16">
        <v>2450</v>
      </c>
      <c r="E102" s="16">
        <v>637</v>
      </c>
      <c r="F102" s="16" t="s">
        <v>160</v>
      </c>
      <c r="G102" s="16" t="s">
        <v>161</v>
      </c>
      <c r="H102" s="16">
        <v>0</v>
      </c>
      <c r="I102" s="16">
        <v>0</v>
      </c>
      <c r="J102" s="57">
        <v>626</v>
      </c>
      <c r="K102" s="55"/>
      <c r="L102" s="56"/>
      <c r="M102" s="18"/>
      <c r="N102" s="18"/>
      <c r="O102" s="4"/>
    </row>
    <row r="103" spans="1:16">
      <c r="A103" s="34">
        <v>2</v>
      </c>
      <c r="B103" s="16">
        <v>1</v>
      </c>
      <c r="C103" s="16">
        <v>10</v>
      </c>
      <c r="D103" s="16">
        <v>2450</v>
      </c>
      <c r="E103" s="16">
        <v>637</v>
      </c>
      <c r="F103" s="16" t="s">
        <v>160</v>
      </c>
      <c r="G103" s="16">
        <v>0</v>
      </c>
      <c r="H103" s="16">
        <v>0</v>
      </c>
      <c r="I103" s="16">
        <v>537</v>
      </c>
      <c r="J103" s="57">
        <v>626</v>
      </c>
      <c r="K103" s="55"/>
      <c r="L103" s="56"/>
      <c r="M103" s="18"/>
      <c r="N103" s="18"/>
      <c r="O103" s="4"/>
    </row>
    <row r="104" spans="1:16">
      <c r="A104" s="34">
        <v>3</v>
      </c>
      <c r="B104" s="16">
        <v>1</v>
      </c>
      <c r="C104" s="16">
        <v>10</v>
      </c>
      <c r="D104" s="16">
        <v>2450</v>
      </c>
      <c r="E104" s="16">
        <v>637</v>
      </c>
      <c r="F104" s="16" t="s">
        <v>160</v>
      </c>
      <c r="G104" s="16">
        <v>0</v>
      </c>
      <c r="H104" s="16">
        <v>0</v>
      </c>
      <c r="I104" s="16">
        <v>506</v>
      </c>
      <c r="J104" s="57">
        <v>626</v>
      </c>
      <c r="K104" s="55"/>
      <c r="L104" s="56"/>
      <c r="M104" s="18"/>
      <c r="N104" s="18"/>
      <c r="O104" s="4"/>
    </row>
    <row r="105" spans="1:16">
      <c r="A105" s="34">
        <v>4</v>
      </c>
      <c r="B105" s="16">
        <v>1</v>
      </c>
      <c r="C105" s="16">
        <v>10</v>
      </c>
      <c r="D105" s="16">
        <v>2450</v>
      </c>
      <c r="E105" s="16">
        <v>637</v>
      </c>
      <c r="F105" s="16" t="s">
        <v>160</v>
      </c>
      <c r="G105" s="16">
        <v>0</v>
      </c>
      <c r="H105" s="16">
        <v>0</v>
      </c>
      <c r="I105" s="16">
        <v>475</v>
      </c>
      <c r="J105" s="57">
        <v>626</v>
      </c>
      <c r="K105" s="55"/>
      <c r="L105" s="56"/>
      <c r="M105" s="18"/>
      <c r="N105" s="18"/>
      <c r="O105" s="4"/>
    </row>
    <row r="106" spans="1:16">
      <c r="A106" s="34">
        <v>5</v>
      </c>
      <c r="B106" s="16">
        <v>1</v>
      </c>
      <c r="C106" s="16">
        <v>10</v>
      </c>
      <c r="D106" s="16">
        <v>2450</v>
      </c>
      <c r="E106" s="16">
        <v>637</v>
      </c>
      <c r="F106" s="16" t="s">
        <v>160</v>
      </c>
      <c r="G106" s="16">
        <v>0</v>
      </c>
      <c r="H106" s="16">
        <v>0</v>
      </c>
      <c r="I106" s="16">
        <v>444</v>
      </c>
      <c r="J106" s="57">
        <v>626</v>
      </c>
      <c r="K106" s="55"/>
      <c r="L106" s="56"/>
      <c r="M106" s="18"/>
      <c r="N106" s="18"/>
      <c r="O106" s="4"/>
    </row>
    <row r="107" spans="1:16">
      <c r="A107" s="34">
        <v>6</v>
      </c>
      <c r="B107" s="16">
        <v>1</v>
      </c>
      <c r="C107" s="16">
        <v>10</v>
      </c>
      <c r="D107" s="16">
        <v>2450</v>
      </c>
      <c r="E107" s="16">
        <v>637</v>
      </c>
      <c r="F107" s="16" t="s">
        <v>160</v>
      </c>
      <c r="G107" s="16">
        <v>0</v>
      </c>
      <c r="H107" s="16">
        <v>0</v>
      </c>
      <c r="I107" s="16">
        <v>413</v>
      </c>
      <c r="J107" s="57">
        <v>626</v>
      </c>
      <c r="K107" s="55"/>
      <c r="L107" s="56"/>
      <c r="M107" s="18"/>
      <c r="N107" s="18"/>
      <c r="O107" s="4"/>
    </row>
    <row r="108" spans="1:16">
      <c r="A108" s="34">
        <v>7</v>
      </c>
      <c r="B108" s="16">
        <v>1</v>
      </c>
      <c r="C108" s="16">
        <v>10</v>
      </c>
      <c r="D108" s="16">
        <v>2450</v>
      </c>
      <c r="E108" s="16">
        <v>637</v>
      </c>
      <c r="F108" s="16" t="s">
        <v>160</v>
      </c>
      <c r="G108" s="16">
        <v>0</v>
      </c>
      <c r="H108" s="16">
        <v>0</v>
      </c>
      <c r="I108" s="16">
        <v>382</v>
      </c>
      <c r="J108" s="57">
        <v>626</v>
      </c>
      <c r="K108" s="55"/>
      <c r="L108" s="56"/>
      <c r="M108" s="18"/>
      <c r="N108" s="18"/>
      <c r="O108" s="4"/>
    </row>
    <row r="109" spans="1:16">
      <c r="A109" s="34">
        <v>8</v>
      </c>
      <c r="B109" s="16">
        <v>2</v>
      </c>
      <c r="C109" s="16">
        <v>10</v>
      </c>
      <c r="D109" s="16">
        <v>2450</v>
      </c>
      <c r="E109" s="16">
        <v>703</v>
      </c>
      <c r="F109" s="16" t="s">
        <v>162</v>
      </c>
      <c r="G109" s="16">
        <v>0</v>
      </c>
      <c r="H109" s="16">
        <v>0</v>
      </c>
      <c r="I109" s="16">
        <v>510</v>
      </c>
      <c r="J109" s="57">
        <v>692</v>
      </c>
      <c r="K109" s="55"/>
      <c r="L109" s="56"/>
      <c r="M109" s="18"/>
      <c r="N109" s="18"/>
      <c r="O109" s="4"/>
    </row>
    <row r="110" spans="1:16">
      <c r="A110" s="34">
        <v>9</v>
      </c>
      <c r="B110" s="16">
        <v>2</v>
      </c>
      <c r="C110" s="16">
        <v>10</v>
      </c>
      <c r="D110" s="16">
        <v>2450</v>
      </c>
      <c r="E110" s="16">
        <v>703</v>
      </c>
      <c r="F110" s="16" t="s">
        <v>162</v>
      </c>
      <c r="G110" s="16">
        <v>0</v>
      </c>
      <c r="H110" s="16">
        <v>0</v>
      </c>
      <c r="I110" s="16">
        <v>541</v>
      </c>
      <c r="J110" s="57">
        <v>692</v>
      </c>
      <c r="K110" s="55"/>
      <c r="L110" s="56"/>
      <c r="M110" s="18"/>
      <c r="N110" s="18"/>
      <c r="O110" s="4"/>
    </row>
    <row r="111" spans="1:16">
      <c r="A111" s="34">
        <v>10</v>
      </c>
      <c r="B111" s="16">
        <v>2</v>
      </c>
      <c r="C111" s="16">
        <v>10</v>
      </c>
      <c r="D111" s="16">
        <v>2450</v>
      </c>
      <c r="E111" s="16">
        <v>703</v>
      </c>
      <c r="F111" s="16" t="s">
        <v>162</v>
      </c>
      <c r="G111" s="16">
        <v>0</v>
      </c>
      <c r="H111" s="16">
        <v>0</v>
      </c>
      <c r="I111" s="16">
        <v>572</v>
      </c>
      <c r="J111" s="57">
        <v>692</v>
      </c>
      <c r="K111" s="55"/>
      <c r="L111" s="56"/>
      <c r="M111" s="18"/>
      <c r="N111" s="18"/>
      <c r="O111" s="4"/>
    </row>
    <row r="112" spans="1:16">
      <c r="A112" s="34">
        <v>11</v>
      </c>
      <c r="B112" s="16">
        <v>2</v>
      </c>
      <c r="C112" s="16">
        <v>10</v>
      </c>
      <c r="D112" s="16">
        <v>2450</v>
      </c>
      <c r="E112" s="16">
        <v>703</v>
      </c>
      <c r="F112" s="16" t="s">
        <v>162</v>
      </c>
      <c r="G112" s="16">
        <v>0</v>
      </c>
      <c r="H112" s="16">
        <v>0</v>
      </c>
      <c r="I112" s="16">
        <v>603</v>
      </c>
      <c r="J112" s="57">
        <v>692</v>
      </c>
      <c r="K112" s="55"/>
      <c r="L112" s="56"/>
      <c r="M112" s="18"/>
      <c r="N112" s="18"/>
      <c r="O112" s="4"/>
    </row>
    <row r="113" spans="1:15">
      <c r="A113" s="34">
        <v>12</v>
      </c>
      <c r="B113" s="16">
        <v>2</v>
      </c>
      <c r="C113" s="16">
        <v>10</v>
      </c>
      <c r="D113" s="16">
        <v>2450</v>
      </c>
      <c r="E113" s="16">
        <v>703</v>
      </c>
      <c r="F113" s="16" t="s">
        <v>162</v>
      </c>
      <c r="G113" s="16" t="s">
        <v>161</v>
      </c>
      <c r="H113" s="16">
        <v>0</v>
      </c>
      <c r="I113" s="16">
        <v>0</v>
      </c>
      <c r="J113" s="57">
        <v>692</v>
      </c>
      <c r="K113" s="55"/>
      <c r="L113" s="56"/>
      <c r="M113" s="18"/>
      <c r="N113" s="18"/>
      <c r="O113" s="4"/>
    </row>
    <row r="114" spans="1:15">
      <c r="A114" s="34">
        <v>13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57">
        <v>0</v>
      </c>
      <c r="K114" s="55"/>
      <c r="L114" s="56"/>
      <c r="M114" s="18"/>
      <c r="N114" s="18"/>
      <c r="O114" s="4"/>
    </row>
    <row r="115" spans="1:15">
      <c r="A115" s="34">
        <v>14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57">
        <v>0</v>
      </c>
      <c r="K115" s="55"/>
      <c r="L115" s="56"/>
      <c r="M115" s="18"/>
      <c r="N115" s="18"/>
      <c r="O115" s="4"/>
    </row>
    <row r="116" spans="1:15">
      <c r="A116" s="34">
        <v>15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57">
        <v>0</v>
      </c>
      <c r="K116" s="55"/>
      <c r="L116" s="56"/>
      <c r="M116" s="18"/>
      <c r="N116" s="18"/>
      <c r="O116" s="4"/>
    </row>
    <row r="117" spans="1:15">
      <c r="A117" s="34">
        <v>16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57">
        <v>0</v>
      </c>
      <c r="K117" s="55"/>
      <c r="L117" s="56"/>
      <c r="M117" s="18"/>
      <c r="N117" s="18"/>
      <c r="O117" s="4"/>
    </row>
    <row r="118" spans="1:15">
      <c r="A118" s="34">
        <v>17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57">
        <v>0</v>
      </c>
      <c r="K118" s="55"/>
      <c r="L118" s="56"/>
      <c r="M118" s="18"/>
      <c r="N118" s="18"/>
      <c r="O118" s="4"/>
    </row>
    <row r="119" spans="1:15">
      <c r="A119" s="34">
        <v>18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57">
        <v>0</v>
      </c>
      <c r="K119" s="55"/>
      <c r="L119" s="56"/>
      <c r="M119" s="18"/>
      <c r="N119" s="18"/>
      <c r="O119" s="4"/>
    </row>
    <row r="120" spans="1:15">
      <c r="A120" s="34">
        <v>19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57">
        <v>0</v>
      </c>
      <c r="K120" s="55"/>
      <c r="L120" s="56"/>
      <c r="M120" s="18"/>
      <c r="N120" s="18"/>
      <c r="O120" s="4"/>
    </row>
    <row r="121" spans="1:15">
      <c r="A121" s="34">
        <v>20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57">
        <v>0</v>
      </c>
      <c r="K121" s="55"/>
      <c r="L121" s="56"/>
      <c r="M121" s="18"/>
      <c r="N121" s="18"/>
      <c r="O121" s="4"/>
    </row>
    <row r="122" spans="1:15">
      <c r="A122" s="34">
        <v>21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57">
        <v>0</v>
      </c>
      <c r="K122" s="55"/>
      <c r="L122" s="56"/>
      <c r="M122" s="18"/>
      <c r="N122" s="18"/>
      <c r="O122" s="4"/>
    </row>
    <row r="123" spans="1:15">
      <c r="A123" s="34">
        <v>22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57">
        <v>0</v>
      </c>
      <c r="K123" s="55"/>
      <c r="L123" s="56"/>
      <c r="M123" s="18"/>
      <c r="N123" s="18"/>
      <c r="O123" s="4"/>
    </row>
    <row r="124" spans="1:15">
      <c r="A124" s="34">
        <v>23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57">
        <v>0</v>
      </c>
      <c r="K124" s="55"/>
      <c r="L124" s="56"/>
      <c r="M124" s="18"/>
      <c r="N124" s="18"/>
      <c r="O124" s="4"/>
    </row>
    <row r="125" spans="1:15">
      <c r="A125" s="34">
        <v>24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57">
        <v>0</v>
      </c>
      <c r="K125" s="55"/>
      <c r="L125" s="56"/>
      <c r="M125" s="18"/>
      <c r="N125" s="18"/>
      <c r="O125" s="4"/>
    </row>
    <row r="126" spans="1:15">
      <c r="A126" s="34">
        <v>25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57">
        <v>0</v>
      </c>
      <c r="K126" s="55"/>
      <c r="L126" s="56"/>
      <c r="M126" s="18"/>
      <c r="N126" s="18"/>
      <c r="O126" s="4"/>
    </row>
    <row r="127" spans="1:15">
      <c r="A127" s="34">
        <v>26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57">
        <v>0</v>
      </c>
      <c r="K127" s="55"/>
      <c r="L127" s="56"/>
      <c r="M127" s="18"/>
      <c r="N127" s="18"/>
      <c r="O127" s="4"/>
    </row>
    <row r="128" spans="1:15">
      <c r="A128" s="34">
        <v>27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57">
        <v>0</v>
      </c>
      <c r="K128" s="55"/>
      <c r="L128" s="56"/>
      <c r="M128" s="18"/>
      <c r="N128" s="18"/>
      <c r="O128" s="4"/>
    </row>
    <row r="129" spans="1:15">
      <c r="A129" s="34">
        <v>28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57">
        <v>0</v>
      </c>
      <c r="K129" s="55"/>
      <c r="L129" s="56"/>
      <c r="M129" s="18"/>
      <c r="N129" s="18"/>
      <c r="O129" s="4"/>
    </row>
    <row r="130" spans="1:15">
      <c r="A130" s="34">
        <v>29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57">
        <v>0</v>
      </c>
      <c r="K130" s="55"/>
      <c r="L130" s="56"/>
      <c r="M130" s="18"/>
      <c r="N130" s="18"/>
      <c r="O130" s="4"/>
    </row>
    <row r="131" spans="1:15">
      <c r="A131" s="34">
        <v>30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57">
        <v>0</v>
      </c>
      <c r="K131" s="55"/>
      <c r="L131" s="56"/>
      <c r="M131" s="18"/>
      <c r="N131" s="18"/>
      <c r="O131" s="4"/>
    </row>
    <row r="132" spans="1:15" ht="15.75" thickBot="1">
      <c r="A132" s="58"/>
      <c r="B132" s="59"/>
      <c r="C132" s="59"/>
      <c r="D132" s="59"/>
      <c r="E132" s="59"/>
      <c r="F132" s="59"/>
      <c r="G132" s="59"/>
      <c r="H132" s="59"/>
      <c r="I132" s="59"/>
      <c r="J132" s="60"/>
      <c r="K132" s="53"/>
      <c r="L132" s="18"/>
      <c r="M132" s="18"/>
      <c r="N132" s="18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8"/>
      <c r="L133" s="18"/>
      <c r="M133" s="18"/>
      <c r="N133" s="18"/>
      <c r="O133" s="4"/>
    </row>
    <row r="134" spans="1:15">
      <c r="A134" s="3" t="s">
        <v>144</v>
      </c>
      <c r="B134" s="3"/>
      <c r="C134" s="3">
        <v>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3" t="s">
        <v>17</v>
      </c>
      <c r="B135" s="3"/>
      <c r="C135" s="3" t="s">
        <v>153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 t="s">
        <v>55</v>
      </c>
      <c r="B136" s="4"/>
      <c r="C136" s="4"/>
      <c r="D136" s="4"/>
      <c r="E136" s="4"/>
      <c r="F136" s="4"/>
      <c r="G136" s="4"/>
      <c r="H136" s="4" t="s">
        <v>56</v>
      </c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61" t="s">
        <v>57</v>
      </c>
      <c r="G137" s="4"/>
      <c r="H137" s="62"/>
      <c r="I137" s="62"/>
      <c r="J137" s="62"/>
      <c r="K137" s="62"/>
      <c r="L137" s="62"/>
      <c r="M137" s="62"/>
      <c r="N137" s="4"/>
      <c r="O137" s="62"/>
    </row>
    <row r="138" spans="1:15">
      <c r="A138" s="63" t="s">
        <v>58</v>
      </c>
      <c r="B138" s="64" t="s">
        <v>59</v>
      </c>
      <c r="C138" s="65"/>
      <c r="D138" s="65"/>
      <c r="E138" s="65"/>
      <c r="F138" s="66">
        <v>11</v>
      </c>
      <c r="G138" s="4"/>
      <c r="H138" s="67"/>
      <c r="I138" s="68"/>
      <c r="J138" s="68"/>
      <c r="K138" s="69"/>
      <c r="L138" s="69"/>
      <c r="M138" s="69"/>
      <c r="N138" s="69"/>
      <c r="O138" s="70"/>
    </row>
    <row r="139" spans="1:15">
      <c r="A139" s="71" t="s">
        <v>60</v>
      </c>
      <c r="B139" s="72" t="s">
        <v>61</v>
      </c>
      <c r="C139" s="73"/>
      <c r="D139" s="73"/>
      <c r="E139" s="73"/>
      <c r="F139" s="74">
        <v>11</v>
      </c>
      <c r="G139" s="4"/>
      <c r="H139" s="75"/>
      <c r="I139" s="76"/>
      <c r="J139" s="76"/>
      <c r="K139" s="77"/>
      <c r="L139" s="77"/>
      <c r="M139" s="77"/>
      <c r="N139" s="77"/>
      <c r="O139" s="78"/>
    </row>
    <row r="140" spans="1:15">
      <c r="A140" s="79">
        <v>50220086</v>
      </c>
      <c r="B140" s="64" t="s">
        <v>62</v>
      </c>
      <c r="C140" s="79"/>
      <c r="D140" s="79"/>
      <c r="E140" s="79"/>
      <c r="F140" s="80"/>
      <c r="G140" s="4"/>
      <c r="H140" s="67"/>
      <c r="I140" s="68"/>
      <c r="J140" s="68"/>
      <c r="K140" s="69"/>
      <c r="L140" s="69"/>
      <c r="M140" s="69"/>
      <c r="N140" s="69"/>
      <c r="O140" s="70"/>
    </row>
    <row r="141" spans="1:15">
      <c r="A141" s="79">
        <v>50220085</v>
      </c>
      <c r="B141" s="72" t="s">
        <v>63</v>
      </c>
      <c r="C141" s="79"/>
      <c r="D141" s="79"/>
      <c r="E141" s="79"/>
      <c r="F141" s="79"/>
      <c r="G141" s="4"/>
      <c r="H141" s="81"/>
      <c r="I141" s="82"/>
      <c r="J141" s="82"/>
      <c r="K141" s="83"/>
      <c r="L141" s="83"/>
      <c r="M141" s="83"/>
      <c r="N141" s="83"/>
      <c r="O141" s="84"/>
    </row>
    <row r="142" spans="1:15">
      <c r="A142" s="71" t="s">
        <v>64</v>
      </c>
      <c r="B142" s="72" t="s">
        <v>65</v>
      </c>
      <c r="C142" s="73"/>
      <c r="D142" s="73"/>
      <c r="E142" s="73"/>
      <c r="F142" s="74">
        <v>10</v>
      </c>
      <c r="G142" s="4"/>
      <c r="H142" s="75"/>
      <c r="I142" s="76"/>
      <c r="J142" s="76"/>
      <c r="K142" s="77"/>
      <c r="L142" s="77"/>
      <c r="M142" s="77"/>
      <c r="N142" s="77"/>
      <c r="O142" s="78"/>
    </row>
    <row r="143" spans="1:15">
      <c r="A143" s="85" t="s">
        <v>66</v>
      </c>
      <c r="B143" s="86" t="s">
        <v>67</v>
      </c>
      <c r="C143" s="79"/>
      <c r="D143" s="79"/>
      <c r="E143" s="79"/>
      <c r="F143" s="80">
        <v>10</v>
      </c>
      <c r="G143" s="4"/>
      <c r="H143" s="81"/>
      <c r="I143" s="82"/>
      <c r="J143" s="82"/>
      <c r="K143" s="83"/>
      <c r="L143" s="83"/>
      <c r="M143" s="83"/>
      <c r="N143" s="83"/>
      <c r="O143" s="84"/>
    </row>
    <row r="144" spans="1:15">
      <c r="A144" s="79">
        <v>50220087</v>
      </c>
      <c r="B144" s="86" t="s">
        <v>68</v>
      </c>
      <c r="C144" s="79"/>
      <c r="D144" s="79"/>
      <c r="E144" s="79"/>
      <c r="F144" s="79"/>
      <c r="G144" s="4"/>
      <c r="H144" s="81"/>
      <c r="I144" s="82"/>
      <c r="J144" s="82"/>
      <c r="K144" s="83"/>
      <c r="L144" s="83"/>
      <c r="M144" s="83"/>
      <c r="N144" s="83"/>
      <c r="O144" s="84"/>
    </row>
    <row r="145" spans="1:15">
      <c r="A145" s="87">
        <v>50220026</v>
      </c>
      <c r="B145" s="86" t="s">
        <v>69</v>
      </c>
      <c r="C145" s="79"/>
      <c r="D145" s="79"/>
      <c r="E145" s="79"/>
      <c r="F145" s="80">
        <v>2</v>
      </c>
      <c r="G145" s="4"/>
      <c r="H145" s="88"/>
      <c r="I145" s="73"/>
      <c r="J145" s="73"/>
      <c r="K145" s="73"/>
      <c r="L145" s="73"/>
      <c r="M145" s="73"/>
      <c r="N145" s="73"/>
      <c r="O145" s="74"/>
    </row>
    <row r="146" spans="1:15">
      <c r="A146" s="89">
        <v>68061310</v>
      </c>
      <c r="B146" s="72" t="s">
        <v>70</v>
      </c>
      <c r="C146" s="73"/>
      <c r="D146" s="73"/>
      <c r="E146" s="73"/>
      <c r="F146" s="74">
        <v>4</v>
      </c>
      <c r="G146" s="4"/>
      <c r="H146" s="75" t="s">
        <v>71</v>
      </c>
      <c r="I146" s="76" t="s">
        <v>72</v>
      </c>
      <c r="J146" s="76"/>
      <c r="K146" s="77"/>
      <c r="L146" s="77"/>
      <c r="M146" s="77"/>
      <c r="N146" s="77"/>
      <c r="O146" s="78">
        <v>1</v>
      </c>
    </row>
    <row r="147" spans="1:15">
      <c r="A147" s="90"/>
      <c r="B147" s="91"/>
      <c r="C147" s="4"/>
      <c r="D147" s="4"/>
      <c r="E147" s="4"/>
      <c r="F147" s="61"/>
      <c r="G147" s="4"/>
      <c r="H147" s="81" t="s">
        <v>73</v>
      </c>
      <c r="I147" s="82" t="s">
        <v>74</v>
      </c>
      <c r="J147" s="82"/>
      <c r="K147" s="83"/>
      <c r="L147" s="83"/>
      <c r="M147" s="83"/>
      <c r="N147" s="73"/>
      <c r="O147" s="84">
        <v>0</v>
      </c>
    </row>
    <row r="148" spans="1:15">
      <c r="A148" s="4"/>
      <c r="B148" s="4"/>
      <c r="C148" s="4"/>
      <c r="D148" s="4"/>
      <c r="E148" s="4"/>
      <c r="F148" s="61"/>
      <c r="G148" s="4"/>
      <c r="H148" s="75" t="s">
        <v>75</v>
      </c>
      <c r="I148" s="76" t="s">
        <v>76</v>
      </c>
      <c r="J148" s="76"/>
      <c r="K148" s="77"/>
      <c r="L148" s="77"/>
      <c r="M148" s="77"/>
      <c r="N148" s="77"/>
      <c r="O148" s="78">
        <v>1</v>
      </c>
    </row>
    <row r="149" spans="1:15">
      <c r="A149" s="4"/>
      <c r="B149" s="4"/>
      <c r="C149" s="4"/>
      <c r="D149" s="4"/>
      <c r="E149" s="4"/>
      <c r="F149" s="61"/>
      <c r="G149" s="4"/>
      <c r="H149" s="81" t="s">
        <v>77</v>
      </c>
      <c r="I149" s="82" t="s">
        <v>78</v>
      </c>
      <c r="J149" s="82"/>
      <c r="K149" s="83"/>
      <c r="L149" s="83"/>
      <c r="M149" s="83"/>
      <c r="N149" s="83"/>
      <c r="O149" s="84">
        <v>0</v>
      </c>
    </row>
    <row r="150" spans="1:15">
      <c r="A150" s="4" t="s">
        <v>79</v>
      </c>
      <c r="B150" s="4"/>
      <c r="C150" s="4"/>
      <c r="D150" s="4"/>
      <c r="E150" s="4"/>
      <c r="F150" s="61"/>
      <c r="G150" s="4"/>
      <c r="H150" s="75" t="s">
        <v>80</v>
      </c>
      <c r="I150" s="76" t="s">
        <v>81</v>
      </c>
      <c r="J150" s="76"/>
      <c r="K150" s="77"/>
      <c r="L150" s="77"/>
      <c r="M150" s="77"/>
      <c r="N150" s="79"/>
      <c r="O150" s="78">
        <v>2</v>
      </c>
    </row>
    <row r="151" spans="1:15">
      <c r="A151" s="4"/>
      <c r="B151" s="4"/>
      <c r="C151" s="4"/>
      <c r="D151" s="4"/>
      <c r="E151" s="4"/>
      <c r="F151" s="61"/>
      <c r="G151" s="4"/>
      <c r="H151" s="81" t="s">
        <v>82</v>
      </c>
      <c r="I151" s="82" t="s">
        <v>83</v>
      </c>
      <c r="J151" s="82"/>
      <c r="K151" s="83"/>
      <c r="L151" s="83"/>
      <c r="M151" s="83"/>
      <c r="N151" s="83"/>
      <c r="O151" s="84">
        <v>0</v>
      </c>
    </row>
    <row r="152" spans="1:15">
      <c r="A152" s="63" t="s">
        <v>84</v>
      </c>
      <c r="B152" s="64" t="s">
        <v>85</v>
      </c>
      <c r="C152" s="64"/>
      <c r="D152" s="65"/>
      <c r="E152" s="65"/>
      <c r="F152" s="66">
        <v>0</v>
      </c>
      <c r="G152" s="4"/>
      <c r="H152" s="81" t="s">
        <v>86</v>
      </c>
      <c r="I152" s="82" t="s">
        <v>87</v>
      </c>
      <c r="J152" s="76"/>
      <c r="K152" s="77"/>
      <c r="L152" s="77"/>
      <c r="M152" s="77"/>
      <c r="N152" s="77"/>
      <c r="O152" s="92">
        <v>0</v>
      </c>
    </row>
    <row r="153" spans="1:15">
      <c r="A153" s="85" t="s">
        <v>88</v>
      </c>
      <c r="B153" s="86" t="s">
        <v>89</v>
      </c>
      <c r="C153" s="86"/>
      <c r="D153" s="79"/>
      <c r="E153" s="79"/>
      <c r="F153" s="80">
        <v>1</v>
      </c>
      <c r="G153" s="4"/>
      <c r="H153" s="79"/>
      <c r="I153" s="79"/>
      <c r="J153" s="79"/>
      <c r="K153" s="79"/>
      <c r="L153" s="79"/>
      <c r="M153" s="79"/>
      <c r="N153" s="79"/>
      <c r="O153" s="93"/>
    </row>
    <row r="154" spans="1:15">
      <c r="A154" s="71" t="s">
        <v>90</v>
      </c>
      <c r="B154" s="72" t="s">
        <v>91</v>
      </c>
      <c r="C154" s="72"/>
      <c r="D154" s="73"/>
      <c r="E154" s="73"/>
      <c r="F154" s="74">
        <v>1</v>
      </c>
      <c r="G154" s="4"/>
      <c r="H154" s="67" t="s">
        <v>92</v>
      </c>
      <c r="I154" s="68" t="s">
        <v>93</v>
      </c>
      <c r="J154" s="68"/>
      <c r="K154" s="69"/>
      <c r="L154" s="69"/>
      <c r="M154" s="69"/>
      <c r="N154" s="65"/>
      <c r="O154" s="70">
        <v>30</v>
      </c>
    </row>
    <row r="155" spans="1:15">
      <c r="A155" s="79">
        <v>53220120</v>
      </c>
      <c r="B155" s="86" t="s">
        <v>94</v>
      </c>
      <c r="C155" s="79"/>
      <c r="D155" s="79"/>
      <c r="E155" s="79"/>
      <c r="F155" s="79"/>
      <c r="G155" s="4"/>
      <c r="H155" s="75" t="s">
        <v>95</v>
      </c>
      <c r="I155" s="76" t="s">
        <v>96</v>
      </c>
      <c r="J155" s="76"/>
      <c r="K155" s="77"/>
      <c r="L155" s="77"/>
      <c r="M155" s="77"/>
      <c r="N155" s="79"/>
      <c r="O155" s="78">
        <v>0</v>
      </c>
    </row>
    <row r="156" spans="1:15">
      <c r="A156" s="63" t="s">
        <v>97</v>
      </c>
      <c r="B156" s="64" t="s">
        <v>98</v>
      </c>
      <c r="C156" s="64"/>
      <c r="D156" s="65"/>
      <c r="E156" s="65"/>
      <c r="F156" s="66">
        <v>0</v>
      </c>
      <c r="G156" s="4"/>
      <c r="H156" s="81" t="s">
        <v>99</v>
      </c>
      <c r="I156" s="82" t="s">
        <v>100</v>
      </c>
      <c r="J156" s="82"/>
      <c r="K156" s="83"/>
      <c r="L156" s="83"/>
      <c r="M156" s="83"/>
      <c r="N156" s="73"/>
      <c r="O156" s="84">
        <v>0</v>
      </c>
    </row>
    <row r="157" spans="1:15">
      <c r="A157" s="85" t="s">
        <v>101</v>
      </c>
      <c r="B157" s="86" t="s">
        <v>102</v>
      </c>
      <c r="C157" s="86"/>
      <c r="D157" s="79"/>
      <c r="E157" s="79"/>
      <c r="F157" s="80">
        <v>1</v>
      </c>
      <c r="G157" s="4"/>
      <c r="H157" s="62"/>
      <c r="I157" s="62"/>
      <c r="J157" s="62"/>
      <c r="K157" s="62"/>
      <c r="L157" s="62"/>
      <c r="M157" s="62"/>
      <c r="N157" s="4"/>
      <c r="O157" s="94"/>
    </row>
    <row r="158" spans="1:15">
      <c r="A158" s="85" t="s">
        <v>103</v>
      </c>
      <c r="B158" s="86" t="s">
        <v>104</v>
      </c>
      <c r="C158" s="79"/>
      <c r="D158" s="79"/>
      <c r="E158" s="79"/>
      <c r="F158" s="80">
        <v>1</v>
      </c>
      <c r="G158" s="4"/>
      <c r="H158" s="95" t="s">
        <v>105</v>
      </c>
      <c r="I158" s="96"/>
      <c r="J158" s="96"/>
      <c r="K158" s="97"/>
      <c r="L158" s="97"/>
      <c r="M158" s="97"/>
      <c r="N158" s="97"/>
      <c r="O158" s="98"/>
    </row>
    <row r="159" spans="1:15">
      <c r="A159" s="99">
        <v>54220001</v>
      </c>
      <c r="B159" s="64" t="s">
        <v>106</v>
      </c>
      <c r="C159" s="65"/>
      <c r="D159" s="65"/>
      <c r="E159" s="65"/>
      <c r="F159" s="66">
        <v>8040.5</v>
      </c>
      <c r="G159" s="4"/>
      <c r="H159" s="100">
        <v>0</v>
      </c>
      <c r="I159" s="101" t="s">
        <v>163</v>
      </c>
      <c r="J159" s="102"/>
      <c r="K159" s="4" t="s">
        <v>107</v>
      </c>
      <c r="L159" s="4"/>
      <c r="M159" s="4"/>
      <c r="N159" s="4"/>
      <c r="O159" s="103">
        <v>0</v>
      </c>
    </row>
    <row r="160" spans="1:15">
      <c r="A160" s="104"/>
      <c r="B160" s="86"/>
      <c r="C160" s="79"/>
      <c r="D160" s="79"/>
      <c r="E160" s="79"/>
      <c r="F160" s="80"/>
      <c r="G160" s="4"/>
      <c r="H160" s="105">
        <v>0</v>
      </c>
      <c r="I160" s="106" t="s">
        <v>163</v>
      </c>
      <c r="J160" s="106"/>
      <c r="K160" s="107" t="s">
        <v>108</v>
      </c>
      <c r="L160" s="107"/>
      <c r="M160" s="107"/>
      <c r="N160" s="107"/>
      <c r="O160" s="108">
        <v>28</v>
      </c>
    </row>
    <row r="161" spans="1:15">
      <c r="A161" s="104">
        <v>54220006</v>
      </c>
      <c r="B161" s="86" t="s">
        <v>109</v>
      </c>
      <c r="C161" s="79"/>
      <c r="D161" s="79"/>
      <c r="E161" s="79"/>
      <c r="F161" s="109">
        <v>8040.5</v>
      </c>
      <c r="G161" s="4"/>
      <c r="H161" s="110"/>
      <c r="I161" s="102"/>
      <c r="J161" s="102"/>
      <c r="K161" s="4"/>
      <c r="L161" s="4"/>
      <c r="M161" s="4"/>
      <c r="N161" s="4"/>
      <c r="O161" s="4"/>
    </row>
    <row r="162" spans="1:15">
      <c r="A162" s="88">
        <v>54220003</v>
      </c>
      <c r="B162" s="72" t="s">
        <v>110</v>
      </c>
      <c r="C162" s="73"/>
      <c r="D162" s="73"/>
      <c r="E162" s="73"/>
      <c r="F162" s="111">
        <v>8040.5</v>
      </c>
      <c r="G162" s="4"/>
      <c r="H162" s="112" t="s">
        <v>111</v>
      </c>
      <c r="I162" s="102"/>
      <c r="J162" s="102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112" t="s">
        <v>112</v>
      </c>
      <c r="I163" s="102"/>
      <c r="J163" s="102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112" t="s">
        <v>113</v>
      </c>
      <c r="I164" s="102"/>
      <c r="J164" s="102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110"/>
      <c r="J165" s="102"/>
      <c r="K165" s="102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110"/>
      <c r="J166" s="102"/>
      <c r="K166" s="102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110"/>
      <c r="J167" s="102"/>
      <c r="K167" s="102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110"/>
      <c r="J168" s="102"/>
      <c r="K168" s="102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110"/>
      <c r="J169" s="102"/>
      <c r="K169" s="102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110"/>
      <c r="J170" s="102"/>
      <c r="K170" s="102"/>
      <c r="L170" s="4"/>
      <c r="M170" s="4"/>
      <c r="N170" s="4"/>
      <c r="O170" s="4"/>
    </row>
    <row r="171" spans="1:15">
      <c r="A171" s="4"/>
      <c r="B171" s="4"/>
      <c r="C171" s="3">
        <v>0</v>
      </c>
      <c r="D171" s="4"/>
      <c r="E171" s="4"/>
      <c r="F171" s="4"/>
      <c r="G171" s="4"/>
      <c r="H171" s="4"/>
      <c r="I171" s="110"/>
      <c r="J171" s="102"/>
      <c r="K171" s="102"/>
      <c r="L171" s="4"/>
      <c r="M171" s="4"/>
      <c r="N171" s="4"/>
      <c r="O171" s="4"/>
    </row>
    <row r="172" spans="1:15">
      <c r="A172" s="4"/>
      <c r="B172" s="4"/>
      <c r="C172" s="3" t="s">
        <v>153</v>
      </c>
      <c r="D172" s="4"/>
      <c r="E172" s="4"/>
      <c r="F172" s="4"/>
      <c r="G172" s="4"/>
      <c r="H172" s="4"/>
      <c r="I172" s="110"/>
      <c r="J172" s="102"/>
      <c r="K172" s="102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110"/>
      <c r="J173" s="102"/>
      <c r="K173" s="102"/>
      <c r="L173" s="4"/>
      <c r="M173" s="4"/>
      <c r="N173" s="4"/>
      <c r="O173" s="4"/>
    </row>
    <row r="174" spans="1:15">
      <c r="A174" s="3" t="s">
        <v>144</v>
      </c>
      <c r="B174" s="3"/>
      <c r="D174" s="3"/>
      <c r="E174" s="4"/>
      <c r="F174" s="4"/>
      <c r="G174" s="4"/>
      <c r="H174" s="4"/>
      <c r="I174" s="110"/>
      <c r="J174" s="102"/>
      <c r="K174" s="102"/>
      <c r="L174" s="4"/>
      <c r="M174" s="4"/>
      <c r="N174" s="4"/>
      <c r="O174" s="4"/>
    </row>
    <row r="175" spans="1:15">
      <c r="A175" s="3" t="s">
        <v>17</v>
      </c>
      <c r="B175" s="3"/>
      <c r="D175" s="129" t="s">
        <v>386</v>
      </c>
      <c r="E175" s="61" t="s">
        <v>386</v>
      </c>
      <c r="F175" s="61" t="s">
        <v>400</v>
      </c>
      <c r="G175" s="4"/>
      <c r="H175" s="4"/>
      <c r="I175" s="110"/>
      <c r="J175" s="102"/>
      <c r="K175" s="102"/>
      <c r="L175" s="4"/>
      <c r="M175" s="4"/>
      <c r="N175" s="4"/>
      <c r="O175" s="4"/>
    </row>
    <row r="176" spans="1:15">
      <c r="A176" s="110" t="s">
        <v>114</v>
      </c>
      <c r="B176" s="4"/>
      <c r="C176" s="126" t="s">
        <v>397</v>
      </c>
      <c r="D176" s="126" t="s">
        <v>398</v>
      </c>
      <c r="E176" s="126" t="s">
        <v>399</v>
      </c>
      <c r="F176" s="126" t="s">
        <v>401</v>
      </c>
      <c r="G176" s="4"/>
      <c r="H176" s="4"/>
      <c r="I176" s="24"/>
      <c r="J176" s="24"/>
      <c r="K176" s="24"/>
      <c r="L176" s="24"/>
      <c r="M176" s="24"/>
      <c r="N176" s="24"/>
      <c r="O176" s="4"/>
    </row>
    <row r="177" spans="1:15">
      <c r="A177" s="166">
        <v>54043034</v>
      </c>
      <c r="B177" s="91" t="s">
        <v>115</v>
      </c>
      <c r="C177" s="1">
        <f>COUNT($A$102:$A$113)</f>
        <v>12</v>
      </c>
      <c r="D177" s="18">
        <f>VLOOKUP(A177,$N$205:$O$301,2,FALSE)</f>
        <v>2.0099999999999998</v>
      </c>
      <c r="E177" s="246">
        <f>D177*1.175</f>
        <v>2.3617499999999998</v>
      </c>
      <c r="F177" s="247">
        <f>E177*C177/(1-0.03)*$C$5</f>
        <v>20633.416701030928</v>
      </c>
      <c r="H177" s="4" t="s">
        <v>393</v>
      </c>
      <c r="I177" s="24"/>
      <c r="J177" s="24"/>
      <c r="K177" s="24"/>
      <c r="L177" s="24"/>
      <c r="M177" s="24"/>
      <c r="N177" s="24"/>
      <c r="O177" s="4"/>
    </row>
    <row r="178" spans="1:15">
      <c r="A178" s="166">
        <v>54043044</v>
      </c>
      <c r="B178" s="91" t="s">
        <v>116</v>
      </c>
      <c r="C178" s="1">
        <f>COUNT($A$102:$A$113)</f>
        <v>12</v>
      </c>
      <c r="D178" s="18">
        <f t="shared" ref="D178:D183" si="0">VLOOKUP(A178,$N$205:$O$301,2,FALSE)</f>
        <v>2.13</v>
      </c>
      <c r="E178" s="246">
        <f t="shared" ref="E178:E179" si="1">D178*1.175</f>
        <v>2.5027499999999998</v>
      </c>
      <c r="F178" s="247">
        <f t="shared" ref="F178:F183" si="2">E178*C178/(1-0.03)*$C$5</f>
        <v>21865.262474226805</v>
      </c>
      <c r="H178" s="4" t="s">
        <v>393</v>
      </c>
      <c r="I178" s="24"/>
      <c r="J178" s="24"/>
      <c r="K178" s="24"/>
      <c r="L178" s="24"/>
      <c r="M178" s="24"/>
      <c r="N178" s="24"/>
      <c r="O178" s="4"/>
    </row>
    <row r="179" spans="1:15">
      <c r="A179" s="166">
        <v>54043064</v>
      </c>
      <c r="B179" s="91" t="s">
        <v>117</v>
      </c>
      <c r="C179" s="1">
        <f>COUNT($A$102:$A$113)</f>
        <v>12</v>
      </c>
      <c r="D179" s="18">
        <f t="shared" si="0"/>
        <v>2.16</v>
      </c>
      <c r="E179" s="246">
        <f t="shared" si="1"/>
        <v>2.5380000000000003</v>
      </c>
      <c r="F179" s="247">
        <f t="shared" si="2"/>
        <v>22173.223917525778</v>
      </c>
      <c r="H179" s="223" t="s">
        <v>393</v>
      </c>
      <c r="I179" s="24"/>
      <c r="J179" s="24"/>
      <c r="K179" s="24"/>
      <c r="L179" s="24"/>
      <c r="M179" s="24"/>
      <c r="N179" s="24"/>
      <c r="O179" s="4"/>
    </row>
    <row r="180" spans="1:15">
      <c r="A180" s="221" t="s">
        <v>118</v>
      </c>
      <c r="B180" s="91" t="s">
        <v>119</v>
      </c>
      <c r="C180" s="1"/>
      <c r="D180" s="18" t="e">
        <f t="shared" si="0"/>
        <v>#N/A</v>
      </c>
      <c r="E180" s="246"/>
      <c r="F180" s="247">
        <f t="shared" si="2"/>
        <v>0</v>
      </c>
      <c r="H180" s="4"/>
      <c r="I180" s="24"/>
      <c r="J180" s="24"/>
      <c r="K180" s="24"/>
      <c r="L180" s="24"/>
      <c r="M180" s="24"/>
      <c r="N180" s="24"/>
      <c r="O180" s="4"/>
    </row>
    <row r="181" spans="1:15">
      <c r="A181" s="221" t="s">
        <v>120</v>
      </c>
      <c r="B181" s="91" t="s">
        <v>121</v>
      </c>
      <c r="C181" s="1"/>
      <c r="D181" s="18" t="e">
        <f t="shared" si="0"/>
        <v>#N/A</v>
      </c>
      <c r="E181" s="246"/>
      <c r="F181" s="247">
        <f t="shared" si="2"/>
        <v>0</v>
      </c>
      <c r="H181" s="4"/>
      <c r="I181" s="24"/>
      <c r="J181" s="24"/>
      <c r="K181" s="24"/>
      <c r="L181" s="24"/>
      <c r="M181" s="24"/>
      <c r="N181" s="24"/>
      <c r="O181" s="4"/>
    </row>
    <row r="182" spans="1:15">
      <c r="A182" s="166">
        <v>54043054</v>
      </c>
      <c r="B182" s="91" t="s">
        <v>122</v>
      </c>
      <c r="C182" s="1">
        <v>2</v>
      </c>
      <c r="D182" s="18">
        <f t="shared" si="0"/>
        <v>2.5099999999999998</v>
      </c>
      <c r="E182" s="246">
        <f t="shared" ref="E182:E183" si="3">D182*1.175</f>
        <v>2.9492499999999997</v>
      </c>
      <c r="F182" s="247">
        <f t="shared" si="2"/>
        <v>4294.351237113402</v>
      </c>
      <c r="H182" s="223" t="s">
        <v>394</v>
      </c>
      <c r="I182" s="24"/>
      <c r="J182" s="24"/>
      <c r="K182" s="24"/>
      <c r="L182" s="24"/>
      <c r="M182" s="24"/>
      <c r="N182" s="24"/>
      <c r="O182" s="4"/>
    </row>
    <row r="183" spans="1:15">
      <c r="A183" s="166">
        <v>54042014</v>
      </c>
      <c r="B183" s="91" t="s">
        <v>123</v>
      </c>
      <c r="C183" s="1">
        <v>2</v>
      </c>
      <c r="D183" s="18">
        <f t="shared" si="0"/>
        <v>2.66</v>
      </c>
      <c r="E183" s="246">
        <f t="shared" si="3"/>
        <v>3.1255000000000002</v>
      </c>
      <c r="F183" s="247">
        <f t="shared" si="2"/>
        <v>4550.9857731958764</v>
      </c>
      <c r="H183" s="223" t="s">
        <v>394</v>
      </c>
      <c r="I183" s="24"/>
      <c r="J183" s="24"/>
      <c r="K183" s="24"/>
      <c r="L183" s="24"/>
      <c r="M183" s="24"/>
      <c r="N183" s="24"/>
      <c r="O183" s="4"/>
    </row>
    <row r="184" spans="1:15">
      <c r="A184" s="221" t="s">
        <v>124</v>
      </c>
      <c r="B184" s="91" t="s">
        <v>125</v>
      </c>
      <c r="C184" s="4"/>
      <c r="D184" s="4"/>
      <c r="E184" s="4"/>
      <c r="F184" s="4"/>
      <c r="G184" s="90"/>
      <c r="H184" s="4"/>
      <c r="I184" s="24"/>
      <c r="J184" s="24"/>
      <c r="K184" s="24"/>
      <c r="L184" s="24"/>
      <c r="M184" s="24"/>
      <c r="N184" s="24"/>
      <c r="O184" s="4"/>
    </row>
    <row r="185" spans="1:15">
      <c r="A185" s="221" t="s">
        <v>126</v>
      </c>
      <c r="B185" s="102" t="s">
        <v>127</v>
      </c>
      <c r="C185" s="4"/>
      <c r="D185" s="4">
        <v>0</v>
      </c>
      <c r="E185" s="4"/>
      <c r="F185" s="4"/>
      <c r="G185" s="90"/>
      <c r="H185" s="4"/>
      <c r="I185" s="24"/>
      <c r="J185" s="24"/>
      <c r="K185" s="24"/>
      <c r="L185" s="24"/>
      <c r="M185" s="24"/>
      <c r="N185" s="24"/>
      <c r="O185" s="4"/>
    </row>
    <row r="186" spans="1:15">
      <c r="A186" s="221" t="s">
        <v>128</v>
      </c>
      <c r="B186" s="102" t="s">
        <v>129</v>
      </c>
      <c r="C186" s="4"/>
      <c r="D186" s="4">
        <v>0</v>
      </c>
      <c r="E186" s="4"/>
      <c r="F186" s="4"/>
      <c r="G186" s="90"/>
      <c r="H186" s="4"/>
      <c r="I186" s="24"/>
      <c r="J186" s="24"/>
      <c r="K186" s="24"/>
      <c r="L186" s="24"/>
      <c r="M186" s="24"/>
      <c r="N186" s="24"/>
      <c r="O186" s="4"/>
    </row>
    <row r="187" spans="1:15">
      <c r="A187" s="221" t="s">
        <v>130</v>
      </c>
      <c r="B187" s="102" t="s">
        <v>131</v>
      </c>
      <c r="C187" s="4"/>
      <c r="D187" s="4">
        <v>0</v>
      </c>
      <c r="E187" s="4"/>
      <c r="F187" s="4"/>
      <c r="G187" s="90"/>
      <c r="H187" s="4"/>
      <c r="I187" s="24"/>
      <c r="J187" s="24"/>
      <c r="K187" s="24"/>
      <c r="L187" s="24"/>
      <c r="M187" s="24"/>
      <c r="N187" s="24"/>
      <c r="O187" s="4"/>
    </row>
    <row r="188" spans="1:15">
      <c r="A188" s="248" t="s">
        <v>132</v>
      </c>
      <c r="B188" s="102" t="s">
        <v>133</v>
      </c>
      <c r="C188" s="4"/>
      <c r="D188" s="250">
        <v>0</v>
      </c>
      <c r="E188" s="107"/>
      <c r="F188" s="107"/>
      <c r="G188" s="90"/>
      <c r="H188" s="4"/>
      <c r="I188" s="24"/>
      <c r="J188" s="24"/>
      <c r="K188" s="24"/>
      <c r="L188" s="24"/>
      <c r="M188" s="24"/>
      <c r="N188" s="24"/>
      <c r="O188" s="4"/>
    </row>
    <row r="189" spans="1:15">
      <c r="A189" s="4"/>
      <c r="B189" s="4"/>
      <c r="C189" s="4"/>
      <c r="D189" s="4"/>
      <c r="E189" s="4"/>
      <c r="F189" s="251">
        <f>SUM(F177:F188)</f>
        <v>73517.240103092787</v>
      </c>
      <c r="G189" s="4"/>
      <c r="H189" s="4"/>
      <c r="I189" s="24"/>
      <c r="J189" s="24"/>
      <c r="K189" s="24"/>
      <c r="L189" s="24"/>
      <c r="M189" s="24"/>
      <c r="N189" s="24"/>
      <c r="O189" s="4"/>
    </row>
    <row r="190" spans="1:15">
      <c r="A190" s="110" t="s">
        <v>134</v>
      </c>
      <c r="B190" s="4"/>
      <c r="C190" s="4"/>
      <c r="D190" s="4"/>
      <c r="E190" s="4"/>
      <c r="F190" s="4"/>
      <c r="G190" s="4"/>
      <c r="H190" s="4"/>
      <c r="I190" s="24"/>
      <c r="J190" s="24"/>
      <c r="K190" s="24"/>
      <c r="L190" s="24"/>
      <c r="M190" s="24"/>
      <c r="N190" s="24"/>
      <c r="O190" s="4"/>
    </row>
    <row r="191" spans="1:15">
      <c r="A191" s="61"/>
      <c r="B191" s="113" t="s">
        <v>135</v>
      </c>
      <c r="C191" s="282" t="s">
        <v>136</v>
      </c>
      <c r="D191" s="283"/>
      <c r="E191" s="282" t="s">
        <v>137</v>
      </c>
      <c r="F191" s="284"/>
      <c r="G191" s="283"/>
      <c r="H191" s="285" t="s">
        <v>138</v>
      </c>
      <c r="I191" s="286"/>
      <c r="J191" s="61"/>
      <c r="K191" s="61"/>
      <c r="L191" s="61"/>
      <c r="M191" s="4"/>
      <c r="N191" s="4"/>
      <c r="O191" s="4"/>
    </row>
    <row r="192" spans="1:15">
      <c r="A192" s="115" t="s">
        <v>139</v>
      </c>
      <c r="B192" s="116" t="s">
        <v>28</v>
      </c>
      <c r="C192" s="117" t="s">
        <v>33</v>
      </c>
      <c r="D192" s="118" t="s">
        <v>57</v>
      </c>
      <c r="E192" s="55" t="s">
        <v>33</v>
      </c>
      <c r="F192" s="115" t="s">
        <v>140</v>
      </c>
      <c r="G192" s="103" t="s">
        <v>141</v>
      </c>
      <c r="H192" s="119" t="s">
        <v>142</v>
      </c>
      <c r="I192" s="120" t="s">
        <v>57</v>
      </c>
      <c r="J192" s="115" t="s">
        <v>38</v>
      </c>
      <c r="K192" s="115" t="s">
        <v>143</v>
      </c>
      <c r="L192" s="61"/>
      <c r="M192" s="4"/>
      <c r="N192" s="4"/>
      <c r="O192" s="4"/>
    </row>
    <row r="193" spans="1:15">
      <c r="A193" s="121">
        <v>1</v>
      </c>
      <c r="B193" s="122">
        <v>10</v>
      </c>
      <c r="C193" s="121">
        <v>2387</v>
      </c>
      <c r="D193" s="98">
        <v>6</v>
      </c>
      <c r="E193" s="121">
        <v>2471</v>
      </c>
      <c r="F193" s="123">
        <v>2</v>
      </c>
      <c r="G193" s="98">
        <v>0</v>
      </c>
      <c r="H193" s="121">
        <v>0</v>
      </c>
      <c r="I193" s="98">
        <v>0</v>
      </c>
      <c r="J193" s="123">
        <v>0</v>
      </c>
      <c r="K193" s="98">
        <v>0</v>
      </c>
      <c r="L193" s="61"/>
      <c r="M193" s="4"/>
      <c r="N193" s="4"/>
      <c r="O193" s="4"/>
    </row>
    <row r="194" spans="1:15">
      <c r="A194" s="124">
        <v>2</v>
      </c>
      <c r="B194" s="125">
        <v>10</v>
      </c>
      <c r="C194" s="124">
        <v>2387</v>
      </c>
      <c r="D194" s="108">
        <v>4</v>
      </c>
      <c r="E194" s="124">
        <v>2471</v>
      </c>
      <c r="F194" s="123">
        <v>2</v>
      </c>
      <c r="G194" s="98">
        <v>0</v>
      </c>
      <c r="H194" s="124">
        <v>0</v>
      </c>
      <c r="I194" s="98">
        <v>0</v>
      </c>
      <c r="J194" s="126">
        <v>0</v>
      </c>
      <c r="K194" s="108"/>
      <c r="L194" s="61"/>
      <c r="M194" s="4"/>
      <c r="N194" s="4"/>
      <c r="O194" s="4"/>
    </row>
    <row r="195" spans="1:15">
      <c r="A195" s="127">
        <v>3</v>
      </c>
      <c r="B195" s="128">
        <v>0</v>
      </c>
      <c r="C195" s="127">
        <v>0</v>
      </c>
      <c r="D195" s="103">
        <v>0</v>
      </c>
      <c r="E195" s="127">
        <v>0</v>
      </c>
      <c r="F195" s="123">
        <v>0</v>
      </c>
      <c r="G195" s="98">
        <v>0</v>
      </c>
      <c r="H195" s="127">
        <v>0</v>
      </c>
      <c r="I195" s="98">
        <v>0</v>
      </c>
      <c r="J195" s="61">
        <v>0</v>
      </c>
      <c r="K195" s="103"/>
      <c r="L195" s="61"/>
      <c r="M195" s="4"/>
      <c r="N195" s="4"/>
      <c r="O195" s="4"/>
    </row>
    <row r="196" spans="1:15">
      <c r="A196" s="124">
        <v>4</v>
      </c>
      <c r="B196" s="125">
        <v>0</v>
      </c>
      <c r="C196" s="124">
        <v>0</v>
      </c>
      <c r="D196" s="108">
        <v>0</v>
      </c>
      <c r="E196" s="124">
        <v>0</v>
      </c>
      <c r="F196" s="123">
        <v>0</v>
      </c>
      <c r="G196" s="98">
        <v>0</v>
      </c>
      <c r="H196" s="124">
        <v>0</v>
      </c>
      <c r="I196" s="98">
        <v>0</v>
      </c>
      <c r="J196" s="126">
        <v>0</v>
      </c>
      <c r="K196" s="108"/>
      <c r="L196" s="61"/>
      <c r="M196" s="4"/>
      <c r="N196" s="4"/>
      <c r="O196" s="4"/>
    </row>
    <row r="197" spans="1:15">
      <c r="A197" s="127">
        <v>5</v>
      </c>
      <c r="B197" s="128">
        <v>0</v>
      </c>
      <c r="C197" s="127">
        <v>0</v>
      </c>
      <c r="D197" s="103">
        <v>0</v>
      </c>
      <c r="E197" s="127">
        <v>0</v>
      </c>
      <c r="F197" s="123">
        <v>0</v>
      </c>
      <c r="G197" s="98">
        <v>0</v>
      </c>
      <c r="H197" s="127">
        <v>0</v>
      </c>
      <c r="I197" s="98">
        <v>0</v>
      </c>
      <c r="J197" s="61">
        <v>0</v>
      </c>
      <c r="K197" s="103"/>
      <c r="L197" s="61"/>
      <c r="M197" s="4"/>
      <c r="N197" s="4"/>
      <c r="O197" s="4"/>
    </row>
    <row r="198" spans="1:15">
      <c r="A198" s="124">
        <v>6</v>
      </c>
      <c r="B198" s="125">
        <v>0</v>
      </c>
      <c r="C198" s="124">
        <v>0</v>
      </c>
      <c r="D198" s="108">
        <v>0</v>
      </c>
      <c r="E198" s="124">
        <v>0</v>
      </c>
      <c r="F198" s="123">
        <v>0</v>
      </c>
      <c r="G198" s="98">
        <v>0</v>
      </c>
      <c r="H198" s="124">
        <v>0</v>
      </c>
      <c r="I198" s="98">
        <v>0</v>
      </c>
      <c r="J198" s="126">
        <v>0</v>
      </c>
      <c r="K198" s="108"/>
      <c r="L198" s="61"/>
      <c r="M198" s="4"/>
      <c r="N198" s="4"/>
      <c r="O198" s="4"/>
    </row>
    <row r="199" spans="1:15">
      <c r="A199" s="127">
        <v>7</v>
      </c>
      <c r="B199" s="128">
        <v>0</v>
      </c>
      <c r="C199" s="127">
        <v>0</v>
      </c>
      <c r="D199" s="103">
        <v>0</v>
      </c>
      <c r="E199" s="127">
        <v>0</v>
      </c>
      <c r="F199" s="123">
        <v>0</v>
      </c>
      <c r="G199" s="98">
        <v>0</v>
      </c>
      <c r="H199" s="127">
        <v>0</v>
      </c>
      <c r="I199" s="98">
        <v>0</v>
      </c>
      <c r="J199" s="61">
        <v>0</v>
      </c>
      <c r="K199" s="103"/>
      <c r="L199" s="61"/>
      <c r="M199" s="4"/>
      <c r="N199" s="4"/>
      <c r="O199" s="4"/>
    </row>
    <row r="200" spans="1:15">
      <c r="A200" s="124">
        <v>8</v>
      </c>
      <c r="B200" s="125">
        <v>0</v>
      </c>
      <c r="C200" s="124">
        <v>0</v>
      </c>
      <c r="D200" s="108">
        <v>0</v>
      </c>
      <c r="E200" s="124">
        <v>0</v>
      </c>
      <c r="F200" s="123">
        <v>0</v>
      </c>
      <c r="G200" s="98">
        <v>0</v>
      </c>
      <c r="H200" s="124">
        <v>0</v>
      </c>
      <c r="I200" s="98">
        <v>0</v>
      </c>
      <c r="J200" s="126">
        <v>0</v>
      </c>
      <c r="K200" s="108"/>
      <c r="L200" s="61"/>
      <c r="M200" s="4"/>
      <c r="N200" s="4"/>
      <c r="O200" s="4"/>
    </row>
    <row r="201" spans="1:15">
      <c r="A201" s="124">
        <v>9</v>
      </c>
      <c r="B201" s="126">
        <v>0</v>
      </c>
      <c r="C201" s="124">
        <v>0</v>
      </c>
      <c r="D201" s="108">
        <v>0</v>
      </c>
      <c r="E201" s="124">
        <v>0</v>
      </c>
      <c r="F201" s="123">
        <v>0</v>
      </c>
      <c r="G201" s="98">
        <v>0</v>
      </c>
      <c r="H201" s="124">
        <v>0</v>
      </c>
      <c r="I201" s="98">
        <v>0</v>
      </c>
      <c r="J201" s="126">
        <v>0</v>
      </c>
      <c r="K201" s="108"/>
      <c r="L201" s="61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11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5.75" thickBot="1">
      <c r="A204" s="112"/>
      <c r="B204" s="1"/>
      <c r="C204" s="1"/>
      <c r="D204" s="1"/>
      <c r="E204" s="1"/>
      <c r="F204" s="1"/>
      <c r="G204" s="129" t="s">
        <v>386</v>
      </c>
      <c r="H204" s="129" t="s">
        <v>386</v>
      </c>
      <c r="I204" s="129" t="s">
        <v>402</v>
      </c>
      <c r="J204" s="1"/>
      <c r="K204" s="4"/>
      <c r="L204" s="4"/>
      <c r="M204" s="4"/>
      <c r="N204" s="4"/>
      <c r="O204" s="4"/>
    </row>
    <row r="205" spans="1:15">
      <c r="A205" s="4"/>
      <c r="B205" s="198" t="s">
        <v>374</v>
      </c>
      <c r="C205" s="199" t="s">
        <v>376</v>
      </c>
      <c r="D205" s="198" t="s">
        <v>379</v>
      </c>
      <c r="E205" s="198" t="s">
        <v>380</v>
      </c>
      <c r="F205" s="199" t="s">
        <v>375</v>
      </c>
      <c r="G205" s="199" t="s">
        <v>377</v>
      </c>
      <c r="H205" s="199" t="s">
        <v>381</v>
      </c>
      <c r="I205" s="199" t="s">
        <v>378</v>
      </c>
      <c r="J205" s="199" t="s">
        <v>385</v>
      </c>
      <c r="K205" s="4"/>
      <c r="L205" s="4"/>
      <c r="M205" s="160" t="s">
        <v>178</v>
      </c>
      <c r="N205" s="159">
        <v>50220020</v>
      </c>
      <c r="O205" s="161">
        <v>3.52</v>
      </c>
    </row>
    <row r="206" spans="1:15">
      <c r="B206" s="245" t="s">
        <v>25</v>
      </c>
      <c r="C206" s="200">
        <f>SUM(B60:B68)/1000</f>
        <v>8.0404999999999998</v>
      </c>
      <c r="D206" s="202">
        <v>0.14000000000000001</v>
      </c>
      <c r="E206" s="200">
        <f>C206/(1-D206)</f>
        <v>9.3494186046511629</v>
      </c>
      <c r="F206" s="1">
        <v>11221205</v>
      </c>
      <c r="G206" s="204">
        <f>VLOOKUP(F206,$N$205:$O$301,2,FALSE)</f>
        <v>5.75</v>
      </c>
      <c r="H206" s="200">
        <f>G206*1.175</f>
        <v>6.7562500000000005</v>
      </c>
      <c r="I206" s="1">
        <f>H206*1.06*$C$5*E206</f>
        <v>47285.054596264541</v>
      </c>
      <c r="J206" s="1"/>
      <c r="M206" s="167" t="s">
        <v>181</v>
      </c>
      <c r="N206" s="166">
        <v>50220021</v>
      </c>
      <c r="O206" s="168">
        <v>3.52</v>
      </c>
    </row>
    <row r="207" spans="1:15">
      <c r="B207" s="245" t="s">
        <v>39</v>
      </c>
      <c r="C207" s="200">
        <f>SUM(B72:B80)/1000</f>
        <v>8.0404999999999998</v>
      </c>
      <c r="D207" s="202">
        <f>+D206</f>
        <v>0.14000000000000001</v>
      </c>
      <c r="E207" s="200">
        <f t="shared" ref="E207:E210" si="4">C207/(1-D207)</f>
        <v>9.3494186046511629</v>
      </c>
      <c r="F207" s="1">
        <v>11223001</v>
      </c>
      <c r="G207" s="204">
        <f t="shared" ref="G207:G210" si="5">VLOOKUP(F207,$N$205:$O$301,2,FALSE)</f>
        <v>5.25</v>
      </c>
      <c r="H207" s="200">
        <f t="shared" ref="H207:H210" si="6">G207*1.175</f>
        <v>6.1687500000000002</v>
      </c>
      <c r="I207" s="1">
        <f t="shared" ref="I207:I210" si="7">H207*1.06*$C$5*E207</f>
        <v>43173.310718328496</v>
      </c>
      <c r="J207" s="1"/>
      <c r="M207" s="167" t="s">
        <v>183</v>
      </c>
      <c r="N207" s="166">
        <v>50220022</v>
      </c>
      <c r="O207" s="168">
        <v>1.19</v>
      </c>
    </row>
    <row r="208" spans="1:15">
      <c r="B208" s="1" t="s">
        <v>370</v>
      </c>
      <c r="C208" s="200">
        <f>SUM(B84:B92)/1000</f>
        <v>8.0404999999999998</v>
      </c>
      <c r="D208" s="202">
        <f>+D207</f>
        <v>0.14000000000000001</v>
      </c>
      <c r="E208" s="200">
        <f>C208/(1-H110)</f>
        <v>8.0404999999999998</v>
      </c>
      <c r="F208" s="1">
        <v>11222206</v>
      </c>
      <c r="G208" s="204">
        <f t="shared" si="5"/>
        <v>5.71</v>
      </c>
      <c r="H208" s="200">
        <f t="shared" si="6"/>
        <v>6.7092499999999999</v>
      </c>
      <c r="I208" s="1">
        <f t="shared" si="7"/>
        <v>40382.258973985503</v>
      </c>
      <c r="J208" s="1"/>
      <c r="M208" s="167" t="s">
        <v>185</v>
      </c>
      <c r="N208" s="166">
        <v>50220024</v>
      </c>
      <c r="O208" s="168">
        <v>1</v>
      </c>
    </row>
    <row r="209" spans="1:15">
      <c r="B209" s="1" t="s">
        <v>371</v>
      </c>
      <c r="C209" s="200">
        <f>SUM($M$59:$M$88)*2/1000</f>
        <v>15.683999999999999</v>
      </c>
      <c r="D209" s="202">
        <f>+H110</f>
        <v>0</v>
      </c>
      <c r="E209" s="200">
        <f t="shared" si="4"/>
        <v>15.683999999999999</v>
      </c>
      <c r="F209" s="1">
        <v>50220070</v>
      </c>
      <c r="G209" s="204">
        <f>+O268</f>
        <v>2.85</v>
      </c>
      <c r="H209" s="200">
        <f t="shared" si="6"/>
        <v>3.3487500000000003</v>
      </c>
      <c r="I209" s="1">
        <f t="shared" si="7"/>
        <v>39316.345126740009</v>
      </c>
      <c r="J209" s="1"/>
      <c r="M209" s="167" t="s">
        <v>187</v>
      </c>
      <c r="N209" s="166">
        <v>50220026</v>
      </c>
      <c r="O209" s="168">
        <v>1</v>
      </c>
    </row>
    <row r="210" spans="1:15">
      <c r="B210" s="198" t="s">
        <v>372</v>
      </c>
      <c r="C210" s="201">
        <f>SUM($M$59:$M$88)*2/1000</f>
        <v>15.683999999999999</v>
      </c>
      <c r="D210" s="203">
        <f>+D209</f>
        <v>0</v>
      </c>
      <c r="E210" s="201">
        <f t="shared" si="4"/>
        <v>15.683999999999999</v>
      </c>
      <c r="F210" s="198">
        <f>+'[1]Price list'!$B$77</f>
        <v>11225238</v>
      </c>
      <c r="G210" s="205">
        <f t="shared" si="5"/>
        <v>2.16</v>
      </c>
      <c r="H210" s="201">
        <f t="shared" si="6"/>
        <v>2.5380000000000003</v>
      </c>
      <c r="I210" s="198">
        <f t="shared" si="7"/>
        <v>29797.651043424004</v>
      </c>
      <c r="J210" s="198"/>
      <c r="M210" s="167" t="s">
        <v>189</v>
      </c>
      <c r="N210" s="166">
        <v>68061310</v>
      </c>
      <c r="O210" s="168">
        <v>0.1</v>
      </c>
    </row>
    <row r="211" spans="1:15">
      <c r="B211" s="1" t="s">
        <v>373</v>
      </c>
      <c r="C211" s="200">
        <f>SUM(C206:C210)</f>
        <v>55.489499999999992</v>
      </c>
      <c r="D211" s="1"/>
      <c r="E211" s="200">
        <f>SUM(E206:E210)</f>
        <v>58.107337209302322</v>
      </c>
      <c r="F211" s="1"/>
      <c r="G211" s="1"/>
      <c r="H211" s="1"/>
      <c r="I211" s="245">
        <f>SUM(I206:I210)</f>
        <v>199954.62045874257</v>
      </c>
      <c r="J211" s="1"/>
      <c r="M211" s="167" t="s">
        <v>191</v>
      </c>
      <c r="N211" s="173">
        <v>53220068</v>
      </c>
      <c r="O211" s="168">
        <v>0.31</v>
      </c>
    </row>
    <row r="212" spans="1:15">
      <c r="M212" s="167" t="s">
        <v>193</v>
      </c>
      <c r="N212" s="173">
        <v>53220069</v>
      </c>
      <c r="O212" s="168">
        <v>0.31</v>
      </c>
    </row>
    <row r="213" spans="1:15">
      <c r="M213" s="167" t="s">
        <v>195</v>
      </c>
      <c r="N213" s="173">
        <v>53220103</v>
      </c>
      <c r="O213" s="168">
        <v>0.37</v>
      </c>
    </row>
    <row r="214" spans="1:15">
      <c r="M214" s="167" t="s">
        <v>197</v>
      </c>
      <c r="N214" s="173">
        <v>53220104</v>
      </c>
      <c r="O214" s="168">
        <v>0.37</v>
      </c>
    </row>
    <row r="215" spans="1:15">
      <c r="M215" s="174" t="s">
        <v>199</v>
      </c>
      <c r="N215" s="173">
        <v>68980502</v>
      </c>
      <c r="O215" s="168">
        <v>7.0000000000000007E-2</v>
      </c>
    </row>
    <row r="216" spans="1:15">
      <c r="M216" s="174" t="s">
        <v>201</v>
      </c>
      <c r="N216" s="173">
        <v>68980501</v>
      </c>
      <c r="O216" s="168">
        <v>7.0000000000000007E-2</v>
      </c>
    </row>
    <row r="217" spans="1:15">
      <c r="M217" s="174" t="s">
        <v>203</v>
      </c>
      <c r="N217" s="173">
        <v>68980503</v>
      </c>
      <c r="O217" s="168">
        <v>0.1</v>
      </c>
    </row>
    <row r="218" spans="1:15">
      <c r="A218" s="1"/>
      <c r="B218" s="1"/>
      <c r="C218" s="1"/>
      <c r="D218" s="1"/>
      <c r="E218" s="1"/>
      <c r="F218" s="1"/>
      <c r="G218" s="129" t="s">
        <v>386</v>
      </c>
      <c r="H218" s="129" t="s">
        <v>386</v>
      </c>
      <c r="I218" s="129" t="s">
        <v>402</v>
      </c>
      <c r="J218" s="1"/>
      <c r="M218" s="174" t="s">
        <v>205</v>
      </c>
      <c r="N218" s="173">
        <v>53220121</v>
      </c>
      <c r="O218" s="168">
        <v>0.12</v>
      </c>
    </row>
    <row r="219" spans="1:15" ht="15.75" thickBot="1">
      <c r="A219" s="1"/>
      <c r="B219" s="216" t="s">
        <v>55</v>
      </c>
      <c r="C219" s="199" t="s">
        <v>387</v>
      </c>
      <c r="D219" s="199" t="s">
        <v>388</v>
      </c>
      <c r="E219" s="199" t="s">
        <v>389</v>
      </c>
      <c r="F219" s="199" t="str">
        <f>+F205</f>
        <v>Code</v>
      </c>
      <c r="G219" s="199" t="str">
        <f>+G205</f>
        <v>List Price</v>
      </c>
      <c r="H219" s="199" t="s">
        <v>381</v>
      </c>
      <c r="I219" s="199" t="s">
        <v>378</v>
      </c>
      <c r="J219" s="199" t="s">
        <v>385</v>
      </c>
      <c r="M219" s="174" t="s">
        <v>207</v>
      </c>
      <c r="N219" s="173">
        <v>53220122</v>
      </c>
      <c r="O219" s="168">
        <v>0.12</v>
      </c>
    </row>
    <row r="220" spans="1:15">
      <c r="A220" s="1"/>
      <c r="B220" s="64" t="s">
        <v>59</v>
      </c>
      <c r="C220" s="200">
        <v>11</v>
      </c>
      <c r="D220" s="202">
        <v>0.03</v>
      </c>
      <c r="E220" s="200">
        <f t="shared" ref="E220:E228" si="8">C220/(1-D220)</f>
        <v>11.340206185567011</v>
      </c>
      <c r="F220" s="159">
        <v>50220020</v>
      </c>
      <c r="G220" s="204">
        <f>VLOOKUP(F220,$N$205:$O$301,2,FALSE)</f>
        <v>3.52</v>
      </c>
      <c r="H220" s="204">
        <f t="shared" ref="H220:H228" si="9">G220*1.175</f>
        <v>4.1360000000000001</v>
      </c>
      <c r="I220" s="1">
        <f>H220*1.06*$C$5*E220</f>
        <v>35110.341971134032</v>
      </c>
      <c r="J220" s="1"/>
      <c r="M220" s="174" t="s">
        <v>209</v>
      </c>
      <c r="N220" s="173">
        <v>53220123</v>
      </c>
      <c r="O220" s="168">
        <v>0.12</v>
      </c>
    </row>
    <row r="221" spans="1:15">
      <c r="A221" s="1"/>
      <c r="B221" s="72" t="s">
        <v>61</v>
      </c>
      <c r="C221" s="200">
        <v>11</v>
      </c>
      <c r="D221" s="202">
        <f>+D220</f>
        <v>0.03</v>
      </c>
      <c r="E221" s="200">
        <f t="shared" si="8"/>
        <v>11.340206185567011</v>
      </c>
      <c r="F221" s="166">
        <v>50220021</v>
      </c>
      <c r="G221" s="204">
        <f>VLOOKUP(F221,$N$205:$O$301,2,FALSE)</f>
        <v>3.52</v>
      </c>
      <c r="H221" s="204">
        <f t="shared" si="9"/>
        <v>4.1360000000000001</v>
      </c>
      <c r="I221" s="1">
        <f t="shared" ref="I221:I228" si="10">H221*1.06*$C$5*E221</f>
        <v>35110.341971134032</v>
      </c>
      <c r="J221" s="1"/>
      <c r="M221" s="174" t="s">
        <v>211</v>
      </c>
      <c r="N221" s="173">
        <v>50220037</v>
      </c>
      <c r="O221" s="168">
        <v>35.58</v>
      </c>
    </row>
    <row r="222" spans="1:15">
      <c r="A222" s="1"/>
      <c r="B222" s="64" t="s">
        <v>62</v>
      </c>
      <c r="C222" s="226"/>
      <c r="D222" s="202">
        <f t="shared" ref="D222:D228" si="11">+D221</f>
        <v>0.03</v>
      </c>
      <c r="E222" s="200">
        <f t="shared" si="8"/>
        <v>0</v>
      </c>
      <c r="F222" s="209">
        <v>50220086</v>
      </c>
      <c r="G222" s="204" t="e">
        <f>VLOOKUP(F222,$N$205:$O$301,2,FALSE)</f>
        <v>#N/A</v>
      </c>
      <c r="H222" s="227">
        <v>0</v>
      </c>
      <c r="I222" s="1">
        <f t="shared" si="10"/>
        <v>0</v>
      </c>
      <c r="J222" s="1"/>
      <c r="M222" s="174" t="s">
        <v>213</v>
      </c>
      <c r="N222" s="173">
        <v>50220036</v>
      </c>
      <c r="O222" s="168">
        <v>35.58</v>
      </c>
    </row>
    <row r="223" spans="1:15">
      <c r="A223" s="1"/>
      <c r="B223" s="72" t="s">
        <v>63</v>
      </c>
      <c r="C223" s="226"/>
      <c r="D223" s="202">
        <f t="shared" si="11"/>
        <v>0.03</v>
      </c>
      <c r="E223" s="200">
        <f t="shared" si="8"/>
        <v>0</v>
      </c>
      <c r="F223" s="209">
        <v>50220085</v>
      </c>
      <c r="G223" s="204" t="e">
        <f>VLOOKUP(F223,$N$205:$O$301,2,FALSE)</f>
        <v>#N/A</v>
      </c>
      <c r="H223" s="227">
        <v>0</v>
      </c>
      <c r="I223" s="1">
        <f t="shared" si="10"/>
        <v>0</v>
      </c>
      <c r="J223" s="1"/>
      <c r="M223" s="174" t="s">
        <v>215</v>
      </c>
      <c r="N223" s="173">
        <v>50220115</v>
      </c>
      <c r="O223" s="168">
        <v>69.72</v>
      </c>
    </row>
    <row r="224" spans="1:15">
      <c r="A224" s="166">
        <v>50220022</v>
      </c>
      <c r="B224" s="72" t="s">
        <v>65</v>
      </c>
      <c r="C224" s="200">
        <v>10</v>
      </c>
      <c r="D224" s="202">
        <f t="shared" si="11"/>
        <v>0.03</v>
      </c>
      <c r="E224" s="200">
        <f t="shared" si="8"/>
        <v>10.309278350515465</v>
      </c>
      <c r="F224" s="217" t="s">
        <v>64</v>
      </c>
      <c r="G224" s="204">
        <f>VLOOKUP(A224,$N$205:$O$301,2,FALSE)</f>
        <v>1.19</v>
      </c>
      <c r="H224" s="204">
        <f t="shared" si="9"/>
        <v>1.39825</v>
      </c>
      <c r="I224" s="1">
        <f t="shared" si="10"/>
        <v>10790.626793814436</v>
      </c>
      <c r="J224" s="1"/>
      <c r="M224" s="174" t="s">
        <v>217</v>
      </c>
      <c r="N224" s="173">
        <v>50220116</v>
      </c>
      <c r="O224" s="168">
        <v>69.72</v>
      </c>
    </row>
    <row r="225" spans="1:15">
      <c r="A225" s="1"/>
      <c r="B225" s="86" t="s">
        <v>67</v>
      </c>
      <c r="C225" s="200">
        <v>10</v>
      </c>
      <c r="D225" s="202">
        <f t="shared" si="11"/>
        <v>0.03</v>
      </c>
      <c r="E225" s="200">
        <f t="shared" si="8"/>
        <v>10.309278350515465</v>
      </c>
      <c r="F225" s="166">
        <v>50220024</v>
      </c>
      <c r="G225" s="204">
        <f>VLOOKUP(F225,$N$205:$O$301,2,FALSE)</f>
        <v>1</v>
      </c>
      <c r="H225" s="204">
        <f t="shared" si="9"/>
        <v>1.175</v>
      </c>
      <c r="I225" s="1">
        <f t="shared" si="10"/>
        <v>9067.7536082474235</v>
      </c>
      <c r="J225" s="1"/>
      <c r="M225" s="174" t="s">
        <v>220</v>
      </c>
      <c r="N225" s="173" t="s">
        <v>218</v>
      </c>
      <c r="O225" s="168">
        <v>16.86</v>
      </c>
    </row>
    <row r="226" spans="1:15">
      <c r="A226" s="1"/>
      <c r="B226" s="86" t="s">
        <v>68</v>
      </c>
      <c r="C226" s="226"/>
      <c r="D226" s="202">
        <f t="shared" si="11"/>
        <v>0.03</v>
      </c>
      <c r="E226" s="200">
        <f t="shared" si="8"/>
        <v>0</v>
      </c>
      <c r="F226" s="209">
        <v>50220087</v>
      </c>
      <c r="G226" s="204" t="e">
        <f>VLOOKUP(F226,$N$205:$O$301,2,FALSE)</f>
        <v>#N/A</v>
      </c>
      <c r="H226" s="227">
        <v>0</v>
      </c>
      <c r="I226" s="1">
        <f t="shared" si="10"/>
        <v>0</v>
      </c>
      <c r="J226" s="1"/>
      <c r="M226" s="174" t="s">
        <v>223</v>
      </c>
      <c r="N226" s="173" t="s">
        <v>221</v>
      </c>
      <c r="O226" s="168">
        <v>16.86</v>
      </c>
    </row>
    <row r="227" spans="1:15">
      <c r="A227" s="1"/>
      <c r="B227" s="86" t="s">
        <v>69</v>
      </c>
      <c r="C227" s="200">
        <v>2</v>
      </c>
      <c r="D227" s="202">
        <f t="shared" si="11"/>
        <v>0.03</v>
      </c>
      <c r="E227" s="200">
        <f t="shared" si="8"/>
        <v>2.061855670103093</v>
      </c>
      <c r="F227" s="166">
        <v>50220026</v>
      </c>
      <c r="G227" s="204">
        <f>VLOOKUP(F227,$N$205:$O$301,2,FALSE)</f>
        <v>1</v>
      </c>
      <c r="H227" s="204">
        <f t="shared" si="9"/>
        <v>1.175</v>
      </c>
      <c r="I227" s="1">
        <f t="shared" si="10"/>
        <v>1813.550721649485</v>
      </c>
      <c r="J227" s="1"/>
      <c r="M227" s="167" t="s">
        <v>225</v>
      </c>
      <c r="N227" s="175">
        <v>53220037</v>
      </c>
      <c r="O227" s="168">
        <v>0.63</v>
      </c>
    </row>
    <row r="228" spans="1:15">
      <c r="A228" s="166">
        <v>68061310</v>
      </c>
      <c r="B228" s="72" t="s">
        <v>70</v>
      </c>
      <c r="C228" s="201">
        <v>4</v>
      </c>
      <c r="D228" s="203">
        <f t="shared" si="11"/>
        <v>0.03</v>
      </c>
      <c r="E228" s="201">
        <f t="shared" si="8"/>
        <v>4.123711340206186</v>
      </c>
      <c r="F228" s="166">
        <v>68061310</v>
      </c>
      <c r="G228" s="205">
        <f>VLOOKUP(A228,$N$205:$O$301,2,FALSE)</f>
        <v>0.1</v>
      </c>
      <c r="H228" s="205">
        <f t="shared" si="9"/>
        <v>0.11750000000000001</v>
      </c>
      <c r="I228" s="198">
        <f t="shared" si="10"/>
        <v>362.71014432989699</v>
      </c>
      <c r="J228" s="1"/>
      <c r="M228" s="167" t="s">
        <v>227</v>
      </c>
      <c r="N228" s="166">
        <v>50220046</v>
      </c>
      <c r="O228" s="168">
        <v>0.84</v>
      </c>
    </row>
    <row r="229" spans="1:15">
      <c r="A229" s="1"/>
      <c r="B229" s="1"/>
      <c r="C229" s="1"/>
      <c r="D229" s="1"/>
      <c r="E229" s="1"/>
      <c r="F229" s="1"/>
      <c r="G229" s="1"/>
      <c r="H229" s="1"/>
      <c r="I229" s="245">
        <f>SUM(I220:I228)</f>
        <v>92255.325210309311</v>
      </c>
      <c r="J229" s="1"/>
      <c r="M229" s="167" t="s">
        <v>229</v>
      </c>
      <c r="N229" s="166">
        <v>50220047</v>
      </c>
      <c r="O229" s="168">
        <v>3.64</v>
      </c>
    </row>
    <row r="230" spans="1:15">
      <c r="M230" s="167" t="s">
        <v>231</v>
      </c>
      <c r="N230" s="166">
        <v>50220048</v>
      </c>
      <c r="O230" s="168">
        <v>4.7699999999999996</v>
      </c>
    </row>
    <row r="231" spans="1:15">
      <c r="M231" s="167" t="s">
        <v>233</v>
      </c>
      <c r="N231" s="166">
        <v>50220049</v>
      </c>
      <c r="O231" s="168">
        <v>0.69</v>
      </c>
    </row>
    <row r="232" spans="1:15">
      <c r="B232" s="4" t="s">
        <v>79</v>
      </c>
      <c r="C232" s="4"/>
      <c r="D232" s="4"/>
      <c r="E232" s="4"/>
      <c r="F232" s="4"/>
      <c r="G232" s="129" t="s">
        <v>386</v>
      </c>
      <c r="H232" s="129" t="s">
        <v>386</v>
      </c>
      <c r="I232" s="129" t="s">
        <v>402</v>
      </c>
      <c r="M232" s="167" t="s">
        <v>235</v>
      </c>
      <c r="N232" s="166">
        <v>50220050</v>
      </c>
      <c r="O232" s="168">
        <v>2.2599999999999998</v>
      </c>
    </row>
    <row r="233" spans="1:15">
      <c r="B233" s="4"/>
      <c r="C233" s="199" t="s">
        <v>387</v>
      </c>
      <c r="D233" s="199" t="s">
        <v>388</v>
      </c>
      <c r="E233" s="199" t="s">
        <v>389</v>
      </c>
      <c r="F233" s="4"/>
      <c r="G233" s="199" t="str">
        <f>+G219</f>
        <v>List Price</v>
      </c>
      <c r="H233" s="199" t="s">
        <v>381</v>
      </c>
      <c r="I233" s="199" t="s">
        <v>378</v>
      </c>
      <c r="M233" s="167" t="s">
        <v>237</v>
      </c>
      <c r="N233" s="166">
        <v>50220051</v>
      </c>
      <c r="O233" s="168">
        <v>3.07</v>
      </c>
    </row>
    <row r="234" spans="1:15">
      <c r="B234" s="64" t="s">
        <v>85</v>
      </c>
      <c r="C234" s="66">
        <v>0</v>
      </c>
      <c r="D234" s="202">
        <v>0.03</v>
      </c>
      <c r="E234" s="200">
        <f t="shared" ref="E234:E243" si="12">C234/(1-D234)</f>
        <v>0</v>
      </c>
      <c r="F234" s="166">
        <v>50220046</v>
      </c>
      <c r="G234" s="204">
        <f>VLOOKUP(F234,$N$205:$O$301,2,FALSE)</f>
        <v>0.84</v>
      </c>
      <c r="H234" s="204">
        <f t="shared" ref="H234:H243" si="13">G234*1.175</f>
        <v>0.98699999999999999</v>
      </c>
      <c r="I234" s="1">
        <f>H234*1.06*$C$5*E234</f>
        <v>0</v>
      </c>
      <c r="M234" s="167" t="s">
        <v>239</v>
      </c>
      <c r="N234" s="166">
        <v>50220038</v>
      </c>
      <c r="O234" s="168">
        <v>2.0099999999999998</v>
      </c>
    </row>
    <row r="235" spans="1:15">
      <c r="B235" s="86" t="s">
        <v>89</v>
      </c>
      <c r="C235" s="80">
        <v>1</v>
      </c>
      <c r="D235" s="202">
        <f>+D234</f>
        <v>0.03</v>
      </c>
      <c r="E235" s="233">
        <f t="shared" si="12"/>
        <v>1.0309278350515465</v>
      </c>
      <c r="F235" s="166">
        <v>50220047</v>
      </c>
      <c r="G235" s="80">
        <f t="shared" ref="G235:G243" si="14">VLOOKUP(F235,$N$205:$O$301,2,FALSE)</f>
        <v>3.64</v>
      </c>
      <c r="H235" s="204">
        <f t="shared" si="13"/>
        <v>4.2770000000000001</v>
      </c>
      <c r="I235" s="1">
        <f t="shared" ref="I235:I243" si="15">H235*1.06*$C$5*E235</f>
        <v>3300.6623134020624</v>
      </c>
      <c r="M235" s="167" t="s">
        <v>241</v>
      </c>
      <c r="N235" s="166">
        <v>50220057</v>
      </c>
      <c r="O235" s="168">
        <v>1.66</v>
      </c>
    </row>
    <row r="236" spans="1:15">
      <c r="B236" s="72" t="s">
        <v>91</v>
      </c>
      <c r="C236" s="74">
        <v>1</v>
      </c>
      <c r="D236" s="202">
        <f t="shared" ref="D236:D242" si="16">+D235</f>
        <v>0.03</v>
      </c>
      <c r="E236" s="234">
        <f t="shared" si="12"/>
        <v>1.0309278350515465</v>
      </c>
      <c r="F236" s="166">
        <v>50220048</v>
      </c>
      <c r="G236" s="74">
        <f t="shared" si="14"/>
        <v>4.7699999999999996</v>
      </c>
      <c r="H236" s="204">
        <f t="shared" si="13"/>
        <v>5.6047500000000001</v>
      </c>
      <c r="I236" s="1">
        <f t="shared" si="15"/>
        <v>4325.3184711340218</v>
      </c>
      <c r="M236" s="167" t="s">
        <v>243</v>
      </c>
      <c r="N236" s="166">
        <v>50200300</v>
      </c>
      <c r="O236" s="168">
        <v>6.43</v>
      </c>
    </row>
    <row r="237" spans="1:15">
      <c r="B237" s="86" t="s">
        <v>94</v>
      </c>
      <c r="C237" s="79"/>
      <c r="D237" s="202">
        <f t="shared" si="16"/>
        <v>0.03</v>
      </c>
      <c r="E237" s="233">
        <f t="shared" si="12"/>
        <v>0</v>
      </c>
      <c r="F237" s="212">
        <v>53220120</v>
      </c>
      <c r="G237" s="79" t="e">
        <f t="shared" si="14"/>
        <v>#N/A</v>
      </c>
      <c r="H237" s="227">
        <v>0</v>
      </c>
      <c r="I237" s="1">
        <f t="shared" si="15"/>
        <v>0</v>
      </c>
      <c r="M237" s="167" t="s">
        <v>245</v>
      </c>
      <c r="N237" s="166">
        <v>50200301</v>
      </c>
      <c r="O237" s="168">
        <v>6.43</v>
      </c>
    </row>
    <row r="238" spans="1:15">
      <c r="B238" s="64" t="s">
        <v>98</v>
      </c>
      <c r="C238" s="66">
        <v>0</v>
      </c>
      <c r="D238" s="202">
        <f t="shared" si="16"/>
        <v>0.03</v>
      </c>
      <c r="E238" s="232">
        <f t="shared" si="12"/>
        <v>0</v>
      </c>
      <c r="F238" s="166">
        <v>50220049</v>
      </c>
      <c r="G238" s="66">
        <f t="shared" si="14"/>
        <v>0.69</v>
      </c>
      <c r="H238" s="204">
        <f t="shared" si="13"/>
        <v>0.81074999999999997</v>
      </c>
      <c r="I238" s="1">
        <f t="shared" si="15"/>
        <v>0</v>
      </c>
      <c r="M238" s="167" t="s">
        <v>247</v>
      </c>
      <c r="N238" s="166">
        <v>50200302</v>
      </c>
      <c r="O238" s="168">
        <v>6.43</v>
      </c>
    </row>
    <row r="239" spans="1:15">
      <c r="B239" s="86" t="s">
        <v>102</v>
      </c>
      <c r="C239" s="80">
        <v>1</v>
      </c>
      <c r="D239" s="202">
        <f t="shared" si="16"/>
        <v>0.03</v>
      </c>
      <c r="E239" s="233">
        <f t="shared" si="12"/>
        <v>1.0309278350515465</v>
      </c>
      <c r="F239" s="166">
        <v>50220050</v>
      </c>
      <c r="G239" s="80">
        <f t="shared" si="14"/>
        <v>2.2599999999999998</v>
      </c>
      <c r="H239" s="204">
        <f t="shared" si="13"/>
        <v>2.6555</v>
      </c>
      <c r="I239" s="1">
        <f t="shared" si="15"/>
        <v>2049.3123154639179</v>
      </c>
      <c r="M239" s="167" t="s">
        <v>249</v>
      </c>
      <c r="N239" s="166">
        <v>51200084</v>
      </c>
      <c r="O239" s="168">
        <v>5.93</v>
      </c>
    </row>
    <row r="240" spans="1:15">
      <c r="B240" s="86" t="s">
        <v>104</v>
      </c>
      <c r="C240" s="80">
        <v>1</v>
      </c>
      <c r="D240" s="202">
        <f t="shared" si="16"/>
        <v>0.03</v>
      </c>
      <c r="E240" s="233">
        <f t="shared" si="12"/>
        <v>1.0309278350515465</v>
      </c>
      <c r="F240" s="166">
        <v>50220051</v>
      </c>
      <c r="G240" s="80">
        <f t="shared" si="14"/>
        <v>3.07</v>
      </c>
      <c r="H240" s="227">
        <v>0</v>
      </c>
      <c r="I240" s="1">
        <f t="shared" si="15"/>
        <v>0</v>
      </c>
      <c r="M240" s="167" t="s">
        <v>251</v>
      </c>
      <c r="N240" s="166">
        <v>51200085</v>
      </c>
      <c r="O240" s="168">
        <v>5.93</v>
      </c>
    </row>
    <row r="241" spans="1:15">
      <c r="A241" s="166">
        <v>54220002</v>
      </c>
      <c r="B241" s="64" t="s">
        <v>106</v>
      </c>
      <c r="C241" s="262">
        <f>8040.5/1000</f>
        <v>8.0404999999999998</v>
      </c>
      <c r="D241" s="202">
        <f t="shared" si="16"/>
        <v>0.03</v>
      </c>
      <c r="E241" s="232">
        <f t="shared" si="12"/>
        <v>8.2891752577319586</v>
      </c>
      <c r="F241" s="213">
        <v>54220001</v>
      </c>
      <c r="G241" s="66">
        <f>VLOOKUP(A241,$N$205:$O$301,2,FALSE)</f>
        <v>1.19</v>
      </c>
      <c r="H241" s="204">
        <f t="shared" si="13"/>
        <v>1.39825</v>
      </c>
      <c r="I241" s="1">
        <f t="shared" si="15"/>
        <v>8676.2034735664965</v>
      </c>
      <c r="M241" s="167" t="s">
        <v>253</v>
      </c>
      <c r="N241" s="166">
        <v>51200086</v>
      </c>
      <c r="O241" s="168">
        <v>5.93</v>
      </c>
    </row>
    <row r="242" spans="1:15">
      <c r="B242" s="86" t="s">
        <v>109</v>
      </c>
      <c r="C242" s="263">
        <f>8040.5/1000</f>
        <v>8.0404999999999998</v>
      </c>
      <c r="D242" s="202">
        <f t="shared" si="16"/>
        <v>0.03</v>
      </c>
      <c r="E242" s="233">
        <f t="shared" si="12"/>
        <v>8.2891752577319586</v>
      </c>
      <c r="F242" s="210">
        <v>54220006</v>
      </c>
      <c r="G242" s="109">
        <f t="shared" si="14"/>
        <v>0.72</v>
      </c>
      <c r="H242" s="205">
        <f t="shared" si="13"/>
        <v>0.84599999999999997</v>
      </c>
      <c r="I242" s="1">
        <f t="shared" si="15"/>
        <v>5249.4676478721649</v>
      </c>
      <c r="M242" s="167" t="s">
        <v>255</v>
      </c>
      <c r="N242" s="166">
        <v>50220039</v>
      </c>
      <c r="O242" s="168">
        <v>12.18</v>
      </c>
    </row>
    <row r="243" spans="1:15">
      <c r="B243" s="72" t="s">
        <v>110</v>
      </c>
      <c r="C243" s="264">
        <f>8040.5/1000</f>
        <v>8.0404999999999998</v>
      </c>
      <c r="D243" s="203">
        <f>+D242</f>
        <v>0.03</v>
      </c>
      <c r="E243" s="234">
        <f t="shared" si="12"/>
        <v>8.2891752577319586</v>
      </c>
      <c r="F243" s="211">
        <v>54220003</v>
      </c>
      <c r="G243" s="111">
        <f t="shared" si="14"/>
        <v>1.79</v>
      </c>
      <c r="H243" s="205">
        <f t="shared" si="13"/>
        <v>2.1032500000000001</v>
      </c>
      <c r="I243" s="198">
        <f t="shared" si="15"/>
        <v>13050.7598467933</v>
      </c>
      <c r="M243" s="167" t="s">
        <v>257</v>
      </c>
      <c r="N243" s="166">
        <v>54144211</v>
      </c>
      <c r="O243" s="168">
        <v>0.53</v>
      </c>
    </row>
    <row r="244" spans="1:15">
      <c r="I244" s="245">
        <f>SUM(I234:I243)</f>
        <v>36651.724068231961</v>
      </c>
      <c r="M244" s="167" t="s">
        <v>260</v>
      </c>
      <c r="N244" s="166">
        <v>54220002</v>
      </c>
      <c r="O244" s="176">
        <v>1.19</v>
      </c>
    </row>
    <row r="245" spans="1:15">
      <c r="M245" s="167" t="s">
        <v>262</v>
      </c>
      <c r="N245" s="166">
        <v>54220003</v>
      </c>
      <c r="O245" s="176">
        <v>1.79</v>
      </c>
    </row>
    <row r="246" spans="1:15">
      <c r="M246" s="167" t="s">
        <v>264</v>
      </c>
      <c r="N246" s="166">
        <v>54220005</v>
      </c>
      <c r="O246" s="168">
        <v>0.65</v>
      </c>
    </row>
    <row r="247" spans="1:15">
      <c r="B247" s="4" t="s">
        <v>56</v>
      </c>
      <c r="C247" s="214"/>
      <c r="D247" s="4"/>
      <c r="E247" s="4"/>
      <c r="F247" s="4"/>
      <c r="G247" s="61" t="s">
        <v>386</v>
      </c>
      <c r="H247" s="61" t="s">
        <v>386</v>
      </c>
      <c r="I247" s="129" t="s">
        <v>402</v>
      </c>
      <c r="M247" s="167" t="s">
        <v>266</v>
      </c>
      <c r="N247" s="166">
        <v>54220006</v>
      </c>
      <c r="O247" s="176">
        <v>0.72</v>
      </c>
    </row>
    <row r="248" spans="1:15">
      <c r="B248" s="62"/>
      <c r="C248" s="199" t="s">
        <v>387</v>
      </c>
      <c r="D248" s="199" t="s">
        <v>388</v>
      </c>
      <c r="E248" s="199" t="s">
        <v>389</v>
      </c>
      <c r="F248" s="199" t="s">
        <v>375</v>
      </c>
      <c r="G248" s="199" t="s">
        <v>377</v>
      </c>
      <c r="H248" s="199" t="s">
        <v>381</v>
      </c>
      <c r="I248" s="199" t="s">
        <v>378</v>
      </c>
      <c r="M248" s="167" t="s">
        <v>268</v>
      </c>
      <c r="N248" s="166">
        <v>54042014</v>
      </c>
      <c r="O248" s="176">
        <v>2.66</v>
      </c>
    </row>
    <row r="249" spans="1:15">
      <c r="B249" s="67"/>
      <c r="C249" s="68"/>
      <c r="D249" s="68"/>
      <c r="E249" s="69"/>
      <c r="F249" s="69"/>
      <c r="G249" s="69"/>
      <c r="H249" s="69"/>
      <c r="I249" s="70"/>
      <c r="M249" s="167" t="s">
        <v>270</v>
      </c>
      <c r="N249" s="166">
        <v>54042024</v>
      </c>
      <c r="O249" s="176">
        <v>3.2</v>
      </c>
    </row>
    <row r="250" spans="1:15">
      <c r="B250" s="75"/>
      <c r="C250" s="76"/>
      <c r="D250" s="76"/>
      <c r="E250" s="77"/>
      <c r="F250" s="77"/>
      <c r="G250" s="77"/>
      <c r="H250" s="77"/>
      <c r="I250" s="78"/>
      <c r="M250" s="167" t="s">
        <v>272</v>
      </c>
      <c r="N250" s="166">
        <v>54042026</v>
      </c>
      <c r="O250" s="176">
        <v>3.45</v>
      </c>
    </row>
    <row r="251" spans="1:15">
      <c r="B251" s="67"/>
      <c r="C251" s="68"/>
      <c r="D251" s="68"/>
      <c r="E251" s="69"/>
      <c r="F251" s="69"/>
      <c r="G251" s="69"/>
      <c r="H251" s="69"/>
      <c r="I251" s="70"/>
      <c r="M251" s="167" t="s">
        <v>274</v>
      </c>
      <c r="N251" s="166">
        <v>54043014</v>
      </c>
      <c r="O251" s="176">
        <v>2.04</v>
      </c>
    </row>
    <row r="252" spans="1:15">
      <c r="B252" s="81"/>
      <c r="C252" s="82"/>
      <c r="D252" s="82"/>
      <c r="E252" s="83"/>
      <c r="F252" s="83"/>
      <c r="G252" s="83"/>
      <c r="H252" s="83"/>
      <c r="I252" s="84"/>
      <c r="M252" s="167" t="s">
        <v>276</v>
      </c>
      <c r="N252" s="166">
        <v>54043024</v>
      </c>
      <c r="O252" s="176">
        <v>2.13</v>
      </c>
    </row>
    <row r="253" spans="1:15">
      <c r="B253" s="75"/>
      <c r="C253" s="76"/>
      <c r="D253" s="76"/>
      <c r="E253" s="77"/>
      <c r="F253" s="77"/>
      <c r="G253" s="77"/>
      <c r="H253" s="77"/>
      <c r="I253" s="78"/>
      <c r="M253" s="167" t="s">
        <v>278</v>
      </c>
      <c r="N253" s="166">
        <v>54043034</v>
      </c>
      <c r="O253" s="176">
        <v>2.0099999999999998</v>
      </c>
    </row>
    <row r="254" spans="1:15">
      <c r="B254" s="81"/>
      <c r="C254" s="82"/>
      <c r="D254" s="82"/>
      <c r="E254" s="83"/>
      <c r="F254" s="83"/>
      <c r="G254" s="83"/>
      <c r="H254" s="83"/>
      <c r="I254" s="84"/>
      <c r="M254" s="167" t="s">
        <v>280</v>
      </c>
      <c r="N254" s="166">
        <v>54043044</v>
      </c>
      <c r="O254" s="176">
        <v>2.13</v>
      </c>
    </row>
    <row r="255" spans="1:15">
      <c r="B255" s="81"/>
      <c r="C255" s="82"/>
      <c r="D255" s="82"/>
      <c r="E255" s="83"/>
      <c r="F255" s="83"/>
      <c r="G255" s="83"/>
      <c r="H255" s="83"/>
      <c r="I255" s="84"/>
      <c r="M255" s="167" t="s">
        <v>282</v>
      </c>
      <c r="N255" s="166">
        <v>54043054</v>
      </c>
      <c r="O255" s="176">
        <v>2.5099999999999998</v>
      </c>
    </row>
    <row r="256" spans="1:15">
      <c r="B256" s="88"/>
      <c r="C256" s="73"/>
      <c r="D256" s="73"/>
      <c r="E256" s="73"/>
      <c r="F256" s="73"/>
      <c r="G256" s="73"/>
      <c r="H256" s="73"/>
      <c r="I256" s="74"/>
      <c r="M256" s="167" t="s">
        <v>284</v>
      </c>
      <c r="N256" s="166">
        <v>54043064</v>
      </c>
      <c r="O256" s="168">
        <v>2.16</v>
      </c>
    </row>
    <row r="257" spans="2:15">
      <c r="B257" s="76" t="s">
        <v>72</v>
      </c>
      <c r="C257" s="78">
        <v>1</v>
      </c>
      <c r="D257" s="202">
        <v>0.03</v>
      </c>
      <c r="E257" s="257">
        <f>C257/(1-D257)</f>
        <v>1.0309278350515465</v>
      </c>
      <c r="F257" s="173">
        <v>50220036</v>
      </c>
      <c r="G257" s="76">
        <f>VLOOKUP(F257,$N$205:$O$301,2,FALSE)</f>
        <v>35.58</v>
      </c>
      <c r="H257" s="77">
        <f>+G257*1.175</f>
        <v>41.8065</v>
      </c>
      <c r="I257" s="1">
        <f t="shared" ref="I257" si="17">H257*1.06*$C$5*E257</f>
        <v>32263.067338144338</v>
      </c>
      <c r="M257" s="167" t="s">
        <v>286</v>
      </c>
      <c r="N257" s="166">
        <v>50220009</v>
      </c>
      <c r="O257" s="168">
        <v>4.93</v>
      </c>
    </row>
    <row r="258" spans="2:15">
      <c r="B258" s="82" t="s">
        <v>74</v>
      </c>
      <c r="C258" s="84">
        <v>0</v>
      </c>
      <c r="D258" s="252">
        <v>0.03</v>
      </c>
      <c r="E258" s="258">
        <f t="shared" ref="E258:E267" si="18">C258/(1-D258)</f>
        <v>0</v>
      </c>
      <c r="F258" s="256" t="s">
        <v>73</v>
      </c>
      <c r="G258" s="82" t="e">
        <f t="shared" ref="G258:G267" si="19">VLOOKUP(F258,$N$205:$O$301,2,FALSE)</f>
        <v>#N/A</v>
      </c>
      <c r="H258" s="73"/>
      <c r="I258" s="270">
        <f t="shared" ref="I258:I267" si="20">H258*1.06*$C$5*E258</f>
        <v>0</v>
      </c>
      <c r="M258" s="167" t="s">
        <v>288</v>
      </c>
      <c r="N258" s="166">
        <v>50220070</v>
      </c>
      <c r="O258" s="168">
        <v>1.06</v>
      </c>
    </row>
    <row r="259" spans="2:15">
      <c r="B259" s="76" t="s">
        <v>76</v>
      </c>
      <c r="C259" s="78">
        <v>1</v>
      </c>
      <c r="D259" s="253">
        <v>0.03</v>
      </c>
      <c r="E259" s="257">
        <f t="shared" si="18"/>
        <v>1.0309278350515465</v>
      </c>
      <c r="F259" s="173">
        <v>50220037</v>
      </c>
      <c r="G259" s="76">
        <f t="shared" si="19"/>
        <v>35.58</v>
      </c>
      <c r="H259" s="77">
        <f t="shared" ref="H259:H267" si="21">+G259*1.175</f>
        <v>41.8065</v>
      </c>
      <c r="I259" s="271">
        <f t="shared" si="20"/>
        <v>32263.067338144338</v>
      </c>
      <c r="M259" s="167" t="s">
        <v>290</v>
      </c>
      <c r="N259" s="166">
        <v>11221205</v>
      </c>
      <c r="O259" s="177">
        <v>5.75</v>
      </c>
    </row>
    <row r="260" spans="2:15">
      <c r="B260" s="82" t="s">
        <v>78</v>
      </c>
      <c r="C260" s="84">
        <v>0</v>
      </c>
      <c r="D260" s="252">
        <v>0.03</v>
      </c>
      <c r="E260" s="258">
        <f t="shared" si="18"/>
        <v>0</v>
      </c>
      <c r="F260" s="256" t="s">
        <v>77</v>
      </c>
      <c r="G260" s="82" t="e">
        <f t="shared" si="19"/>
        <v>#N/A</v>
      </c>
      <c r="H260" s="83"/>
      <c r="I260" s="270">
        <f t="shared" si="20"/>
        <v>0</v>
      </c>
      <c r="M260" s="167" t="s">
        <v>292</v>
      </c>
      <c r="N260" s="166">
        <v>11222206</v>
      </c>
      <c r="O260" s="177">
        <v>5.71</v>
      </c>
    </row>
    <row r="261" spans="2:15">
      <c r="B261" s="76" t="s">
        <v>81</v>
      </c>
      <c r="C261" s="78">
        <v>2</v>
      </c>
      <c r="D261" s="253">
        <v>0.03</v>
      </c>
      <c r="E261" s="257">
        <f t="shared" si="18"/>
        <v>2.061855670103093</v>
      </c>
      <c r="F261" s="178">
        <v>50220033</v>
      </c>
      <c r="G261" s="260">
        <f t="shared" si="19"/>
        <v>1.8</v>
      </c>
      <c r="H261" s="79">
        <f t="shared" si="21"/>
        <v>2.1150000000000002</v>
      </c>
      <c r="I261" s="271">
        <f t="shared" si="20"/>
        <v>3264.3912989690734</v>
      </c>
      <c r="M261" s="167" t="s">
        <v>294</v>
      </c>
      <c r="N261" s="166">
        <v>11222207</v>
      </c>
      <c r="O261" s="177">
        <v>12.9</v>
      </c>
    </row>
    <row r="262" spans="2:15">
      <c r="B262" s="82" t="s">
        <v>83</v>
      </c>
      <c r="C262" s="84">
        <v>0</v>
      </c>
      <c r="D262" s="252">
        <v>0.03</v>
      </c>
      <c r="E262" s="258">
        <f t="shared" si="18"/>
        <v>0</v>
      </c>
      <c r="F262" s="178">
        <v>50220045</v>
      </c>
      <c r="G262" s="82">
        <f t="shared" si="19"/>
        <v>1.8</v>
      </c>
      <c r="H262" s="83">
        <f t="shared" si="21"/>
        <v>2.1150000000000002</v>
      </c>
      <c r="I262" s="270">
        <f t="shared" si="20"/>
        <v>0</v>
      </c>
      <c r="M262" s="167" t="s">
        <v>296</v>
      </c>
      <c r="N262" s="173">
        <v>11222208</v>
      </c>
      <c r="O262" s="177">
        <v>10.029999999999999</v>
      </c>
    </row>
    <row r="263" spans="2:15">
      <c r="B263" s="82" t="s">
        <v>87</v>
      </c>
      <c r="C263" s="92">
        <v>0</v>
      </c>
      <c r="D263" s="253">
        <v>0.03</v>
      </c>
      <c r="E263" s="257">
        <f t="shared" si="18"/>
        <v>0</v>
      </c>
      <c r="F263" s="178">
        <v>50220076</v>
      </c>
      <c r="G263" s="82">
        <f t="shared" si="19"/>
        <v>1.8</v>
      </c>
      <c r="H263" s="77">
        <f t="shared" si="21"/>
        <v>2.1150000000000002</v>
      </c>
      <c r="I263" s="272">
        <f t="shared" si="20"/>
        <v>0</v>
      </c>
      <c r="M263" s="167" t="s">
        <v>298</v>
      </c>
      <c r="N263" s="166">
        <v>11223001</v>
      </c>
      <c r="O263" s="177">
        <v>5.25</v>
      </c>
    </row>
    <row r="264" spans="2:15">
      <c r="B264" s="79"/>
      <c r="C264" s="93"/>
      <c r="D264" s="254">
        <v>0.03</v>
      </c>
      <c r="E264" s="233">
        <f t="shared" si="18"/>
        <v>0</v>
      </c>
      <c r="F264" s="93"/>
      <c r="G264" s="79" t="e">
        <f t="shared" si="19"/>
        <v>#N/A</v>
      </c>
      <c r="H264" s="79"/>
      <c r="I264" s="273">
        <f t="shared" si="20"/>
        <v>0</v>
      </c>
      <c r="M264" s="167" t="s">
        <v>300</v>
      </c>
      <c r="N264" s="166">
        <v>11223002</v>
      </c>
      <c r="O264" s="177">
        <v>5.59</v>
      </c>
    </row>
    <row r="265" spans="2:15">
      <c r="B265" s="68" t="s">
        <v>93</v>
      </c>
      <c r="C265" s="70">
        <v>30</v>
      </c>
      <c r="D265" s="255">
        <v>0.03</v>
      </c>
      <c r="E265" s="259">
        <f t="shared" si="18"/>
        <v>30.927835051546392</v>
      </c>
      <c r="F265" s="166">
        <v>50220038</v>
      </c>
      <c r="G265" s="68">
        <f t="shared" si="19"/>
        <v>2.0099999999999998</v>
      </c>
      <c r="H265" s="65">
        <f t="shared" si="21"/>
        <v>2.3617499999999998</v>
      </c>
      <c r="I265" s="274">
        <f t="shared" si="20"/>
        <v>54678.554257731957</v>
      </c>
      <c r="M265" s="167" t="s">
        <v>302</v>
      </c>
      <c r="N265" s="166">
        <v>11225237</v>
      </c>
      <c r="O265" s="177">
        <v>2.89</v>
      </c>
    </row>
    <row r="266" spans="2:15">
      <c r="B266" s="76" t="s">
        <v>96</v>
      </c>
      <c r="C266" s="78">
        <v>0</v>
      </c>
      <c r="D266" s="253">
        <v>0.03</v>
      </c>
      <c r="E266" s="257">
        <f t="shared" si="18"/>
        <v>0</v>
      </c>
      <c r="F266" s="166">
        <v>50220057</v>
      </c>
      <c r="G266" s="76">
        <f t="shared" si="19"/>
        <v>1.66</v>
      </c>
      <c r="H266" s="79">
        <f t="shared" si="21"/>
        <v>1.9504999999999999</v>
      </c>
      <c r="I266" s="271">
        <f t="shared" si="20"/>
        <v>0</v>
      </c>
      <c r="M266" s="167" t="s">
        <v>304</v>
      </c>
      <c r="N266" s="166">
        <v>11225239</v>
      </c>
      <c r="O266" s="177">
        <v>0.97</v>
      </c>
    </row>
    <row r="267" spans="2:15">
      <c r="B267" s="82" t="s">
        <v>100</v>
      </c>
      <c r="C267" s="84">
        <v>0</v>
      </c>
      <c r="D267" s="252">
        <v>0.03</v>
      </c>
      <c r="E267" s="258">
        <f t="shared" si="18"/>
        <v>0</v>
      </c>
      <c r="F267" s="166">
        <v>50220009</v>
      </c>
      <c r="G267" s="82">
        <f t="shared" si="19"/>
        <v>4.93</v>
      </c>
      <c r="H267" s="73">
        <f t="shared" si="21"/>
        <v>5.7927499999999998</v>
      </c>
      <c r="I267" s="270">
        <f t="shared" si="20"/>
        <v>0</v>
      </c>
      <c r="M267" s="167" t="s">
        <v>306</v>
      </c>
      <c r="N267" s="166">
        <v>11225236</v>
      </c>
      <c r="O267" s="177">
        <v>2.74</v>
      </c>
    </row>
    <row r="268" spans="2:15">
      <c r="B268" s="62"/>
      <c r="C268" s="62"/>
      <c r="D268" s="62"/>
      <c r="E268" s="62"/>
      <c r="F268" s="62"/>
      <c r="G268" s="62"/>
      <c r="H268" s="4"/>
      <c r="I268" s="275"/>
      <c r="M268" s="167" t="s">
        <v>309</v>
      </c>
      <c r="N268" s="166" t="s">
        <v>307</v>
      </c>
      <c r="O268" s="177">
        <v>2.85</v>
      </c>
    </row>
    <row r="269" spans="2:15">
      <c r="B269" s="95" t="s">
        <v>105</v>
      </c>
      <c r="C269" s="96"/>
      <c r="D269" s="96"/>
      <c r="E269" s="97"/>
      <c r="F269" s="97"/>
      <c r="G269" s="97"/>
      <c r="H269" s="97"/>
      <c r="I269" s="276"/>
      <c r="M269" s="167" t="s">
        <v>311</v>
      </c>
      <c r="N269" s="166">
        <v>11225238</v>
      </c>
      <c r="O269" s="177">
        <v>2.16</v>
      </c>
    </row>
    <row r="270" spans="2:15">
      <c r="B270" s="100">
        <v>0</v>
      </c>
      <c r="C270" s="101" t="s">
        <v>163</v>
      </c>
      <c r="D270" s="102"/>
      <c r="E270" s="4" t="s">
        <v>107</v>
      </c>
      <c r="F270" s="4"/>
      <c r="G270" s="4"/>
      <c r="H270" s="4"/>
      <c r="I270" s="277">
        <v>0</v>
      </c>
      <c r="M270" s="179" t="s">
        <v>313</v>
      </c>
      <c r="N270" s="178">
        <v>50220033</v>
      </c>
      <c r="O270" s="180">
        <v>1.8</v>
      </c>
    </row>
    <row r="271" spans="2:15">
      <c r="B271" s="261" t="s">
        <v>403</v>
      </c>
      <c r="C271" s="106">
        <v>28</v>
      </c>
      <c r="D271" s="252">
        <v>0.03</v>
      </c>
      <c r="E271" s="259">
        <f t="shared" ref="E271" si="22">C271/(1-D271)</f>
        <v>28.865979381443299</v>
      </c>
      <c r="F271" s="178">
        <v>51220110</v>
      </c>
      <c r="G271" s="269">
        <f t="shared" ref="G271" si="23">VLOOKUP(F271,$N$205:$O$301,2,FALSE)</f>
        <v>1.3</v>
      </c>
      <c r="H271" s="73">
        <f t="shared" ref="H271" si="24">+G271*1.175</f>
        <v>1.5275000000000001</v>
      </c>
      <c r="I271" s="270">
        <f t="shared" ref="I271" si="25">H271*1.06*$C$5*E271</f>
        <v>33006.623134020621</v>
      </c>
      <c r="M271" s="179" t="s">
        <v>315</v>
      </c>
      <c r="N271" s="178">
        <v>50220045</v>
      </c>
      <c r="O271" s="180">
        <v>1.8</v>
      </c>
    </row>
    <row r="272" spans="2:15">
      <c r="I272" s="245">
        <f>SUM(I257:I271)</f>
        <v>155475.70336701034</v>
      </c>
      <c r="M272" s="179" t="s">
        <v>317</v>
      </c>
      <c r="N272" s="178">
        <v>50220076</v>
      </c>
      <c r="O272" s="180">
        <v>1.8</v>
      </c>
    </row>
    <row r="273" spans="13:15">
      <c r="M273" s="179" t="s">
        <v>318</v>
      </c>
      <c r="N273" s="178">
        <v>50220070</v>
      </c>
      <c r="O273" s="180">
        <v>1.06</v>
      </c>
    </row>
    <row r="274" spans="13:15">
      <c r="M274" s="179" t="s">
        <v>319</v>
      </c>
      <c r="N274" s="178">
        <v>50220009</v>
      </c>
      <c r="O274" s="180">
        <v>4.93</v>
      </c>
    </row>
    <row r="275" spans="13:15">
      <c r="M275" s="179" t="s">
        <v>321</v>
      </c>
      <c r="N275" s="178">
        <v>51220110</v>
      </c>
      <c r="O275" s="182">
        <v>1.3</v>
      </c>
    </row>
    <row r="276" spans="13:15">
      <c r="M276" s="179" t="s">
        <v>323</v>
      </c>
      <c r="N276" s="178">
        <v>51220210</v>
      </c>
      <c r="O276" s="182">
        <v>1.3</v>
      </c>
    </row>
    <row r="277" spans="13:15">
      <c r="M277" s="179" t="s">
        <v>321</v>
      </c>
      <c r="N277" s="178">
        <v>51220111</v>
      </c>
      <c r="O277" s="182">
        <v>1.83</v>
      </c>
    </row>
    <row r="278" spans="13:15">
      <c r="M278" s="179" t="s">
        <v>323</v>
      </c>
      <c r="N278" s="178">
        <v>51220211</v>
      </c>
      <c r="O278" s="182">
        <v>1.83</v>
      </c>
    </row>
    <row r="279" spans="13:15">
      <c r="M279" s="179" t="s">
        <v>327</v>
      </c>
      <c r="N279" s="178">
        <v>50220077</v>
      </c>
      <c r="O279" s="182">
        <v>1.3</v>
      </c>
    </row>
    <row r="280" spans="13:15">
      <c r="M280" s="179" t="s">
        <v>329</v>
      </c>
      <c r="N280" s="178">
        <v>50220078</v>
      </c>
      <c r="O280" s="182">
        <v>1.3</v>
      </c>
    </row>
    <row r="281" spans="13:15">
      <c r="M281" s="179" t="s">
        <v>331</v>
      </c>
      <c r="N281" s="178">
        <v>53220108</v>
      </c>
      <c r="O281" s="182">
        <v>0.21</v>
      </c>
    </row>
    <row r="282" spans="13:15">
      <c r="M282" s="167" t="s">
        <v>333</v>
      </c>
      <c r="N282" s="173">
        <v>53220109</v>
      </c>
      <c r="O282" s="182">
        <v>0.21</v>
      </c>
    </row>
    <row r="283" spans="13:15">
      <c r="M283" s="167" t="s">
        <v>335</v>
      </c>
      <c r="N283" s="173">
        <v>50220079</v>
      </c>
      <c r="O283" s="182">
        <v>0.53</v>
      </c>
    </row>
    <row r="284" spans="13:15">
      <c r="M284" s="167" t="s">
        <v>337</v>
      </c>
      <c r="N284" s="166">
        <v>50220056</v>
      </c>
      <c r="O284" s="168">
        <v>0.69</v>
      </c>
    </row>
    <row r="285" spans="13:15">
      <c r="M285" s="167" t="s">
        <v>131</v>
      </c>
      <c r="N285" s="178">
        <v>11116211</v>
      </c>
      <c r="O285" s="168">
        <v>5.37</v>
      </c>
    </row>
    <row r="286" spans="13:15">
      <c r="M286" s="167" t="s">
        <v>133</v>
      </c>
      <c r="N286" s="178">
        <v>11116212</v>
      </c>
      <c r="O286" s="168">
        <v>7.88</v>
      </c>
    </row>
    <row r="287" spans="13:15">
      <c r="M287" s="167" t="s">
        <v>341</v>
      </c>
      <c r="N287" s="178">
        <v>54200104</v>
      </c>
      <c r="O287" s="168">
        <v>1.41</v>
      </c>
    </row>
    <row r="288" spans="13:15">
      <c r="M288" s="185" t="s">
        <v>343</v>
      </c>
      <c r="N288" s="178">
        <v>50200068</v>
      </c>
      <c r="O288" s="177">
        <v>44.45</v>
      </c>
    </row>
    <row r="289" spans="13:15">
      <c r="M289" s="185" t="s">
        <v>345</v>
      </c>
      <c r="N289" s="178">
        <v>50200069</v>
      </c>
      <c r="O289" s="177">
        <v>44.45</v>
      </c>
    </row>
    <row r="290" spans="13:15">
      <c r="M290" s="185" t="s">
        <v>347</v>
      </c>
      <c r="N290" s="178">
        <v>50200304</v>
      </c>
      <c r="O290" s="177">
        <v>7.71</v>
      </c>
    </row>
    <row r="291" spans="13:15">
      <c r="M291" s="185" t="s">
        <v>349</v>
      </c>
      <c r="N291" s="178">
        <v>50200305</v>
      </c>
      <c r="O291" s="177">
        <v>11.67</v>
      </c>
    </row>
    <row r="292" spans="13:15">
      <c r="M292" s="185" t="s">
        <v>351</v>
      </c>
      <c r="N292" s="178">
        <v>50200306</v>
      </c>
      <c r="O292" s="177">
        <v>9.67</v>
      </c>
    </row>
    <row r="293" spans="13:15">
      <c r="M293" s="185" t="s">
        <v>353</v>
      </c>
      <c r="N293" s="178">
        <v>50200307</v>
      </c>
      <c r="O293" s="177">
        <v>0.75</v>
      </c>
    </row>
    <row r="294" spans="13:15">
      <c r="M294" s="187" t="s">
        <v>355</v>
      </c>
      <c r="N294" s="178">
        <v>50200308</v>
      </c>
      <c r="O294" s="177">
        <v>0.75</v>
      </c>
    </row>
    <row r="295" spans="13:15">
      <c r="M295" s="187" t="s">
        <v>357</v>
      </c>
      <c r="N295" s="178">
        <v>50200309</v>
      </c>
      <c r="O295" s="177">
        <v>6.52</v>
      </c>
    </row>
    <row r="296" spans="13:15">
      <c r="M296" s="187" t="s">
        <v>359</v>
      </c>
      <c r="N296" s="178">
        <v>50200310</v>
      </c>
      <c r="O296" s="177">
        <v>0.52</v>
      </c>
    </row>
    <row r="297" spans="13:15">
      <c r="M297" s="187" t="s">
        <v>361</v>
      </c>
      <c r="N297" s="178">
        <v>51200070</v>
      </c>
      <c r="O297" s="177">
        <v>5.03</v>
      </c>
    </row>
    <row r="298" spans="13:15">
      <c r="M298" s="187" t="s">
        <v>363</v>
      </c>
      <c r="N298" s="178">
        <v>51200071</v>
      </c>
      <c r="O298" s="177">
        <v>5.03</v>
      </c>
    </row>
    <row r="299" spans="13:15">
      <c r="M299" s="189" t="s">
        <v>365</v>
      </c>
      <c r="N299" s="188">
        <v>50220112</v>
      </c>
      <c r="O299" s="177">
        <v>4.62</v>
      </c>
    </row>
    <row r="300" spans="13:15">
      <c r="M300" s="189" t="s">
        <v>367</v>
      </c>
      <c r="N300" s="188">
        <v>60200110</v>
      </c>
      <c r="O300" s="177">
        <v>65.31</v>
      </c>
    </row>
    <row r="301" spans="13:15" ht="15.75" thickBot="1">
      <c r="M301" s="193" t="s">
        <v>369</v>
      </c>
      <c r="N301" s="192">
        <v>60200105</v>
      </c>
      <c r="O301" s="194">
        <v>75.180000000000007</v>
      </c>
    </row>
  </sheetData>
  <mergeCells count="3">
    <mergeCell ref="C191:D191"/>
    <mergeCell ref="E191:G191"/>
    <mergeCell ref="H191:I1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1"/>
  <sheetViews>
    <sheetView topLeftCell="A12" workbookViewId="0">
      <selection activeCell="I272" sqref="I272"/>
    </sheetView>
  </sheetViews>
  <sheetFormatPr baseColWidth="10" defaultRowHeight="15"/>
  <cols>
    <col min="2" max="2" width="38.140625" customWidth="1"/>
    <col min="5" max="5" width="15.7109375" customWidth="1"/>
    <col min="6" max="6" width="16" customWidth="1"/>
    <col min="13" max="13" width="19.85546875" customWidth="1"/>
  </cols>
  <sheetData>
    <row r="1" spans="1:15">
      <c r="B1" s="1" t="s">
        <v>164</v>
      </c>
      <c r="C1" s="1">
        <v>1</v>
      </c>
    </row>
    <row r="2" spans="1:15">
      <c r="B2" s="1" t="s">
        <v>165</v>
      </c>
      <c r="C2" s="1">
        <v>3</v>
      </c>
    </row>
    <row r="3" spans="1:15">
      <c r="F3" s="1" t="s">
        <v>21</v>
      </c>
      <c r="G3" s="1"/>
      <c r="H3" s="1"/>
      <c r="I3" s="1"/>
      <c r="J3" s="1">
        <f>+$I$211</f>
        <v>207357.03706864061</v>
      </c>
      <c r="K3" s="1"/>
    </row>
    <row r="4" spans="1:15">
      <c r="B4" s="1" t="s">
        <v>382</v>
      </c>
      <c r="C4" s="1">
        <v>660</v>
      </c>
      <c r="F4" s="225" t="s">
        <v>55</v>
      </c>
      <c r="G4" s="1"/>
      <c r="H4" s="1"/>
      <c r="I4" s="1"/>
      <c r="J4" s="1">
        <f>+$I$229</f>
        <v>100624.86179072168</v>
      </c>
      <c r="K4" s="1">
        <f>+J4+J5+J6+J7+J8</f>
        <v>385858.15877498663</v>
      </c>
    </row>
    <row r="5" spans="1:15">
      <c r="B5" s="1" t="s">
        <v>383</v>
      </c>
      <c r="C5" s="1">
        <f>1.07*C4</f>
        <v>706.2</v>
      </c>
      <c r="F5" s="1" t="s">
        <v>79</v>
      </c>
      <c r="G5" s="1"/>
      <c r="H5" s="1"/>
      <c r="I5" s="1"/>
      <c r="J5" s="1">
        <f>+$I$244</f>
        <v>37658.244718747432</v>
      </c>
      <c r="K5" s="1"/>
    </row>
    <row r="6" spans="1:15">
      <c r="B6" s="1" t="s">
        <v>384</v>
      </c>
      <c r="C6" s="1">
        <v>26400</v>
      </c>
      <c r="F6" s="4" t="s">
        <v>396</v>
      </c>
      <c r="G6" s="1"/>
      <c r="H6" s="1"/>
      <c r="I6" s="1"/>
      <c r="J6" s="1">
        <f>+$P$101</f>
        <v>13192.783537682477</v>
      </c>
      <c r="K6" s="1"/>
    </row>
    <row r="7" spans="1:15">
      <c r="B7" s="1"/>
      <c r="C7" s="1"/>
      <c r="F7" s="1" t="s">
        <v>114</v>
      </c>
      <c r="G7" s="1"/>
      <c r="H7" s="1"/>
      <c r="I7" s="1"/>
      <c r="J7" s="1">
        <f>$F$189</f>
        <v>78906.565360824752</v>
      </c>
      <c r="K7" s="1"/>
    </row>
    <row r="8" spans="1:15">
      <c r="B8" s="1"/>
      <c r="C8" s="1"/>
      <c r="F8" s="250" t="s">
        <v>56</v>
      </c>
      <c r="G8" s="198"/>
      <c r="H8" s="198"/>
      <c r="I8" s="198"/>
      <c r="J8" s="198">
        <f>+$I$272</f>
        <v>155475.70336701034</v>
      </c>
      <c r="K8" s="1"/>
    </row>
    <row r="9" spans="1:15">
      <c r="B9" s="1"/>
      <c r="C9" s="1"/>
      <c r="F9" s="245" t="s">
        <v>404</v>
      </c>
      <c r="G9" s="245"/>
      <c r="H9" s="245"/>
      <c r="I9" s="245"/>
      <c r="J9" s="245">
        <f>SUM(J3:J8)</f>
        <v>593215.19584362733</v>
      </c>
      <c r="K9" s="1"/>
    </row>
    <row r="10" spans="1:15">
      <c r="B10" s="1"/>
      <c r="C10" s="1"/>
    </row>
    <row r="11" spans="1:15">
      <c r="B11" s="1"/>
      <c r="C11" s="1"/>
    </row>
    <row r="12" spans="1:15">
      <c r="B12" s="1"/>
      <c r="C12" s="1"/>
    </row>
    <row r="13" spans="1:15">
      <c r="B13" s="1"/>
      <c r="C13" s="1"/>
    </row>
    <row r="14" spans="1:15">
      <c r="B14" s="1"/>
      <c r="C14" s="1"/>
    </row>
    <row r="15" spans="1:15">
      <c r="B15" s="1"/>
      <c r="C15" s="1"/>
    </row>
    <row r="16" spans="1:15" ht="15.75" thickBot="1">
      <c r="A16" s="3" t="s">
        <v>5</v>
      </c>
      <c r="B16" s="4"/>
      <c r="C16" s="4"/>
      <c r="D16" s="4"/>
      <c r="E16" s="4"/>
      <c r="F16" s="4"/>
      <c r="G16" s="4"/>
      <c r="H16" s="4"/>
      <c r="I16" s="4"/>
      <c r="J16" s="3" t="s">
        <v>144</v>
      </c>
      <c r="K16" s="3"/>
      <c r="L16" s="3"/>
      <c r="M16" s="3">
        <v>0</v>
      </c>
      <c r="N16" s="4"/>
      <c r="O16" s="4"/>
    </row>
    <row r="17" spans="1:15" ht="15.75" thickBot="1">
      <c r="A17" s="4"/>
      <c r="B17" s="4"/>
      <c r="C17" s="4"/>
      <c r="D17" s="4"/>
      <c r="E17" s="4"/>
      <c r="F17" s="3" t="s">
        <v>6</v>
      </c>
      <c r="G17" s="4"/>
      <c r="H17" s="5" t="s">
        <v>7</v>
      </c>
      <c r="I17" s="4"/>
      <c r="J17" s="3"/>
      <c r="K17" s="3"/>
      <c r="L17" s="3"/>
      <c r="M17" s="3"/>
      <c r="N17" s="4"/>
      <c r="O17" s="4"/>
    </row>
    <row r="18" spans="1:15">
      <c r="A18" s="6" t="s">
        <v>8</v>
      </c>
      <c r="B18" s="7" t="s">
        <v>9</v>
      </c>
      <c r="C18" s="7" t="s">
        <v>10</v>
      </c>
      <c r="D18" s="7" t="s">
        <v>11</v>
      </c>
      <c r="E18" s="8" t="s">
        <v>12</v>
      </c>
      <c r="F18" s="9" t="s">
        <v>12</v>
      </c>
      <c r="G18" s="9" t="s">
        <v>13</v>
      </c>
      <c r="H18" s="10" t="s">
        <v>14</v>
      </c>
      <c r="I18" s="4"/>
      <c r="J18" s="3" t="s">
        <v>145</v>
      </c>
      <c r="K18" s="3"/>
      <c r="L18" s="3" t="s">
        <v>17</v>
      </c>
      <c r="M18" s="3" t="s">
        <v>153</v>
      </c>
      <c r="N18" s="4"/>
      <c r="O18" s="4"/>
    </row>
    <row r="19" spans="1:15">
      <c r="A19" s="11">
        <v>1</v>
      </c>
      <c r="B19" s="12">
        <v>10</v>
      </c>
      <c r="C19" s="12">
        <v>2450</v>
      </c>
      <c r="D19" s="13">
        <v>646</v>
      </c>
      <c r="E19" s="14" t="s">
        <v>147</v>
      </c>
      <c r="F19" s="15">
        <v>0</v>
      </c>
      <c r="G19" s="16">
        <v>0</v>
      </c>
      <c r="H19" s="17">
        <v>0</v>
      </c>
      <c r="I19" s="4"/>
      <c r="J19" s="3"/>
      <c r="K19" s="3"/>
      <c r="L19" s="3" t="s">
        <v>148</v>
      </c>
      <c r="M19" s="3">
        <v>0</v>
      </c>
      <c r="N19" s="4"/>
      <c r="O19" s="4"/>
    </row>
    <row r="20" spans="1:15">
      <c r="A20" s="11">
        <v>2</v>
      </c>
      <c r="B20" s="12">
        <v>10</v>
      </c>
      <c r="C20" s="12">
        <v>2450</v>
      </c>
      <c r="D20" s="13">
        <v>630</v>
      </c>
      <c r="E20" s="14" t="s">
        <v>147</v>
      </c>
      <c r="F20" s="15">
        <v>0</v>
      </c>
      <c r="G20" s="16">
        <v>0</v>
      </c>
      <c r="H20" s="17">
        <v>0</v>
      </c>
      <c r="I20" s="4"/>
      <c r="J20" s="3"/>
      <c r="K20" s="3"/>
      <c r="L20" s="3" t="s">
        <v>150</v>
      </c>
      <c r="M20" s="3">
        <v>0</v>
      </c>
      <c r="N20" s="4"/>
      <c r="O20" s="4"/>
    </row>
    <row r="21" spans="1:15">
      <c r="A21" s="11">
        <v>3</v>
      </c>
      <c r="B21" s="12">
        <v>10</v>
      </c>
      <c r="C21" s="12">
        <v>2450</v>
      </c>
      <c r="D21" s="13">
        <v>630</v>
      </c>
      <c r="E21" s="14" t="s">
        <v>147</v>
      </c>
      <c r="F21" s="15">
        <v>0</v>
      </c>
      <c r="G21" s="16">
        <v>0</v>
      </c>
      <c r="H21" s="17">
        <v>0</v>
      </c>
      <c r="I21" s="4"/>
      <c r="J21" s="3"/>
      <c r="K21" s="3"/>
      <c r="L21" s="3" t="s">
        <v>151</v>
      </c>
      <c r="M21" s="3">
        <v>0</v>
      </c>
      <c r="N21" s="4"/>
      <c r="O21" s="4"/>
    </row>
    <row r="22" spans="1:15">
      <c r="A22" s="11">
        <v>4</v>
      </c>
      <c r="B22" s="12">
        <v>10</v>
      </c>
      <c r="C22" s="12">
        <v>2450</v>
      </c>
      <c r="D22" s="13">
        <v>630</v>
      </c>
      <c r="E22" s="14" t="s">
        <v>147</v>
      </c>
      <c r="F22" s="15">
        <v>0</v>
      </c>
      <c r="G22" s="16">
        <v>0</v>
      </c>
      <c r="H22" s="17">
        <v>0</v>
      </c>
      <c r="I22" s="4"/>
      <c r="J22" s="3"/>
      <c r="K22" s="3"/>
      <c r="L22" s="3"/>
      <c r="M22" s="3"/>
      <c r="N22" s="4"/>
      <c r="O22" s="4"/>
    </row>
    <row r="23" spans="1:15">
      <c r="A23" s="11">
        <v>5</v>
      </c>
      <c r="B23" s="12">
        <v>10</v>
      </c>
      <c r="C23" s="12">
        <v>2450</v>
      </c>
      <c r="D23" s="13">
        <v>630</v>
      </c>
      <c r="E23" s="14" t="s">
        <v>147</v>
      </c>
      <c r="F23" s="15">
        <v>0</v>
      </c>
      <c r="G23" s="16">
        <v>0</v>
      </c>
      <c r="H23" s="17">
        <v>0</v>
      </c>
      <c r="I23" s="4"/>
      <c r="J23" s="3" t="s">
        <v>152</v>
      </c>
      <c r="K23" s="3"/>
      <c r="L23" s="3" t="s">
        <v>17</v>
      </c>
      <c r="M23" s="3" t="s">
        <v>153</v>
      </c>
      <c r="N23" s="4"/>
      <c r="O23" s="4"/>
    </row>
    <row r="24" spans="1:15">
      <c r="A24" s="11">
        <v>6</v>
      </c>
      <c r="B24" s="12">
        <v>10</v>
      </c>
      <c r="C24" s="12">
        <v>2450</v>
      </c>
      <c r="D24" s="13">
        <v>630</v>
      </c>
      <c r="E24" s="14" t="s">
        <v>147</v>
      </c>
      <c r="F24" s="15">
        <v>0</v>
      </c>
      <c r="G24" s="16">
        <v>0</v>
      </c>
      <c r="H24" s="17">
        <v>0</v>
      </c>
      <c r="I24" s="4"/>
      <c r="J24" s="3"/>
      <c r="K24" s="3"/>
      <c r="L24" s="3" t="s">
        <v>148</v>
      </c>
      <c r="M24" s="3">
        <v>0</v>
      </c>
      <c r="N24" s="4"/>
      <c r="O24" s="4"/>
    </row>
    <row r="25" spans="1:15">
      <c r="A25" s="11">
        <v>7</v>
      </c>
      <c r="B25" s="12">
        <v>10</v>
      </c>
      <c r="C25" s="12">
        <v>2450</v>
      </c>
      <c r="D25" s="13">
        <v>630</v>
      </c>
      <c r="E25" s="14" t="s">
        <v>147</v>
      </c>
      <c r="F25" s="15">
        <v>0</v>
      </c>
      <c r="G25" s="16">
        <v>0</v>
      </c>
      <c r="H25" s="17">
        <v>0</v>
      </c>
      <c r="I25" s="4"/>
      <c r="J25" s="3"/>
      <c r="K25" s="3"/>
      <c r="L25" s="3" t="s">
        <v>150</v>
      </c>
      <c r="M25" s="3">
        <v>0</v>
      </c>
      <c r="N25" s="4"/>
      <c r="O25" s="4"/>
    </row>
    <row r="26" spans="1:15">
      <c r="A26" s="11">
        <v>8</v>
      </c>
      <c r="B26" s="12">
        <v>10</v>
      </c>
      <c r="C26" s="12">
        <v>2450</v>
      </c>
      <c r="D26" s="13">
        <v>630</v>
      </c>
      <c r="E26" s="14" t="s">
        <v>147</v>
      </c>
      <c r="F26" s="15">
        <v>0</v>
      </c>
      <c r="G26" s="16">
        <v>0</v>
      </c>
      <c r="H26" s="17">
        <v>0</v>
      </c>
      <c r="I26" s="4"/>
      <c r="J26" s="3"/>
      <c r="K26" s="3"/>
      <c r="L26" s="3" t="s">
        <v>151</v>
      </c>
      <c r="M26" s="3">
        <v>0</v>
      </c>
      <c r="N26" s="4"/>
      <c r="O26" s="4"/>
    </row>
    <row r="27" spans="1:15">
      <c r="A27" s="11">
        <v>9</v>
      </c>
      <c r="B27" s="12">
        <v>10</v>
      </c>
      <c r="C27" s="12">
        <v>2450</v>
      </c>
      <c r="D27" s="13">
        <v>643</v>
      </c>
      <c r="E27" s="14" t="s">
        <v>147</v>
      </c>
      <c r="F27" s="15">
        <v>0</v>
      </c>
      <c r="G27" s="16">
        <v>0</v>
      </c>
      <c r="H27" s="17">
        <v>0</v>
      </c>
      <c r="I27" s="4"/>
      <c r="J27" s="4"/>
      <c r="K27" s="4"/>
      <c r="L27" s="4"/>
      <c r="M27" s="4"/>
      <c r="N27" s="4"/>
      <c r="O27" s="4"/>
    </row>
    <row r="28" spans="1:15">
      <c r="A28" s="11">
        <v>10</v>
      </c>
      <c r="B28" s="12">
        <v>10</v>
      </c>
      <c r="C28" s="12">
        <v>2450</v>
      </c>
      <c r="D28" s="13">
        <v>643</v>
      </c>
      <c r="E28" s="14" t="s">
        <v>147</v>
      </c>
      <c r="F28" s="15">
        <v>0</v>
      </c>
      <c r="G28" s="16">
        <v>0</v>
      </c>
      <c r="H28" s="17">
        <v>0</v>
      </c>
      <c r="I28" s="4"/>
      <c r="J28" s="4"/>
      <c r="K28" s="4"/>
      <c r="L28" s="4"/>
      <c r="M28" s="4"/>
      <c r="N28" s="4"/>
      <c r="O28" s="4"/>
    </row>
    <row r="29" spans="1:15">
      <c r="A29" s="11">
        <v>11</v>
      </c>
      <c r="B29" s="12">
        <v>10</v>
      </c>
      <c r="C29" s="12">
        <v>2450</v>
      </c>
      <c r="D29" s="13">
        <v>643</v>
      </c>
      <c r="E29" s="14" t="s">
        <v>147</v>
      </c>
      <c r="F29" s="15">
        <v>0</v>
      </c>
      <c r="G29" s="16">
        <v>0</v>
      </c>
      <c r="H29" s="17">
        <v>0</v>
      </c>
      <c r="I29" s="4"/>
      <c r="J29" s="4"/>
      <c r="K29" s="4"/>
      <c r="L29" s="4"/>
      <c r="M29" s="4"/>
      <c r="N29" s="4"/>
      <c r="O29" s="4"/>
    </row>
    <row r="30" spans="1:15">
      <c r="A30" s="11">
        <v>12</v>
      </c>
      <c r="B30" s="12">
        <v>10</v>
      </c>
      <c r="C30" s="12">
        <v>2450</v>
      </c>
      <c r="D30" s="13">
        <v>643</v>
      </c>
      <c r="E30" s="14" t="s">
        <v>147</v>
      </c>
      <c r="F30" s="15">
        <v>0</v>
      </c>
      <c r="G30" s="16">
        <v>0</v>
      </c>
      <c r="H30" s="17">
        <v>0</v>
      </c>
      <c r="I30" s="4"/>
      <c r="J30" s="4"/>
      <c r="K30" s="4"/>
      <c r="L30" s="4"/>
      <c r="M30" s="4"/>
      <c r="N30" s="4"/>
      <c r="O30" s="4"/>
    </row>
    <row r="31" spans="1:15">
      <c r="A31" s="11">
        <v>13</v>
      </c>
      <c r="B31" s="12">
        <v>10</v>
      </c>
      <c r="C31" s="12">
        <v>2450</v>
      </c>
      <c r="D31" s="13">
        <v>643</v>
      </c>
      <c r="E31" s="14" t="s">
        <v>147</v>
      </c>
      <c r="F31" s="15">
        <v>0</v>
      </c>
      <c r="G31" s="16">
        <v>0</v>
      </c>
      <c r="H31" s="17">
        <v>0</v>
      </c>
      <c r="I31" s="4"/>
      <c r="J31" s="4"/>
      <c r="K31" s="4"/>
      <c r="L31" s="4"/>
      <c r="M31" s="4"/>
      <c r="N31" s="4"/>
      <c r="O31" s="4"/>
    </row>
    <row r="32" spans="1:15">
      <c r="A32" s="11">
        <v>14</v>
      </c>
      <c r="B32" s="12">
        <v>0</v>
      </c>
      <c r="C32" s="12">
        <v>0</v>
      </c>
      <c r="D32" s="13">
        <v>0</v>
      </c>
      <c r="E32" s="14">
        <v>0</v>
      </c>
      <c r="F32" s="15">
        <v>0</v>
      </c>
      <c r="G32" s="16">
        <v>0</v>
      </c>
      <c r="H32" s="17">
        <v>0</v>
      </c>
      <c r="I32" s="4"/>
      <c r="J32" s="4"/>
      <c r="K32" s="4"/>
      <c r="L32" s="4"/>
      <c r="M32" s="4"/>
      <c r="N32" s="4"/>
      <c r="O32" s="4"/>
    </row>
    <row r="33" spans="1:15">
      <c r="A33" s="11">
        <v>15</v>
      </c>
      <c r="B33" s="12">
        <v>0</v>
      </c>
      <c r="C33" s="12">
        <v>0</v>
      </c>
      <c r="D33" s="13">
        <v>0</v>
      </c>
      <c r="E33" s="14">
        <v>0</v>
      </c>
      <c r="F33" s="15">
        <v>0</v>
      </c>
      <c r="G33" s="16">
        <v>0</v>
      </c>
      <c r="H33" s="17">
        <v>0</v>
      </c>
      <c r="I33" s="4"/>
      <c r="J33" s="4"/>
      <c r="K33" s="4"/>
      <c r="L33" s="4"/>
      <c r="M33" s="4"/>
      <c r="N33" s="4"/>
      <c r="O33" s="4"/>
    </row>
    <row r="34" spans="1:15">
      <c r="A34" s="11">
        <v>16</v>
      </c>
      <c r="B34" s="12">
        <v>0</v>
      </c>
      <c r="C34" s="12">
        <v>0</v>
      </c>
      <c r="D34" s="13">
        <v>0</v>
      </c>
      <c r="E34" s="14">
        <v>0</v>
      </c>
      <c r="F34" s="15">
        <v>0</v>
      </c>
      <c r="G34" s="16">
        <v>0</v>
      </c>
      <c r="H34" s="17">
        <v>0</v>
      </c>
      <c r="I34" s="4"/>
      <c r="J34" s="4"/>
      <c r="K34" s="4"/>
      <c r="L34" s="4"/>
      <c r="M34" s="4"/>
      <c r="N34" s="4"/>
      <c r="O34" s="4"/>
    </row>
    <row r="35" spans="1:15">
      <c r="A35" s="11">
        <v>17</v>
      </c>
      <c r="B35" s="12">
        <v>0</v>
      </c>
      <c r="C35" s="12">
        <v>0</v>
      </c>
      <c r="D35" s="13">
        <v>0</v>
      </c>
      <c r="E35" s="14">
        <v>0</v>
      </c>
      <c r="F35" s="15">
        <v>0</v>
      </c>
      <c r="G35" s="16">
        <v>0</v>
      </c>
      <c r="H35" s="17">
        <v>0</v>
      </c>
      <c r="I35" s="4"/>
      <c r="J35" s="4"/>
      <c r="K35" s="4"/>
      <c r="L35" s="4"/>
      <c r="M35" s="4"/>
      <c r="N35" s="4"/>
      <c r="O35" s="4"/>
    </row>
    <row r="36" spans="1:15">
      <c r="A36" s="11">
        <v>18</v>
      </c>
      <c r="B36" s="12">
        <v>0</v>
      </c>
      <c r="C36" s="12">
        <v>0</v>
      </c>
      <c r="D36" s="13">
        <v>0</v>
      </c>
      <c r="E36" s="14">
        <v>0</v>
      </c>
      <c r="F36" s="15">
        <v>0</v>
      </c>
      <c r="G36" s="16">
        <v>0</v>
      </c>
      <c r="H36" s="17">
        <v>0</v>
      </c>
      <c r="I36" s="4"/>
      <c r="J36" s="4"/>
      <c r="K36" s="4"/>
      <c r="L36" s="4"/>
      <c r="M36" s="4"/>
      <c r="N36" s="4"/>
      <c r="O36" s="4"/>
    </row>
    <row r="37" spans="1:15">
      <c r="A37" s="11">
        <v>19</v>
      </c>
      <c r="B37" s="12">
        <v>0</v>
      </c>
      <c r="C37" s="12">
        <v>0</v>
      </c>
      <c r="D37" s="13">
        <v>0</v>
      </c>
      <c r="E37" s="14">
        <v>0</v>
      </c>
      <c r="F37" s="15">
        <v>0</v>
      </c>
      <c r="G37" s="16">
        <v>0</v>
      </c>
      <c r="H37" s="17">
        <v>0</v>
      </c>
      <c r="I37" s="4"/>
      <c r="J37" s="4"/>
      <c r="K37" s="4"/>
      <c r="L37" s="4"/>
      <c r="M37" s="4"/>
      <c r="N37" s="4"/>
      <c r="O37" s="4"/>
    </row>
    <row r="38" spans="1:15">
      <c r="A38" s="11">
        <v>20</v>
      </c>
      <c r="B38" s="12">
        <v>0</v>
      </c>
      <c r="C38" s="12">
        <v>0</v>
      </c>
      <c r="D38" s="13">
        <v>0</v>
      </c>
      <c r="E38" s="14">
        <v>0</v>
      </c>
      <c r="F38" s="15">
        <v>0</v>
      </c>
      <c r="G38" s="16">
        <v>0</v>
      </c>
      <c r="H38" s="17">
        <v>0</v>
      </c>
      <c r="I38" s="4"/>
      <c r="J38" s="4"/>
      <c r="K38" s="4"/>
      <c r="L38" s="4"/>
      <c r="M38" s="4"/>
      <c r="N38" s="4"/>
      <c r="O38" s="4"/>
    </row>
    <row r="39" spans="1:15">
      <c r="A39" s="11">
        <v>21</v>
      </c>
      <c r="B39" s="12">
        <v>0</v>
      </c>
      <c r="C39" s="12">
        <v>0</v>
      </c>
      <c r="D39" s="13">
        <v>0</v>
      </c>
      <c r="E39" s="14">
        <v>0</v>
      </c>
      <c r="F39" s="15">
        <v>0</v>
      </c>
      <c r="G39" s="16">
        <v>0</v>
      </c>
      <c r="H39" s="17">
        <v>0</v>
      </c>
      <c r="I39" s="4"/>
      <c r="J39" s="4"/>
      <c r="K39" s="4"/>
      <c r="L39" s="4"/>
      <c r="M39" s="4"/>
      <c r="N39" s="4"/>
      <c r="O39" s="4"/>
    </row>
    <row r="40" spans="1:15">
      <c r="A40" s="11">
        <v>22</v>
      </c>
      <c r="B40" s="12">
        <v>0</v>
      </c>
      <c r="C40" s="12">
        <v>0</v>
      </c>
      <c r="D40" s="13">
        <v>0</v>
      </c>
      <c r="E40" s="14">
        <v>0</v>
      </c>
      <c r="F40" s="15">
        <v>0</v>
      </c>
      <c r="G40" s="16">
        <v>0</v>
      </c>
      <c r="H40" s="17">
        <v>0</v>
      </c>
      <c r="I40" s="4"/>
      <c r="J40" s="4"/>
      <c r="K40" s="4"/>
      <c r="L40" s="4"/>
      <c r="M40" s="4"/>
      <c r="N40" s="4"/>
      <c r="O40" s="4"/>
    </row>
    <row r="41" spans="1:15">
      <c r="A41" s="11">
        <v>23</v>
      </c>
      <c r="B41" s="12">
        <v>0</v>
      </c>
      <c r="C41" s="12">
        <v>0</v>
      </c>
      <c r="D41" s="13">
        <v>0</v>
      </c>
      <c r="E41" s="14">
        <v>0</v>
      </c>
      <c r="F41" s="15">
        <v>0</v>
      </c>
      <c r="G41" s="16">
        <v>0</v>
      </c>
      <c r="H41" s="17">
        <v>0</v>
      </c>
      <c r="I41" s="4"/>
      <c r="J41" s="4"/>
      <c r="K41" s="4"/>
      <c r="L41" s="4"/>
      <c r="M41" s="4"/>
      <c r="N41" s="4"/>
      <c r="O41" s="4"/>
    </row>
    <row r="42" spans="1:15">
      <c r="A42" s="11">
        <v>24</v>
      </c>
      <c r="B42" s="12">
        <v>0</v>
      </c>
      <c r="C42" s="12">
        <v>0</v>
      </c>
      <c r="D42" s="13">
        <v>0</v>
      </c>
      <c r="E42" s="14">
        <v>0</v>
      </c>
      <c r="F42" s="15">
        <v>0</v>
      </c>
      <c r="G42" s="16">
        <v>0</v>
      </c>
      <c r="H42" s="17">
        <v>0</v>
      </c>
      <c r="I42" s="4"/>
      <c r="J42" s="4"/>
      <c r="K42" s="4"/>
      <c r="L42" s="4"/>
      <c r="M42" s="4"/>
      <c r="N42" s="4"/>
      <c r="O42" s="4"/>
    </row>
    <row r="43" spans="1:15">
      <c r="A43" s="11">
        <v>25</v>
      </c>
      <c r="B43" s="12">
        <v>0</v>
      </c>
      <c r="C43" s="12">
        <v>0</v>
      </c>
      <c r="D43" s="13">
        <v>0</v>
      </c>
      <c r="E43" s="14">
        <v>0</v>
      </c>
      <c r="F43" s="15">
        <v>0</v>
      </c>
      <c r="G43" s="16">
        <v>0</v>
      </c>
      <c r="H43" s="17">
        <v>0</v>
      </c>
      <c r="I43" s="4"/>
      <c r="J43" s="4"/>
      <c r="K43" s="4"/>
      <c r="L43" s="4"/>
      <c r="M43" s="4"/>
      <c r="N43" s="4"/>
      <c r="O43" s="4"/>
    </row>
    <row r="44" spans="1:15">
      <c r="A44" s="11">
        <v>26</v>
      </c>
      <c r="B44" s="12">
        <v>0</v>
      </c>
      <c r="C44" s="12">
        <v>0</v>
      </c>
      <c r="D44" s="13">
        <v>0</v>
      </c>
      <c r="E44" s="14">
        <v>0</v>
      </c>
      <c r="F44" s="15">
        <v>0</v>
      </c>
      <c r="G44" s="16">
        <v>0</v>
      </c>
      <c r="H44" s="17">
        <v>0</v>
      </c>
      <c r="I44" s="4"/>
      <c r="J44" s="4"/>
      <c r="K44" s="4"/>
      <c r="L44" s="4"/>
      <c r="M44" s="4"/>
      <c r="N44" s="4"/>
      <c r="O44" s="4"/>
    </row>
    <row r="45" spans="1:15">
      <c r="A45" s="11">
        <v>27</v>
      </c>
      <c r="B45" s="12">
        <v>0</v>
      </c>
      <c r="C45" s="12">
        <v>0</v>
      </c>
      <c r="D45" s="13">
        <v>0</v>
      </c>
      <c r="E45" s="14">
        <v>0</v>
      </c>
      <c r="F45" s="15">
        <v>0</v>
      </c>
      <c r="G45" s="16">
        <v>0</v>
      </c>
      <c r="H45" s="17">
        <v>0</v>
      </c>
      <c r="I45" s="4"/>
      <c r="J45" s="4"/>
      <c r="K45" s="4"/>
      <c r="L45" s="4"/>
      <c r="M45" s="4"/>
      <c r="N45" s="4"/>
      <c r="O45" s="4"/>
    </row>
    <row r="46" spans="1:15">
      <c r="A46" s="11">
        <v>28</v>
      </c>
      <c r="B46" s="12">
        <v>0</v>
      </c>
      <c r="C46" s="12">
        <v>0</v>
      </c>
      <c r="D46" s="13">
        <v>0</v>
      </c>
      <c r="E46" s="14">
        <v>0</v>
      </c>
      <c r="F46" s="15">
        <v>0</v>
      </c>
      <c r="G46" s="16">
        <v>0</v>
      </c>
      <c r="H46" s="17">
        <v>0</v>
      </c>
      <c r="I46" s="4"/>
      <c r="J46" s="4"/>
      <c r="K46" s="3" t="s">
        <v>15</v>
      </c>
      <c r="L46" s="4"/>
      <c r="M46" s="4"/>
      <c r="N46" s="18" t="s">
        <v>154</v>
      </c>
      <c r="O46" s="4"/>
    </row>
    <row r="47" spans="1:15">
      <c r="A47" s="11">
        <v>29</v>
      </c>
      <c r="B47" s="12">
        <v>0</v>
      </c>
      <c r="C47" s="12">
        <v>0</v>
      </c>
      <c r="D47" s="13">
        <v>0</v>
      </c>
      <c r="E47" s="14">
        <v>0</v>
      </c>
      <c r="F47" s="15">
        <v>0</v>
      </c>
      <c r="G47" s="16">
        <v>0</v>
      </c>
      <c r="H47" s="17">
        <v>0</v>
      </c>
      <c r="I47" s="4"/>
      <c r="J47" s="4"/>
      <c r="K47" s="3" t="s">
        <v>16</v>
      </c>
      <c r="L47" s="4"/>
      <c r="M47" s="4"/>
      <c r="N47" s="18" t="s">
        <v>154</v>
      </c>
      <c r="O47" s="4"/>
    </row>
    <row r="48" spans="1:15" ht="15.75" thickBot="1">
      <c r="A48" s="19">
        <v>30</v>
      </c>
      <c r="B48" s="20">
        <v>0</v>
      </c>
      <c r="C48" s="20">
        <v>0</v>
      </c>
      <c r="D48" s="21">
        <v>0</v>
      </c>
      <c r="E48" s="22">
        <v>0</v>
      </c>
      <c r="F48" s="23">
        <v>0</v>
      </c>
      <c r="G48" s="16">
        <v>0</v>
      </c>
      <c r="H48" s="17">
        <v>0</v>
      </c>
      <c r="I48" s="4"/>
      <c r="J48" s="4"/>
      <c r="K48" s="4"/>
      <c r="L48" s="4"/>
      <c r="M48" s="4"/>
      <c r="N48" s="4"/>
      <c r="O48" s="4"/>
    </row>
    <row r="49" spans="1:15">
      <c r="A49" s="4"/>
      <c r="B49" s="4"/>
      <c r="C49" s="4"/>
      <c r="D49" s="4"/>
      <c r="E49" s="4"/>
      <c r="F49" s="4"/>
      <c r="G49" s="2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B50" s="4"/>
      <c r="C50" s="4"/>
      <c r="D50" s="4"/>
      <c r="E50" s="4"/>
      <c r="F50" s="4"/>
      <c r="G50" s="25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3" t="s">
        <v>144</v>
      </c>
      <c r="B54" s="3"/>
      <c r="C54" s="3">
        <v>0</v>
      </c>
      <c r="D54" s="4"/>
      <c r="E54" s="4"/>
      <c r="F54" s="24"/>
      <c r="G54" s="24"/>
      <c r="H54" s="24"/>
      <c r="I54" s="24"/>
      <c r="J54" s="4"/>
      <c r="K54" s="4"/>
      <c r="L54" s="4"/>
      <c r="M54" s="4"/>
      <c r="N54" s="4"/>
      <c r="O54" s="4"/>
    </row>
    <row r="55" spans="1:15">
      <c r="A55" s="3" t="s">
        <v>17</v>
      </c>
      <c r="B55" s="3" t="s">
        <v>153</v>
      </c>
      <c r="C55" s="4"/>
      <c r="D55" s="4"/>
      <c r="E55" s="26" t="s">
        <v>18</v>
      </c>
      <c r="F55" s="24"/>
      <c r="G55" s="24"/>
      <c r="H55" s="24"/>
      <c r="I55" s="4"/>
      <c r="J55" s="4"/>
      <c r="K55" s="4"/>
      <c r="L55" s="4"/>
      <c r="M55" s="4"/>
      <c r="N55" s="4"/>
      <c r="O55" s="4"/>
    </row>
    <row r="56" spans="1:15">
      <c r="A56" s="4"/>
      <c r="B56" s="27" t="s">
        <v>19</v>
      </c>
      <c r="C56" s="4"/>
      <c r="D56" s="4"/>
      <c r="E56" s="26" t="s">
        <v>20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75" thickBot="1">
      <c r="A57" s="3" t="s">
        <v>21</v>
      </c>
      <c r="B57" s="27" t="s">
        <v>22</v>
      </c>
      <c r="C57" s="4"/>
      <c r="D57" s="4"/>
      <c r="E57" s="26" t="s">
        <v>23</v>
      </c>
      <c r="F57" s="4"/>
      <c r="G57" s="4"/>
      <c r="H57" s="4"/>
      <c r="I57" s="4"/>
      <c r="J57" s="4"/>
      <c r="K57" s="3" t="s">
        <v>24</v>
      </c>
      <c r="L57" s="3"/>
      <c r="M57" s="4"/>
      <c r="N57" s="4"/>
      <c r="O57" s="4"/>
    </row>
    <row r="58" spans="1:15">
      <c r="A58" s="28" t="s">
        <v>25</v>
      </c>
      <c r="B58" s="29" t="s">
        <v>155</v>
      </c>
      <c r="C58" s="29"/>
      <c r="D58" s="29"/>
      <c r="E58" s="29" t="s">
        <v>26</v>
      </c>
      <c r="F58" s="29"/>
      <c r="G58" s="29" t="s">
        <v>27</v>
      </c>
      <c r="H58" s="29"/>
      <c r="I58" s="29"/>
      <c r="J58" s="4"/>
      <c r="K58" s="30"/>
      <c r="L58" s="31" t="s">
        <v>28</v>
      </c>
      <c r="M58" s="31" t="s">
        <v>29</v>
      </c>
      <c r="N58" s="32" t="s">
        <v>30</v>
      </c>
      <c r="O58" s="33" t="s">
        <v>31</v>
      </c>
    </row>
    <row r="59" spans="1:15">
      <c r="A59" s="29" t="s">
        <v>32</v>
      </c>
      <c r="B59" s="29" t="s">
        <v>33</v>
      </c>
      <c r="C59" s="29" t="s">
        <v>34</v>
      </c>
      <c r="D59" s="29" t="s">
        <v>35</v>
      </c>
      <c r="E59" s="29" t="s">
        <v>36</v>
      </c>
      <c r="F59" s="29" t="s">
        <v>37</v>
      </c>
      <c r="G59" s="29" t="s">
        <v>36</v>
      </c>
      <c r="H59" s="29" t="s">
        <v>37</v>
      </c>
      <c r="I59" s="29" t="s">
        <v>38</v>
      </c>
      <c r="J59" s="4"/>
      <c r="K59" s="34">
        <v>1</v>
      </c>
      <c r="L59" s="16">
        <v>10</v>
      </c>
      <c r="M59" s="16">
        <v>635</v>
      </c>
      <c r="N59" s="16" t="s">
        <v>154</v>
      </c>
      <c r="O59" s="35" t="s">
        <v>154</v>
      </c>
    </row>
    <row r="60" spans="1:15">
      <c r="A60" s="16">
        <v>1</v>
      </c>
      <c r="B60" s="36">
        <v>5094</v>
      </c>
      <c r="C60" s="16">
        <v>0</v>
      </c>
      <c r="D60" s="16">
        <v>0</v>
      </c>
      <c r="E60" s="36">
        <v>585</v>
      </c>
      <c r="F60" s="36">
        <v>0</v>
      </c>
      <c r="G60" s="36">
        <v>90.5</v>
      </c>
      <c r="H60" s="36">
        <v>0</v>
      </c>
      <c r="I60" s="16" t="s">
        <v>154</v>
      </c>
      <c r="J60" s="4"/>
      <c r="K60" s="34">
        <v>2</v>
      </c>
      <c r="L60" s="16">
        <v>10</v>
      </c>
      <c r="M60" s="16">
        <v>619</v>
      </c>
      <c r="N60" s="16" t="s">
        <v>154</v>
      </c>
      <c r="O60" s="35" t="s">
        <v>154</v>
      </c>
    </row>
    <row r="61" spans="1:15">
      <c r="A61" s="16">
        <v>2</v>
      </c>
      <c r="B61" s="36">
        <v>3246.5</v>
      </c>
      <c r="C61" s="16">
        <v>0</v>
      </c>
      <c r="D61" s="16">
        <v>0</v>
      </c>
      <c r="E61" s="36">
        <v>0</v>
      </c>
      <c r="F61" s="36">
        <v>2664.4</v>
      </c>
      <c r="G61" s="36">
        <v>0</v>
      </c>
      <c r="H61" s="36">
        <v>3156</v>
      </c>
      <c r="I61" s="16" t="s">
        <v>154</v>
      </c>
      <c r="J61" s="4"/>
      <c r="K61" s="34">
        <v>3</v>
      </c>
      <c r="L61" s="16">
        <v>10</v>
      </c>
      <c r="M61" s="16">
        <v>619</v>
      </c>
      <c r="N61" s="16" t="s">
        <v>154</v>
      </c>
      <c r="O61" s="35" t="s">
        <v>154</v>
      </c>
    </row>
    <row r="62" spans="1:15">
      <c r="A62" s="16">
        <v>3</v>
      </c>
      <c r="B62" s="36">
        <v>0</v>
      </c>
      <c r="C62" s="16">
        <v>0</v>
      </c>
      <c r="D62" s="16">
        <v>0</v>
      </c>
      <c r="E62" s="36">
        <v>0</v>
      </c>
      <c r="F62" s="36">
        <v>0</v>
      </c>
      <c r="G62" s="36">
        <v>0</v>
      </c>
      <c r="H62" s="36">
        <v>0</v>
      </c>
      <c r="I62" s="16">
        <v>0</v>
      </c>
      <c r="J62" s="4"/>
      <c r="K62" s="34">
        <v>4</v>
      </c>
      <c r="L62" s="16">
        <v>10</v>
      </c>
      <c r="M62" s="16">
        <v>619</v>
      </c>
      <c r="N62" s="16" t="s">
        <v>154</v>
      </c>
      <c r="O62" s="35" t="s">
        <v>154</v>
      </c>
    </row>
    <row r="63" spans="1:15">
      <c r="A63" s="16">
        <v>4</v>
      </c>
      <c r="B63" s="36">
        <v>0</v>
      </c>
      <c r="C63" s="16">
        <v>0</v>
      </c>
      <c r="D63" s="16">
        <v>0</v>
      </c>
      <c r="E63" s="36">
        <v>0</v>
      </c>
      <c r="F63" s="36">
        <v>0</v>
      </c>
      <c r="G63" s="36">
        <v>0</v>
      </c>
      <c r="H63" s="36">
        <v>0</v>
      </c>
      <c r="I63" s="16">
        <v>0</v>
      </c>
      <c r="J63" s="4"/>
      <c r="K63" s="34">
        <v>5</v>
      </c>
      <c r="L63" s="16">
        <v>10</v>
      </c>
      <c r="M63" s="16">
        <v>619</v>
      </c>
      <c r="N63" s="16" t="s">
        <v>154</v>
      </c>
      <c r="O63" s="35" t="s">
        <v>154</v>
      </c>
    </row>
    <row r="64" spans="1:15">
      <c r="A64" s="16">
        <v>5</v>
      </c>
      <c r="B64" s="36">
        <v>0</v>
      </c>
      <c r="C64" s="16">
        <v>0</v>
      </c>
      <c r="D64" s="16">
        <v>0</v>
      </c>
      <c r="E64" s="36">
        <v>0</v>
      </c>
      <c r="F64" s="36">
        <v>0</v>
      </c>
      <c r="G64" s="36">
        <v>0</v>
      </c>
      <c r="H64" s="36">
        <v>0</v>
      </c>
      <c r="I64" s="16">
        <v>0</v>
      </c>
      <c r="J64" s="4"/>
      <c r="K64" s="34">
        <v>6</v>
      </c>
      <c r="L64" s="16">
        <v>10</v>
      </c>
      <c r="M64" s="16">
        <v>619</v>
      </c>
      <c r="N64" s="16" t="s">
        <v>154</v>
      </c>
      <c r="O64" s="35" t="s">
        <v>154</v>
      </c>
    </row>
    <row r="65" spans="1:15">
      <c r="A65" s="16">
        <v>6</v>
      </c>
      <c r="B65" s="36">
        <v>0</v>
      </c>
      <c r="C65" s="16">
        <v>0</v>
      </c>
      <c r="D65" s="16">
        <v>0</v>
      </c>
      <c r="E65" s="36">
        <v>0</v>
      </c>
      <c r="F65" s="36">
        <v>0</v>
      </c>
      <c r="G65" s="36">
        <v>0</v>
      </c>
      <c r="H65" s="36">
        <v>0</v>
      </c>
      <c r="I65" s="16">
        <v>0</v>
      </c>
      <c r="J65" s="4"/>
      <c r="K65" s="34">
        <v>7</v>
      </c>
      <c r="L65" s="16">
        <v>10</v>
      </c>
      <c r="M65" s="16">
        <v>619</v>
      </c>
      <c r="N65" s="16" t="s">
        <v>154</v>
      </c>
      <c r="O65" s="35" t="s">
        <v>154</v>
      </c>
    </row>
    <row r="66" spans="1:15">
      <c r="A66" s="16">
        <v>7</v>
      </c>
      <c r="B66" s="36">
        <v>0</v>
      </c>
      <c r="C66" s="16">
        <v>0</v>
      </c>
      <c r="D66" s="16">
        <v>0</v>
      </c>
      <c r="E66" s="36">
        <v>0</v>
      </c>
      <c r="F66" s="36">
        <v>0</v>
      </c>
      <c r="G66" s="36">
        <v>0</v>
      </c>
      <c r="H66" s="36">
        <v>0</v>
      </c>
      <c r="I66" s="16">
        <v>0</v>
      </c>
      <c r="J66" s="4"/>
      <c r="K66" s="34">
        <v>8</v>
      </c>
      <c r="L66" s="16">
        <v>10</v>
      </c>
      <c r="M66" s="16">
        <v>619</v>
      </c>
      <c r="N66" s="16" t="s">
        <v>154</v>
      </c>
      <c r="O66" s="35" t="s">
        <v>154</v>
      </c>
    </row>
    <row r="67" spans="1:15">
      <c r="A67" s="16">
        <v>8</v>
      </c>
      <c r="B67" s="36">
        <v>0</v>
      </c>
      <c r="C67" s="16">
        <v>0</v>
      </c>
      <c r="D67" s="16">
        <v>0</v>
      </c>
      <c r="E67" s="36">
        <v>0</v>
      </c>
      <c r="F67" s="36">
        <v>0</v>
      </c>
      <c r="G67" s="36">
        <v>0</v>
      </c>
      <c r="H67" s="36">
        <v>0</v>
      </c>
      <c r="I67" s="16">
        <v>0</v>
      </c>
      <c r="J67" s="4"/>
      <c r="K67" s="34">
        <v>9</v>
      </c>
      <c r="L67" s="16">
        <v>10</v>
      </c>
      <c r="M67" s="16">
        <v>632</v>
      </c>
      <c r="N67" s="16" t="s">
        <v>154</v>
      </c>
      <c r="O67" s="35" t="s">
        <v>154</v>
      </c>
    </row>
    <row r="68" spans="1:15">
      <c r="A68" s="16">
        <v>9</v>
      </c>
      <c r="B68" s="36">
        <v>0</v>
      </c>
      <c r="C68" s="16">
        <v>0</v>
      </c>
      <c r="D68" s="16">
        <v>0</v>
      </c>
      <c r="E68" s="36">
        <v>0</v>
      </c>
      <c r="F68" s="36">
        <v>0</v>
      </c>
      <c r="G68" s="36">
        <v>0</v>
      </c>
      <c r="H68" s="36">
        <v>0</v>
      </c>
      <c r="I68" s="16">
        <v>0</v>
      </c>
      <c r="J68" s="4"/>
      <c r="K68" s="34">
        <v>10</v>
      </c>
      <c r="L68" s="16">
        <v>10</v>
      </c>
      <c r="M68" s="16">
        <v>632</v>
      </c>
      <c r="N68" s="16" t="s">
        <v>154</v>
      </c>
      <c r="O68" s="35" t="s">
        <v>154</v>
      </c>
    </row>
    <row r="69" spans="1:15" ht="15.75" thickBot="1">
      <c r="A69" s="4"/>
      <c r="B69" s="37"/>
      <c r="C69" s="4"/>
      <c r="D69" s="4"/>
      <c r="E69" s="4"/>
      <c r="F69" s="4"/>
      <c r="G69" s="4"/>
      <c r="H69" s="4"/>
      <c r="I69" s="4"/>
      <c r="J69" s="4"/>
      <c r="K69" s="34">
        <v>11</v>
      </c>
      <c r="L69" s="16">
        <v>10</v>
      </c>
      <c r="M69" s="16">
        <v>632</v>
      </c>
      <c r="N69" s="16" t="s">
        <v>154</v>
      </c>
      <c r="O69" s="35" t="s">
        <v>154</v>
      </c>
    </row>
    <row r="70" spans="1:15">
      <c r="A70" s="38" t="s">
        <v>39</v>
      </c>
      <c r="B70" s="39" t="s">
        <v>156</v>
      </c>
      <c r="C70" s="40"/>
      <c r="D70" s="40"/>
      <c r="E70" s="40" t="s">
        <v>26</v>
      </c>
      <c r="F70" s="40"/>
      <c r="G70" s="40"/>
      <c r="H70" s="40"/>
      <c r="I70" s="41"/>
      <c r="J70" s="4"/>
      <c r="K70" s="34">
        <v>12</v>
      </c>
      <c r="L70" s="16">
        <v>10</v>
      </c>
      <c r="M70" s="16">
        <v>632</v>
      </c>
      <c r="N70" s="16" t="s">
        <v>154</v>
      </c>
      <c r="O70" s="35" t="s">
        <v>154</v>
      </c>
    </row>
    <row r="71" spans="1:15">
      <c r="A71" s="42" t="s">
        <v>32</v>
      </c>
      <c r="B71" s="43" t="s">
        <v>33</v>
      </c>
      <c r="C71" s="29" t="s">
        <v>34</v>
      </c>
      <c r="D71" s="29" t="s">
        <v>35</v>
      </c>
      <c r="E71" s="29" t="s">
        <v>36</v>
      </c>
      <c r="F71" s="29" t="s">
        <v>37</v>
      </c>
      <c r="G71" s="29" t="s">
        <v>38</v>
      </c>
      <c r="H71" s="29"/>
      <c r="I71" s="44"/>
      <c r="J71" s="4"/>
      <c r="K71" s="34">
        <v>13</v>
      </c>
      <c r="L71" s="16">
        <v>10</v>
      </c>
      <c r="M71" s="16">
        <v>632</v>
      </c>
      <c r="N71" s="16" t="s">
        <v>154</v>
      </c>
      <c r="O71" s="35" t="s">
        <v>154</v>
      </c>
    </row>
    <row r="72" spans="1:15">
      <c r="A72" s="34">
        <v>1</v>
      </c>
      <c r="B72" s="36">
        <v>5094</v>
      </c>
      <c r="C72" s="16">
        <v>0</v>
      </c>
      <c r="D72" s="16">
        <v>0</v>
      </c>
      <c r="E72" s="36">
        <v>590</v>
      </c>
      <c r="F72" s="36">
        <v>0</v>
      </c>
      <c r="G72" s="16" t="s">
        <v>154</v>
      </c>
      <c r="H72" s="29"/>
      <c r="I72" s="44"/>
      <c r="J72" s="4"/>
      <c r="K72" s="34">
        <v>14</v>
      </c>
      <c r="L72" s="16">
        <v>0</v>
      </c>
      <c r="M72" s="16">
        <v>0</v>
      </c>
      <c r="N72" s="16">
        <v>0</v>
      </c>
      <c r="O72" s="35">
        <v>0</v>
      </c>
    </row>
    <row r="73" spans="1:15">
      <c r="A73" s="34">
        <v>2</v>
      </c>
      <c r="B73" s="36">
        <v>3246.5</v>
      </c>
      <c r="C73" s="16">
        <v>0</v>
      </c>
      <c r="D73" s="16">
        <v>0</v>
      </c>
      <c r="E73" s="36">
        <v>0</v>
      </c>
      <c r="F73" s="36">
        <v>2659.4</v>
      </c>
      <c r="G73" s="16" t="s">
        <v>154</v>
      </c>
      <c r="H73" s="29"/>
      <c r="I73" s="44"/>
      <c r="J73" s="4"/>
      <c r="K73" s="34">
        <v>15</v>
      </c>
      <c r="L73" s="16">
        <v>0</v>
      </c>
      <c r="M73" s="16">
        <v>0</v>
      </c>
      <c r="N73" s="16">
        <v>0</v>
      </c>
      <c r="O73" s="35">
        <v>0</v>
      </c>
    </row>
    <row r="74" spans="1:15">
      <c r="A74" s="34">
        <v>3</v>
      </c>
      <c r="B74" s="36">
        <v>0</v>
      </c>
      <c r="C74" s="16">
        <v>0</v>
      </c>
      <c r="D74" s="16">
        <v>0</v>
      </c>
      <c r="E74" s="36">
        <v>0</v>
      </c>
      <c r="F74" s="36">
        <v>0</v>
      </c>
      <c r="G74" s="16">
        <v>0</v>
      </c>
      <c r="H74" s="29"/>
      <c r="I74" s="44"/>
      <c r="J74" s="4"/>
      <c r="K74" s="34">
        <v>16</v>
      </c>
      <c r="L74" s="16">
        <v>0</v>
      </c>
      <c r="M74" s="16">
        <v>0</v>
      </c>
      <c r="N74" s="16">
        <v>0</v>
      </c>
      <c r="O74" s="35">
        <v>0</v>
      </c>
    </row>
    <row r="75" spans="1:15">
      <c r="A75" s="34">
        <v>4</v>
      </c>
      <c r="B75" s="36">
        <v>0</v>
      </c>
      <c r="C75" s="16">
        <v>0</v>
      </c>
      <c r="D75" s="16">
        <v>0</v>
      </c>
      <c r="E75" s="36">
        <v>0</v>
      </c>
      <c r="F75" s="36">
        <v>0</v>
      </c>
      <c r="G75" s="16">
        <v>0</v>
      </c>
      <c r="H75" s="29"/>
      <c r="I75" s="44"/>
      <c r="J75" s="4"/>
      <c r="K75" s="34">
        <v>17</v>
      </c>
      <c r="L75" s="16">
        <v>0</v>
      </c>
      <c r="M75" s="16">
        <v>0</v>
      </c>
      <c r="N75" s="16">
        <v>0</v>
      </c>
      <c r="O75" s="35">
        <v>0</v>
      </c>
    </row>
    <row r="76" spans="1:15">
      <c r="A76" s="34">
        <v>5</v>
      </c>
      <c r="B76" s="36">
        <v>0</v>
      </c>
      <c r="C76" s="16">
        <v>0</v>
      </c>
      <c r="D76" s="16">
        <v>0</v>
      </c>
      <c r="E76" s="36">
        <v>0</v>
      </c>
      <c r="F76" s="36">
        <v>0</v>
      </c>
      <c r="G76" s="16">
        <v>0</v>
      </c>
      <c r="H76" s="29"/>
      <c r="I76" s="44"/>
      <c r="J76" s="4"/>
      <c r="K76" s="34">
        <v>18</v>
      </c>
      <c r="L76" s="16">
        <v>0</v>
      </c>
      <c r="M76" s="16">
        <v>0</v>
      </c>
      <c r="N76" s="16">
        <v>0</v>
      </c>
      <c r="O76" s="35">
        <v>0</v>
      </c>
    </row>
    <row r="77" spans="1:15">
      <c r="A77" s="34">
        <v>6</v>
      </c>
      <c r="B77" s="36">
        <v>0</v>
      </c>
      <c r="C77" s="16">
        <v>0</v>
      </c>
      <c r="D77" s="16">
        <v>0</v>
      </c>
      <c r="E77" s="36">
        <v>0</v>
      </c>
      <c r="F77" s="36">
        <v>0</v>
      </c>
      <c r="G77" s="16">
        <v>0</v>
      </c>
      <c r="H77" s="29"/>
      <c r="I77" s="44"/>
      <c r="J77" s="4"/>
      <c r="K77" s="34">
        <v>19</v>
      </c>
      <c r="L77" s="16">
        <v>0</v>
      </c>
      <c r="M77" s="16">
        <v>0</v>
      </c>
      <c r="N77" s="16">
        <v>0</v>
      </c>
      <c r="O77" s="35">
        <v>0</v>
      </c>
    </row>
    <row r="78" spans="1:15">
      <c r="A78" s="34">
        <v>7</v>
      </c>
      <c r="B78" s="36">
        <v>0</v>
      </c>
      <c r="C78" s="16">
        <v>0</v>
      </c>
      <c r="D78" s="16">
        <v>0</v>
      </c>
      <c r="E78" s="36">
        <v>0</v>
      </c>
      <c r="F78" s="36">
        <v>0</v>
      </c>
      <c r="G78" s="16">
        <v>0</v>
      </c>
      <c r="H78" s="29"/>
      <c r="I78" s="44"/>
      <c r="J78" s="4"/>
      <c r="K78" s="34">
        <v>20</v>
      </c>
      <c r="L78" s="16">
        <v>0</v>
      </c>
      <c r="M78" s="16">
        <v>0</v>
      </c>
      <c r="N78" s="16">
        <v>0</v>
      </c>
      <c r="O78" s="35">
        <v>0</v>
      </c>
    </row>
    <row r="79" spans="1:15">
      <c r="A79" s="34">
        <v>8</v>
      </c>
      <c r="B79" s="36">
        <v>0</v>
      </c>
      <c r="C79" s="16">
        <v>0</v>
      </c>
      <c r="D79" s="16">
        <v>0</v>
      </c>
      <c r="E79" s="36">
        <v>0</v>
      </c>
      <c r="F79" s="36">
        <v>0</v>
      </c>
      <c r="G79" s="16">
        <v>0</v>
      </c>
      <c r="H79" s="29"/>
      <c r="I79" s="44"/>
      <c r="J79" s="4"/>
      <c r="K79" s="34">
        <v>21</v>
      </c>
      <c r="L79" s="16">
        <v>0</v>
      </c>
      <c r="M79" s="16">
        <v>0</v>
      </c>
      <c r="N79" s="16">
        <v>0</v>
      </c>
      <c r="O79" s="35">
        <v>0</v>
      </c>
    </row>
    <row r="80" spans="1:15" ht="15.75" thickBot="1">
      <c r="A80" s="45">
        <v>9</v>
      </c>
      <c r="B80" s="46">
        <v>0</v>
      </c>
      <c r="C80" s="47">
        <v>0</v>
      </c>
      <c r="D80" s="47">
        <v>0</v>
      </c>
      <c r="E80" s="46">
        <v>0</v>
      </c>
      <c r="F80" s="46">
        <v>0</v>
      </c>
      <c r="G80" s="47">
        <v>0</v>
      </c>
      <c r="H80" s="48"/>
      <c r="I80" s="49"/>
      <c r="J80" s="4"/>
      <c r="K80" s="34">
        <v>22</v>
      </c>
      <c r="L80" s="16">
        <v>0</v>
      </c>
      <c r="M80" s="16">
        <v>0</v>
      </c>
      <c r="N80" s="16">
        <v>0</v>
      </c>
      <c r="O80" s="35">
        <v>0</v>
      </c>
    </row>
    <row r="81" spans="1:15" ht="15.75" thickBot="1">
      <c r="A81" s="4"/>
      <c r="B81" s="37"/>
      <c r="C81" s="4"/>
      <c r="D81" s="4"/>
      <c r="E81" s="4"/>
      <c r="F81" s="4"/>
      <c r="G81" s="4"/>
      <c r="H81" s="4"/>
      <c r="I81" s="4"/>
      <c r="J81" s="4"/>
      <c r="K81" s="34">
        <v>23</v>
      </c>
      <c r="L81" s="16">
        <v>0</v>
      </c>
      <c r="M81" s="16">
        <v>0</v>
      </c>
      <c r="N81" s="16">
        <v>0</v>
      </c>
      <c r="O81" s="35">
        <v>0</v>
      </c>
    </row>
    <row r="82" spans="1:15">
      <c r="A82" s="38" t="s">
        <v>40</v>
      </c>
      <c r="B82" s="40">
        <v>11222206</v>
      </c>
      <c r="C82" s="40"/>
      <c r="D82" s="40"/>
      <c r="E82" s="40" t="s">
        <v>26</v>
      </c>
      <c r="F82" s="40"/>
      <c r="G82" s="40"/>
      <c r="H82" s="40"/>
      <c r="I82" s="41"/>
      <c r="J82" s="4"/>
      <c r="K82" s="34">
        <v>24</v>
      </c>
      <c r="L82" s="16">
        <v>0</v>
      </c>
      <c r="M82" s="16">
        <v>0</v>
      </c>
      <c r="N82" s="16">
        <v>0</v>
      </c>
      <c r="O82" s="35">
        <v>0</v>
      </c>
    </row>
    <row r="83" spans="1:15">
      <c r="A83" s="42" t="s">
        <v>32</v>
      </c>
      <c r="B83" s="43" t="s">
        <v>33</v>
      </c>
      <c r="C83" s="29" t="s">
        <v>34</v>
      </c>
      <c r="D83" s="29" t="s">
        <v>35</v>
      </c>
      <c r="E83" s="29" t="s">
        <v>36</v>
      </c>
      <c r="F83" s="29" t="s">
        <v>37</v>
      </c>
      <c r="G83" s="29" t="s">
        <v>38</v>
      </c>
      <c r="H83" s="29"/>
      <c r="I83" s="44"/>
      <c r="J83" s="4"/>
      <c r="K83" s="34">
        <v>25</v>
      </c>
      <c r="L83" s="16">
        <v>0</v>
      </c>
      <c r="M83" s="16">
        <v>0</v>
      </c>
      <c r="N83" s="16">
        <v>0</v>
      </c>
      <c r="O83" s="35">
        <v>0</v>
      </c>
    </row>
    <row r="84" spans="1:15">
      <c r="A84" s="34">
        <v>1</v>
      </c>
      <c r="B84" s="36">
        <v>5094</v>
      </c>
      <c r="C84" s="36">
        <v>0</v>
      </c>
      <c r="D84" s="36">
        <v>0</v>
      </c>
      <c r="E84" s="36">
        <v>585</v>
      </c>
      <c r="F84" s="36">
        <v>0</v>
      </c>
      <c r="G84" s="16" t="s">
        <v>154</v>
      </c>
      <c r="H84" s="29"/>
      <c r="I84" s="44"/>
      <c r="J84" s="4"/>
      <c r="K84" s="34">
        <v>26</v>
      </c>
      <c r="L84" s="16">
        <v>0</v>
      </c>
      <c r="M84" s="16">
        <v>0</v>
      </c>
      <c r="N84" s="16">
        <v>0</v>
      </c>
      <c r="O84" s="35">
        <v>0</v>
      </c>
    </row>
    <row r="85" spans="1:15">
      <c r="A85" s="34">
        <v>2</v>
      </c>
      <c r="B85" s="36">
        <v>3246.5</v>
      </c>
      <c r="C85" s="36">
        <v>0</v>
      </c>
      <c r="D85" s="36">
        <v>0</v>
      </c>
      <c r="E85" s="36">
        <v>0</v>
      </c>
      <c r="F85" s="36">
        <v>2664.4</v>
      </c>
      <c r="G85" s="16" t="s">
        <v>154</v>
      </c>
      <c r="H85" s="29"/>
      <c r="I85" s="44"/>
      <c r="J85" s="4"/>
      <c r="K85" s="34">
        <v>27</v>
      </c>
      <c r="L85" s="16">
        <v>0</v>
      </c>
      <c r="M85" s="16">
        <v>0</v>
      </c>
      <c r="N85" s="16">
        <v>0</v>
      </c>
      <c r="O85" s="35">
        <v>0</v>
      </c>
    </row>
    <row r="86" spans="1:15">
      <c r="A86" s="34">
        <v>3</v>
      </c>
      <c r="B86" s="36">
        <v>0</v>
      </c>
      <c r="C86" s="36">
        <v>0</v>
      </c>
      <c r="D86" s="36">
        <v>0</v>
      </c>
      <c r="E86" s="36">
        <v>0</v>
      </c>
      <c r="F86" s="36">
        <v>0</v>
      </c>
      <c r="G86" s="16">
        <v>0</v>
      </c>
      <c r="H86" s="29"/>
      <c r="I86" s="44"/>
      <c r="J86" s="4"/>
      <c r="K86" s="34">
        <v>28</v>
      </c>
      <c r="L86" s="16">
        <v>0</v>
      </c>
      <c r="M86" s="16">
        <v>0</v>
      </c>
      <c r="N86" s="16">
        <v>0</v>
      </c>
      <c r="O86" s="35">
        <v>0</v>
      </c>
    </row>
    <row r="87" spans="1:15">
      <c r="A87" s="34">
        <v>4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16">
        <v>0</v>
      </c>
      <c r="H87" s="29"/>
      <c r="I87" s="44"/>
      <c r="J87" s="4"/>
      <c r="K87" s="34">
        <v>29</v>
      </c>
      <c r="L87" s="16">
        <v>0</v>
      </c>
      <c r="M87" s="16">
        <v>0</v>
      </c>
      <c r="N87" s="16">
        <v>0</v>
      </c>
      <c r="O87" s="35">
        <v>0</v>
      </c>
    </row>
    <row r="88" spans="1:15" ht="15.75" thickBot="1">
      <c r="A88" s="34">
        <v>5</v>
      </c>
      <c r="B88" s="36">
        <v>0</v>
      </c>
      <c r="C88" s="36">
        <v>0</v>
      </c>
      <c r="D88" s="36">
        <v>0</v>
      </c>
      <c r="E88" s="36">
        <v>0</v>
      </c>
      <c r="F88" s="36">
        <v>0</v>
      </c>
      <c r="G88" s="16">
        <v>0</v>
      </c>
      <c r="H88" s="29"/>
      <c r="I88" s="44"/>
      <c r="J88" s="4"/>
      <c r="K88" s="45">
        <v>30</v>
      </c>
      <c r="L88" s="47">
        <v>0</v>
      </c>
      <c r="M88" s="47">
        <v>0</v>
      </c>
      <c r="N88" s="47">
        <v>0</v>
      </c>
      <c r="O88" s="50">
        <v>0</v>
      </c>
    </row>
    <row r="89" spans="1:15">
      <c r="A89" s="34">
        <v>6</v>
      </c>
      <c r="B89" s="36">
        <v>0</v>
      </c>
      <c r="C89" s="36">
        <v>0</v>
      </c>
      <c r="D89" s="36">
        <v>0</v>
      </c>
      <c r="E89" s="36">
        <v>0</v>
      </c>
      <c r="F89" s="36">
        <v>0</v>
      </c>
      <c r="G89" s="16">
        <v>0</v>
      </c>
      <c r="H89" s="29"/>
      <c r="I89" s="44"/>
      <c r="J89" s="4"/>
      <c r="K89" s="4"/>
      <c r="L89" s="4"/>
      <c r="M89" s="4"/>
      <c r="N89" s="4"/>
      <c r="O89" s="4"/>
    </row>
    <row r="90" spans="1:15">
      <c r="A90" s="34">
        <v>7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16">
        <v>0</v>
      </c>
      <c r="H90" s="29"/>
      <c r="I90" s="44"/>
      <c r="J90" s="4"/>
      <c r="K90" s="4"/>
      <c r="L90" s="4"/>
      <c r="M90" s="4" t="s">
        <v>157</v>
      </c>
      <c r="N90" s="4" t="s">
        <v>158</v>
      </c>
      <c r="O90" s="4"/>
    </row>
    <row r="91" spans="1:15">
      <c r="A91" s="34">
        <v>8</v>
      </c>
      <c r="B91" s="36">
        <v>0</v>
      </c>
      <c r="C91" s="36">
        <v>0</v>
      </c>
      <c r="D91" s="36">
        <v>0</v>
      </c>
      <c r="E91" s="36">
        <v>0</v>
      </c>
      <c r="F91" s="36">
        <v>0</v>
      </c>
      <c r="G91" s="16">
        <v>0</v>
      </c>
      <c r="H91" s="29"/>
      <c r="I91" s="44"/>
      <c r="J91" s="4"/>
      <c r="K91" s="4" t="s">
        <v>41</v>
      </c>
      <c r="L91" s="4"/>
      <c r="M91" s="4" t="s">
        <v>157</v>
      </c>
      <c r="N91" s="4" t="s">
        <v>159</v>
      </c>
      <c r="O91" s="4"/>
    </row>
    <row r="92" spans="1:15" ht="15.75" thickBot="1">
      <c r="A92" s="45">
        <v>9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7">
        <v>0</v>
      </c>
      <c r="H92" s="48"/>
      <c r="I92" s="49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18"/>
      <c r="J93" s="4"/>
      <c r="K93" s="4"/>
      <c r="L93" s="4"/>
      <c r="M93" s="4" t="s">
        <v>157</v>
      </c>
      <c r="N93" s="4" t="s">
        <v>158</v>
      </c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18"/>
      <c r="J94" s="4">
        <v>54220002</v>
      </c>
      <c r="K94" s="240" t="s">
        <v>41</v>
      </c>
      <c r="L94" s="241"/>
      <c r="M94" s="242" t="s">
        <v>157</v>
      </c>
      <c r="N94" s="244" t="s">
        <v>395</v>
      </c>
      <c r="O94" s="243">
        <f>+O244</f>
        <v>1.19</v>
      </c>
    </row>
    <row r="95" spans="1:15">
      <c r="A95" s="4"/>
      <c r="B95" s="4"/>
      <c r="C95" s="4"/>
      <c r="D95" s="4"/>
      <c r="E95" s="4"/>
      <c r="F95" s="4"/>
      <c r="G95" s="4"/>
      <c r="H95" s="4"/>
      <c r="I95" s="18"/>
      <c r="J95" s="4"/>
      <c r="K95" s="220" t="s">
        <v>390</v>
      </c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18"/>
      <c r="J96" s="4"/>
      <c r="K96" s="4"/>
      <c r="L96" s="4"/>
      <c r="M96" s="238" t="s">
        <v>391</v>
      </c>
      <c r="N96" s="239">
        <f>SUM(M59:M88)/1000</f>
        <v>8.1280000000000001</v>
      </c>
      <c r="O96" s="4"/>
    </row>
    <row r="97" spans="1:16">
      <c r="A97" s="3" t="s">
        <v>144</v>
      </c>
      <c r="B97" s="3"/>
      <c r="C97" s="3">
        <v>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6">
      <c r="A98" s="3" t="s">
        <v>17</v>
      </c>
      <c r="B98" s="3"/>
      <c r="C98" s="3" t="s">
        <v>153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6" ht="15.75" thickBot="1">
      <c r="A99" s="3" t="s">
        <v>42</v>
      </c>
      <c r="B99" s="4"/>
      <c r="C99" s="4"/>
      <c r="D99" s="4"/>
      <c r="E99" s="4"/>
      <c r="F99" s="4"/>
      <c r="G99" s="4" t="s">
        <v>43</v>
      </c>
      <c r="H99" s="4"/>
      <c r="I99" s="4"/>
      <c r="J99" s="4"/>
      <c r="K99" s="4"/>
      <c r="L99" s="4"/>
      <c r="M99" s="4"/>
      <c r="N99" s="4"/>
      <c r="O99" s="4"/>
    </row>
    <row r="100" spans="1:16">
      <c r="A100" s="51" t="s">
        <v>44</v>
      </c>
      <c r="B100" s="40"/>
      <c r="C100" s="40"/>
      <c r="D100" s="40" t="s">
        <v>45</v>
      </c>
      <c r="E100" s="40" t="s">
        <v>5</v>
      </c>
      <c r="F100" s="40" t="s">
        <v>46</v>
      </c>
      <c r="G100" s="40" t="s">
        <v>47</v>
      </c>
      <c r="H100" s="40" t="s">
        <v>48</v>
      </c>
      <c r="I100" s="40"/>
      <c r="J100" s="52" t="s">
        <v>24</v>
      </c>
      <c r="K100" s="53"/>
      <c r="L100" s="18"/>
      <c r="M100" s="18"/>
      <c r="N100" s="18"/>
      <c r="O100" s="4"/>
    </row>
    <row r="101" spans="1:16">
      <c r="A101" s="42" t="s">
        <v>49</v>
      </c>
      <c r="B101" s="16" t="s">
        <v>50</v>
      </c>
      <c r="C101" s="16" t="s">
        <v>9</v>
      </c>
      <c r="D101" s="16" t="s">
        <v>10</v>
      </c>
      <c r="E101" s="16" t="s">
        <v>11</v>
      </c>
      <c r="F101" s="16" t="s">
        <v>51</v>
      </c>
      <c r="G101" s="16" t="s">
        <v>52</v>
      </c>
      <c r="H101" s="16" t="s">
        <v>53</v>
      </c>
      <c r="I101" s="16" t="s">
        <v>54</v>
      </c>
      <c r="J101" s="54" t="s">
        <v>29</v>
      </c>
      <c r="K101" s="55"/>
      <c r="L101" s="56"/>
      <c r="M101" s="268" t="s">
        <v>396</v>
      </c>
      <c r="N101" s="265">
        <f>+N96</f>
        <v>8.1280000000000001</v>
      </c>
      <c r="O101" s="266">
        <f>+O245</f>
        <v>1.79</v>
      </c>
      <c r="P101" s="267">
        <f>+N101/(1-0.03)*O101*1.175*1.06*C5</f>
        <v>13192.783537682477</v>
      </c>
    </row>
    <row r="102" spans="1:16">
      <c r="A102" s="34">
        <v>1</v>
      </c>
      <c r="B102" s="16">
        <v>1</v>
      </c>
      <c r="C102" s="16">
        <v>10</v>
      </c>
      <c r="D102" s="16">
        <v>2450</v>
      </c>
      <c r="E102" s="16">
        <v>646</v>
      </c>
      <c r="F102" s="16" t="s">
        <v>160</v>
      </c>
      <c r="G102" s="16" t="s">
        <v>161</v>
      </c>
      <c r="H102" s="16">
        <v>0</v>
      </c>
      <c r="I102" s="16">
        <v>0</v>
      </c>
      <c r="J102" s="57">
        <v>635</v>
      </c>
      <c r="K102" s="55"/>
      <c r="L102" s="56"/>
      <c r="M102" s="18"/>
      <c r="N102" s="18"/>
      <c r="O102" s="4"/>
    </row>
    <row r="103" spans="1:16">
      <c r="A103" s="34">
        <v>2</v>
      </c>
      <c r="B103" s="16">
        <v>1</v>
      </c>
      <c r="C103" s="16">
        <v>10</v>
      </c>
      <c r="D103" s="16">
        <v>2450</v>
      </c>
      <c r="E103" s="16">
        <v>630</v>
      </c>
      <c r="F103" s="16" t="s">
        <v>160</v>
      </c>
      <c r="G103" s="16">
        <v>0</v>
      </c>
      <c r="H103" s="16">
        <v>0</v>
      </c>
      <c r="I103" s="16">
        <v>546</v>
      </c>
      <c r="J103" s="57">
        <v>619</v>
      </c>
      <c r="K103" s="55"/>
      <c r="L103" s="56"/>
      <c r="M103" s="18"/>
      <c r="N103" s="18"/>
      <c r="O103" s="4"/>
    </row>
    <row r="104" spans="1:16">
      <c r="A104" s="34">
        <v>3</v>
      </c>
      <c r="B104" s="16">
        <v>1</v>
      </c>
      <c r="C104" s="16">
        <v>10</v>
      </c>
      <c r="D104" s="16">
        <v>2450</v>
      </c>
      <c r="E104" s="16">
        <v>630</v>
      </c>
      <c r="F104" s="16" t="s">
        <v>160</v>
      </c>
      <c r="G104" s="16">
        <v>0</v>
      </c>
      <c r="H104" s="16">
        <v>0</v>
      </c>
      <c r="I104" s="16">
        <v>515</v>
      </c>
      <c r="J104" s="57">
        <v>619</v>
      </c>
      <c r="K104" s="55"/>
      <c r="L104" s="56"/>
      <c r="M104" s="18"/>
      <c r="N104" s="18"/>
      <c r="O104" s="4"/>
    </row>
    <row r="105" spans="1:16">
      <c r="A105" s="34">
        <v>4</v>
      </c>
      <c r="B105" s="16">
        <v>1</v>
      </c>
      <c r="C105" s="16">
        <v>10</v>
      </c>
      <c r="D105" s="16">
        <v>2450</v>
      </c>
      <c r="E105" s="16">
        <v>630</v>
      </c>
      <c r="F105" s="16" t="s">
        <v>160</v>
      </c>
      <c r="G105" s="16">
        <v>0</v>
      </c>
      <c r="H105" s="16">
        <v>0</v>
      </c>
      <c r="I105" s="16">
        <v>484</v>
      </c>
      <c r="J105" s="57">
        <v>619</v>
      </c>
      <c r="K105" s="55"/>
      <c r="L105" s="56"/>
      <c r="M105" s="18"/>
      <c r="N105" s="18"/>
      <c r="O105" s="4"/>
    </row>
    <row r="106" spans="1:16">
      <c r="A106" s="34">
        <v>5</v>
      </c>
      <c r="B106" s="16">
        <v>1</v>
      </c>
      <c r="C106" s="16">
        <v>10</v>
      </c>
      <c r="D106" s="16">
        <v>2450</v>
      </c>
      <c r="E106" s="16">
        <v>630</v>
      </c>
      <c r="F106" s="16" t="s">
        <v>160</v>
      </c>
      <c r="G106" s="16">
        <v>0</v>
      </c>
      <c r="H106" s="16">
        <v>0</v>
      </c>
      <c r="I106" s="16">
        <v>453</v>
      </c>
      <c r="J106" s="57">
        <v>619</v>
      </c>
      <c r="K106" s="55"/>
      <c r="L106" s="56"/>
      <c r="M106" s="18"/>
      <c r="N106" s="18"/>
      <c r="O106" s="4"/>
    </row>
    <row r="107" spans="1:16">
      <c r="A107" s="34">
        <v>6</v>
      </c>
      <c r="B107" s="16">
        <v>1</v>
      </c>
      <c r="C107" s="16">
        <v>10</v>
      </c>
      <c r="D107" s="16">
        <v>2450</v>
      </c>
      <c r="E107" s="16">
        <v>630</v>
      </c>
      <c r="F107" s="16" t="s">
        <v>160</v>
      </c>
      <c r="G107" s="16">
        <v>0</v>
      </c>
      <c r="H107" s="16">
        <v>0</v>
      </c>
      <c r="I107" s="16">
        <v>422</v>
      </c>
      <c r="J107" s="57">
        <v>619</v>
      </c>
      <c r="K107" s="55"/>
      <c r="L107" s="56"/>
      <c r="M107" s="18"/>
      <c r="N107" s="18"/>
      <c r="O107" s="4"/>
    </row>
    <row r="108" spans="1:16">
      <c r="A108" s="34">
        <v>7</v>
      </c>
      <c r="B108" s="16">
        <v>1</v>
      </c>
      <c r="C108" s="16">
        <v>10</v>
      </c>
      <c r="D108" s="16">
        <v>2450</v>
      </c>
      <c r="E108" s="16">
        <v>630</v>
      </c>
      <c r="F108" s="16" t="s">
        <v>160</v>
      </c>
      <c r="G108" s="16">
        <v>0</v>
      </c>
      <c r="H108" s="16">
        <v>0</v>
      </c>
      <c r="I108" s="16">
        <v>391</v>
      </c>
      <c r="J108" s="57">
        <v>619</v>
      </c>
      <c r="K108" s="55"/>
      <c r="L108" s="56"/>
      <c r="M108" s="18"/>
      <c r="N108" s="18"/>
      <c r="O108" s="4"/>
    </row>
    <row r="109" spans="1:16">
      <c r="A109" s="34">
        <v>8</v>
      </c>
      <c r="B109" s="16">
        <v>1</v>
      </c>
      <c r="C109" s="16">
        <v>10</v>
      </c>
      <c r="D109" s="16">
        <v>2450</v>
      </c>
      <c r="E109" s="16">
        <v>630</v>
      </c>
      <c r="F109" s="16" t="s">
        <v>160</v>
      </c>
      <c r="G109" s="16">
        <v>0</v>
      </c>
      <c r="H109" s="16">
        <v>0</v>
      </c>
      <c r="I109" s="16">
        <v>360</v>
      </c>
      <c r="J109" s="57">
        <v>619</v>
      </c>
      <c r="K109" s="55"/>
      <c r="L109" s="56"/>
      <c r="M109" s="18"/>
      <c r="N109" s="18"/>
      <c r="O109" s="4"/>
    </row>
    <row r="110" spans="1:16">
      <c r="A110" s="34">
        <v>9</v>
      </c>
      <c r="B110" s="16">
        <v>2</v>
      </c>
      <c r="C110" s="16">
        <v>10</v>
      </c>
      <c r="D110" s="16">
        <v>2450</v>
      </c>
      <c r="E110" s="16">
        <v>643</v>
      </c>
      <c r="F110" s="16" t="s">
        <v>162</v>
      </c>
      <c r="G110" s="16">
        <v>0</v>
      </c>
      <c r="H110" s="16">
        <v>0</v>
      </c>
      <c r="I110" s="16">
        <v>450</v>
      </c>
      <c r="J110" s="57">
        <v>632</v>
      </c>
      <c r="K110" s="55"/>
      <c r="L110" s="56"/>
      <c r="M110" s="18"/>
      <c r="N110" s="18"/>
      <c r="O110" s="4"/>
    </row>
    <row r="111" spans="1:16">
      <c r="A111" s="34">
        <v>10</v>
      </c>
      <c r="B111" s="16">
        <v>2</v>
      </c>
      <c r="C111" s="16">
        <v>10</v>
      </c>
      <c r="D111" s="16">
        <v>2450</v>
      </c>
      <c r="E111" s="16">
        <v>643</v>
      </c>
      <c r="F111" s="16" t="s">
        <v>162</v>
      </c>
      <c r="G111" s="16">
        <v>0</v>
      </c>
      <c r="H111" s="16">
        <v>0</v>
      </c>
      <c r="I111" s="16">
        <v>481</v>
      </c>
      <c r="J111" s="57">
        <v>632</v>
      </c>
      <c r="K111" s="55"/>
      <c r="L111" s="56"/>
      <c r="M111" s="18"/>
      <c r="N111" s="18"/>
      <c r="O111" s="4"/>
    </row>
    <row r="112" spans="1:16">
      <c r="A112" s="34">
        <v>11</v>
      </c>
      <c r="B112" s="16">
        <v>2</v>
      </c>
      <c r="C112" s="16">
        <v>10</v>
      </c>
      <c r="D112" s="16">
        <v>2450</v>
      </c>
      <c r="E112" s="16">
        <v>643</v>
      </c>
      <c r="F112" s="16" t="s">
        <v>162</v>
      </c>
      <c r="G112" s="16">
        <v>0</v>
      </c>
      <c r="H112" s="16">
        <v>0</v>
      </c>
      <c r="I112" s="16">
        <v>512</v>
      </c>
      <c r="J112" s="57">
        <v>632</v>
      </c>
      <c r="K112" s="55"/>
      <c r="L112" s="56"/>
      <c r="M112" s="18"/>
      <c r="N112" s="18"/>
      <c r="O112" s="4"/>
    </row>
    <row r="113" spans="1:15">
      <c r="A113" s="34">
        <v>12</v>
      </c>
      <c r="B113" s="16">
        <v>2</v>
      </c>
      <c r="C113" s="16">
        <v>10</v>
      </c>
      <c r="D113" s="16">
        <v>2450</v>
      </c>
      <c r="E113" s="16">
        <v>643</v>
      </c>
      <c r="F113" s="16" t="s">
        <v>162</v>
      </c>
      <c r="G113" s="16">
        <v>0</v>
      </c>
      <c r="H113" s="16">
        <v>0</v>
      </c>
      <c r="I113" s="16">
        <v>543</v>
      </c>
      <c r="J113" s="57">
        <v>632</v>
      </c>
      <c r="K113" s="55"/>
      <c r="L113" s="56"/>
      <c r="M113" s="18"/>
      <c r="N113" s="18"/>
      <c r="O113" s="4"/>
    </row>
    <row r="114" spans="1:15">
      <c r="A114" s="34">
        <v>13</v>
      </c>
      <c r="B114" s="16">
        <v>2</v>
      </c>
      <c r="C114" s="16">
        <v>10</v>
      </c>
      <c r="D114" s="16">
        <v>2450</v>
      </c>
      <c r="E114" s="16">
        <v>643</v>
      </c>
      <c r="F114" s="16" t="s">
        <v>162</v>
      </c>
      <c r="G114" s="16" t="s">
        <v>161</v>
      </c>
      <c r="H114" s="16">
        <v>0</v>
      </c>
      <c r="I114" s="16">
        <v>0</v>
      </c>
      <c r="J114" s="57">
        <v>632</v>
      </c>
      <c r="K114" s="55"/>
      <c r="L114" s="56"/>
      <c r="M114" s="18"/>
      <c r="N114" s="18"/>
      <c r="O114" s="4"/>
    </row>
    <row r="115" spans="1:15">
      <c r="A115" s="34">
        <v>14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57">
        <v>0</v>
      </c>
      <c r="K115" s="55"/>
      <c r="L115" s="56"/>
      <c r="M115" s="18"/>
      <c r="N115" s="18"/>
      <c r="O115" s="4"/>
    </row>
    <row r="116" spans="1:15">
      <c r="A116" s="34">
        <v>15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57">
        <v>0</v>
      </c>
      <c r="K116" s="55"/>
      <c r="L116" s="56"/>
      <c r="M116" s="18"/>
      <c r="N116" s="18"/>
      <c r="O116" s="4"/>
    </row>
    <row r="117" spans="1:15">
      <c r="A117" s="34">
        <v>16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57">
        <v>0</v>
      </c>
      <c r="K117" s="55"/>
      <c r="L117" s="56"/>
      <c r="M117" s="18"/>
      <c r="N117" s="18"/>
      <c r="O117" s="4"/>
    </row>
    <row r="118" spans="1:15">
      <c r="A118" s="34">
        <v>17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57">
        <v>0</v>
      </c>
      <c r="K118" s="55"/>
      <c r="L118" s="56"/>
      <c r="M118" s="18"/>
      <c r="N118" s="18"/>
      <c r="O118" s="4"/>
    </row>
    <row r="119" spans="1:15">
      <c r="A119" s="34">
        <v>18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57">
        <v>0</v>
      </c>
      <c r="K119" s="55"/>
      <c r="L119" s="56"/>
      <c r="M119" s="18"/>
      <c r="N119" s="18"/>
      <c r="O119" s="4"/>
    </row>
    <row r="120" spans="1:15">
      <c r="A120" s="34">
        <v>19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57">
        <v>0</v>
      </c>
      <c r="K120" s="55"/>
      <c r="L120" s="56"/>
      <c r="M120" s="18"/>
      <c r="N120" s="18"/>
      <c r="O120" s="4"/>
    </row>
    <row r="121" spans="1:15">
      <c r="A121" s="34">
        <v>20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57">
        <v>0</v>
      </c>
      <c r="K121" s="55"/>
      <c r="L121" s="56"/>
      <c r="M121" s="18"/>
      <c r="N121" s="18"/>
      <c r="O121" s="4"/>
    </row>
    <row r="122" spans="1:15">
      <c r="A122" s="34">
        <v>21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57">
        <v>0</v>
      </c>
      <c r="K122" s="55"/>
      <c r="L122" s="56"/>
      <c r="M122" s="18"/>
      <c r="N122" s="18"/>
      <c r="O122" s="4"/>
    </row>
    <row r="123" spans="1:15">
      <c r="A123" s="34">
        <v>22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57">
        <v>0</v>
      </c>
      <c r="K123" s="55"/>
      <c r="L123" s="56"/>
      <c r="M123" s="18"/>
      <c r="N123" s="18"/>
      <c r="O123" s="4"/>
    </row>
    <row r="124" spans="1:15">
      <c r="A124" s="34">
        <v>23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57">
        <v>0</v>
      </c>
      <c r="K124" s="55"/>
      <c r="L124" s="56"/>
      <c r="M124" s="18"/>
      <c r="N124" s="18"/>
      <c r="O124" s="4"/>
    </row>
    <row r="125" spans="1:15">
      <c r="A125" s="34">
        <v>24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57">
        <v>0</v>
      </c>
      <c r="K125" s="55"/>
      <c r="L125" s="56"/>
      <c r="M125" s="18"/>
      <c r="N125" s="18"/>
      <c r="O125" s="4"/>
    </row>
    <row r="126" spans="1:15">
      <c r="A126" s="34">
        <v>25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57">
        <v>0</v>
      </c>
      <c r="K126" s="55"/>
      <c r="L126" s="56"/>
      <c r="M126" s="18"/>
      <c r="N126" s="18"/>
      <c r="O126" s="4"/>
    </row>
    <row r="127" spans="1:15">
      <c r="A127" s="34">
        <v>26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57">
        <v>0</v>
      </c>
      <c r="K127" s="55"/>
      <c r="L127" s="56"/>
      <c r="M127" s="18"/>
      <c r="N127" s="18"/>
      <c r="O127" s="4"/>
    </row>
    <row r="128" spans="1:15">
      <c r="A128" s="34">
        <v>27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57">
        <v>0</v>
      </c>
      <c r="K128" s="55"/>
      <c r="L128" s="56"/>
      <c r="M128" s="18"/>
      <c r="N128" s="18"/>
      <c r="O128" s="4"/>
    </row>
    <row r="129" spans="1:15">
      <c r="A129" s="34">
        <v>28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57">
        <v>0</v>
      </c>
      <c r="K129" s="55"/>
      <c r="L129" s="56"/>
      <c r="M129" s="18"/>
      <c r="N129" s="18"/>
      <c r="O129" s="4"/>
    </row>
    <row r="130" spans="1:15">
      <c r="A130" s="34">
        <v>29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57">
        <v>0</v>
      </c>
      <c r="K130" s="55"/>
      <c r="L130" s="56"/>
      <c r="M130" s="18"/>
      <c r="N130" s="18"/>
      <c r="O130" s="4"/>
    </row>
    <row r="131" spans="1:15">
      <c r="A131" s="34">
        <v>30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57">
        <v>0</v>
      </c>
      <c r="K131" s="55"/>
      <c r="L131" s="56"/>
      <c r="M131" s="18"/>
      <c r="N131" s="18"/>
      <c r="O131" s="4"/>
    </row>
    <row r="132" spans="1:15" ht="15.75" thickBot="1">
      <c r="A132" s="58"/>
      <c r="B132" s="59"/>
      <c r="C132" s="59"/>
      <c r="D132" s="59"/>
      <c r="E132" s="59"/>
      <c r="F132" s="59"/>
      <c r="G132" s="59"/>
      <c r="H132" s="59"/>
      <c r="I132" s="59"/>
      <c r="J132" s="60"/>
      <c r="K132" s="53"/>
      <c r="L132" s="18"/>
      <c r="M132" s="18"/>
      <c r="N132" s="18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8"/>
      <c r="L133" s="18"/>
      <c r="M133" s="18"/>
      <c r="N133" s="18"/>
      <c r="O133" s="4"/>
    </row>
    <row r="134" spans="1:15">
      <c r="A134" s="3" t="s">
        <v>144</v>
      </c>
      <c r="B134" s="3"/>
      <c r="C134" s="3">
        <v>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3" t="s">
        <v>17</v>
      </c>
      <c r="B135" s="3"/>
      <c r="C135" s="3" t="s">
        <v>153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 t="s">
        <v>55</v>
      </c>
      <c r="B136" s="4"/>
      <c r="C136" s="4"/>
      <c r="D136" s="4"/>
      <c r="E136" s="4"/>
      <c r="F136" s="4"/>
      <c r="G136" s="4"/>
      <c r="H136" s="4" t="s">
        <v>56</v>
      </c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61" t="s">
        <v>57</v>
      </c>
      <c r="G137" s="4"/>
      <c r="H137" s="62"/>
      <c r="I137" s="62"/>
      <c r="J137" s="62"/>
      <c r="K137" s="62"/>
      <c r="L137" s="62"/>
      <c r="M137" s="62"/>
      <c r="N137" s="4"/>
      <c r="O137" s="62"/>
    </row>
    <row r="138" spans="1:15">
      <c r="A138" s="63" t="s">
        <v>58</v>
      </c>
      <c r="B138" s="64" t="s">
        <v>59</v>
      </c>
      <c r="C138" s="65"/>
      <c r="D138" s="65"/>
      <c r="E138" s="65"/>
      <c r="F138" s="66">
        <v>12</v>
      </c>
      <c r="G138" s="4"/>
      <c r="H138" s="67"/>
      <c r="I138" s="68"/>
      <c r="J138" s="68"/>
      <c r="K138" s="69"/>
      <c r="L138" s="69"/>
      <c r="M138" s="69"/>
      <c r="N138" s="69"/>
      <c r="O138" s="70"/>
    </row>
    <row r="139" spans="1:15">
      <c r="A139" s="71" t="s">
        <v>60</v>
      </c>
      <c r="B139" s="72" t="s">
        <v>61</v>
      </c>
      <c r="C139" s="73"/>
      <c r="D139" s="73"/>
      <c r="E139" s="73"/>
      <c r="F139" s="74">
        <v>12</v>
      </c>
      <c r="G139" s="4"/>
      <c r="H139" s="75"/>
      <c r="I139" s="76"/>
      <c r="J139" s="76"/>
      <c r="K139" s="77"/>
      <c r="L139" s="77"/>
      <c r="M139" s="77"/>
      <c r="N139" s="77"/>
      <c r="O139" s="78"/>
    </row>
    <row r="140" spans="1:15">
      <c r="A140" s="79">
        <v>50220086</v>
      </c>
      <c r="B140" s="64" t="s">
        <v>62</v>
      </c>
      <c r="C140" s="79"/>
      <c r="D140" s="79"/>
      <c r="E140" s="79"/>
      <c r="F140" s="80"/>
      <c r="G140" s="4"/>
      <c r="H140" s="67"/>
      <c r="I140" s="68"/>
      <c r="J140" s="68"/>
      <c r="K140" s="69"/>
      <c r="L140" s="69"/>
      <c r="M140" s="69"/>
      <c r="N140" s="69"/>
      <c r="O140" s="70"/>
    </row>
    <row r="141" spans="1:15">
      <c r="A141" s="79">
        <v>50220085</v>
      </c>
      <c r="B141" s="72" t="s">
        <v>63</v>
      </c>
      <c r="C141" s="79"/>
      <c r="D141" s="79"/>
      <c r="E141" s="79"/>
      <c r="F141" s="79"/>
      <c r="G141" s="4"/>
      <c r="H141" s="81"/>
      <c r="I141" s="82"/>
      <c r="J141" s="82"/>
      <c r="K141" s="83"/>
      <c r="L141" s="83"/>
      <c r="M141" s="83"/>
      <c r="N141" s="83"/>
      <c r="O141" s="84"/>
    </row>
    <row r="142" spans="1:15">
      <c r="A142" s="71" t="s">
        <v>64</v>
      </c>
      <c r="B142" s="72" t="s">
        <v>65</v>
      </c>
      <c r="C142" s="73"/>
      <c r="D142" s="73"/>
      <c r="E142" s="73"/>
      <c r="F142" s="74">
        <v>11</v>
      </c>
      <c r="G142" s="4"/>
      <c r="H142" s="75"/>
      <c r="I142" s="76"/>
      <c r="J142" s="76"/>
      <c r="K142" s="77"/>
      <c r="L142" s="77"/>
      <c r="M142" s="77"/>
      <c r="N142" s="77"/>
      <c r="O142" s="78"/>
    </row>
    <row r="143" spans="1:15">
      <c r="A143" s="85" t="s">
        <v>66</v>
      </c>
      <c r="B143" s="86" t="s">
        <v>67</v>
      </c>
      <c r="C143" s="79"/>
      <c r="D143" s="79"/>
      <c r="E143" s="79"/>
      <c r="F143" s="80">
        <v>11</v>
      </c>
      <c r="G143" s="4"/>
      <c r="H143" s="81"/>
      <c r="I143" s="82"/>
      <c r="J143" s="82"/>
      <c r="K143" s="83"/>
      <c r="L143" s="83"/>
      <c r="M143" s="83"/>
      <c r="N143" s="83"/>
      <c r="O143" s="84"/>
    </row>
    <row r="144" spans="1:15">
      <c r="A144" s="79">
        <v>50220087</v>
      </c>
      <c r="B144" s="86" t="s">
        <v>68</v>
      </c>
      <c r="C144" s="79"/>
      <c r="D144" s="79"/>
      <c r="E144" s="79"/>
      <c r="F144" s="79"/>
      <c r="G144" s="4"/>
      <c r="H144" s="81"/>
      <c r="I144" s="82"/>
      <c r="J144" s="82"/>
      <c r="K144" s="83"/>
      <c r="L144" s="83"/>
      <c r="M144" s="83"/>
      <c r="N144" s="83"/>
      <c r="O144" s="84"/>
    </row>
    <row r="145" spans="1:15">
      <c r="A145" s="87">
        <v>50220026</v>
      </c>
      <c r="B145" s="86" t="s">
        <v>69</v>
      </c>
      <c r="C145" s="79"/>
      <c r="D145" s="79"/>
      <c r="E145" s="79"/>
      <c r="F145" s="80">
        <v>2</v>
      </c>
      <c r="G145" s="4"/>
      <c r="H145" s="88"/>
      <c r="I145" s="73"/>
      <c r="J145" s="73"/>
      <c r="K145" s="73"/>
      <c r="L145" s="73"/>
      <c r="M145" s="73"/>
      <c r="N145" s="73"/>
      <c r="O145" s="74"/>
    </row>
    <row r="146" spans="1:15">
      <c r="A146" s="89">
        <v>68061310</v>
      </c>
      <c r="B146" s="72" t="s">
        <v>70</v>
      </c>
      <c r="C146" s="73"/>
      <c r="D146" s="73"/>
      <c r="E146" s="73"/>
      <c r="F146" s="74">
        <v>4</v>
      </c>
      <c r="G146" s="4"/>
      <c r="H146" s="75" t="s">
        <v>71</v>
      </c>
      <c r="I146" s="76" t="s">
        <v>72</v>
      </c>
      <c r="J146" s="76"/>
      <c r="K146" s="77"/>
      <c r="L146" s="77"/>
      <c r="M146" s="77"/>
      <c r="N146" s="77"/>
      <c r="O146" s="78">
        <v>1</v>
      </c>
    </row>
    <row r="147" spans="1:15">
      <c r="A147" s="90"/>
      <c r="B147" s="91"/>
      <c r="C147" s="4"/>
      <c r="D147" s="4"/>
      <c r="E147" s="4"/>
      <c r="F147" s="61"/>
      <c r="G147" s="4"/>
      <c r="H147" s="81" t="s">
        <v>73</v>
      </c>
      <c r="I147" s="82" t="s">
        <v>74</v>
      </c>
      <c r="J147" s="82"/>
      <c r="K147" s="83"/>
      <c r="L147" s="83"/>
      <c r="M147" s="83"/>
      <c r="N147" s="73"/>
      <c r="O147" s="84">
        <v>0</v>
      </c>
    </row>
    <row r="148" spans="1:15">
      <c r="A148" s="4"/>
      <c r="B148" s="4"/>
      <c r="C148" s="4"/>
      <c r="D148" s="4"/>
      <c r="E148" s="4"/>
      <c r="F148" s="61"/>
      <c r="G148" s="4"/>
      <c r="H148" s="75" t="s">
        <v>75</v>
      </c>
      <c r="I148" s="76" t="s">
        <v>76</v>
      </c>
      <c r="J148" s="76"/>
      <c r="K148" s="77"/>
      <c r="L148" s="77"/>
      <c r="M148" s="77"/>
      <c r="N148" s="77"/>
      <c r="O148" s="78">
        <v>1</v>
      </c>
    </row>
    <row r="149" spans="1:15">
      <c r="A149" s="4"/>
      <c r="B149" s="4"/>
      <c r="C149" s="4"/>
      <c r="D149" s="4"/>
      <c r="E149" s="4"/>
      <c r="F149" s="61"/>
      <c r="G149" s="4"/>
      <c r="H149" s="81" t="s">
        <v>77</v>
      </c>
      <c r="I149" s="82" t="s">
        <v>78</v>
      </c>
      <c r="J149" s="82"/>
      <c r="K149" s="83"/>
      <c r="L149" s="83"/>
      <c r="M149" s="83"/>
      <c r="N149" s="83"/>
      <c r="O149" s="84">
        <v>0</v>
      </c>
    </row>
    <row r="150" spans="1:15">
      <c r="A150" s="4" t="s">
        <v>79</v>
      </c>
      <c r="B150" s="4"/>
      <c r="C150" s="4"/>
      <c r="D150" s="4"/>
      <c r="E150" s="4"/>
      <c r="F150" s="61"/>
      <c r="G150" s="4"/>
      <c r="H150" s="75" t="s">
        <v>80</v>
      </c>
      <c r="I150" s="76" t="s">
        <v>81</v>
      </c>
      <c r="J150" s="76"/>
      <c r="K150" s="77"/>
      <c r="L150" s="77"/>
      <c r="M150" s="77"/>
      <c r="N150" s="79"/>
      <c r="O150" s="78">
        <v>2</v>
      </c>
    </row>
    <row r="151" spans="1:15">
      <c r="A151" s="4"/>
      <c r="B151" s="4"/>
      <c r="C151" s="4"/>
      <c r="D151" s="4"/>
      <c r="E151" s="4"/>
      <c r="F151" s="61"/>
      <c r="G151" s="4"/>
      <c r="H151" s="81" t="s">
        <v>82</v>
      </c>
      <c r="I151" s="82" t="s">
        <v>83</v>
      </c>
      <c r="J151" s="82"/>
      <c r="K151" s="83"/>
      <c r="L151" s="83"/>
      <c r="M151" s="83"/>
      <c r="N151" s="83"/>
      <c r="O151" s="84">
        <v>0</v>
      </c>
    </row>
    <row r="152" spans="1:15">
      <c r="A152" s="63" t="s">
        <v>84</v>
      </c>
      <c r="B152" s="64" t="s">
        <v>85</v>
      </c>
      <c r="C152" s="64"/>
      <c r="D152" s="65"/>
      <c r="E152" s="65"/>
      <c r="F152" s="66">
        <v>0</v>
      </c>
      <c r="G152" s="4"/>
      <c r="H152" s="81" t="s">
        <v>86</v>
      </c>
      <c r="I152" s="82" t="s">
        <v>87</v>
      </c>
      <c r="J152" s="76"/>
      <c r="K152" s="77"/>
      <c r="L152" s="77"/>
      <c r="M152" s="77"/>
      <c r="N152" s="77"/>
      <c r="O152" s="92">
        <v>0</v>
      </c>
    </row>
    <row r="153" spans="1:15">
      <c r="A153" s="85" t="s">
        <v>88</v>
      </c>
      <c r="B153" s="86" t="s">
        <v>89</v>
      </c>
      <c r="C153" s="86"/>
      <c r="D153" s="79"/>
      <c r="E153" s="79"/>
      <c r="F153" s="80">
        <v>1</v>
      </c>
      <c r="G153" s="4"/>
      <c r="H153" s="79"/>
      <c r="I153" s="79"/>
      <c r="J153" s="79"/>
      <c r="K153" s="79"/>
      <c r="L153" s="79"/>
      <c r="M153" s="79"/>
      <c r="N153" s="79"/>
      <c r="O153" s="93"/>
    </row>
    <row r="154" spans="1:15">
      <c r="A154" s="71" t="s">
        <v>90</v>
      </c>
      <c r="B154" s="72" t="s">
        <v>91</v>
      </c>
      <c r="C154" s="72"/>
      <c r="D154" s="73"/>
      <c r="E154" s="73"/>
      <c r="F154" s="74">
        <v>1</v>
      </c>
      <c r="G154" s="4"/>
      <c r="H154" s="67" t="s">
        <v>92</v>
      </c>
      <c r="I154" s="68" t="s">
        <v>93</v>
      </c>
      <c r="J154" s="68"/>
      <c r="K154" s="69"/>
      <c r="L154" s="69"/>
      <c r="M154" s="69"/>
      <c r="N154" s="65"/>
      <c r="O154" s="70">
        <v>32</v>
      </c>
    </row>
    <row r="155" spans="1:15">
      <c r="A155" s="79">
        <v>53220120</v>
      </c>
      <c r="B155" s="86" t="s">
        <v>94</v>
      </c>
      <c r="C155" s="79"/>
      <c r="D155" s="79"/>
      <c r="E155" s="79"/>
      <c r="F155" s="79"/>
      <c r="G155" s="4"/>
      <c r="H155" s="75" t="s">
        <v>95</v>
      </c>
      <c r="I155" s="76" t="s">
        <v>96</v>
      </c>
      <c r="J155" s="76"/>
      <c r="K155" s="77"/>
      <c r="L155" s="77"/>
      <c r="M155" s="77"/>
      <c r="N155" s="79"/>
      <c r="O155" s="78">
        <v>0</v>
      </c>
    </row>
    <row r="156" spans="1:15">
      <c r="A156" s="63" t="s">
        <v>97</v>
      </c>
      <c r="B156" s="64" t="s">
        <v>98</v>
      </c>
      <c r="C156" s="64"/>
      <c r="D156" s="65"/>
      <c r="E156" s="65"/>
      <c r="F156" s="66">
        <v>0</v>
      </c>
      <c r="G156" s="4"/>
      <c r="H156" s="81" t="s">
        <v>99</v>
      </c>
      <c r="I156" s="82" t="s">
        <v>100</v>
      </c>
      <c r="J156" s="82"/>
      <c r="K156" s="83"/>
      <c r="L156" s="83"/>
      <c r="M156" s="83"/>
      <c r="N156" s="73"/>
      <c r="O156" s="84">
        <v>0</v>
      </c>
    </row>
    <row r="157" spans="1:15">
      <c r="A157" s="85" t="s">
        <v>101</v>
      </c>
      <c r="B157" s="86" t="s">
        <v>102</v>
      </c>
      <c r="C157" s="86"/>
      <c r="D157" s="79"/>
      <c r="E157" s="79"/>
      <c r="F157" s="80">
        <v>1</v>
      </c>
      <c r="G157" s="4"/>
      <c r="H157" s="62"/>
      <c r="I157" s="62"/>
      <c r="J157" s="62"/>
      <c r="K157" s="62"/>
      <c r="L157" s="62"/>
      <c r="M157" s="62"/>
      <c r="N157" s="4"/>
      <c r="O157" s="94"/>
    </row>
    <row r="158" spans="1:15">
      <c r="A158" s="85" t="s">
        <v>103</v>
      </c>
      <c r="B158" s="86" t="s">
        <v>104</v>
      </c>
      <c r="C158" s="79"/>
      <c r="D158" s="79"/>
      <c r="E158" s="79"/>
      <c r="F158" s="80">
        <v>1</v>
      </c>
      <c r="G158" s="4"/>
      <c r="H158" s="95" t="s">
        <v>105</v>
      </c>
      <c r="I158" s="96"/>
      <c r="J158" s="96"/>
      <c r="K158" s="97"/>
      <c r="L158" s="97"/>
      <c r="M158" s="97"/>
      <c r="N158" s="97"/>
      <c r="O158" s="114"/>
    </row>
    <row r="159" spans="1:15">
      <c r="A159" s="99">
        <v>54220001</v>
      </c>
      <c r="B159" s="64" t="s">
        <v>106</v>
      </c>
      <c r="C159" s="65"/>
      <c r="D159" s="65"/>
      <c r="E159" s="65"/>
      <c r="F159" s="66">
        <v>8340.5</v>
      </c>
      <c r="G159" s="4"/>
      <c r="H159" s="100">
        <v>0</v>
      </c>
      <c r="I159" s="101" t="s">
        <v>163</v>
      </c>
      <c r="J159" s="102"/>
      <c r="K159" s="4" t="s">
        <v>107</v>
      </c>
      <c r="L159" s="4"/>
      <c r="M159" s="4"/>
      <c r="N159" s="4"/>
      <c r="O159" s="103">
        <v>0</v>
      </c>
    </row>
    <row r="160" spans="1:15">
      <c r="A160" s="104"/>
      <c r="B160" s="86"/>
      <c r="C160" s="79"/>
      <c r="D160" s="79"/>
      <c r="E160" s="79"/>
      <c r="F160" s="80"/>
      <c r="G160" s="4"/>
      <c r="H160" s="105">
        <v>0</v>
      </c>
      <c r="I160" s="106" t="s">
        <v>163</v>
      </c>
      <c r="J160" s="106"/>
      <c r="K160" s="107" t="s">
        <v>108</v>
      </c>
      <c r="L160" s="107"/>
      <c r="M160" s="107"/>
      <c r="N160" s="107"/>
      <c r="O160" s="108">
        <v>30</v>
      </c>
    </row>
    <row r="161" spans="1:15">
      <c r="A161" s="104">
        <v>54220006</v>
      </c>
      <c r="B161" s="86" t="s">
        <v>109</v>
      </c>
      <c r="C161" s="79"/>
      <c r="D161" s="79"/>
      <c r="E161" s="79"/>
      <c r="F161" s="109">
        <v>8340.5</v>
      </c>
      <c r="G161" s="4"/>
      <c r="H161" s="110"/>
      <c r="I161" s="102"/>
      <c r="J161" s="102"/>
      <c r="K161" s="4"/>
      <c r="L161" s="4"/>
      <c r="M161" s="4"/>
      <c r="N161" s="4"/>
      <c r="O161" s="4"/>
    </row>
    <row r="162" spans="1:15">
      <c r="A162" s="88">
        <v>54220003</v>
      </c>
      <c r="B162" s="72" t="s">
        <v>110</v>
      </c>
      <c r="C162" s="73"/>
      <c r="D162" s="73"/>
      <c r="E162" s="73"/>
      <c r="F162" s="111">
        <v>8340.5</v>
      </c>
      <c r="G162" s="4"/>
      <c r="H162" s="112" t="s">
        <v>111</v>
      </c>
      <c r="I162" s="102"/>
      <c r="J162" s="102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112" t="s">
        <v>112</v>
      </c>
      <c r="I163" s="102"/>
      <c r="J163" s="102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112" t="s">
        <v>113</v>
      </c>
      <c r="I164" s="102"/>
      <c r="J164" s="102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110"/>
      <c r="J165" s="102"/>
      <c r="K165" s="102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110"/>
      <c r="J166" s="102"/>
      <c r="K166" s="102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110"/>
      <c r="J167" s="102"/>
      <c r="K167" s="102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110"/>
      <c r="J168" s="102"/>
      <c r="K168" s="102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110"/>
      <c r="J169" s="102"/>
      <c r="K169" s="102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110"/>
      <c r="J170" s="102"/>
      <c r="K170" s="102"/>
      <c r="L170" s="4"/>
      <c r="M170" s="4"/>
      <c r="N170" s="4"/>
      <c r="O170" s="4"/>
    </row>
    <row r="171" spans="1:15">
      <c r="A171" s="4"/>
      <c r="B171" s="4"/>
      <c r="C171" s="3">
        <v>0</v>
      </c>
      <c r="D171" s="4"/>
      <c r="E171" s="4"/>
      <c r="F171" s="4"/>
      <c r="G171" s="4"/>
      <c r="H171" s="4"/>
      <c r="I171" s="110"/>
      <c r="J171" s="102"/>
      <c r="K171" s="102"/>
      <c r="L171" s="4"/>
      <c r="M171" s="4"/>
      <c r="N171" s="4"/>
      <c r="O171" s="4"/>
    </row>
    <row r="172" spans="1:15">
      <c r="A172" s="4"/>
      <c r="B172" s="4"/>
      <c r="C172" s="3" t="s">
        <v>153</v>
      </c>
      <c r="D172" s="4"/>
      <c r="E172" s="4"/>
      <c r="F172" s="4"/>
      <c r="G172" s="4"/>
      <c r="H172" s="4"/>
      <c r="I172" s="110"/>
      <c r="J172" s="102"/>
      <c r="K172" s="102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110"/>
      <c r="J173" s="102"/>
      <c r="K173" s="102"/>
      <c r="L173" s="4"/>
      <c r="M173" s="4"/>
      <c r="N173" s="4"/>
      <c r="O173" s="4"/>
    </row>
    <row r="174" spans="1:15">
      <c r="A174" s="3" t="s">
        <v>144</v>
      </c>
      <c r="B174" s="3"/>
      <c r="D174" s="3"/>
      <c r="E174" s="4"/>
      <c r="F174" s="4"/>
      <c r="G174" s="4"/>
      <c r="H174" s="4"/>
      <c r="I174" s="110"/>
      <c r="J174" s="102"/>
      <c r="K174" s="102"/>
      <c r="L174" s="4"/>
      <c r="M174" s="4"/>
      <c r="N174" s="4"/>
      <c r="O174" s="4"/>
    </row>
    <row r="175" spans="1:15">
      <c r="A175" s="3" t="s">
        <v>17</v>
      </c>
      <c r="B175" s="3"/>
      <c r="D175" s="129" t="s">
        <v>386</v>
      </c>
      <c r="E175" s="61" t="s">
        <v>386</v>
      </c>
      <c r="F175" s="61" t="s">
        <v>400</v>
      </c>
      <c r="G175" s="4"/>
      <c r="H175" s="4"/>
      <c r="I175" s="110"/>
      <c r="J175" s="102"/>
      <c r="K175" s="102"/>
      <c r="L175" s="4"/>
      <c r="M175" s="4"/>
      <c r="N175" s="4"/>
      <c r="O175" s="4"/>
    </row>
    <row r="176" spans="1:15">
      <c r="A176" s="110" t="s">
        <v>114</v>
      </c>
      <c r="B176" s="4"/>
      <c r="C176" s="126" t="s">
        <v>397</v>
      </c>
      <c r="D176" s="126" t="s">
        <v>398</v>
      </c>
      <c r="E176" s="126" t="s">
        <v>399</v>
      </c>
      <c r="F176" s="126" t="s">
        <v>401</v>
      </c>
      <c r="G176" s="4"/>
      <c r="H176" s="4"/>
      <c r="I176" s="24"/>
      <c r="J176" s="24"/>
      <c r="K176" s="24"/>
      <c r="L176" s="24"/>
      <c r="M176" s="24"/>
      <c r="N176" s="24"/>
      <c r="O176" s="4"/>
    </row>
    <row r="177" spans="1:15">
      <c r="A177" s="166">
        <v>54043034</v>
      </c>
      <c r="B177" s="91" t="s">
        <v>115</v>
      </c>
      <c r="C177" s="1">
        <f>COUNT($A$102:$A$114)</f>
        <v>13</v>
      </c>
      <c r="D177" s="18">
        <f>VLOOKUP(A177,$N$205:$O$301,2,FALSE)</f>
        <v>2.0099999999999998</v>
      </c>
      <c r="E177" s="246">
        <f>D177*1.175</f>
        <v>2.3617499999999998</v>
      </c>
      <c r="F177" s="247">
        <f>E177*C177/(1-0.03)*$C$5</f>
        <v>22352.868092783508</v>
      </c>
      <c r="H177" s="4" t="s">
        <v>393</v>
      </c>
      <c r="I177" s="24"/>
      <c r="J177" s="24"/>
      <c r="K177" s="24"/>
      <c r="L177" s="24"/>
      <c r="M177" s="24"/>
      <c r="N177" s="24"/>
      <c r="O177" s="4"/>
    </row>
    <row r="178" spans="1:15">
      <c r="A178" s="166">
        <v>54043044</v>
      </c>
      <c r="B178" s="91" t="s">
        <v>116</v>
      </c>
      <c r="C178" s="1">
        <f>COUNT($A$102:$A$114)</f>
        <v>13</v>
      </c>
      <c r="D178" s="18">
        <f t="shared" ref="D178:D183" si="0">VLOOKUP(A178,$N$205:$O$301,2,FALSE)</f>
        <v>2.13</v>
      </c>
      <c r="E178" s="246">
        <f t="shared" ref="E178:E179" si="1">D178*1.175</f>
        <v>2.5027499999999998</v>
      </c>
      <c r="F178" s="247">
        <f t="shared" ref="F178:F183" si="2">E178*C178/(1-0.03)*$C$5</f>
        <v>23687.367680412375</v>
      </c>
      <c r="H178" s="4" t="s">
        <v>393</v>
      </c>
      <c r="I178" s="24"/>
      <c r="J178" s="24"/>
      <c r="K178" s="24"/>
      <c r="L178" s="24"/>
      <c r="M178" s="24"/>
      <c r="N178" s="24"/>
      <c r="O178" s="4"/>
    </row>
    <row r="179" spans="1:15">
      <c r="A179" s="166">
        <v>54043064</v>
      </c>
      <c r="B179" s="91" t="s">
        <v>117</v>
      </c>
      <c r="C179" s="1">
        <f>COUNT($A$102:$A$114)</f>
        <v>13</v>
      </c>
      <c r="D179" s="18">
        <f t="shared" si="0"/>
        <v>2.16</v>
      </c>
      <c r="E179" s="246">
        <f t="shared" si="1"/>
        <v>2.5380000000000003</v>
      </c>
      <c r="F179" s="247">
        <f t="shared" si="2"/>
        <v>24020.99257731959</v>
      </c>
      <c r="H179" s="223" t="s">
        <v>393</v>
      </c>
      <c r="I179" s="24"/>
      <c r="J179" s="24"/>
      <c r="K179" s="24"/>
      <c r="L179" s="24"/>
      <c r="M179" s="24"/>
      <c r="N179" s="24"/>
      <c r="O179" s="4"/>
    </row>
    <row r="180" spans="1:15">
      <c r="A180" s="221" t="s">
        <v>118</v>
      </c>
      <c r="B180" s="91" t="s">
        <v>119</v>
      </c>
      <c r="C180" s="1"/>
      <c r="D180" s="18" t="e">
        <f t="shared" si="0"/>
        <v>#N/A</v>
      </c>
      <c r="E180" s="246"/>
      <c r="F180" s="247">
        <f t="shared" si="2"/>
        <v>0</v>
      </c>
      <c r="H180" s="4"/>
      <c r="I180" s="24"/>
      <c r="J180" s="24"/>
      <c r="K180" s="24"/>
      <c r="L180" s="24"/>
      <c r="M180" s="24"/>
      <c r="N180" s="24"/>
      <c r="O180" s="4"/>
    </row>
    <row r="181" spans="1:15">
      <c r="A181" s="221" t="s">
        <v>120</v>
      </c>
      <c r="B181" s="91" t="s">
        <v>121</v>
      </c>
      <c r="C181" s="1"/>
      <c r="D181" s="18" t="e">
        <f t="shared" si="0"/>
        <v>#N/A</v>
      </c>
      <c r="E181" s="246"/>
      <c r="F181" s="247">
        <f t="shared" si="2"/>
        <v>0</v>
      </c>
      <c r="H181" s="4"/>
      <c r="I181" s="24"/>
      <c r="J181" s="24"/>
      <c r="K181" s="24"/>
      <c r="L181" s="24"/>
      <c r="M181" s="24"/>
      <c r="N181" s="24"/>
      <c r="O181" s="4"/>
    </row>
    <row r="182" spans="1:15">
      <c r="A182" s="166">
        <v>54043054</v>
      </c>
      <c r="B182" s="91" t="s">
        <v>122</v>
      </c>
      <c r="C182" s="1">
        <v>2</v>
      </c>
      <c r="D182" s="18">
        <f t="shared" si="0"/>
        <v>2.5099999999999998</v>
      </c>
      <c r="E182" s="246">
        <f t="shared" ref="E182:E183" si="3">D182*1.175</f>
        <v>2.9492499999999997</v>
      </c>
      <c r="F182" s="247">
        <f t="shared" si="2"/>
        <v>4294.351237113402</v>
      </c>
      <c r="H182" s="223" t="s">
        <v>394</v>
      </c>
      <c r="I182" s="24"/>
      <c r="J182" s="24"/>
      <c r="K182" s="24"/>
      <c r="L182" s="24"/>
      <c r="M182" s="24"/>
      <c r="N182" s="24"/>
      <c r="O182" s="4"/>
    </row>
    <row r="183" spans="1:15">
      <c r="A183" s="166">
        <v>54042014</v>
      </c>
      <c r="B183" s="91" t="s">
        <v>123</v>
      </c>
      <c r="C183" s="1">
        <v>2</v>
      </c>
      <c r="D183" s="18">
        <f t="shared" si="0"/>
        <v>2.66</v>
      </c>
      <c r="E183" s="246">
        <f t="shared" si="3"/>
        <v>3.1255000000000002</v>
      </c>
      <c r="F183" s="247">
        <f t="shared" si="2"/>
        <v>4550.9857731958764</v>
      </c>
      <c r="H183" s="223" t="s">
        <v>394</v>
      </c>
      <c r="I183" s="24"/>
      <c r="J183" s="24"/>
      <c r="K183" s="24"/>
      <c r="L183" s="24"/>
      <c r="M183" s="24"/>
      <c r="N183" s="24"/>
      <c r="O183" s="4"/>
    </row>
    <row r="184" spans="1:15">
      <c r="A184" s="221" t="s">
        <v>124</v>
      </c>
      <c r="B184" s="91" t="s">
        <v>125</v>
      </c>
      <c r="C184" s="4"/>
      <c r="D184" s="4"/>
      <c r="E184" s="4"/>
      <c r="F184" s="4"/>
      <c r="G184" s="90"/>
      <c r="H184" s="4"/>
      <c r="I184" s="24"/>
      <c r="J184" s="24"/>
      <c r="K184" s="24"/>
      <c r="L184" s="24"/>
      <c r="M184" s="24"/>
      <c r="N184" s="24"/>
      <c r="O184" s="4"/>
    </row>
    <row r="185" spans="1:15">
      <c r="A185" s="221" t="s">
        <v>126</v>
      </c>
      <c r="B185" s="102" t="s">
        <v>127</v>
      </c>
      <c r="C185" s="4"/>
      <c r="D185" s="4">
        <v>0</v>
      </c>
      <c r="E185" s="4"/>
      <c r="F185" s="4"/>
      <c r="G185" s="90"/>
      <c r="H185" s="4"/>
      <c r="I185" s="24"/>
      <c r="J185" s="24"/>
      <c r="K185" s="24"/>
      <c r="L185" s="24"/>
      <c r="M185" s="24"/>
      <c r="N185" s="24"/>
      <c r="O185" s="4"/>
    </row>
    <row r="186" spans="1:15">
      <c r="A186" s="221" t="s">
        <v>128</v>
      </c>
      <c r="B186" s="102" t="s">
        <v>129</v>
      </c>
      <c r="C186" s="4"/>
      <c r="D186" s="4">
        <v>0</v>
      </c>
      <c r="E186" s="4"/>
      <c r="F186" s="4"/>
      <c r="G186" s="90"/>
      <c r="H186" s="4"/>
      <c r="I186" s="24"/>
      <c r="J186" s="24"/>
      <c r="K186" s="24"/>
      <c r="L186" s="24"/>
      <c r="M186" s="24"/>
      <c r="N186" s="24"/>
      <c r="O186" s="4"/>
    </row>
    <row r="187" spans="1:15">
      <c r="A187" s="221" t="s">
        <v>130</v>
      </c>
      <c r="B187" s="102" t="s">
        <v>131</v>
      </c>
      <c r="C187" s="4"/>
      <c r="D187" s="4">
        <v>0</v>
      </c>
      <c r="E187" s="4"/>
      <c r="F187" s="4"/>
      <c r="G187" s="90"/>
      <c r="H187" s="4"/>
      <c r="I187" s="24"/>
      <c r="J187" s="24"/>
      <c r="K187" s="24"/>
      <c r="L187" s="24"/>
      <c r="M187" s="24"/>
      <c r="N187" s="24"/>
      <c r="O187" s="4"/>
    </row>
    <row r="188" spans="1:15">
      <c r="A188" s="248" t="s">
        <v>132</v>
      </c>
      <c r="B188" s="102" t="s">
        <v>133</v>
      </c>
      <c r="C188" s="4"/>
      <c r="D188" s="250">
        <v>0</v>
      </c>
      <c r="E188" s="107"/>
      <c r="F188" s="107"/>
      <c r="G188" s="90"/>
      <c r="H188" s="4"/>
      <c r="I188" s="24"/>
      <c r="J188" s="24"/>
      <c r="K188" s="24"/>
      <c r="L188" s="24"/>
      <c r="M188" s="24"/>
      <c r="N188" s="24"/>
      <c r="O188" s="4"/>
    </row>
    <row r="189" spans="1:15">
      <c r="A189" s="4"/>
      <c r="B189" s="4"/>
      <c r="C189" s="4"/>
      <c r="D189" s="4"/>
      <c r="E189" s="4"/>
      <c r="F189" s="251">
        <f>SUM(F177:F188)</f>
        <v>78906.565360824752</v>
      </c>
      <c r="G189" s="4"/>
      <c r="H189" s="4"/>
      <c r="I189" s="24"/>
      <c r="J189" s="24"/>
      <c r="K189" s="24"/>
      <c r="L189" s="24"/>
      <c r="M189" s="24"/>
      <c r="N189" s="24"/>
      <c r="O189" s="4"/>
    </row>
    <row r="190" spans="1:15">
      <c r="A190" s="110" t="s">
        <v>134</v>
      </c>
      <c r="B190" s="4"/>
      <c r="C190" s="4"/>
      <c r="D190" s="4"/>
      <c r="E190" s="4"/>
      <c r="F190" s="4"/>
      <c r="G190" s="4"/>
      <c r="H190" s="4"/>
      <c r="I190" s="24"/>
      <c r="J190" s="24"/>
      <c r="K190" s="24"/>
      <c r="L190" s="24"/>
      <c r="M190" s="24"/>
      <c r="N190" s="24"/>
      <c r="O190" s="4"/>
    </row>
    <row r="191" spans="1:15">
      <c r="A191" s="61"/>
      <c r="B191" s="113" t="s">
        <v>135</v>
      </c>
      <c r="C191" s="282" t="s">
        <v>136</v>
      </c>
      <c r="D191" s="283"/>
      <c r="E191" s="282" t="s">
        <v>137</v>
      </c>
      <c r="F191" s="284"/>
      <c r="G191" s="283"/>
      <c r="H191" s="285" t="s">
        <v>138</v>
      </c>
      <c r="I191" s="286"/>
      <c r="J191" s="61"/>
      <c r="K191" s="61"/>
      <c r="L191" s="61"/>
      <c r="M191" s="4"/>
      <c r="N191" s="4"/>
      <c r="O191" s="4"/>
    </row>
    <row r="192" spans="1:15">
      <c r="A192" s="115" t="s">
        <v>139</v>
      </c>
      <c r="B192" s="116" t="s">
        <v>28</v>
      </c>
      <c r="C192" s="117" t="s">
        <v>33</v>
      </c>
      <c r="D192" s="118" t="s">
        <v>57</v>
      </c>
      <c r="E192" s="55" t="s">
        <v>33</v>
      </c>
      <c r="F192" s="115" t="s">
        <v>140</v>
      </c>
      <c r="G192" s="103" t="s">
        <v>141</v>
      </c>
      <c r="H192" s="119" t="s">
        <v>142</v>
      </c>
      <c r="I192" s="120" t="s">
        <v>57</v>
      </c>
      <c r="J192" s="115" t="s">
        <v>38</v>
      </c>
      <c r="K192" s="115" t="s">
        <v>143</v>
      </c>
      <c r="L192" s="61"/>
      <c r="M192" s="4"/>
      <c r="N192" s="4"/>
      <c r="O192" s="4"/>
    </row>
    <row r="193" spans="1:15">
      <c r="A193" s="121">
        <v>1</v>
      </c>
      <c r="B193" s="122">
        <v>10</v>
      </c>
      <c r="C193" s="121">
        <v>2387</v>
      </c>
      <c r="D193" s="114">
        <v>7</v>
      </c>
      <c r="E193" s="121">
        <v>2471</v>
      </c>
      <c r="F193" s="123">
        <v>2</v>
      </c>
      <c r="G193" s="114">
        <v>0</v>
      </c>
      <c r="H193" s="121">
        <v>0</v>
      </c>
      <c r="I193" s="114">
        <v>0</v>
      </c>
      <c r="J193" s="123">
        <v>0</v>
      </c>
      <c r="K193" s="114">
        <v>0</v>
      </c>
      <c r="L193" s="61"/>
      <c r="M193" s="4"/>
      <c r="N193" s="4"/>
      <c r="O193" s="4"/>
    </row>
    <row r="194" spans="1:15">
      <c r="A194" s="124">
        <v>2</v>
      </c>
      <c r="B194" s="125">
        <v>10</v>
      </c>
      <c r="C194" s="124">
        <v>2387</v>
      </c>
      <c r="D194" s="108">
        <v>4</v>
      </c>
      <c r="E194" s="124">
        <v>2471</v>
      </c>
      <c r="F194" s="123">
        <v>2</v>
      </c>
      <c r="G194" s="114">
        <v>0</v>
      </c>
      <c r="H194" s="124">
        <v>0</v>
      </c>
      <c r="I194" s="114">
        <v>0</v>
      </c>
      <c r="J194" s="126">
        <v>0</v>
      </c>
      <c r="K194" s="108"/>
      <c r="L194" s="61"/>
      <c r="M194" s="4"/>
      <c r="N194" s="4"/>
      <c r="O194" s="4"/>
    </row>
    <row r="195" spans="1:15">
      <c r="A195" s="127">
        <v>3</v>
      </c>
      <c r="B195" s="128">
        <v>0</v>
      </c>
      <c r="C195" s="127">
        <v>0</v>
      </c>
      <c r="D195" s="103">
        <v>0</v>
      </c>
      <c r="E195" s="127">
        <v>0</v>
      </c>
      <c r="F195" s="123">
        <v>0</v>
      </c>
      <c r="G195" s="114">
        <v>0</v>
      </c>
      <c r="H195" s="127">
        <v>0</v>
      </c>
      <c r="I195" s="114">
        <v>0</v>
      </c>
      <c r="J195" s="61">
        <v>0</v>
      </c>
      <c r="K195" s="103"/>
      <c r="L195" s="61"/>
      <c r="M195" s="4"/>
      <c r="N195" s="4"/>
      <c r="O195" s="4"/>
    </row>
    <row r="196" spans="1:15">
      <c r="A196" s="124">
        <v>4</v>
      </c>
      <c r="B196" s="125">
        <v>0</v>
      </c>
      <c r="C196" s="124">
        <v>0</v>
      </c>
      <c r="D196" s="108">
        <v>0</v>
      </c>
      <c r="E196" s="124">
        <v>0</v>
      </c>
      <c r="F196" s="123">
        <v>0</v>
      </c>
      <c r="G196" s="114">
        <v>0</v>
      </c>
      <c r="H196" s="124">
        <v>0</v>
      </c>
      <c r="I196" s="114">
        <v>0</v>
      </c>
      <c r="J196" s="126">
        <v>0</v>
      </c>
      <c r="K196" s="108"/>
      <c r="L196" s="61"/>
      <c r="M196" s="4"/>
      <c r="N196" s="4"/>
      <c r="O196" s="4"/>
    </row>
    <row r="197" spans="1:15">
      <c r="A197" s="127">
        <v>5</v>
      </c>
      <c r="B197" s="128">
        <v>0</v>
      </c>
      <c r="C197" s="127">
        <v>0</v>
      </c>
      <c r="D197" s="103">
        <v>0</v>
      </c>
      <c r="E197" s="127">
        <v>0</v>
      </c>
      <c r="F197" s="123">
        <v>0</v>
      </c>
      <c r="G197" s="114">
        <v>0</v>
      </c>
      <c r="H197" s="127">
        <v>0</v>
      </c>
      <c r="I197" s="114">
        <v>0</v>
      </c>
      <c r="J197" s="61">
        <v>0</v>
      </c>
      <c r="K197" s="103"/>
      <c r="L197" s="61"/>
      <c r="M197" s="4"/>
      <c r="N197" s="4"/>
      <c r="O197" s="4"/>
    </row>
    <row r="198" spans="1:15">
      <c r="A198" s="124">
        <v>6</v>
      </c>
      <c r="B198" s="125">
        <v>0</v>
      </c>
      <c r="C198" s="124">
        <v>0</v>
      </c>
      <c r="D198" s="108">
        <v>0</v>
      </c>
      <c r="E198" s="124">
        <v>0</v>
      </c>
      <c r="F198" s="123">
        <v>0</v>
      </c>
      <c r="G198" s="114">
        <v>0</v>
      </c>
      <c r="H198" s="124">
        <v>0</v>
      </c>
      <c r="I198" s="114">
        <v>0</v>
      </c>
      <c r="J198" s="126">
        <v>0</v>
      </c>
      <c r="K198" s="108"/>
      <c r="L198" s="61"/>
      <c r="M198" s="4"/>
      <c r="N198" s="4"/>
      <c r="O198" s="4"/>
    </row>
    <row r="199" spans="1:15">
      <c r="A199" s="127">
        <v>7</v>
      </c>
      <c r="B199" s="128">
        <v>0</v>
      </c>
      <c r="C199" s="127">
        <v>0</v>
      </c>
      <c r="D199" s="103">
        <v>0</v>
      </c>
      <c r="E199" s="127">
        <v>0</v>
      </c>
      <c r="F199" s="123">
        <v>0</v>
      </c>
      <c r="G199" s="114">
        <v>0</v>
      </c>
      <c r="H199" s="127">
        <v>0</v>
      </c>
      <c r="I199" s="114">
        <v>0</v>
      </c>
      <c r="J199" s="61">
        <v>0</v>
      </c>
      <c r="K199" s="103"/>
      <c r="L199" s="61"/>
      <c r="M199" s="4"/>
      <c r="N199" s="4"/>
      <c r="O199" s="4"/>
    </row>
    <row r="200" spans="1:15">
      <c r="A200" s="124">
        <v>8</v>
      </c>
      <c r="B200" s="125">
        <v>0</v>
      </c>
      <c r="C200" s="124">
        <v>0</v>
      </c>
      <c r="D200" s="108">
        <v>0</v>
      </c>
      <c r="E200" s="124">
        <v>0</v>
      </c>
      <c r="F200" s="123">
        <v>0</v>
      </c>
      <c r="G200" s="114">
        <v>0</v>
      </c>
      <c r="H200" s="124">
        <v>0</v>
      </c>
      <c r="I200" s="114">
        <v>0</v>
      </c>
      <c r="J200" s="126">
        <v>0</v>
      </c>
      <c r="K200" s="108"/>
      <c r="L200" s="61"/>
      <c r="M200" s="4"/>
      <c r="N200" s="4"/>
      <c r="O200" s="4"/>
    </row>
    <row r="201" spans="1:15">
      <c r="A201" s="124">
        <v>9</v>
      </c>
      <c r="B201" s="126">
        <v>0</v>
      </c>
      <c r="C201" s="124">
        <v>0</v>
      </c>
      <c r="D201" s="108">
        <v>0</v>
      </c>
      <c r="E201" s="124">
        <v>0</v>
      </c>
      <c r="F201" s="123">
        <v>0</v>
      </c>
      <c r="G201" s="114">
        <v>0</v>
      </c>
      <c r="H201" s="124">
        <v>0</v>
      </c>
      <c r="I201" s="114">
        <v>0</v>
      </c>
      <c r="J201" s="126">
        <v>0</v>
      </c>
      <c r="K201" s="108"/>
      <c r="L201" s="61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11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5.75" thickBot="1">
      <c r="A204" s="112"/>
      <c r="B204" s="1"/>
      <c r="C204" s="1"/>
      <c r="D204" s="1"/>
      <c r="E204" s="1"/>
      <c r="F204" s="1"/>
      <c r="G204" s="129" t="s">
        <v>386</v>
      </c>
      <c r="H204" s="129" t="s">
        <v>386</v>
      </c>
      <c r="I204" s="129" t="s">
        <v>402</v>
      </c>
      <c r="J204" s="1"/>
      <c r="K204" s="4"/>
      <c r="L204" s="4"/>
      <c r="M204" s="4"/>
      <c r="N204" s="4"/>
      <c r="O204" s="4"/>
    </row>
    <row r="205" spans="1:15">
      <c r="B205" s="198" t="s">
        <v>374</v>
      </c>
      <c r="C205" s="199" t="s">
        <v>376</v>
      </c>
      <c r="D205" s="198" t="s">
        <v>379</v>
      </c>
      <c r="E205" s="198" t="s">
        <v>380</v>
      </c>
      <c r="F205" s="199" t="s">
        <v>375</v>
      </c>
      <c r="G205" s="199" t="s">
        <v>377</v>
      </c>
      <c r="H205" s="199" t="s">
        <v>381</v>
      </c>
      <c r="I205" s="199" t="s">
        <v>378</v>
      </c>
      <c r="J205" s="199" t="s">
        <v>385</v>
      </c>
      <c r="M205" s="160" t="s">
        <v>178</v>
      </c>
      <c r="N205" s="159">
        <v>50220020</v>
      </c>
      <c r="O205" s="161">
        <v>3.52</v>
      </c>
    </row>
    <row r="206" spans="1:15">
      <c r="B206" s="245" t="s">
        <v>25</v>
      </c>
      <c r="C206" s="200">
        <f>SUM(B60:B68)/1000</f>
        <v>8.3405000000000005</v>
      </c>
      <c r="D206" s="202">
        <v>0.14000000000000001</v>
      </c>
      <c r="E206" s="200">
        <f>C206/(1-D206)</f>
        <v>9.6982558139534891</v>
      </c>
      <c r="F206" s="1">
        <v>11221205</v>
      </c>
      <c r="G206" s="204">
        <f>VLOOKUP(F206,$N$205:$O$301,2,FALSE)</f>
        <v>5.75</v>
      </c>
      <c r="H206" s="200">
        <f>G206*1.175</f>
        <v>6.7562500000000005</v>
      </c>
      <c r="I206" s="1">
        <f>H206*1.06*$C$5*E206</f>
        <v>49049.312587543616</v>
      </c>
      <c r="J206" s="1"/>
      <c r="M206" s="167" t="s">
        <v>181</v>
      </c>
      <c r="N206" s="166">
        <v>50220021</v>
      </c>
      <c r="O206" s="168">
        <v>3.52</v>
      </c>
    </row>
    <row r="207" spans="1:15">
      <c r="B207" s="245" t="s">
        <v>39</v>
      </c>
      <c r="C207" s="200">
        <f>SUM(B72:B80)/1000</f>
        <v>8.3405000000000005</v>
      </c>
      <c r="D207" s="202">
        <f>+D206</f>
        <v>0.14000000000000001</v>
      </c>
      <c r="E207" s="200">
        <f t="shared" ref="E207:E210" si="4">C207/(1-D207)</f>
        <v>9.6982558139534891</v>
      </c>
      <c r="F207" s="1">
        <v>11223001</v>
      </c>
      <c r="G207" s="204">
        <f t="shared" ref="G207:G210" si="5">VLOOKUP(F207,$N$205:$O$301,2,FALSE)</f>
        <v>5.25</v>
      </c>
      <c r="H207" s="200">
        <f t="shared" ref="H207:H210" si="6">G207*1.175</f>
        <v>6.1687500000000002</v>
      </c>
      <c r="I207" s="1">
        <f t="shared" ref="I207:I210" si="7">H207*1.06*$C$5*E207</f>
        <v>44784.154971235475</v>
      </c>
      <c r="J207" s="1"/>
      <c r="M207" s="167" t="s">
        <v>183</v>
      </c>
      <c r="N207" s="166">
        <v>50220022</v>
      </c>
      <c r="O207" s="168">
        <v>1.19</v>
      </c>
    </row>
    <row r="208" spans="1:15">
      <c r="B208" s="1" t="s">
        <v>370</v>
      </c>
      <c r="C208" s="200">
        <f>SUM(B84:B92)/1000</f>
        <v>8.3405000000000005</v>
      </c>
      <c r="D208" s="202">
        <f>+D207</f>
        <v>0.14000000000000001</v>
      </c>
      <c r="E208" s="200">
        <f>C208/(1-H110)</f>
        <v>8.3405000000000005</v>
      </c>
      <c r="F208" s="1">
        <v>11222206</v>
      </c>
      <c r="G208" s="204">
        <f t="shared" si="5"/>
        <v>5.71</v>
      </c>
      <c r="H208" s="200">
        <f t="shared" si="6"/>
        <v>6.7092499999999999</v>
      </c>
      <c r="I208" s="1">
        <f t="shared" si="7"/>
        <v>41888.96598128551</v>
      </c>
      <c r="J208" s="1"/>
      <c r="M208" s="167" t="s">
        <v>185</v>
      </c>
      <c r="N208" s="166">
        <v>50220024</v>
      </c>
      <c r="O208" s="168">
        <v>1</v>
      </c>
    </row>
    <row r="209" spans="1:15">
      <c r="B209" s="1" t="s">
        <v>371</v>
      </c>
      <c r="C209" s="200">
        <f>SUM($M$59:$M$88)*2/1000</f>
        <v>16.256</v>
      </c>
      <c r="D209" s="202">
        <f>+H110</f>
        <v>0</v>
      </c>
      <c r="E209" s="200">
        <f t="shared" si="4"/>
        <v>16.256</v>
      </c>
      <c r="F209" s="1">
        <v>50220070</v>
      </c>
      <c r="G209" s="204">
        <f>+O268</f>
        <v>2.85</v>
      </c>
      <c r="H209" s="200">
        <f t="shared" si="6"/>
        <v>3.3487500000000003</v>
      </c>
      <c r="I209" s="1">
        <f t="shared" si="7"/>
        <v>40750.223564160013</v>
      </c>
      <c r="J209" s="1"/>
      <c r="M209" s="167" t="s">
        <v>187</v>
      </c>
      <c r="N209" s="166">
        <v>50220026</v>
      </c>
      <c r="O209" s="168">
        <v>1</v>
      </c>
    </row>
    <row r="210" spans="1:15">
      <c r="B210" s="198" t="s">
        <v>372</v>
      </c>
      <c r="C210" s="201">
        <f>SUM($M$59:$M$88)*2/1000</f>
        <v>16.256</v>
      </c>
      <c r="D210" s="203">
        <f>+D209</f>
        <v>0</v>
      </c>
      <c r="E210" s="201">
        <f t="shared" si="4"/>
        <v>16.256</v>
      </c>
      <c r="F210" s="198">
        <f>+'[1]Price list'!$B$77</f>
        <v>11225238</v>
      </c>
      <c r="G210" s="205">
        <f t="shared" si="5"/>
        <v>2.16</v>
      </c>
      <c r="H210" s="201">
        <f t="shared" si="6"/>
        <v>2.5380000000000003</v>
      </c>
      <c r="I210" s="198">
        <f t="shared" si="7"/>
        <v>30884.379964416006</v>
      </c>
      <c r="J210" s="198"/>
      <c r="M210" s="167" t="s">
        <v>189</v>
      </c>
      <c r="N210" s="166">
        <v>68061310</v>
      </c>
      <c r="O210" s="168">
        <v>0.1</v>
      </c>
    </row>
    <row r="211" spans="1:15">
      <c r="B211" s="1" t="s">
        <v>373</v>
      </c>
      <c r="C211" s="200">
        <f>SUM(C206:C210)</f>
        <v>57.533500000000004</v>
      </c>
      <c r="D211" s="1"/>
      <c r="E211" s="200">
        <f>SUM(E206:E210)</f>
        <v>60.249011627906981</v>
      </c>
      <c r="F211" s="1"/>
      <c r="G211" s="1"/>
      <c r="H211" s="1"/>
      <c r="I211" s="245">
        <f>SUM(I206:I210)</f>
        <v>207357.03706864061</v>
      </c>
      <c r="J211" s="1"/>
      <c r="M211" s="167" t="s">
        <v>191</v>
      </c>
      <c r="N211" s="173">
        <v>53220068</v>
      </c>
      <c r="O211" s="168">
        <v>0.31</v>
      </c>
    </row>
    <row r="212" spans="1:15">
      <c r="M212" s="167" t="s">
        <v>193</v>
      </c>
      <c r="N212" s="173">
        <v>53220069</v>
      </c>
      <c r="O212" s="168">
        <v>0.31</v>
      </c>
    </row>
    <row r="213" spans="1:15">
      <c r="M213" s="167" t="s">
        <v>195</v>
      </c>
      <c r="N213" s="173">
        <v>53220103</v>
      </c>
      <c r="O213" s="168">
        <v>0.37</v>
      </c>
    </row>
    <row r="214" spans="1:15">
      <c r="M214" s="167" t="s">
        <v>197</v>
      </c>
      <c r="N214" s="173">
        <v>53220104</v>
      </c>
      <c r="O214" s="168">
        <v>0.37</v>
      </c>
    </row>
    <row r="215" spans="1:15">
      <c r="M215" s="174" t="s">
        <v>199</v>
      </c>
      <c r="N215" s="173">
        <v>68980502</v>
      </c>
      <c r="O215" s="168">
        <v>7.0000000000000007E-2</v>
      </c>
    </row>
    <row r="216" spans="1:15">
      <c r="M216" s="174" t="s">
        <v>201</v>
      </c>
      <c r="N216" s="173">
        <v>68980501</v>
      </c>
      <c r="O216" s="168">
        <v>7.0000000000000007E-2</v>
      </c>
    </row>
    <row r="217" spans="1:15">
      <c r="M217" s="174" t="s">
        <v>203</v>
      </c>
      <c r="N217" s="173">
        <v>68980503</v>
      </c>
      <c r="O217" s="168">
        <v>0.1</v>
      </c>
    </row>
    <row r="218" spans="1:15">
      <c r="A218" s="1"/>
      <c r="B218" s="1"/>
      <c r="C218" s="1"/>
      <c r="D218" s="1"/>
      <c r="E218" s="1"/>
      <c r="F218" s="1"/>
      <c r="G218" s="129" t="s">
        <v>386</v>
      </c>
      <c r="H218" s="129" t="s">
        <v>386</v>
      </c>
      <c r="I218" s="129" t="s">
        <v>402</v>
      </c>
      <c r="M218" s="174" t="s">
        <v>205</v>
      </c>
      <c r="N218" s="173">
        <v>53220121</v>
      </c>
      <c r="O218" s="168">
        <v>0.12</v>
      </c>
    </row>
    <row r="219" spans="1:15" ht="15.75" thickBot="1">
      <c r="A219" s="1"/>
      <c r="B219" s="216" t="s">
        <v>55</v>
      </c>
      <c r="C219" s="199" t="s">
        <v>387</v>
      </c>
      <c r="D219" s="199" t="s">
        <v>388</v>
      </c>
      <c r="E219" s="199" t="s">
        <v>389</v>
      </c>
      <c r="F219" s="199" t="str">
        <f>+F205</f>
        <v>Code</v>
      </c>
      <c r="G219" s="199" t="str">
        <f>+G205</f>
        <v>List Price</v>
      </c>
      <c r="H219" s="199" t="s">
        <v>381</v>
      </c>
      <c r="I219" s="199" t="s">
        <v>378</v>
      </c>
      <c r="M219" s="174" t="s">
        <v>207</v>
      </c>
      <c r="N219" s="173">
        <v>53220122</v>
      </c>
      <c r="O219" s="168">
        <v>0.12</v>
      </c>
    </row>
    <row r="220" spans="1:15">
      <c r="A220" s="1"/>
      <c r="B220" s="64" t="s">
        <v>59</v>
      </c>
      <c r="C220" s="200">
        <v>12</v>
      </c>
      <c r="D220" s="202">
        <v>0.03</v>
      </c>
      <c r="E220" s="200">
        <f t="shared" ref="E220:E228" si="8">C220/(1-D220)</f>
        <v>12.371134020618557</v>
      </c>
      <c r="F220" s="159">
        <v>50220020</v>
      </c>
      <c r="G220" s="204">
        <f>VLOOKUP(F220,$N$205:$O$301,2,FALSE)</f>
        <v>3.52</v>
      </c>
      <c r="H220" s="204">
        <f t="shared" ref="H220:H228" si="9">G220*1.175</f>
        <v>4.1360000000000001</v>
      </c>
      <c r="I220" s="1">
        <f>H220*1.06*$C$5*E220</f>
        <v>38302.191241237124</v>
      </c>
      <c r="M220" s="174" t="s">
        <v>209</v>
      </c>
      <c r="N220" s="173">
        <v>53220123</v>
      </c>
      <c r="O220" s="168">
        <v>0.12</v>
      </c>
    </row>
    <row r="221" spans="1:15">
      <c r="A221" s="1"/>
      <c r="B221" s="72" t="s">
        <v>61</v>
      </c>
      <c r="C221" s="200">
        <v>12</v>
      </c>
      <c r="D221" s="202">
        <f>+D220</f>
        <v>0.03</v>
      </c>
      <c r="E221" s="200">
        <f t="shared" si="8"/>
        <v>12.371134020618557</v>
      </c>
      <c r="F221" s="166">
        <v>50220021</v>
      </c>
      <c r="G221" s="204">
        <f>VLOOKUP(F221,$N$205:$O$301,2,FALSE)</f>
        <v>3.52</v>
      </c>
      <c r="H221" s="204">
        <f t="shared" si="9"/>
        <v>4.1360000000000001</v>
      </c>
      <c r="I221" s="1">
        <f t="shared" ref="I221:I228" si="10">H221*1.06*$C$5*E221</f>
        <v>38302.191241237124</v>
      </c>
      <c r="M221" s="174" t="s">
        <v>211</v>
      </c>
      <c r="N221" s="173">
        <v>50220037</v>
      </c>
      <c r="O221" s="168">
        <v>35.58</v>
      </c>
    </row>
    <row r="222" spans="1:15">
      <c r="A222" s="1"/>
      <c r="B222" s="64" t="s">
        <v>62</v>
      </c>
      <c r="C222" s="226"/>
      <c r="D222" s="202">
        <f t="shared" ref="D222:D228" si="11">+D221</f>
        <v>0.03</v>
      </c>
      <c r="E222" s="200">
        <f t="shared" si="8"/>
        <v>0</v>
      </c>
      <c r="F222" s="209">
        <v>50220086</v>
      </c>
      <c r="G222" s="204" t="e">
        <f>VLOOKUP(F222,$N$205:$O$301,2,FALSE)</f>
        <v>#N/A</v>
      </c>
      <c r="H222" s="227">
        <v>0</v>
      </c>
      <c r="I222" s="1">
        <f t="shared" si="10"/>
        <v>0</v>
      </c>
      <c r="M222" s="174" t="s">
        <v>213</v>
      </c>
      <c r="N222" s="173">
        <v>50220036</v>
      </c>
      <c r="O222" s="168">
        <v>35.58</v>
      </c>
    </row>
    <row r="223" spans="1:15">
      <c r="A223" s="1"/>
      <c r="B223" s="72" t="s">
        <v>63</v>
      </c>
      <c r="C223" s="226"/>
      <c r="D223" s="202">
        <f t="shared" si="11"/>
        <v>0.03</v>
      </c>
      <c r="E223" s="200">
        <f t="shared" si="8"/>
        <v>0</v>
      </c>
      <c r="F223" s="209">
        <v>50220085</v>
      </c>
      <c r="G223" s="204" t="e">
        <f>VLOOKUP(F223,$N$205:$O$301,2,FALSE)</f>
        <v>#N/A</v>
      </c>
      <c r="H223" s="227">
        <v>0</v>
      </c>
      <c r="I223" s="1">
        <f t="shared" si="10"/>
        <v>0</v>
      </c>
      <c r="M223" s="174" t="s">
        <v>215</v>
      </c>
      <c r="N223" s="173">
        <v>50220115</v>
      </c>
      <c r="O223" s="168">
        <v>69.72</v>
      </c>
    </row>
    <row r="224" spans="1:15">
      <c r="A224" s="166">
        <v>50220022</v>
      </c>
      <c r="B224" s="72" t="s">
        <v>65</v>
      </c>
      <c r="C224" s="200">
        <v>11</v>
      </c>
      <c r="D224" s="202">
        <f t="shared" si="11"/>
        <v>0.03</v>
      </c>
      <c r="E224" s="200">
        <f t="shared" si="8"/>
        <v>11.340206185567011</v>
      </c>
      <c r="F224" s="217" t="s">
        <v>64</v>
      </c>
      <c r="G224" s="204">
        <f>VLOOKUP(A224,$N$205:$O$301,2,FALSE)</f>
        <v>1.19</v>
      </c>
      <c r="H224" s="204">
        <f t="shared" si="9"/>
        <v>1.39825</v>
      </c>
      <c r="I224" s="1">
        <f t="shared" si="10"/>
        <v>11869.689473195878</v>
      </c>
      <c r="M224" s="174" t="s">
        <v>217</v>
      </c>
      <c r="N224" s="173">
        <v>50220116</v>
      </c>
      <c r="O224" s="168">
        <v>69.72</v>
      </c>
    </row>
    <row r="225" spans="1:15">
      <c r="A225" s="1"/>
      <c r="B225" s="86" t="s">
        <v>67</v>
      </c>
      <c r="C225" s="200">
        <v>11</v>
      </c>
      <c r="D225" s="202">
        <f t="shared" si="11"/>
        <v>0.03</v>
      </c>
      <c r="E225" s="200">
        <f t="shared" si="8"/>
        <v>11.340206185567011</v>
      </c>
      <c r="F225" s="166">
        <v>50220024</v>
      </c>
      <c r="G225" s="204">
        <f>VLOOKUP(F225,$N$205:$O$301,2,FALSE)</f>
        <v>1</v>
      </c>
      <c r="H225" s="204">
        <f t="shared" si="9"/>
        <v>1.175</v>
      </c>
      <c r="I225" s="1">
        <f t="shared" si="10"/>
        <v>9974.5289690721656</v>
      </c>
      <c r="M225" s="174" t="s">
        <v>220</v>
      </c>
      <c r="N225" s="173" t="s">
        <v>218</v>
      </c>
      <c r="O225" s="168">
        <v>16.86</v>
      </c>
    </row>
    <row r="226" spans="1:15">
      <c r="A226" s="1"/>
      <c r="B226" s="86" t="s">
        <v>68</v>
      </c>
      <c r="C226" s="226"/>
      <c r="D226" s="202">
        <f t="shared" si="11"/>
        <v>0.03</v>
      </c>
      <c r="E226" s="200">
        <f t="shared" si="8"/>
        <v>0</v>
      </c>
      <c r="F226" s="209">
        <v>50220087</v>
      </c>
      <c r="G226" s="204" t="e">
        <f>VLOOKUP(F226,$N$205:$O$301,2,FALSE)</f>
        <v>#N/A</v>
      </c>
      <c r="H226" s="227">
        <v>0</v>
      </c>
      <c r="I226" s="1">
        <f t="shared" si="10"/>
        <v>0</v>
      </c>
      <c r="M226" s="174" t="s">
        <v>223</v>
      </c>
      <c r="N226" s="173" t="s">
        <v>221</v>
      </c>
      <c r="O226" s="168">
        <v>16.86</v>
      </c>
    </row>
    <row r="227" spans="1:15">
      <c r="A227" s="1"/>
      <c r="B227" s="86" t="s">
        <v>69</v>
      </c>
      <c r="C227" s="200">
        <v>2</v>
      </c>
      <c r="D227" s="202">
        <f t="shared" si="11"/>
        <v>0.03</v>
      </c>
      <c r="E227" s="200">
        <f t="shared" si="8"/>
        <v>2.061855670103093</v>
      </c>
      <c r="F227" s="166">
        <v>50220026</v>
      </c>
      <c r="G227" s="204">
        <f>VLOOKUP(F227,$N$205:$O$301,2,FALSE)</f>
        <v>1</v>
      </c>
      <c r="H227" s="204">
        <f t="shared" si="9"/>
        <v>1.175</v>
      </c>
      <c r="I227" s="1">
        <f t="shared" si="10"/>
        <v>1813.550721649485</v>
      </c>
      <c r="M227" s="167" t="s">
        <v>225</v>
      </c>
      <c r="N227" s="175">
        <v>53220037</v>
      </c>
      <c r="O227" s="168">
        <v>0.63</v>
      </c>
    </row>
    <row r="228" spans="1:15">
      <c r="A228" s="166">
        <v>68061310</v>
      </c>
      <c r="B228" s="72" t="s">
        <v>70</v>
      </c>
      <c r="C228" s="201">
        <v>4</v>
      </c>
      <c r="D228" s="203">
        <f t="shared" si="11"/>
        <v>0.03</v>
      </c>
      <c r="E228" s="201">
        <f t="shared" si="8"/>
        <v>4.123711340206186</v>
      </c>
      <c r="F228" s="166">
        <v>68061310</v>
      </c>
      <c r="G228" s="205">
        <f>VLOOKUP(A228,$N$205:$O$301,2,FALSE)</f>
        <v>0.1</v>
      </c>
      <c r="H228" s="205">
        <f t="shared" si="9"/>
        <v>0.11750000000000001</v>
      </c>
      <c r="I228" s="198">
        <f t="shared" si="10"/>
        <v>362.71014432989699</v>
      </c>
      <c r="M228" s="167" t="s">
        <v>227</v>
      </c>
      <c r="N228" s="166">
        <v>50220046</v>
      </c>
      <c r="O228" s="168">
        <v>0.84</v>
      </c>
    </row>
    <row r="229" spans="1:15">
      <c r="A229" s="1"/>
      <c r="B229" s="1"/>
      <c r="C229" s="1"/>
      <c r="D229" s="1"/>
      <c r="E229" s="1"/>
      <c r="F229" s="1"/>
      <c r="G229" s="1"/>
      <c r="H229" s="1"/>
      <c r="I229" s="245">
        <f>SUM(I220:I228)</f>
        <v>100624.86179072168</v>
      </c>
      <c r="M229" s="167" t="s">
        <v>229</v>
      </c>
      <c r="N229" s="166">
        <v>50220047</v>
      </c>
      <c r="O229" s="168">
        <v>3.64</v>
      </c>
    </row>
    <row r="230" spans="1:15">
      <c r="M230" s="167" t="s">
        <v>231</v>
      </c>
      <c r="N230" s="166">
        <v>50220048</v>
      </c>
      <c r="O230" s="168">
        <v>4.7699999999999996</v>
      </c>
    </row>
    <row r="231" spans="1:15">
      <c r="M231" s="167" t="s">
        <v>233</v>
      </c>
      <c r="N231" s="166">
        <v>50220049</v>
      </c>
      <c r="O231" s="168">
        <v>0.69</v>
      </c>
    </row>
    <row r="232" spans="1:15">
      <c r="B232" s="4" t="s">
        <v>79</v>
      </c>
      <c r="C232" s="4"/>
      <c r="D232" s="4"/>
      <c r="E232" s="4"/>
      <c r="F232" s="4"/>
      <c r="G232" s="129" t="s">
        <v>386</v>
      </c>
      <c r="H232" s="129" t="s">
        <v>386</v>
      </c>
      <c r="I232" s="129" t="s">
        <v>402</v>
      </c>
      <c r="M232" s="167" t="s">
        <v>235</v>
      </c>
      <c r="N232" s="166">
        <v>50220050</v>
      </c>
      <c r="O232" s="168">
        <v>2.2599999999999998</v>
      </c>
    </row>
    <row r="233" spans="1:15">
      <c r="B233" s="4"/>
      <c r="C233" s="199" t="s">
        <v>387</v>
      </c>
      <c r="D233" s="199" t="s">
        <v>388</v>
      </c>
      <c r="E233" s="199" t="s">
        <v>389</v>
      </c>
      <c r="F233" s="4"/>
      <c r="G233" s="199" t="str">
        <f>+G219</f>
        <v>List Price</v>
      </c>
      <c r="H233" s="199" t="s">
        <v>381</v>
      </c>
      <c r="I233" s="199" t="s">
        <v>378</v>
      </c>
      <c r="M233" s="167" t="s">
        <v>237</v>
      </c>
      <c r="N233" s="166">
        <v>50220051</v>
      </c>
      <c r="O233" s="168">
        <v>3.07</v>
      </c>
    </row>
    <row r="234" spans="1:15">
      <c r="B234" s="64" t="s">
        <v>85</v>
      </c>
      <c r="C234" s="66">
        <v>0</v>
      </c>
      <c r="D234" s="202">
        <v>0.03</v>
      </c>
      <c r="E234" s="200">
        <f t="shared" ref="E234:E241" si="12">C234/(1-D234)</f>
        <v>0</v>
      </c>
      <c r="F234" s="166">
        <v>50220046</v>
      </c>
      <c r="G234" s="204">
        <f>VLOOKUP(F234,$N$205:$O$301,2,FALSE)</f>
        <v>0.84</v>
      </c>
      <c r="H234" s="204">
        <f t="shared" ref="H234:H243" si="13">G234*1.175</f>
        <v>0.98699999999999999</v>
      </c>
      <c r="I234" s="1">
        <f>H234*1.06*$C$5*E234</f>
        <v>0</v>
      </c>
      <c r="M234" s="167" t="s">
        <v>239</v>
      </c>
      <c r="N234" s="166">
        <v>50220038</v>
      </c>
      <c r="O234" s="168">
        <v>2.0099999999999998</v>
      </c>
    </row>
    <row r="235" spans="1:15">
      <c r="B235" s="86" t="s">
        <v>89</v>
      </c>
      <c r="C235" s="80">
        <v>1</v>
      </c>
      <c r="D235" s="202">
        <f>+D234</f>
        <v>0.03</v>
      </c>
      <c r="E235" s="233">
        <f t="shared" si="12"/>
        <v>1.0309278350515465</v>
      </c>
      <c r="F235" s="166">
        <v>50220047</v>
      </c>
      <c r="G235" s="80">
        <f t="shared" ref="G235:G243" si="14">VLOOKUP(F235,$N$205:$O$301,2,FALSE)</f>
        <v>3.64</v>
      </c>
      <c r="H235" s="204">
        <f t="shared" si="13"/>
        <v>4.2770000000000001</v>
      </c>
      <c r="I235" s="1">
        <f t="shared" ref="I235:I243" si="15">H235*1.06*$C$5*E235</f>
        <v>3300.6623134020624</v>
      </c>
      <c r="M235" s="167" t="s">
        <v>241</v>
      </c>
      <c r="N235" s="166">
        <v>50220057</v>
      </c>
      <c r="O235" s="168">
        <v>1.66</v>
      </c>
    </row>
    <row r="236" spans="1:15">
      <c r="B236" s="72" t="s">
        <v>91</v>
      </c>
      <c r="C236" s="74">
        <v>1</v>
      </c>
      <c r="D236" s="202">
        <f t="shared" ref="D236:D242" si="16">+D235</f>
        <v>0.03</v>
      </c>
      <c r="E236" s="234">
        <f t="shared" si="12"/>
        <v>1.0309278350515465</v>
      </c>
      <c r="F236" s="166">
        <v>50220048</v>
      </c>
      <c r="G236" s="74">
        <f t="shared" si="14"/>
        <v>4.7699999999999996</v>
      </c>
      <c r="H236" s="204">
        <f t="shared" si="13"/>
        <v>5.6047500000000001</v>
      </c>
      <c r="I236" s="1">
        <f t="shared" si="15"/>
        <v>4325.3184711340218</v>
      </c>
      <c r="M236" s="167" t="s">
        <v>243</v>
      </c>
      <c r="N236" s="166">
        <v>50200300</v>
      </c>
      <c r="O236" s="168">
        <v>6.43</v>
      </c>
    </row>
    <row r="237" spans="1:15">
      <c r="B237" s="86" t="s">
        <v>94</v>
      </c>
      <c r="C237" s="79"/>
      <c r="D237" s="202">
        <f t="shared" si="16"/>
        <v>0.03</v>
      </c>
      <c r="E237" s="233">
        <f t="shared" si="12"/>
        <v>0</v>
      </c>
      <c r="F237" s="212">
        <v>53220120</v>
      </c>
      <c r="G237" s="79" t="e">
        <f t="shared" si="14"/>
        <v>#N/A</v>
      </c>
      <c r="H237" s="227">
        <v>0</v>
      </c>
      <c r="I237" s="1">
        <f t="shared" si="15"/>
        <v>0</v>
      </c>
      <c r="M237" s="167" t="s">
        <v>245</v>
      </c>
      <c r="N237" s="166">
        <v>50200301</v>
      </c>
      <c r="O237" s="168">
        <v>6.43</v>
      </c>
    </row>
    <row r="238" spans="1:15">
      <c r="B238" s="64" t="s">
        <v>98</v>
      </c>
      <c r="C238" s="66">
        <v>0</v>
      </c>
      <c r="D238" s="202">
        <f t="shared" si="16"/>
        <v>0.03</v>
      </c>
      <c r="E238" s="232">
        <f t="shared" si="12"/>
        <v>0</v>
      </c>
      <c r="F238" s="166">
        <v>50220049</v>
      </c>
      <c r="G238" s="66">
        <f t="shared" si="14"/>
        <v>0.69</v>
      </c>
      <c r="H238" s="204">
        <f t="shared" si="13"/>
        <v>0.81074999999999997</v>
      </c>
      <c r="I238" s="1">
        <f t="shared" si="15"/>
        <v>0</v>
      </c>
      <c r="M238" s="167" t="s">
        <v>247</v>
      </c>
      <c r="N238" s="166">
        <v>50200302</v>
      </c>
      <c r="O238" s="168">
        <v>6.43</v>
      </c>
    </row>
    <row r="239" spans="1:15">
      <c r="B239" s="86" t="s">
        <v>102</v>
      </c>
      <c r="C239" s="80">
        <v>1</v>
      </c>
      <c r="D239" s="202">
        <f t="shared" si="16"/>
        <v>0.03</v>
      </c>
      <c r="E239" s="233">
        <f t="shared" si="12"/>
        <v>1.0309278350515465</v>
      </c>
      <c r="F239" s="166">
        <v>50220050</v>
      </c>
      <c r="G239" s="80">
        <f t="shared" si="14"/>
        <v>2.2599999999999998</v>
      </c>
      <c r="H239" s="204">
        <f t="shared" si="13"/>
        <v>2.6555</v>
      </c>
      <c r="I239" s="1">
        <f t="shared" si="15"/>
        <v>2049.3123154639179</v>
      </c>
      <c r="M239" s="167" t="s">
        <v>249</v>
      </c>
      <c r="N239" s="166">
        <v>51200084</v>
      </c>
      <c r="O239" s="168">
        <v>5.93</v>
      </c>
    </row>
    <row r="240" spans="1:15">
      <c r="B240" s="86" t="s">
        <v>104</v>
      </c>
      <c r="C240" s="80">
        <v>1</v>
      </c>
      <c r="D240" s="202">
        <f t="shared" si="16"/>
        <v>0.03</v>
      </c>
      <c r="E240" s="233">
        <f t="shared" si="12"/>
        <v>1.0309278350515465</v>
      </c>
      <c r="F240" s="166">
        <v>50220051</v>
      </c>
      <c r="G240" s="80">
        <f t="shared" si="14"/>
        <v>3.07</v>
      </c>
      <c r="H240" s="227">
        <v>0</v>
      </c>
      <c r="I240" s="1">
        <f t="shared" si="15"/>
        <v>0</v>
      </c>
      <c r="M240" s="167" t="s">
        <v>251</v>
      </c>
      <c r="N240" s="166">
        <v>51200085</v>
      </c>
      <c r="O240" s="168">
        <v>5.93</v>
      </c>
    </row>
    <row r="241" spans="1:15">
      <c r="A241" s="166">
        <v>54220002</v>
      </c>
      <c r="B241" s="64" t="s">
        <v>106</v>
      </c>
      <c r="C241" s="262">
        <f>8340.5/1000</f>
        <v>8.3405000000000005</v>
      </c>
      <c r="D241" s="202">
        <f t="shared" si="16"/>
        <v>0.03</v>
      </c>
      <c r="E241" s="232">
        <f t="shared" si="12"/>
        <v>8.5984536082474232</v>
      </c>
      <c r="F241" s="213">
        <v>54220001</v>
      </c>
      <c r="G241" s="66">
        <f>VLOOKUP(A241,$N$205:$O$301,2,FALSE)</f>
        <v>1.19</v>
      </c>
      <c r="H241" s="204">
        <f t="shared" si="13"/>
        <v>1.39825</v>
      </c>
      <c r="I241" s="1">
        <f t="shared" si="15"/>
        <v>8999.9222773809306</v>
      </c>
      <c r="M241" s="167" t="s">
        <v>253</v>
      </c>
      <c r="N241" s="166">
        <v>51200086</v>
      </c>
      <c r="O241" s="168">
        <v>5.93</v>
      </c>
    </row>
    <row r="242" spans="1:15">
      <c r="B242" s="86" t="s">
        <v>109</v>
      </c>
      <c r="C242" s="264">
        <f>8340.5/1000</f>
        <v>8.3405000000000005</v>
      </c>
      <c r="D242" s="202">
        <f t="shared" si="16"/>
        <v>0.03</v>
      </c>
      <c r="E242" s="233">
        <f>C242/(1-D242)</f>
        <v>8.5984536082474232</v>
      </c>
      <c r="F242" s="210">
        <v>54220006</v>
      </c>
      <c r="G242" s="109">
        <f t="shared" si="14"/>
        <v>0.72</v>
      </c>
      <c r="H242" s="205">
        <f t="shared" si="13"/>
        <v>0.84599999999999997</v>
      </c>
      <c r="I242" s="1">
        <f t="shared" si="15"/>
        <v>5445.3311258103095</v>
      </c>
      <c r="M242" s="167" t="s">
        <v>255</v>
      </c>
      <c r="N242" s="166">
        <v>50220039</v>
      </c>
      <c r="O242" s="168">
        <v>12.18</v>
      </c>
    </row>
    <row r="243" spans="1:15">
      <c r="B243" s="72" t="s">
        <v>110</v>
      </c>
      <c r="C243">
        <f>8340.5/1000</f>
        <v>8.3405000000000005</v>
      </c>
      <c r="D243" s="203">
        <f>+D242</f>
        <v>0.03</v>
      </c>
      <c r="E243" s="234">
        <f>C243/(1-D243)</f>
        <v>8.5984536082474232</v>
      </c>
      <c r="F243" s="211">
        <v>54220003</v>
      </c>
      <c r="G243" s="111">
        <f t="shared" si="14"/>
        <v>1.79</v>
      </c>
      <c r="H243" s="205">
        <f t="shared" si="13"/>
        <v>2.1032500000000001</v>
      </c>
      <c r="I243" s="198">
        <f t="shared" si="15"/>
        <v>13537.698215556187</v>
      </c>
      <c r="M243" s="167" t="s">
        <v>257</v>
      </c>
      <c r="N243" s="166">
        <v>54144211</v>
      </c>
      <c r="O243" s="168">
        <v>0.53</v>
      </c>
    </row>
    <row r="244" spans="1:15">
      <c r="I244" s="245">
        <f>SUM(I234:I243)</f>
        <v>37658.244718747432</v>
      </c>
      <c r="M244" s="167" t="s">
        <v>260</v>
      </c>
      <c r="N244" s="166">
        <v>54220002</v>
      </c>
      <c r="O244" s="176">
        <v>1.19</v>
      </c>
    </row>
    <row r="245" spans="1:15">
      <c r="M245" s="167" t="s">
        <v>262</v>
      </c>
      <c r="N245" s="166">
        <v>54220003</v>
      </c>
      <c r="O245" s="176">
        <v>1.79</v>
      </c>
    </row>
    <row r="246" spans="1:15">
      <c r="M246" s="167" t="s">
        <v>264</v>
      </c>
      <c r="N246" s="166">
        <v>54220005</v>
      </c>
      <c r="O246" s="168">
        <v>0.65</v>
      </c>
    </row>
    <row r="247" spans="1:15">
      <c r="B247" s="214" t="s">
        <v>56</v>
      </c>
      <c r="C247" s="214"/>
      <c r="D247" s="4"/>
      <c r="E247" s="4"/>
      <c r="F247" s="4"/>
      <c r="G247" s="61" t="s">
        <v>386</v>
      </c>
      <c r="H247" s="61" t="s">
        <v>386</v>
      </c>
      <c r="I247" s="129" t="s">
        <v>402</v>
      </c>
      <c r="M247" s="167" t="s">
        <v>266</v>
      </c>
      <c r="N247" s="166">
        <v>54220006</v>
      </c>
      <c r="O247" s="176">
        <v>0.72</v>
      </c>
    </row>
    <row r="248" spans="1:15">
      <c r="B248" s="62"/>
      <c r="C248" s="199" t="s">
        <v>387</v>
      </c>
      <c r="D248" s="199" t="s">
        <v>388</v>
      </c>
      <c r="E248" s="199" t="s">
        <v>389</v>
      </c>
      <c r="F248" s="199" t="s">
        <v>375</v>
      </c>
      <c r="G248" s="199" t="s">
        <v>377</v>
      </c>
      <c r="H248" s="199" t="s">
        <v>381</v>
      </c>
      <c r="I248" s="199" t="s">
        <v>378</v>
      </c>
      <c r="M248" s="167" t="s">
        <v>268</v>
      </c>
      <c r="N248" s="166">
        <v>54042014</v>
      </c>
      <c r="O248" s="176">
        <v>2.66</v>
      </c>
    </row>
    <row r="249" spans="1:15">
      <c r="B249" s="67"/>
      <c r="C249" s="68"/>
      <c r="D249" s="68"/>
      <c r="E249" s="69"/>
      <c r="F249" s="69"/>
      <c r="G249" s="69"/>
      <c r="H249" s="69"/>
      <c r="I249" s="70"/>
      <c r="M249" s="167" t="s">
        <v>270</v>
      </c>
      <c r="N249" s="166">
        <v>54042024</v>
      </c>
      <c r="O249" s="176">
        <v>3.2</v>
      </c>
    </row>
    <row r="250" spans="1:15">
      <c r="B250" s="75"/>
      <c r="C250" s="76"/>
      <c r="D250" s="76"/>
      <c r="E250" s="77"/>
      <c r="F250" s="77"/>
      <c r="G250" s="77"/>
      <c r="H250" s="77"/>
      <c r="I250" s="78"/>
      <c r="M250" s="167" t="s">
        <v>272</v>
      </c>
      <c r="N250" s="166">
        <v>54042026</v>
      </c>
      <c r="O250" s="176">
        <v>3.45</v>
      </c>
    </row>
    <row r="251" spans="1:15">
      <c r="B251" s="67"/>
      <c r="C251" s="68"/>
      <c r="D251" s="68"/>
      <c r="E251" s="69"/>
      <c r="F251" s="69"/>
      <c r="G251" s="69"/>
      <c r="H251" s="69"/>
      <c r="I251" s="70"/>
      <c r="M251" s="167" t="s">
        <v>274</v>
      </c>
      <c r="N251" s="166">
        <v>54043014</v>
      </c>
      <c r="O251" s="176">
        <v>2.04</v>
      </c>
    </row>
    <row r="252" spans="1:15">
      <c r="B252" s="81"/>
      <c r="C252" s="82"/>
      <c r="D252" s="82"/>
      <c r="E252" s="83"/>
      <c r="F252" s="83"/>
      <c r="G252" s="83"/>
      <c r="H252" s="83"/>
      <c r="I252" s="84"/>
      <c r="M252" s="167" t="s">
        <v>276</v>
      </c>
      <c r="N252" s="166">
        <v>54043024</v>
      </c>
      <c r="O252" s="176">
        <v>2.13</v>
      </c>
    </row>
    <row r="253" spans="1:15">
      <c r="B253" s="75"/>
      <c r="C253" s="76"/>
      <c r="D253" s="76"/>
      <c r="E253" s="77"/>
      <c r="F253" s="77"/>
      <c r="G253" s="77"/>
      <c r="H253" s="77"/>
      <c r="I253" s="78"/>
      <c r="M253" s="167" t="s">
        <v>278</v>
      </c>
      <c r="N253" s="166">
        <v>54043034</v>
      </c>
      <c r="O253" s="176">
        <v>2.0099999999999998</v>
      </c>
    </row>
    <row r="254" spans="1:15">
      <c r="B254" s="81"/>
      <c r="C254" s="82"/>
      <c r="D254" s="82"/>
      <c r="E254" s="83"/>
      <c r="F254" s="83"/>
      <c r="G254" s="83"/>
      <c r="H254" s="83"/>
      <c r="I254" s="84"/>
      <c r="M254" s="167" t="s">
        <v>280</v>
      </c>
      <c r="N254" s="166">
        <v>54043044</v>
      </c>
      <c r="O254" s="176">
        <v>2.13</v>
      </c>
    </row>
    <row r="255" spans="1:15">
      <c r="B255" s="81"/>
      <c r="C255" s="82"/>
      <c r="D255" s="82"/>
      <c r="E255" s="83"/>
      <c r="F255" s="83"/>
      <c r="G255" s="83"/>
      <c r="H255" s="83"/>
      <c r="I255" s="84"/>
      <c r="M255" s="167" t="s">
        <v>282</v>
      </c>
      <c r="N255" s="166">
        <v>54043054</v>
      </c>
      <c r="O255" s="176">
        <v>2.5099999999999998</v>
      </c>
    </row>
    <row r="256" spans="1:15">
      <c r="B256" s="88"/>
      <c r="C256" s="73"/>
      <c r="D256" s="73"/>
      <c r="E256" s="73"/>
      <c r="F256" s="73"/>
      <c r="G256" s="73"/>
      <c r="H256" s="73"/>
      <c r="I256" s="74"/>
      <c r="M256" s="167" t="s">
        <v>284</v>
      </c>
      <c r="N256" s="166">
        <v>54043064</v>
      </c>
      <c r="O256" s="168">
        <v>2.16</v>
      </c>
    </row>
    <row r="257" spans="2:15">
      <c r="B257" s="76" t="s">
        <v>72</v>
      </c>
      <c r="C257" s="78">
        <v>1</v>
      </c>
      <c r="D257" s="202">
        <v>0.03</v>
      </c>
      <c r="E257" s="257">
        <f>C257/(1-D257)</f>
        <v>1.0309278350515465</v>
      </c>
      <c r="F257" s="173">
        <v>50220036</v>
      </c>
      <c r="G257" s="76">
        <f>VLOOKUP(F257,$N$205:$O$301,2,FALSE)</f>
        <v>35.58</v>
      </c>
      <c r="H257" s="77">
        <f>+G257*1.175</f>
        <v>41.8065</v>
      </c>
      <c r="I257" s="1">
        <f t="shared" ref="I257:I267" si="17">H257*1.06*$C$5*E257</f>
        <v>32263.067338144338</v>
      </c>
      <c r="M257" s="167" t="s">
        <v>286</v>
      </c>
      <c r="N257" s="166">
        <v>50220009</v>
      </c>
      <c r="O257" s="168">
        <v>4.93</v>
      </c>
    </row>
    <row r="258" spans="2:15">
      <c r="B258" s="82" t="s">
        <v>74</v>
      </c>
      <c r="C258" s="84">
        <v>0</v>
      </c>
      <c r="D258" s="252">
        <v>0.03</v>
      </c>
      <c r="E258" s="258">
        <f t="shared" ref="E258:E267" si="18">C258/(1-D258)</f>
        <v>0</v>
      </c>
      <c r="F258" s="256" t="s">
        <v>73</v>
      </c>
      <c r="G258" s="82" t="e">
        <f t="shared" ref="G258:G267" si="19">VLOOKUP(F258,$N$205:$O$301,2,FALSE)</f>
        <v>#N/A</v>
      </c>
      <c r="H258" s="73"/>
      <c r="I258" s="270">
        <f t="shared" si="17"/>
        <v>0</v>
      </c>
      <c r="M258" s="167" t="s">
        <v>288</v>
      </c>
      <c r="N258" s="166">
        <v>50220070</v>
      </c>
      <c r="O258" s="168">
        <v>1.06</v>
      </c>
    </row>
    <row r="259" spans="2:15">
      <c r="B259" s="76" t="s">
        <v>76</v>
      </c>
      <c r="C259" s="78">
        <v>1</v>
      </c>
      <c r="D259" s="253">
        <v>0.03</v>
      </c>
      <c r="E259" s="257">
        <f t="shared" si="18"/>
        <v>1.0309278350515465</v>
      </c>
      <c r="F259" s="173">
        <v>50220037</v>
      </c>
      <c r="G259" s="76">
        <f t="shared" si="19"/>
        <v>35.58</v>
      </c>
      <c r="H259" s="77">
        <f t="shared" ref="H259:H267" si="20">+G259*1.175</f>
        <v>41.8065</v>
      </c>
      <c r="I259" s="271">
        <f t="shared" si="17"/>
        <v>32263.067338144338</v>
      </c>
      <c r="M259" s="167" t="s">
        <v>290</v>
      </c>
      <c r="N259" s="166">
        <v>11221205</v>
      </c>
      <c r="O259" s="177">
        <v>5.75</v>
      </c>
    </row>
    <row r="260" spans="2:15">
      <c r="B260" s="82" t="s">
        <v>78</v>
      </c>
      <c r="C260" s="84">
        <v>0</v>
      </c>
      <c r="D260" s="252">
        <v>0.03</v>
      </c>
      <c r="E260" s="258">
        <f t="shared" si="18"/>
        <v>0</v>
      </c>
      <c r="F260" s="256" t="s">
        <v>77</v>
      </c>
      <c r="G260" s="82" t="e">
        <f t="shared" si="19"/>
        <v>#N/A</v>
      </c>
      <c r="H260" s="83"/>
      <c r="I260" s="270">
        <f t="shared" si="17"/>
        <v>0</v>
      </c>
      <c r="M260" s="167" t="s">
        <v>292</v>
      </c>
      <c r="N260" s="166">
        <v>11222206</v>
      </c>
      <c r="O260" s="177">
        <v>5.71</v>
      </c>
    </row>
    <row r="261" spans="2:15">
      <c r="B261" s="76" t="s">
        <v>81</v>
      </c>
      <c r="C261" s="78">
        <v>2</v>
      </c>
      <c r="D261" s="253">
        <v>0.03</v>
      </c>
      <c r="E261" s="257">
        <f t="shared" si="18"/>
        <v>2.061855670103093</v>
      </c>
      <c r="F261" s="178">
        <v>50220033</v>
      </c>
      <c r="G261" s="260">
        <f t="shared" si="19"/>
        <v>1.8</v>
      </c>
      <c r="H261" s="79">
        <f t="shared" si="20"/>
        <v>2.1150000000000002</v>
      </c>
      <c r="I261" s="271">
        <f t="shared" si="17"/>
        <v>3264.3912989690734</v>
      </c>
      <c r="M261" s="167" t="s">
        <v>294</v>
      </c>
      <c r="N261" s="166">
        <v>11222207</v>
      </c>
      <c r="O261" s="177">
        <v>12.9</v>
      </c>
    </row>
    <row r="262" spans="2:15">
      <c r="B262" s="82" t="s">
        <v>83</v>
      </c>
      <c r="C262" s="84">
        <v>0</v>
      </c>
      <c r="D262" s="252">
        <v>0.03</v>
      </c>
      <c r="E262" s="258">
        <f t="shared" si="18"/>
        <v>0</v>
      </c>
      <c r="F262" s="178">
        <v>50220045</v>
      </c>
      <c r="G262" s="82">
        <f t="shared" si="19"/>
        <v>1.8</v>
      </c>
      <c r="H262" s="83">
        <f t="shared" si="20"/>
        <v>2.1150000000000002</v>
      </c>
      <c r="I262" s="270">
        <f t="shared" si="17"/>
        <v>0</v>
      </c>
      <c r="M262" s="167" t="s">
        <v>296</v>
      </c>
      <c r="N262" s="173">
        <v>11222208</v>
      </c>
      <c r="O262" s="177">
        <v>10.029999999999999</v>
      </c>
    </row>
    <row r="263" spans="2:15">
      <c r="B263" s="82" t="s">
        <v>87</v>
      </c>
      <c r="C263" s="92">
        <v>0</v>
      </c>
      <c r="D263" s="253">
        <v>0.03</v>
      </c>
      <c r="E263" s="257">
        <f t="shared" si="18"/>
        <v>0</v>
      </c>
      <c r="F263" s="178">
        <v>50220076</v>
      </c>
      <c r="G263" s="82">
        <f t="shared" si="19"/>
        <v>1.8</v>
      </c>
      <c r="H263" s="77">
        <f t="shared" si="20"/>
        <v>2.1150000000000002</v>
      </c>
      <c r="I263" s="272">
        <f t="shared" si="17"/>
        <v>0</v>
      </c>
      <c r="M263" s="167" t="s">
        <v>298</v>
      </c>
      <c r="N263" s="166">
        <v>11223001</v>
      </c>
      <c r="O263" s="177">
        <v>5.25</v>
      </c>
    </row>
    <row r="264" spans="2:15">
      <c r="B264" s="79"/>
      <c r="C264" s="93"/>
      <c r="D264" s="254">
        <v>0.03</v>
      </c>
      <c r="E264" s="233">
        <f t="shared" si="18"/>
        <v>0</v>
      </c>
      <c r="F264" s="93"/>
      <c r="G264" s="79" t="e">
        <f t="shared" si="19"/>
        <v>#N/A</v>
      </c>
      <c r="H264" s="79"/>
      <c r="I264" s="273">
        <f t="shared" si="17"/>
        <v>0</v>
      </c>
      <c r="M264" s="167" t="s">
        <v>300</v>
      </c>
      <c r="N264" s="166">
        <v>11223002</v>
      </c>
      <c r="O264" s="177">
        <v>5.59</v>
      </c>
    </row>
    <row r="265" spans="2:15">
      <c r="B265" s="68" t="s">
        <v>93</v>
      </c>
      <c r="C265" s="70">
        <v>32</v>
      </c>
      <c r="D265" s="255">
        <v>0.03</v>
      </c>
      <c r="E265" s="259">
        <f t="shared" si="18"/>
        <v>32.989690721649488</v>
      </c>
      <c r="F265" s="166">
        <v>50220038</v>
      </c>
      <c r="G265" s="68">
        <f t="shared" si="19"/>
        <v>2.0099999999999998</v>
      </c>
      <c r="H265" s="65">
        <f t="shared" si="20"/>
        <v>2.3617499999999998</v>
      </c>
      <c r="I265" s="274">
        <f t="shared" si="17"/>
        <v>58323.791208247429</v>
      </c>
      <c r="M265" s="167" t="s">
        <v>302</v>
      </c>
      <c r="N265" s="166">
        <v>11225237</v>
      </c>
      <c r="O265" s="177">
        <v>2.89</v>
      </c>
    </row>
    <row r="266" spans="2:15">
      <c r="B266" s="76" t="s">
        <v>96</v>
      </c>
      <c r="C266" s="78">
        <v>0</v>
      </c>
      <c r="D266" s="253">
        <v>0.03</v>
      </c>
      <c r="E266" s="257">
        <f t="shared" si="18"/>
        <v>0</v>
      </c>
      <c r="F266" s="166">
        <v>50220057</v>
      </c>
      <c r="G266" s="76">
        <f t="shared" si="19"/>
        <v>1.66</v>
      </c>
      <c r="H266" s="79">
        <f t="shared" si="20"/>
        <v>1.9504999999999999</v>
      </c>
      <c r="I266" s="271">
        <f t="shared" si="17"/>
        <v>0</v>
      </c>
      <c r="M266" s="167" t="s">
        <v>304</v>
      </c>
      <c r="N266" s="166">
        <v>11225239</v>
      </c>
      <c r="O266" s="177">
        <v>0.97</v>
      </c>
    </row>
    <row r="267" spans="2:15">
      <c r="B267" s="82" t="s">
        <v>100</v>
      </c>
      <c r="C267" s="84">
        <v>0</v>
      </c>
      <c r="D267" s="252">
        <v>0.03</v>
      </c>
      <c r="E267" s="258">
        <f t="shared" si="18"/>
        <v>0</v>
      </c>
      <c r="F267" s="166">
        <v>50220009</v>
      </c>
      <c r="G267" s="82">
        <f t="shared" si="19"/>
        <v>4.93</v>
      </c>
      <c r="H267" s="73">
        <f t="shared" si="20"/>
        <v>5.7927499999999998</v>
      </c>
      <c r="I267" s="270">
        <f t="shared" si="17"/>
        <v>0</v>
      </c>
      <c r="M267" s="167" t="s">
        <v>306</v>
      </c>
      <c r="N267" s="166">
        <v>11225236</v>
      </c>
      <c r="O267" s="177">
        <v>2.74</v>
      </c>
    </row>
    <row r="268" spans="2:15">
      <c r="M268" s="167" t="s">
        <v>309</v>
      </c>
      <c r="N268" s="166" t="s">
        <v>307</v>
      </c>
      <c r="O268" s="177">
        <v>2.85</v>
      </c>
    </row>
    <row r="269" spans="2:15">
      <c r="B269" s="95" t="s">
        <v>105</v>
      </c>
      <c r="C269" s="96"/>
      <c r="D269" s="96"/>
      <c r="E269" s="97"/>
      <c r="F269" s="97"/>
      <c r="G269" s="97"/>
      <c r="H269" s="97"/>
      <c r="I269" s="276"/>
      <c r="M269" s="167" t="s">
        <v>311</v>
      </c>
      <c r="N269" s="166">
        <v>11225238</v>
      </c>
      <c r="O269" s="177">
        <v>2.16</v>
      </c>
    </row>
    <row r="270" spans="2:15">
      <c r="B270" s="100">
        <v>0</v>
      </c>
      <c r="C270" s="101" t="s">
        <v>163</v>
      </c>
      <c r="D270" s="102"/>
      <c r="E270" s="4" t="s">
        <v>107</v>
      </c>
      <c r="F270" s="4"/>
      <c r="G270" s="4"/>
      <c r="H270" s="4"/>
      <c r="I270" s="277">
        <v>0</v>
      </c>
      <c r="M270" s="179" t="s">
        <v>313</v>
      </c>
      <c r="N270" s="178">
        <v>50220033</v>
      </c>
      <c r="O270" s="180">
        <v>1.8</v>
      </c>
    </row>
    <row r="271" spans="2:15">
      <c r="B271" s="261" t="s">
        <v>403</v>
      </c>
      <c r="C271" s="106">
        <v>30</v>
      </c>
      <c r="D271" s="252">
        <v>0.03</v>
      </c>
      <c r="E271" s="279">
        <v>28.865979381443299</v>
      </c>
      <c r="F271" s="178">
        <v>51220110</v>
      </c>
      <c r="G271" s="269">
        <v>1.3</v>
      </c>
      <c r="H271" s="73">
        <v>1.5275000000000001</v>
      </c>
      <c r="I271" s="270">
        <v>33006.623134020621</v>
      </c>
      <c r="M271" s="179" t="s">
        <v>315</v>
      </c>
      <c r="N271" s="178">
        <v>50220045</v>
      </c>
      <c r="O271" s="180">
        <v>1.8</v>
      </c>
    </row>
    <row r="272" spans="2:15">
      <c r="I272" s="245">
        <v>155475.70336701034</v>
      </c>
      <c r="M272" s="179" t="s">
        <v>317</v>
      </c>
      <c r="N272" s="178">
        <v>50220076</v>
      </c>
      <c r="O272" s="180">
        <v>1.8</v>
      </c>
    </row>
    <row r="273" spans="13:15">
      <c r="M273" s="179" t="s">
        <v>318</v>
      </c>
      <c r="N273" s="178">
        <v>50220070</v>
      </c>
      <c r="O273" s="180">
        <v>1.06</v>
      </c>
    </row>
    <row r="274" spans="13:15">
      <c r="M274" s="179" t="s">
        <v>319</v>
      </c>
      <c r="N274" s="178">
        <v>50220009</v>
      </c>
      <c r="O274" s="180">
        <v>4.93</v>
      </c>
    </row>
    <row r="275" spans="13:15">
      <c r="M275" s="179" t="s">
        <v>321</v>
      </c>
      <c r="N275" s="178">
        <v>51220110</v>
      </c>
      <c r="O275" s="182">
        <v>1.3</v>
      </c>
    </row>
    <row r="276" spans="13:15">
      <c r="M276" s="179" t="s">
        <v>323</v>
      </c>
      <c r="N276" s="178">
        <v>51220210</v>
      </c>
      <c r="O276" s="182">
        <v>1.3</v>
      </c>
    </row>
    <row r="277" spans="13:15">
      <c r="M277" s="179" t="s">
        <v>321</v>
      </c>
      <c r="N277" s="178">
        <v>51220111</v>
      </c>
      <c r="O277" s="182">
        <v>1.83</v>
      </c>
    </row>
    <row r="278" spans="13:15">
      <c r="M278" s="179" t="s">
        <v>323</v>
      </c>
      <c r="N278" s="178">
        <v>51220211</v>
      </c>
      <c r="O278" s="182">
        <v>1.83</v>
      </c>
    </row>
    <row r="279" spans="13:15">
      <c r="M279" s="179" t="s">
        <v>327</v>
      </c>
      <c r="N279" s="178">
        <v>50220077</v>
      </c>
      <c r="O279" s="182">
        <v>1.3</v>
      </c>
    </row>
    <row r="280" spans="13:15">
      <c r="M280" s="179" t="s">
        <v>329</v>
      </c>
      <c r="N280" s="178">
        <v>50220078</v>
      </c>
      <c r="O280" s="182">
        <v>1.3</v>
      </c>
    </row>
    <row r="281" spans="13:15">
      <c r="M281" s="179" t="s">
        <v>331</v>
      </c>
      <c r="N281" s="178">
        <v>53220108</v>
      </c>
      <c r="O281" s="182">
        <v>0.21</v>
      </c>
    </row>
    <row r="282" spans="13:15">
      <c r="M282" s="167" t="s">
        <v>333</v>
      </c>
      <c r="N282" s="173">
        <v>53220109</v>
      </c>
      <c r="O282" s="182">
        <v>0.21</v>
      </c>
    </row>
    <row r="283" spans="13:15">
      <c r="M283" s="167" t="s">
        <v>335</v>
      </c>
      <c r="N283" s="173">
        <v>50220079</v>
      </c>
      <c r="O283" s="182">
        <v>0.53</v>
      </c>
    </row>
    <row r="284" spans="13:15">
      <c r="M284" s="167" t="s">
        <v>337</v>
      </c>
      <c r="N284" s="166">
        <v>50220056</v>
      </c>
      <c r="O284" s="168">
        <v>0.69</v>
      </c>
    </row>
    <row r="285" spans="13:15">
      <c r="M285" s="167" t="s">
        <v>131</v>
      </c>
      <c r="N285" s="178">
        <v>11116211</v>
      </c>
      <c r="O285" s="168">
        <v>5.37</v>
      </c>
    </row>
    <row r="286" spans="13:15">
      <c r="M286" s="167" t="s">
        <v>133</v>
      </c>
      <c r="N286" s="178">
        <v>11116212</v>
      </c>
      <c r="O286" s="168">
        <v>7.88</v>
      </c>
    </row>
    <row r="287" spans="13:15">
      <c r="M287" s="167" t="s">
        <v>341</v>
      </c>
      <c r="N287" s="178">
        <v>54200104</v>
      </c>
      <c r="O287" s="168">
        <v>1.41</v>
      </c>
    </row>
    <row r="288" spans="13:15">
      <c r="M288" s="185" t="s">
        <v>343</v>
      </c>
      <c r="N288" s="178">
        <v>50200068</v>
      </c>
      <c r="O288" s="177">
        <v>44.45</v>
      </c>
    </row>
    <row r="289" spans="13:15">
      <c r="M289" s="185" t="s">
        <v>345</v>
      </c>
      <c r="N289" s="178">
        <v>50200069</v>
      </c>
      <c r="O289" s="177">
        <v>44.45</v>
      </c>
    </row>
    <row r="290" spans="13:15">
      <c r="M290" s="185" t="s">
        <v>347</v>
      </c>
      <c r="N290" s="178">
        <v>50200304</v>
      </c>
      <c r="O290" s="177">
        <v>7.71</v>
      </c>
    </row>
    <row r="291" spans="13:15">
      <c r="M291" s="185" t="s">
        <v>349</v>
      </c>
      <c r="N291" s="178">
        <v>50200305</v>
      </c>
      <c r="O291" s="177">
        <v>11.67</v>
      </c>
    </row>
    <row r="292" spans="13:15">
      <c r="M292" s="185" t="s">
        <v>351</v>
      </c>
      <c r="N292" s="178">
        <v>50200306</v>
      </c>
      <c r="O292" s="177">
        <v>9.67</v>
      </c>
    </row>
    <row r="293" spans="13:15">
      <c r="M293" s="185" t="s">
        <v>353</v>
      </c>
      <c r="N293" s="178">
        <v>50200307</v>
      </c>
      <c r="O293" s="177">
        <v>0.75</v>
      </c>
    </row>
    <row r="294" spans="13:15">
      <c r="M294" s="187" t="s">
        <v>355</v>
      </c>
      <c r="N294" s="178">
        <v>50200308</v>
      </c>
      <c r="O294" s="177">
        <v>0.75</v>
      </c>
    </row>
    <row r="295" spans="13:15">
      <c r="M295" s="187" t="s">
        <v>357</v>
      </c>
      <c r="N295" s="178">
        <v>50200309</v>
      </c>
      <c r="O295" s="177">
        <v>6.52</v>
      </c>
    </row>
    <row r="296" spans="13:15">
      <c r="M296" s="187" t="s">
        <v>359</v>
      </c>
      <c r="N296" s="178">
        <v>50200310</v>
      </c>
      <c r="O296" s="177">
        <v>0.52</v>
      </c>
    </row>
    <row r="297" spans="13:15">
      <c r="M297" s="187" t="s">
        <v>361</v>
      </c>
      <c r="N297" s="178">
        <v>51200070</v>
      </c>
      <c r="O297" s="177">
        <v>5.03</v>
      </c>
    </row>
    <row r="298" spans="13:15">
      <c r="M298" s="187" t="s">
        <v>363</v>
      </c>
      <c r="N298" s="178">
        <v>51200071</v>
      </c>
      <c r="O298" s="177">
        <v>5.03</v>
      </c>
    </row>
    <row r="299" spans="13:15">
      <c r="M299" s="189" t="s">
        <v>365</v>
      </c>
      <c r="N299" s="188">
        <v>50220112</v>
      </c>
      <c r="O299" s="177">
        <v>4.62</v>
      </c>
    </row>
    <row r="300" spans="13:15">
      <c r="M300" s="189" t="s">
        <v>367</v>
      </c>
      <c r="N300" s="188">
        <v>60200110</v>
      </c>
      <c r="O300" s="177">
        <v>65.31</v>
      </c>
    </row>
    <row r="301" spans="13:15" ht="15.75" thickBot="1">
      <c r="M301" s="193" t="s">
        <v>369</v>
      </c>
      <c r="N301" s="192">
        <v>60200105</v>
      </c>
      <c r="O301" s="194">
        <v>75.180000000000007</v>
      </c>
    </row>
  </sheetData>
  <mergeCells count="3">
    <mergeCell ref="C191:D191"/>
    <mergeCell ref="E191:G191"/>
    <mergeCell ref="H191:I1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B4" sqref="B4"/>
    </sheetView>
  </sheetViews>
  <sheetFormatPr baseColWidth="10" defaultRowHeight="15"/>
  <sheetData>
    <row r="3" spans="2:2">
      <c r="B3" s="2" t="s">
        <v>0</v>
      </c>
    </row>
    <row r="4" spans="2:2">
      <c r="B4" s="2" t="s">
        <v>1</v>
      </c>
    </row>
    <row r="5" spans="2:2">
      <c r="B5" s="2" t="s">
        <v>2</v>
      </c>
    </row>
    <row r="6" spans="2:2">
      <c r="B6" s="2" t="s">
        <v>3</v>
      </c>
    </row>
    <row r="7" spans="2:2">
      <c r="B7" s="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9"/>
  <sheetViews>
    <sheetView workbookViewId="0">
      <selection activeCell="E53" sqref="E53"/>
    </sheetView>
  </sheetViews>
  <sheetFormatPr baseColWidth="10" defaultColWidth="12.5703125" defaultRowHeight="12.75"/>
  <cols>
    <col min="1" max="1" width="9.7109375" style="165" customWidth="1"/>
    <col min="2" max="2" width="20.28515625" style="165" customWidth="1"/>
    <col min="3" max="3" width="53.5703125" style="165" customWidth="1"/>
    <col min="4" max="4" width="58.5703125" style="165" customWidth="1"/>
    <col min="5" max="5" width="7.85546875" style="165" customWidth="1"/>
    <col min="6" max="6" width="7.5703125" style="165" customWidth="1"/>
    <col min="7" max="7" width="8.28515625" style="165" customWidth="1"/>
    <col min="8" max="8" width="17.85546875" style="165" customWidth="1"/>
    <col min="9" max="16384" width="12.5703125" style="165"/>
  </cols>
  <sheetData>
    <row r="1" spans="1:9" customFormat="1" ht="15">
      <c r="A1" s="130"/>
      <c r="B1" s="130"/>
      <c r="C1" s="130"/>
      <c r="D1" s="130"/>
      <c r="E1" s="131"/>
      <c r="F1" s="130"/>
      <c r="G1" s="130"/>
      <c r="H1" s="132"/>
      <c r="I1" s="132"/>
    </row>
    <row r="2" spans="1:9" customFormat="1" ht="20.25">
      <c r="A2" s="130"/>
      <c r="B2" s="133"/>
      <c r="C2" s="133"/>
      <c r="D2" s="130"/>
      <c r="E2" s="131"/>
      <c r="F2" s="130"/>
      <c r="G2" s="130"/>
      <c r="H2" s="132"/>
      <c r="I2" s="132"/>
    </row>
    <row r="3" spans="1:9" customFormat="1" ht="13.5" customHeight="1">
      <c r="A3" s="130"/>
      <c r="B3" s="130"/>
      <c r="C3" s="130"/>
      <c r="D3" s="130"/>
      <c r="E3" s="131"/>
      <c r="F3" s="134"/>
      <c r="G3" s="134"/>
      <c r="H3" s="132"/>
      <c r="I3" s="132"/>
    </row>
    <row r="4" spans="1:9" customFormat="1" ht="15">
      <c r="A4" s="130"/>
      <c r="B4" s="130"/>
      <c r="C4" s="130"/>
      <c r="D4" s="130"/>
      <c r="E4" s="131"/>
      <c r="F4" s="134"/>
      <c r="G4" s="134"/>
      <c r="H4" s="132"/>
      <c r="I4" s="132"/>
    </row>
    <row r="5" spans="1:9" customFormat="1" ht="15">
      <c r="A5" s="130"/>
      <c r="B5" s="130"/>
      <c r="C5" s="130"/>
      <c r="D5" s="130"/>
      <c r="E5" s="131"/>
      <c r="F5" s="134"/>
      <c r="G5" s="134"/>
      <c r="H5" s="132"/>
      <c r="I5" s="132"/>
    </row>
    <row r="6" spans="1:9" customFormat="1" ht="20.25">
      <c r="A6" s="130"/>
      <c r="B6" s="130"/>
      <c r="C6" s="135"/>
      <c r="D6" s="136"/>
      <c r="E6" s="137"/>
      <c r="F6" s="134"/>
      <c r="G6" s="134"/>
      <c r="H6" s="132"/>
      <c r="I6" s="132"/>
    </row>
    <row r="7" spans="1:9" customFormat="1" ht="18">
      <c r="A7" s="130"/>
      <c r="B7" s="138"/>
      <c r="C7" s="136" t="s">
        <v>166</v>
      </c>
      <c r="D7" s="136"/>
      <c r="E7" s="139"/>
      <c r="F7" s="132"/>
      <c r="G7" s="132"/>
      <c r="H7" s="132"/>
      <c r="I7" s="132"/>
    </row>
    <row r="8" spans="1:9" customFormat="1" ht="13.5" customHeight="1">
      <c r="A8" s="130"/>
      <c r="B8" s="140"/>
      <c r="C8" s="130"/>
      <c r="D8" s="130"/>
      <c r="E8" s="141"/>
      <c r="F8" s="139"/>
      <c r="G8" s="132"/>
      <c r="H8" s="132"/>
      <c r="I8" s="132"/>
    </row>
    <row r="9" spans="1:9" customFormat="1" ht="15">
      <c r="A9" s="130"/>
      <c r="B9" s="142">
        <v>42370</v>
      </c>
      <c r="C9" s="142"/>
      <c r="D9" s="130"/>
      <c r="E9" s="131"/>
      <c r="F9" s="143"/>
      <c r="G9" s="143"/>
      <c r="H9" s="132"/>
      <c r="I9" s="132"/>
    </row>
    <row r="10" spans="1:9" customFormat="1" ht="15.75" thickBot="1">
      <c r="A10" s="130"/>
      <c r="B10" s="144" t="s">
        <v>167</v>
      </c>
      <c r="C10" s="144"/>
      <c r="D10" s="130"/>
      <c r="E10" s="131"/>
      <c r="F10" s="130"/>
      <c r="G10" s="130"/>
      <c r="H10" s="139"/>
      <c r="I10" s="132"/>
    </row>
    <row r="11" spans="1:9" customFormat="1" ht="15">
      <c r="A11" s="130"/>
      <c r="B11" s="145" t="s">
        <v>168</v>
      </c>
      <c r="C11" s="146" t="s">
        <v>169</v>
      </c>
      <c r="D11" s="147" t="s">
        <v>170</v>
      </c>
      <c r="E11" s="148" t="s">
        <v>171</v>
      </c>
      <c r="F11" s="149" t="s">
        <v>172</v>
      </c>
      <c r="G11" s="150" t="s">
        <v>173</v>
      </c>
      <c r="H11" s="151"/>
      <c r="I11" s="132"/>
    </row>
    <row r="12" spans="1:9" customFormat="1" ht="15.75" thickBot="1">
      <c r="A12" s="130"/>
      <c r="B12" s="152"/>
      <c r="C12" s="153"/>
      <c r="D12" s="154"/>
      <c r="E12" s="155"/>
      <c r="F12" s="156" t="s">
        <v>174</v>
      </c>
      <c r="G12" s="157" t="s">
        <v>175</v>
      </c>
      <c r="H12" s="158" t="s">
        <v>176</v>
      </c>
      <c r="I12" s="132"/>
    </row>
    <row r="13" spans="1:9" ht="15">
      <c r="A13" s="131"/>
      <c r="B13" s="159">
        <v>50220020</v>
      </c>
      <c r="C13" s="160" t="s">
        <v>177</v>
      </c>
      <c r="D13" s="160" t="s">
        <v>178</v>
      </c>
      <c r="E13" s="161">
        <v>3.52</v>
      </c>
      <c r="F13" s="162" t="s">
        <v>174</v>
      </c>
      <c r="G13" s="163">
        <v>20</v>
      </c>
      <c r="H13" s="164" t="s">
        <v>179</v>
      </c>
      <c r="I13" s="132"/>
    </row>
    <row r="14" spans="1:9" ht="15.75" thickBot="1">
      <c r="A14" s="131"/>
      <c r="B14" s="166">
        <v>50220021</v>
      </c>
      <c r="C14" s="167" t="s">
        <v>180</v>
      </c>
      <c r="D14" s="167" t="s">
        <v>181</v>
      </c>
      <c r="E14" s="168">
        <v>3.52</v>
      </c>
      <c r="F14" s="169" t="s">
        <v>174</v>
      </c>
      <c r="G14" s="170">
        <v>20</v>
      </c>
      <c r="H14" s="171" t="s">
        <v>179</v>
      </c>
      <c r="I14" s="132"/>
    </row>
    <row r="15" spans="1:9" ht="15">
      <c r="A15" s="131"/>
      <c r="B15" s="166">
        <v>50220022</v>
      </c>
      <c r="C15" s="167" t="s">
        <v>182</v>
      </c>
      <c r="D15" s="167" t="s">
        <v>183</v>
      </c>
      <c r="E15" s="168">
        <v>1.19</v>
      </c>
      <c r="F15" s="169" t="s">
        <v>174</v>
      </c>
      <c r="G15" s="170">
        <v>20</v>
      </c>
      <c r="H15" s="131"/>
      <c r="I15" s="132"/>
    </row>
    <row r="16" spans="1:9" ht="15">
      <c r="A16" s="131"/>
      <c r="B16" s="166">
        <v>50220024</v>
      </c>
      <c r="C16" s="167" t="s">
        <v>184</v>
      </c>
      <c r="D16" s="167" t="s">
        <v>185</v>
      </c>
      <c r="E16" s="168">
        <v>1</v>
      </c>
      <c r="F16" s="169" t="s">
        <v>174</v>
      </c>
      <c r="G16" s="172">
        <v>20</v>
      </c>
      <c r="H16" s="131"/>
      <c r="I16" s="132"/>
    </row>
    <row r="17" spans="1:9" ht="15">
      <c r="A17" s="131"/>
      <c r="B17" s="166">
        <v>50220026</v>
      </c>
      <c r="C17" s="167" t="s">
        <v>186</v>
      </c>
      <c r="D17" s="167" t="s">
        <v>187</v>
      </c>
      <c r="E17" s="168">
        <v>1</v>
      </c>
      <c r="F17" s="169" t="s">
        <v>174</v>
      </c>
      <c r="G17" s="172">
        <v>10</v>
      </c>
      <c r="H17" s="131"/>
      <c r="I17" s="132"/>
    </row>
    <row r="18" spans="1:9" ht="15">
      <c r="A18" s="131"/>
      <c r="B18" s="166">
        <v>68061310</v>
      </c>
      <c r="C18" s="167" t="s">
        <v>188</v>
      </c>
      <c r="D18" s="167" t="s">
        <v>189</v>
      </c>
      <c r="E18" s="168">
        <v>0.1</v>
      </c>
      <c r="F18" s="169" t="s">
        <v>174</v>
      </c>
      <c r="G18" s="172">
        <v>500</v>
      </c>
      <c r="H18" s="131"/>
      <c r="I18" s="132"/>
    </row>
    <row r="19" spans="1:9" ht="15">
      <c r="A19" s="131"/>
      <c r="B19" s="173">
        <v>53220068</v>
      </c>
      <c r="C19" s="167" t="s">
        <v>190</v>
      </c>
      <c r="D19" s="167" t="s">
        <v>191</v>
      </c>
      <c r="E19" s="168">
        <v>0.31</v>
      </c>
      <c r="F19" s="169" t="s">
        <v>174</v>
      </c>
      <c r="G19" s="172">
        <v>50</v>
      </c>
      <c r="H19" s="131"/>
      <c r="I19" s="132"/>
    </row>
    <row r="20" spans="1:9" ht="15">
      <c r="A20" s="131"/>
      <c r="B20" s="173">
        <v>53220069</v>
      </c>
      <c r="C20" s="167" t="s">
        <v>192</v>
      </c>
      <c r="D20" s="167" t="s">
        <v>193</v>
      </c>
      <c r="E20" s="168">
        <v>0.31</v>
      </c>
      <c r="F20" s="169" t="s">
        <v>174</v>
      </c>
      <c r="G20" s="172">
        <v>50</v>
      </c>
      <c r="H20" s="131"/>
      <c r="I20" s="132"/>
    </row>
    <row r="21" spans="1:9" ht="15">
      <c r="A21" s="131"/>
      <c r="B21" s="173">
        <v>53220103</v>
      </c>
      <c r="C21" s="167" t="s">
        <v>194</v>
      </c>
      <c r="D21" s="167" t="s">
        <v>195</v>
      </c>
      <c r="E21" s="168">
        <v>0.37</v>
      </c>
      <c r="F21" s="169" t="s">
        <v>174</v>
      </c>
      <c r="G21" s="172">
        <v>50</v>
      </c>
      <c r="H21" s="131"/>
      <c r="I21" s="132"/>
    </row>
    <row r="22" spans="1:9" ht="15">
      <c r="A22" s="131"/>
      <c r="B22" s="173">
        <v>53220104</v>
      </c>
      <c r="C22" s="167" t="s">
        <v>196</v>
      </c>
      <c r="D22" s="167" t="s">
        <v>197</v>
      </c>
      <c r="E22" s="168">
        <v>0.37</v>
      </c>
      <c r="F22" s="169" t="s">
        <v>174</v>
      </c>
      <c r="G22" s="172">
        <v>50</v>
      </c>
      <c r="H22" s="131"/>
      <c r="I22" s="132"/>
    </row>
    <row r="23" spans="1:9" ht="15">
      <c r="A23" s="131"/>
      <c r="B23" s="173">
        <v>68980502</v>
      </c>
      <c r="C23" s="174" t="s">
        <v>198</v>
      </c>
      <c r="D23" s="174" t="s">
        <v>199</v>
      </c>
      <c r="E23" s="168">
        <v>7.0000000000000007E-2</v>
      </c>
      <c r="F23" s="169" t="s">
        <v>174</v>
      </c>
      <c r="G23" s="172">
        <v>500</v>
      </c>
      <c r="H23" s="131"/>
      <c r="I23" s="132"/>
    </row>
    <row r="24" spans="1:9" ht="15">
      <c r="A24" s="131"/>
      <c r="B24" s="173">
        <v>68980501</v>
      </c>
      <c r="C24" s="174" t="s">
        <v>200</v>
      </c>
      <c r="D24" s="174" t="s">
        <v>201</v>
      </c>
      <c r="E24" s="168">
        <v>7.0000000000000007E-2</v>
      </c>
      <c r="F24" s="169" t="s">
        <v>174</v>
      </c>
      <c r="G24" s="172">
        <v>500</v>
      </c>
      <c r="H24" s="131"/>
      <c r="I24" s="132"/>
    </row>
    <row r="25" spans="1:9" ht="15">
      <c r="A25" s="131"/>
      <c r="B25" s="173">
        <v>68980503</v>
      </c>
      <c r="C25" s="174" t="s">
        <v>202</v>
      </c>
      <c r="D25" s="174" t="s">
        <v>203</v>
      </c>
      <c r="E25" s="168">
        <v>0.1</v>
      </c>
      <c r="F25" s="169" t="s">
        <v>174</v>
      </c>
      <c r="G25" s="172">
        <v>500</v>
      </c>
      <c r="H25" s="131"/>
      <c r="I25" s="132"/>
    </row>
    <row r="26" spans="1:9" ht="15">
      <c r="A26" s="131"/>
      <c r="B26" s="173">
        <v>53220121</v>
      </c>
      <c r="C26" s="174" t="s">
        <v>204</v>
      </c>
      <c r="D26" s="174" t="s">
        <v>205</v>
      </c>
      <c r="E26" s="168">
        <v>0.12</v>
      </c>
      <c r="F26" s="169" t="s">
        <v>174</v>
      </c>
      <c r="G26" s="172"/>
      <c r="H26" s="131"/>
      <c r="I26" s="132"/>
    </row>
    <row r="27" spans="1:9" ht="15">
      <c r="A27" s="131"/>
      <c r="B27" s="173">
        <v>53220122</v>
      </c>
      <c r="C27" s="174" t="s">
        <v>206</v>
      </c>
      <c r="D27" s="174" t="s">
        <v>207</v>
      </c>
      <c r="E27" s="168">
        <v>0.12</v>
      </c>
      <c r="F27" s="169" t="s">
        <v>174</v>
      </c>
      <c r="G27" s="172"/>
      <c r="H27" s="131"/>
      <c r="I27" s="132"/>
    </row>
    <row r="28" spans="1:9" ht="15">
      <c r="A28" s="131"/>
      <c r="B28" s="173">
        <v>53220123</v>
      </c>
      <c r="C28" s="174" t="s">
        <v>208</v>
      </c>
      <c r="D28" s="174" t="s">
        <v>209</v>
      </c>
      <c r="E28" s="168">
        <v>0.12</v>
      </c>
      <c r="F28" s="169" t="s">
        <v>174</v>
      </c>
      <c r="G28" s="172"/>
      <c r="H28" s="131"/>
      <c r="I28" s="132"/>
    </row>
    <row r="29" spans="1:9" ht="15">
      <c r="A29" s="131"/>
      <c r="B29" s="173">
        <v>50220037</v>
      </c>
      <c r="C29" s="167" t="s">
        <v>210</v>
      </c>
      <c r="D29" s="174" t="s">
        <v>211</v>
      </c>
      <c r="E29" s="168">
        <v>35.58</v>
      </c>
      <c r="F29" s="169" t="s">
        <v>174</v>
      </c>
      <c r="G29" s="172">
        <v>2</v>
      </c>
      <c r="H29" s="131"/>
      <c r="I29" s="132"/>
    </row>
    <row r="30" spans="1:9" ht="15">
      <c r="A30" s="131"/>
      <c r="B30" s="173">
        <v>50220036</v>
      </c>
      <c r="C30" s="167" t="s">
        <v>212</v>
      </c>
      <c r="D30" s="174" t="s">
        <v>213</v>
      </c>
      <c r="E30" s="168">
        <v>35.58</v>
      </c>
      <c r="F30" s="169" t="s">
        <v>174</v>
      </c>
      <c r="G30" s="172">
        <v>2</v>
      </c>
      <c r="H30" s="131"/>
      <c r="I30" s="132"/>
    </row>
    <row r="31" spans="1:9" ht="15">
      <c r="A31" s="131"/>
      <c r="B31" s="173">
        <v>50220115</v>
      </c>
      <c r="C31" s="167" t="s">
        <v>214</v>
      </c>
      <c r="D31" s="174" t="s">
        <v>215</v>
      </c>
      <c r="E31" s="168">
        <v>69.72</v>
      </c>
      <c r="F31" s="169" t="s">
        <v>174</v>
      </c>
      <c r="G31" s="170">
        <v>2</v>
      </c>
      <c r="H31" s="131"/>
      <c r="I31" s="132"/>
    </row>
    <row r="32" spans="1:9" ht="15">
      <c r="A32" s="131"/>
      <c r="B32" s="173">
        <v>50220116</v>
      </c>
      <c r="C32" s="167" t="s">
        <v>216</v>
      </c>
      <c r="D32" s="174" t="s">
        <v>217</v>
      </c>
      <c r="E32" s="168">
        <v>69.72</v>
      </c>
      <c r="F32" s="169" t="s">
        <v>174</v>
      </c>
      <c r="G32" s="170">
        <v>2</v>
      </c>
      <c r="H32" s="131"/>
      <c r="I32" s="132"/>
    </row>
    <row r="33" spans="1:9" ht="15">
      <c r="A33" s="131"/>
      <c r="B33" s="173" t="s">
        <v>218</v>
      </c>
      <c r="C33" s="167" t="s">
        <v>219</v>
      </c>
      <c r="D33" s="174" t="s">
        <v>220</v>
      </c>
      <c r="E33" s="168">
        <v>16.86</v>
      </c>
      <c r="F33" s="169" t="s">
        <v>174</v>
      </c>
      <c r="G33" s="170"/>
      <c r="H33" s="131"/>
      <c r="I33" s="132"/>
    </row>
    <row r="34" spans="1:9" ht="15">
      <c r="A34" s="131"/>
      <c r="B34" s="173" t="s">
        <v>221</v>
      </c>
      <c r="C34" s="167" t="s">
        <v>222</v>
      </c>
      <c r="D34" s="174" t="s">
        <v>223</v>
      </c>
      <c r="E34" s="168">
        <v>16.86</v>
      </c>
      <c r="F34" s="169" t="s">
        <v>174</v>
      </c>
      <c r="G34" s="170"/>
      <c r="H34" s="131"/>
      <c r="I34" s="132"/>
    </row>
    <row r="35" spans="1:9" ht="15">
      <c r="A35" s="131"/>
      <c r="B35" s="175">
        <v>53220037</v>
      </c>
      <c r="C35" s="167" t="s">
        <v>224</v>
      </c>
      <c r="D35" s="167" t="s">
        <v>225</v>
      </c>
      <c r="E35" s="168">
        <v>0.63</v>
      </c>
      <c r="F35" s="169" t="s">
        <v>174</v>
      </c>
      <c r="G35" s="170">
        <v>10</v>
      </c>
      <c r="H35" s="131"/>
      <c r="I35" s="132"/>
    </row>
    <row r="36" spans="1:9" ht="15">
      <c r="A36" s="131"/>
      <c r="B36" s="166">
        <v>50220046</v>
      </c>
      <c r="C36" s="167" t="s">
        <v>226</v>
      </c>
      <c r="D36" s="167" t="s">
        <v>227</v>
      </c>
      <c r="E36" s="168">
        <v>0.84</v>
      </c>
      <c r="F36" s="169" t="s">
        <v>174</v>
      </c>
      <c r="G36" s="170">
        <v>10</v>
      </c>
      <c r="H36" s="131"/>
      <c r="I36" s="132"/>
    </row>
    <row r="37" spans="1:9" ht="15">
      <c r="A37" s="131"/>
      <c r="B37" s="166">
        <v>50220047</v>
      </c>
      <c r="C37" s="167" t="s">
        <v>228</v>
      </c>
      <c r="D37" s="167" t="s">
        <v>229</v>
      </c>
      <c r="E37" s="168">
        <v>3.64</v>
      </c>
      <c r="F37" s="169" t="s">
        <v>174</v>
      </c>
      <c r="G37" s="170">
        <v>10</v>
      </c>
      <c r="H37" s="131"/>
      <c r="I37" s="132"/>
    </row>
    <row r="38" spans="1:9" ht="15">
      <c r="A38" s="131"/>
      <c r="B38" s="166">
        <v>50220048</v>
      </c>
      <c r="C38" s="167" t="s">
        <v>230</v>
      </c>
      <c r="D38" s="167" t="s">
        <v>231</v>
      </c>
      <c r="E38" s="168">
        <v>4.7699999999999996</v>
      </c>
      <c r="F38" s="169" t="s">
        <v>174</v>
      </c>
      <c r="G38" s="170">
        <v>10</v>
      </c>
      <c r="H38" s="131"/>
      <c r="I38" s="132"/>
    </row>
    <row r="39" spans="1:9" ht="15">
      <c r="A39" s="131"/>
      <c r="B39" s="166">
        <v>50220049</v>
      </c>
      <c r="C39" s="167" t="s">
        <v>232</v>
      </c>
      <c r="D39" s="167" t="s">
        <v>233</v>
      </c>
      <c r="E39" s="168">
        <v>0.69</v>
      </c>
      <c r="F39" s="169" t="s">
        <v>174</v>
      </c>
      <c r="G39" s="170">
        <v>10</v>
      </c>
      <c r="H39" s="131"/>
      <c r="I39" s="132"/>
    </row>
    <row r="40" spans="1:9" ht="15">
      <c r="A40" s="131"/>
      <c r="B40" s="166">
        <v>50220050</v>
      </c>
      <c r="C40" s="167" t="s">
        <v>234</v>
      </c>
      <c r="D40" s="167" t="s">
        <v>235</v>
      </c>
      <c r="E40" s="168">
        <v>2.2599999999999998</v>
      </c>
      <c r="F40" s="169" t="s">
        <v>174</v>
      </c>
      <c r="G40" s="170">
        <v>10</v>
      </c>
      <c r="H40" s="131"/>
      <c r="I40" s="132"/>
    </row>
    <row r="41" spans="1:9" ht="15">
      <c r="A41" s="131"/>
      <c r="B41" s="166">
        <v>50220051</v>
      </c>
      <c r="C41" s="167" t="s">
        <v>236</v>
      </c>
      <c r="D41" s="167" t="s">
        <v>237</v>
      </c>
      <c r="E41" s="168">
        <v>3.07</v>
      </c>
      <c r="F41" s="169" t="s">
        <v>174</v>
      </c>
      <c r="G41" s="170">
        <v>10</v>
      </c>
      <c r="H41" s="131"/>
      <c r="I41" s="132"/>
    </row>
    <row r="42" spans="1:9" ht="15">
      <c r="A42" s="131"/>
      <c r="B42" s="166">
        <v>50220038</v>
      </c>
      <c r="C42" s="167" t="s">
        <v>238</v>
      </c>
      <c r="D42" s="167" t="s">
        <v>239</v>
      </c>
      <c r="E42" s="168">
        <v>2.0099999999999998</v>
      </c>
      <c r="F42" s="169" t="s">
        <v>174</v>
      </c>
      <c r="G42" s="170">
        <v>20</v>
      </c>
      <c r="H42" s="131"/>
      <c r="I42" s="132"/>
    </row>
    <row r="43" spans="1:9" ht="15">
      <c r="A43" s="131"/>
      <c r="B43" s="166">
        <v>50220057</v>
      </c>
      <c r="C43" s="167" t="s">
        <v>240</v>
      </c>
      <c r="D43" s="167" t="s">
        <v>241</v>
      </c>
      <c r="E43" s="168">
        <v>1.66</v>
      </c>
      <c r="F43" s="169" t="s">
        <v>174</v>
      </c>
      <c r="G43" s="170">
        <v>20</v>
      </c>
      <c r="H43" s="131"/>
      <c r="I43" s="132"/>
    </row>
    <row r="44" spans="1:9" ht="15">
      <c r="A44" s="131"/>
      <c r="B44" s="166">
        <v>50200300</v>
      </c>
      <c r="C44" s="167" t="s">
        <v>242</v>
      </c>
      <c r="D44" s="167" t="s">
        <v>243</v>
      </c>
      <c r="E44" s="168">
        <v>6.43</v>
      </c>
      <c r="F44" s="169" t="s">
        <v>174</v>
      </c>
      <c r="G44" s="170">
        <v>1</v>
      </c>
      <c r="H44" s="131"/>
      <c r="I44" s="132"/>
    </row>
    <row r="45" spans="1:9" ht="15">
      <c r="A45" s="131"/>
      <c r="B45" s="166">
        <v>50200301</v>
      </c>
      <c r="C45" s="167" t="s">
        <v>244</v>
      </c>
      <c r="D45" s="167" t="s">
        <v>245</v>
      </c>
      <c r="E45" s="168">
        <v>6.43</v>
      </c>
      <c r="F45" s="169" t="s">
        <v>174</v>
      </c>
      <c r="G45" s="170">
        <v>1</v>
      </c>
      <c r="H45" s="131"/>
      <c r="I45" s="132"/>
    </row>
    <row r="46" spans="1:9" ht="15">
      <c r="A46" s="131"/>
      <c r="B46" s="166">
        <v>50200302</v>
      </c>
      <c r="C46" s="167" t="s">
        <v>246</v>
      </c>
      <c r="D46" s="167" t="s">
        <v>247</v>
      </c>
      <c r="E46" s="168">
        <v>6.43</v>
      </c>
      <c r="F46" s="169" t="s">
        <v>174</v>
      </c>
      <c r="G46" s="170">
        <v>1</v>
      </c>
      <c r="H46" s="131"/>
      <c r="I46" s="132"/>
    </row>
    <row r="47" spans="1:9" ht="15">
      <c r="A47" s="131"/>
      <c r="B47" s="166">
        <v>51200084</v>
      </c>
      <c r="C47" s="167" t="s">
        <v>248</v>
      </c>
      <c r="D47" s="167" t="s">
        <v>249</v>
      </c>
      <c r="E47" s="168">
        <v>5.93</v>
      </c>
      <c r="F47" s="169" t="s">
        <v>174</v>
      </c>
      <c r="G47" s="170">
        <v>1</v>
      </c>
      <c r="H47" s="131"/>
      <c r="I47" s="132"/>
    </row>
    <row r="48" spans="1:9" ht="15">
      <c r="A48" s="131"/>
      <c r="B48" s="166">
        <v>51200085</v>
      </c>
      <c r="C48" s="167" t="s">
        <v>250</v>
      </c>
      <c r="D48" s="167" t="s">
        <v>251</v>
      </c>
      <c r="E48" s="168">
        <v>5.93</v>
      </c>
      <c r="F48" s="169" t="s">
        <v>174</v>
      </c>
      <c r="G48" s="170">
        <v>1</v>
      </c>
      <c r="H48" s="131"/>
      <c r="I48" s="132"/>
    </row>
    <row r="49" spans="1:9" ht="15">
      <c r="A49" s="131"/>
      <c r="B49" s="166">
        <v>51200086</v>
      </c>
      <c r="C49" s="167" t="s">
        <v>252</v>
      </c>
      <c r="D49" s="167" t="s">
        <v>253</v>
      </c>
      <c r="E49" s="168">
        <v>5.93</v>
      </c>
      <c r="F49" s="169" t="s">
        <v>174</v>
      </c>
      <c r="G49" s="170">
        <v>1</v>
      </c>
      <c r="H49" s="131"/>
      <c r="I49" s="132"/>
    </row>
    <row r="50" spans="1:9" ht="15">
      <c r="A50" s="131"/>
      <c r="B50" s="166">
        <v>50220039</v>
      </c>
      <c r="C50" s="167" t="s">
        <v>254</v>
      </c>
      <c r="D50" s="167" t="s">
        <v>255</v>
      </c>
      <c r="E50" s="168">
        <v>12.18</v>
      </c>
      <c r="F50" s="169" t="s">
        <v>174</v>
      </c>
      <c r="G50" s="170">
        <v>2</v>
      </c>
      <c r="H50" s="131"/>
      <c r="I50" s="132"/>
    </row>
    <row r="51" spans="1:9" ht="15">
      <c r="A51" s="131"/>
      <c r="B51" s="166">
        <v>54144211</v>
      </c>
      <c r="C51" s="167" t="s">
        <v>256</v>
      </c>
      <c r="D51" s="167" t="s">
        <v>257</v>
      </c>
      <c r="E51" s="168">
        <v>0.53</v>
      </c>
      <c r="F51" s="169" t="s">
        <v>258</v>
      </c>
      <c r="G51" s="172">
        <v>250</v>
      </c>
      <c r="H51" s="131"/>
      <c r="I51" s="132"/>
    </row>
    <row r="52" spans="1:9" ht="15">
      <c r="A52" s="131"/>
      <c r="B52" s="166">
        <v>54220002</v>
      </c>
      <c r="C52" s="167" t="s">
        <v>259</v>
      </c>
      <c r="D52" s="167" t="s">
        <v>260</v>
      </c>
      <c r="E52" s="176">
        <v>1.19</v>
      </c>
      <c r="F52" s="169" t="s">
        <v>258</v>
      </c>
      <c r="G52" s="172">
        <v>250</v>
      </c>
      <c r="H52" s="131"/>
      <c r="I52" s="132"/>
    </row>
    <row r="53" spans="1:9" ht="15">
      <c r="A53" s="131"/>
      <c r="B53" s="166">
        <v>54220003</v>
      </c>
      <c r="C53" s="167" t="s">
        <v>261</v>
      </c>
      <c r="D53" s="167" t="s">
        <v>262</v>
      </c>
      <c r="E53" s="176">
        <v>1.79</v>
      </c>
      <c r="F53" s="169" t="s">
        <v>258</v>
      </c>
      <c r="G53" s="172">
        <v>250</v>
      </c>
      <c r="H53" s="131"/>
      <c r="I53" s="132"/>
    </row>
    <row r="54" spans="1:9" ht="15">
      <c r="A54" s="131"/>
      <c r="B54" s="166">
        <v>54220005</v>
      </c>
      <c r="C54" s="167" t="s">
        <v>263</v>
      </c>
      <c r="D54" s="167" t="s">
        <v>264</v>
      </c>
      <c r="E54" s="168">
        <v>0.65</v>
      </c>
      <c r="F54" s="169" t="s">
        <v>258</v>
      </c>
      <c r="G54" s="172">
        <v>200</v>
      </c>
      <c r="H54" s="131"/>
      <c r="I54" s="132"/>
    </row>
    <row r="55" spans="1:9" ht="15">
      <c r="A55" s="131"/>
      <c r="B55" s="166">
        <v>54220006</v>
      </c>
      <c r="C55" s="167" t="s">
        <v>265</v>
      </c>
      <c r="D55" s="167" t="s">
        <v>266</v>
      </c>
      <c r="E55" s="176">
        <v>0.72</v>
      </c>
      <c r="F55" s="169" t="s">
        <v>258</v>
      </c>
      <c r="G55" s="172">
        <v>400</v>
      </c>
      <c r="H55" s="131"/>
      <c r="I55" s="132"/>
    </row>
    <row r="56" spans="1:9" ht="15">
      <c r="A56" s="131"/>
      <c r="B56" s="166">
        <v>54042014</v>
      </c>
      <c r="C56" s="167" t="s">
        <v>267</v>
      </c>
      <c r="D56" s="167" t="s">
        <v>268</v>
      </c>
      <c r="E56" s="176">
        <v>2.66</v>
      </c>
      <c r="F56" s="169" t="s">
        <v>258</v>
      </c>
      <c r="G56" s="170">
        <v>50</v>
      </c>
      <c r="H56" s="131"/>
      <c r="I56" s="132"/>
    </row>
    <row r="57" spans="1:9" ht="15">
      <c r="A57" s="131"/>
      <c r="B57" s="166">
        <v>54042024</v>
      </c>
      <c r="C57" s="167" t="s">
        <v>269</v>
      </c>
      <c r="D57" s="167" t="s">
        <v>270</v>
      </c>
      <c r="E57" s="176">
        <v>3.2</v>
      </c>
      <c r="F57" s="169" t="s">
        <v>258</v>
      </c>
      <c r="G57" s="170">
        <v>50</v>
      </c>
      <c r="H57" s="131"/>
      <c r="I57" s="132"/>
    </row>
    <row r="58" spans="1:9" ht="15">
      <c r="A58" s="131"/>
      <c r="B58" s="166">
        <v>54042026</v>
      </c>
      <c r="C58" s="167" t="s">
        <v>271</v>
      </c>
      <c r="D58" s="167" t="s">
        <v>272</v>
      </c>
      <c r="E58" s="176">
        <v>3.45</v>
      </c>
      <c r="F58" s="169" t="s">
        <v>258</v>
      </c>
      <c r="G58" s="170">
        <v>50</v>
      </c>
      <c r="H58" s="131"/>
      <c r="I58" s="132"/>
    </row>
    <row r="59" spans="1:9" ht="15">
      <c r="A59" s="131"/>
      <c r="B59" s="166">
        <v>54043014</v>
      </c>
      <c r="C59" s="167" t="s">
        <v>273</v>
      </c>
      <c r="D59" s="167" t="s">
        <v>274</v>
      </c>
      <c r="E59" s="176">
        <v>2.04</v>
      </c>
      <c r="F59" s="169" t="s">
        <v>258</v>
      </c>
      <c r="G59" s="170">
        <v>275</v>
      </c>
      <c r="H59" s="131"/>
      <c r="I59" s="132"/>
    </row>
    <row r="60" spans="1:9" ht="15">
      <c r="A60" s="131"/>
      <c r="B60" s="166">
        <v>54043024</v>
      </c>
      <c r="C60" s="167" t="s">
        <v>275</v>
      </c>
      <c r="D60" s="167" t="s">
        <v>276</v>
      </c>
      <c r="E60" s="176">
        <v>2.13</v>
      </c>
      <c r="F60" s="169" t="s">
        <v>258</v>
      </c>
      <c r="G60" s="170">
        <v>275</v>
      </c>
      <c r="H60" s="131"/>
      <c r="I60" s="132"/>
    </row>
    <row r="61" spans="1:9" ht="15">
      <c r="A61" s="131"/>
      <c r="B61" s="166">
        <v>54043034</v>
      </c>
      <c r="C61" s="167" t="s">
        <v>277</v>
      </c>
      <c r="D61" s="167" t="s">
        <v>278</v>
      </c>
      <c r="E61" s="176">
        <v>2.0099999999999998</v>
      </c>
      <c r="F61" s="169" t="s">
        <v>258</v>
      </c>
      <c r="G61" s="170">
        <v>275</v>
      </c>
      <c r="H61" s="131"/>
      <c r="I61" s="132"/>
    </row>
    <row r="62" spans="1:9" ht="15">
      <c r="A62" s="131"/>
      <c r="B62" s="166">
        <v>54043044</v>
      </c>
      <c r="C62" s="167" t="s">
        <v>279</v>
      </c>
      <c r="D62" s="167" t="s">
        <v>280</v>
      </c>
      <c r="E62" s="176">
        <v>2.13</v>
      </c>
      <c r="F62" s="169" t="s">
        <v>258</v>
      </c>
      <c r="G62" s="170">
        <v>275</v>
      </c>
      <c r="H62" s="131"/>
      <c r="I62" s="132"/>
    </row>
    <row r="63" spans="1:9" ht="15">
      <c r="A63" s="131"/>
      <c r="B63" s="166">
        <v>54043054</v>
      </c>
      <c r="C63" s="167" t="s">
        <v>281</v>
      </c>
      <c r="D63" s="167" t="s">
        <v>282</v>
      </c>
      <c r="E63" s="176">
        <v>2.5099999999999998</v>
      </c>
      <c r="F63" s="169" t="s">
        <v>258</v>
      </c>
      <c r="G63" s="170">
        <v>275</v>
      </c>
      <c r="H63" s="131"/>
      <c r="I63" s="132"/>
    </row>
    <row r="64" spans="1:9" ht="15">
      <c r="A64" s="131"/>
      <c r="B64" s="166">
        <v>54043064</v>
      </c>
      <c r="C64" s="167" t="s">
        <v>283</v>
      </c>
      <c r="D64" s="167" t="s">
        <v>284</v>
      </c>
      <c r="E64" s="168">
        <v>2.16</v>
      </c>
      <c r="F64" s="169" t="s">
        <v>258</v>
      </c>
      <c r="G64" s="170">
        <v>275</v>
      </c>
      <c r="H64" s="131"/>
      <c r="I64" s="132"/>
    </row>
    <row r="65" spans="1:9" ht="15">
      <c r="A65" s="131"/>
      <c r="B65" s="166">
        <v>50220009</v>
      </c>
      <c r="C65" s="167" t="s">
        <v>285</v>
      </c>
      <c r="D65" s="167" t="s">
        <v>286</v>
      </c>
      <c r="E65" s="168">
        <v>4.93</v>
      </c>
      <c r="F65" s="169" t="s">
        <v>174</v>
      </c>
      <c r="G65" s="170">
        <v>10</v>
      </c>
      <c r="H65" s="131"/>
      <c r="I65" s="132"/>
    </row>
    <row r="66" spans="1:9" ht="15">
      <c r="A66" s="131"/>
      <c r="B66" s="166">
        <v>50220070</v>
      </c>
      <c r="C66" s="167" t="s">
        <v>287</v>
      </c>
      <c r="D66" s="167" t="s">
        <v>288</v>
      </c>
      <c r="E66" s="168">
        <v>1.06</v>
      </c>
      <c r="F66" s="169" t="s">
        <v>174</v>
      </c>
      <c r="G66" s="170">
        <v>10</v>
      </c>
      <c r="H66" s="131"/>
      <c r="I66" s="132"/>
    </row>
    <row r="67" spans="1:9" ht="15">
      <c r="A67" s="131"/>
      <c r="B67" s="166">
        <v>11221205</v>
      </c>
      <c r="C67" s="167" t="s">
        <v>289</v>
      </c>
      <c r="D67" s="167" t="s">
        <v>290</v>
      </c>
      <c r="E67" s="177">
        <v>5.75</v>
      </c>
      <c r="F67" s="169" t="s">
        <v>258</v>
      </c>
      <c r="G67" s="170">
        <v>7.4</v>
      </c>
      <c r="H67" s="131"/>
      <c r="I67" s="132"/>
    </row>
    <row r="68" spans="1:9" ht="15">
      <c r="A68" s="131"/>
      <c r="B68" s="166">
        <v>11222206</v>
      </c>
      <c r="C68" s="167" t="s">
        <v>291</v>
      </c>
      <c r="D68" s="167" t="s">
        <v>292</v>
      </c>
      <c r="E68" s="177">
        <v>5.71</v>
      </c>
      <c r="F68" s="169" t="s">
        <v>258</v>
      </c>
      <c r="G68" s="170">
        <v>7.4</v>
      </c>
      <c r="H68" s="131"/>
      <c r="I68" s="132"/>
    </row>
    <row r="69" spans="1:9" ht="15">
      <c r="A69" s="131"/>
      <c r="B69" s="166">
        <v>11222207</v>
      </c>
      <c r="C69" s="167" t="s">
        <v>293</v>
      </c>
      <c r="D69" s="167" t="s">
        <v>294</v>
      </c>
      <c r="E69" s="177">
        <v>12.9</v>
      </c>
      <c r="F69" s="169" t="s">
        <v>258</v>
      </c>
      <c r="G69" s="170">
        <v>7.4</v>
      </c>
      <c r="H69" s="131"/>
      <c r="I69" s="132"/>
    </row>
    <row r="70" spans="1:9" ht="15">
      <c r="A70" s="131"/>
      <c r="B70" s="173">
        <v>11222208</v>
      </c>
      <c r="C70" s="167" t="s">
        <v>295</v>
      </c>
      <c r="D70" s="167" t="s">
        <v>296</v>
      </c>
      <c r="E70" s="177">
        <v>10.029999999999999</v>
      </c>
      <c r="F70" s="169" t="s">
        <v>258</v>
      </c>
      <c r="G70" s="170">
        <v>7.4</v>
      </c>
      <c r="H70" s="131"/>
      <c r="I70" s="132"/>
    </row>
    <row r="71" spans="1:9" ht="15">
      <c r="A71" s="131"/>
      <c r="B71" s="166">
        <v>11223001</v>
      </c>
      <c r="C71" s="167" t="s">
        <v>297</v>
      </c>
      <c r="D71" s="167" t="s">
        <v>298</v>
      </c>
      <c r="E71" s="177">
        <v>5.25</v>
      </c>
      <c r="F71" s="169" t="s">
        <v>258</v>
      </c>
      <c r="G71" s="170">
        <v>7.4</v>
      </c>
      <c r="H71" s="131"/>
      <c r="I71" s="132"/>
    </row>
    <row r="72" spans="1:9" ht="15">
      <c r="A72" s="131"/>
      <c r="B72" s="166">
        <v>11223002</v>
      </c>
      <c r="C72" s="167" t="s">
        <v>299</v>
      </c>
      <c r="D72" s="167" t="s">
        <v>300</v>
      </c>
      <c r="E72" s="177">
        <v>5.59</v>
      </c>
      <c r="F72" s="169" t="s">
        <v>258</v>
      </c>
      <c r="G72" s="170">
        <v>7.4</v>
      </c>
      <c r="H72" s="131"/>
      <c r="I72" s="132"/>
    </row>
    <row r="73" spans="1:9" ht="15">
      <c r="A73" s="131"/>
      <c r="B73" s="166">
        <v>11225237</v>
      </c>
      <c r="C73" s="174" t="s">
        <v>301</v>
      </c>
      <c r="D73" s="167" t="s">
        <v>302</v>
      </c>
      <c r="E73" s="177">
        <v>2.89</v>
      </c>
      <c r="F73" s="169" t="s">
        <v>258</v>
      </c>
      <c r="G73" s="170">
        <v>6</v>
      </c>
      <c r="H73" s="131"/>
      <c r="I73" s="132"/>
    </row>
    <row r="74" spans="1:9" ht="15">
      <c r="A74" s="131"/>
      <c r="B74" s="166">
        <v>11225239</v>
      </c>
      <c r="C74" s="174" t="s">
        <v>303</v>
      </c>
      <c r="D74" s="167" t="s">
        <v>304</v>
      </c>
      <c r="E74" s="177">
        <v>0.97</v>
      </c>
      <c r="F74" s="169" t="s">
        <v>258</v>
      </c>
      <c r="G74" s="170">
        <v>6</v>
      </c>
      <c r="H74" s="131"/>
      <c r="I74" s="132"/>
    </row>
    <row r="75" spans="1:9" ht="15">
      <c r="A75" s="131"/>
      <c r="B75" s="166">
        <v>11225236</v>
      </c>
      <c r="C75" s="174" t="s">
        <v>305</v>
      </c>
      <c r="D75" s="167" t="s">
        <v>306</v>
      </c>
      <c r="E75" s="177">
        <v>2.74</v>
      </c>
      <c r="F75" s="169" t="s">
        <v>258</v>
      </c>
      <c r="G75" s="170">
        <v>6</v>
      </c>
      <c r="H75" s="131"/>
      <c r="I75" s="132"/>
    </row>
    <row r="76" spans="1:9" ht="15">
      <c r="A76" s="131"/>
      <c r="B76" s="166" t="s">
        <v>307</v>
      </c>
      <c r="C76" s="174" t="s">
        <v>308</v>
      </c>
      <c r="D76" s="167" t="s">
        <v>309</v>
      </c>
      <c r="E76" s="177">
        <v>2.85</v>
      </c>
      <c r="F76" s="169" t="s">
        <v>258</v>
      </c>
      <c r="G76" s="170">
        <v>6</v>
      </c>
      <c r="H76" s="131"/>
      <c r="I76" s="132"/>
    </row>
    <row r="77" spans="1:9" ht="15">
      <c r="A77" s="131"/>
      <c r="B77" s="166">
        <v>11225238</v>
      </c>
      <c r="C77" s="174" t="s">
        <v>310</v>
      </c>
      <c r="D77" s="167" t="s">
        <v>311</v>
      </c>
      <c r="E77" s="177">
        <v>2.16</v>
      </c>
      <c r="F77" s="169" t="s">
        <v>258</v>
      </c>
      <c r="G77" s="170">
        <v>6</v>
      </c>
      <c r="H77" s="131"/>
      <c r="I77" s="132"/>
    </row>
    <row r="78" spans="1:9" ht="15">
      <c r="A78" s="131"/>
      <c r="B78" s="178">
        <v>50220033</v>
      </c>
      <c r="C78" s="179" t="s">
        <v>312</v>
      </c>
      <c r="D78" s="179" t="s">
        <v>313</v>
      </c>
      <c r="E78" s="180">
        <v>1.8</v>
      </c>
      <c r="F78" s="181" t="s">
        <v>174</v>
      </c>
      <c r="G78" s="172">
        <v>5</v>
      </c>
      <c r="H78" s="131"/>
      <c r="I78" s="132"/>
    </row>
    <row r="79" spans="1:9" ht="15">
      <c r="A79" s="131"/>
      <c r="B79" s="178">
        <v>50220045</v>
      </c>
      <c r="C79" s="179" t="s">
        <v>314</v>
      </c>
      <c r="D79" s="179" t="s">
        <v>315</v>
      </c>
      <c r="E79" s="180">
        <v>1.8</v>
      </c>
      <c r="F79" s="181" t="s">
        <v>174</v>
      </c>
      <c r="G79" s="172">
        <v>5</v>
      </c>
      <c r="H79" s="131"/>
      <c r="I79" s="132"/>
    </row>
    <row r="80" spans="1:9" ht="15">
      <c r="A80" s="131"/>
      <c r="B80" s="178">
        <v>50220076</v>
      </c>
      <c r="C80" s="179" t="s">
        <v>316</v>
      </c>
      <c r="D80" s="179" t="s">
        <v>317</v>
      </c>
      <c r="E80" s="180">
        <v>1.8</v>
      </c>
      <c r="F80" s="181" t="s">
        <v>174</v>
      </c>
      <c r="G80" s="172">
        <v>5</v>
      </c>
      <c r="H80" s="131"/>
      <c r="I80" s="132"/>
    </row>
    <row r="81" spans="1:9" ht="15">
      <c r="A81" s="131"/>
      <c r="B81" s="178">
        <v>50220070</v>
      </c>
      <c r="C81" s="179" t="s">
        <v>287</v>
      </c>
      <c r="D81" s="179" t="s">
        <v>318</v>
      </c>
      <c r="E81" s="180">
        <v>1.06</v>
      </c>
      <c r="F81" s="181" t="s">
        <v>174</v>
      </c>
      <c r="G81" s="172">
        <v>10</v>
      </c>
      <c r="H81" s="131"/>
      <c r="I81" s="132"/>
    </row>
    <row r="82" spans="1:9" ht="15">
      <c r="A82" s="131"/>
      <c r="B82" s="178">
        <v>50220009</v>
      </c>
      <c r="C82" s="179" t="s">
        <v>285</v>
      </c>
      <c r="D82" s="179" t="s">
        <v>319</v>
      </c>
      <c r="E82" s="180">
        <v>4.93</v>
      </c>
      <c r="F82" s="181" t="s">
        <v>174</v>
      </c>
      <c r="G82" s="172">
        <v>10</v>
      </c>
      <c r="H82" s="131"/>
      <c r="I82" s="132"/>
    </row>
    <row r="83" spans="1:9" ht="15">
      <c r="A83" s="131"/>
      <c r="B83" s="178">
        <v>51220110</v>
      </c>
      <c r="C83" s="179" t="s">
        <v>320</v>
      </c>
      <c r="D83" s="179" t="s">
        <v>321</v>
      </c>
      <c r="E83" s="182">
        <v>1.3</v>
      </c>
      <c r="F83" s="169" t="s">
        <v>174</v>
      </c>
      <c r="G83" s="183">
        <v>1</v>
      </c>
      <c r="H83" s="131"/>
      <c r="I83" s="132"/>
    </row>
    <row r="84" spans="1:9" ht="15">
      <c r="A84" s="131"/>
      <c r="B84" s="178">
        <v>51220210</v>
      </c>
      <c r="C84" s="179" t="s">
        <v>322</v>
      </c>
      <c r="D84" s="179" t="s">
        <v>323</v>
      </c>
      <c r="E84" s="182">
        <v>1.3</v>
      </c>
      <c r="F84" s="169" t="s">
        <v>174</v>
      </c>
      <c r="G84" s="183">
        <v>1</v>
      </c>
      <c r="H84" s="131"/>
      <c r="I84" s="132"/>
    </row>
    <row r="85" spans="1:9" ht="15">
      <c r="A85" s="131"/>
      <c r="B85" s="178">
        <v>51220111</v>
      </c>
      <c r="C85" s="179" t="s">
        <v>324</v>
      </c>
      <c r="D85" s="179" t="s">
        <v>321</v>
      </c>
      <c r="E85" s="182">
        <v>1.83</v>
      </c>
      <c r="F85" s="169" t="s">
        <v>174</v>
      </c>
      <c r="G85" s="183">
        <v>1</v>
      </c>
      <c r="H85" s="131"/>
      <c r="I85" s="132"/>
    </row>
    <row r="86" spans="1:9" ht="15">
      <c r="A86" s="131"/>
      <c r="B86" s="178">
        <v>51220211</v>
      </c>
      <c r="C86" s="179" t="s">
        <v>325</v>
      </c>
      <c r="D86" s="179" t="s">
        <v>323</v>
      </c>
      <c r="E86" s="182">
        <v>1.83</v>
      </c>
      <c r="F86" s="169" t="s">
        <v>174</v>
      </c>
      <c r="G86" s="183">
        <v>1</v>
      </c>
      <c r="H86" s="131"/>
      <c r="I86" s="132"/>
    </row>
    <row r="87" spans="1:9" ht="15">
      <c r="A87" s="131"/>
      <c r="B87" s="178">
        <v>50220077</v>
      </c>
      <c r="C87" s="179" t="s">
        <v>326</v>
      </c>
      <c r="D87" s="179" t="s">
        <v>327</v>
      </c>
      <c r="E87" s="182">
        <v>1.3</v>
      </c>
      <c r="F87" s="169" t="s">
        <v>174</v>
      </c>
      <c r="G87" s="183">
        <v>10</v>
      </c>
      <c r="H87" s="131"/>
      <c r="I87" s="132"/>
    </row>
    <row r="88" spans="1:9" ht="15">
      <c r="A88" s="131"/>
      <c r="B88" s="178">
        <v>50220078</v>
      </c>
      <c r="C88" s="179" t="s">
        <v>328</v>
      </c>
      <c r="D88" s="179" t="s">
        <v>329</v>
      </c>
      <c r="E88" s="182">
        <v>1.3</v>
      </c>
      <c r="F88" s="169" t="s">
        <v>174</v>
      </c>
      <c r="G88" s="183">
        <v>10</v>
      </c>
      <c r="H88" s="131"/>
      <c r="I88" s="132"/>
    </row>
    <row r="89" spans="1:9" ht="15">
      <c r="A89" s="131"/>
      <c r="B89" s="178">
        <v>53220108</v>
      </c>
      <c r="C89" s="179" t="s">
        <v>330</v>
      </c>
      <c r="D89" s="179" t="s">
        <v>331</v>
      </c>
      <c r="E89" s="182">
        <v>0.21</v>
      </c>
      <c r="F89" s="169" t="s">
        <v>174</v>
      </c>
      <c r="G89" s="183">
        <v>20</v>
      </c>
      <c r="H89" s="131"/>
      <c r="I89" s="132"/>
    </row>
    <row r="90" spans="1:9" ht="15">
      <c r="A90" s="131"/>
      <c r="B90" s="173">
        <v>53220109</v>
      </c>
      <c r="C90" s="167" t="s">
        <v>332</v>
      </c>
      <c r="D90" s="167" t="s">
        <v>333</v>
      </c>
      <c r="E90" s="182">
        <v>0.21</v>
      </c>
      <c r="F90" s="169" t="s">
        <v>174</v>
      </c>
      <c r="G90" s="183">
        <v>20</v>
      </c>
      <c r="H90" s="131"/>
      <c r="I90" s="132"/>
    </row>
    <row r="91" spans="1:9" ht="15">
      <c r="A91" s="131"/>
      <c r="B91" s="173">
        <v>50220079</v>
      </c>
      <c r="C91" s="167" t="s">
        <v>334</v>
      </c>
      <c r="D91" s="167" t="s">
        <v>335</v>
      </c>
      <c r="E91" s="182">
        <v>0.53</v>
      </c>
      <c r="F91" s="169" t="s">
        <v>174</v>
      </c>
      <c r="G91" s="183">
        <v>10</v>
      </c>
      <c r="H91" s="131"/>
      <c r="I91" s="132"/>
    </row>
    <row r="92" spans="1:9" ht="15">
      <c r="A92" s="131"/>
      <c r="B92" s="166">
        <v>50220056</v>
      </c>
      <c r="C92" s="174" t="s">
        <v>336</v>
      </c>
      <c r="D92" s="167" t="s">
        <v>337</v>
      </c>
      <c r="E92" s="168">
        <v>0.69</v>
      </c>
      <c r="F92" s="169" t="s">
        <v>174</v>
      </c>
      <c r="G92" s="183">
        <v>10</v>
      </c>
      <c r="H92" s="131"/>
      <c r="I92" s="132"/>
    </row>
    <row r="93" spans="1:9" ht="15">
      <c r="A93" s="131"/>
      <c r="B93" s="178">
        <v>11116211</v>
      </c>
      <c r="C93" s="174" t="s">
        <v>338</v>
      </c>
      <c r="D93" s="167" t="s">
        <v>131</v>
      </c>
      <c r="E93" s="168">
        <v>5.37</v>
      </c>
      <c r="F93" s="169" t="s">
        <v>258</v>
      </c>
      <c r="G93" s="184">
        <v>6</v>
      </c>
      <c r="H93" s="131"/>
      <c r="I93" s="132"/>
    </row>
    <row r="94" spans="1:9" ht="15">
      <c r="A94" s="131"/>
      <c r="B94" s="178">
        <v>11116212</v>
      </c>
      <c r="C94" s="174" t="s">
        <v>339</v>
      </c>
      <c r="D94" s="167" t="s">
        <v>133</v>
      </c>
      <c r="E94" s="168">
        <v>7.88</v>
      </c>
      <c r="F94" s="169" t="s">
        <v>258</v>
      </c>
      <c r="G94" s="184">
        <v>6</v>
      </c>
      <c r="H94" s="131"/>
      <c r="I94" s="132"/>
    </row>
    <row r="95" spans="1:9" ht="15">
      <c r="A95" s="131"/>
      <c r="B95" s="178">
        <v>54200104</v>
      </c>
      <c r="C95" s="174" t="s">
        <v>340</v>
      </c>
      <c r="D95" s="167" t="s">
        <v>341</v>
      </c>
      <c r="E95" s="168">
        <v>1.41</v>
      </c>
      <c r="F95" s="169" t="s">
        <v>258</v>
      </c>
      <c r="G95" s="184">
        <v>100</v>
      </c>
      <c r="H95" s="131"/>
      <c r="I95" s="132"/>
    </row>
    <row r="96" spans="1:9" ht="15" customHeight="1">
      <c r="A96" s="131"/>
      <c r="B96" s="178">
        <v>50200068</v>
      </c>
      <c r="C96" s="185" t="s">
        <v>342</v>
      </c>
      <c r="D96" s="185" t="s">
        <v>343</v>
      </c>
      <c r="E96" s="177">
        <v>44.45</v>
      </c>
      <c r="F96" s="169" t="s">
        <v>174</v>
      </c>
      <c r="G96" s="186">
        <v>20</v>
      </c>
      <c r="H96" s="131"/>
      <c r="I96" s="132"/>
    </row>
    <row r="97" spans="1:9" ht="15" customHeight="1">
      <c r="A97" s="131"/>
      <c r="B97" s="178">
        <v>50200069</v>
      </c>
      <c r="C97" s="185" t="s">
        <v>344</v>
      </c>
      <c r="D97" s="185" t="s">
        <v>345</v>
      </c>
      <c r="E97" s="177">
        <v>44.45</v>
      </c>
      <c r="F97" s="169" t="s">
        <v>174</v>
      </c>
      <c r="G97" s="186">
        <v>20</v>
      </c>
      <c r="H97" s="131"/>
      <c r="I97" s="132"/>
    </row>
    <row r="98" spans="1:9" ht="15" customHeight="1">
      <c r="A98" s="131"/>
      <c r="B98" s="178">
        <v>50200304</v>
      </c>
      <c r="C98" s="185" t="s">
        <v>346</v>
      </c>
      <c r="D98" s="185" t="s">
        <v>347</v>
      </c>
      <c r="E98" s="177">
        <v>7.71</v>
      </c>
      <c r="F98" s="169" t="s">
        <v>174</v>
      </c>
      <c r="G98" s="186">
        <v>50</v>
      </c>
      <c r="H98" s="131"/>
      <c r="I98" s="132"/>
    </row>
    <row r="99" spans="1:9" ht="15" customHeight="1">
      <c r="A99" s="131"/>
      <c r="B99" s="178">
        <v>50200305</v>
      </c>
      <c r="C99" s="185" t="s">
        <v>348</v>
      </c>
      <c r="D99" s="185" t="s">
        <v>349</v>
      </c>
      <c r="E99" s="177">
        <v>11.67</v>
      </c>
      <c r="F99" s="169" t="s">
        <v>174</v>
      </c>
      <c r="G99" s="186">
        <v>50</v>
      </c>
      <c r="H99" s="131"/>
      <c r="I99" s="132"/>
    </row>
    <row r="100" spans="1:9" ht="15" customHeight="1">
      <c r="A100" s="131"/>
      <c r="B100" s="178">
        <v>50200306</v>
      </c>
      <c r="C100" s="185" t="s">
        <v>350</v>
      </c>
      <c r="D100" s="185" t="s">
        <v>351</v>
      </c>
      <c r="E100" s="177">
        <v>9.67</v>
      </c>
      <c r="F100" s="169" t="s">
        <v>174</v>
      </c>
      <c r="G100" s="186">
        <v>50</v>
      </c>
      <c r="H100" s="131"/>
      <c r="I100" s="131"/>
    </row>
    <row r="101" spans="1:9" ht="15" customHeight="1">
      <c r="A101" s="131"/>
      <c r="B101" s="178">
        <v>50200307</v>
      </c>
      <c r="C101" s="185" t="s">
        <v>352</v>
      </c>
      <c r="D101" s="185" t="s">
        <v>353</v>
      </c>
      <c r="E101" s="177">
        <v>0.75</v>
      </c>
      <c r="F101" s="169" t="s">
        <v>174</v>
      </c>
      <c r="G101" s="186">
        <v>100</v>
      </c>
      <c r="H101" s="131"/>
      <c r="I101" s="131"/>
    </row>
    <row r="102" spans="1:9" ht="15" customHeight="1">
      <c r="A102" s="131"/>
      <c r="B102" s="178">
        <v>50200308</v>
      </c>
      <c r="C102" s="187" t="s">
        <v>354</v>
      </c>
      <c r="D102" s="187" t="s">
        <v>355</v>
      </c>
      <c r="E102" s="177">
        <v>0.75</v>
      </c>
      <c r="F102" s="169" t="s">
        <v>174</v>
      </c>
      <c r="G102" s="170">
        <v>100</v>
      </c>
      <c r="H102" s="131"/>
      <c r="I102" s="131"/>
    </row>
    <row r="103" spans="1:9" ht="15" customHeight="1">
      <c r="A103" s="131"/>
      <c r="B103" s="178">
        <v>50200309</v>
      </c>
      <c r="C103" s="187" t="s">
        <v>356</v>
      </c>
      <c r="D103" s="187" t="s">
        <v>357</v>
      </c>
      <c r="E103" s="177">
        <v>6.52</v>
      </c>
      <c r="F103" s="169" t="s">
        <v>174</v>
      </c>
      <c r="G103" s="170">
        <v>50</v>
      </c>
      <c r="H103" s="131"/>
      <c r="I103" s="131"/>
    </row>
    <row r="104" spans="1:9" ht="15" customHeight="1">
      <c r="A104" s="131"/>
      <c r="B104" s="178">
        <v>50200310</v>
      </c>
      <c r="C104" s="187" t="s">
        <v>358</v>
      </c>
      <c r="D104" s="187" t="s">
        <v>359</v>
      </c>
      <c r="E104" s="177">
        <v>0.52</v>
      </c>
      <c r="F104" s="169" t="s">
        <v>174</v>
      </c>
      <c r="G104" s="170">
        <v>100</v>
      </c>
      <c r="H104" s="131"/>
      <c r="I104" s="131"/>
    </row>
    <row r="105" spans="1:9" ht="15" customHeight="1">
      <c r="A105" s="131"/>
      <c r="B105" s="178">
        <v>51200070</v>
      </c>
      <c r="C105" s="187" t="s">
        <v>360</v>
      </c>
      <c r="D105" s="187" t="s">
        <v>361</v>
      </c>
      <c r="E105" s="177">
        <v>5.03</v>
      </c>
      <c r="F105" s="169" t="s">
        <v>174</v>
      </c>
      <c r="G105" s="170">
        <v>32</v>
      </c>
      <c r="H105" s="131"/>
      <c r="I105" s="131"/>
    </row>
    <row r="106" spans="1:9" ht="15" customHeight="1">
      <c r="A106" s="131"/>
      <c r="B106" s="178">
        <v>51200071</v>
      </c>
      <c r="C106" s="187" t="s">
        <v>362</v>
      </c>
      <c r="D106" s="187" t="s">
        <v>363</v>
      </c>
      <c r="E106" s="177">
        <v>5.03</v>
      </c>
      <c r="F106" s="169" t="s">
        <v>174</v>
      </c>
      <c r="G106" s="170">
        <v>32</v>
      </c>
      <c r="H106" s="131"/>
      <c r="I106" s="131"/>
    </row>
    <row r="107" spans="1:9" ht="15" customHeight="1">
      <c r="A107" s="131"/>
      <c r="B107" s="188">
        <v>50220112</v>
      </c>
      <c r="C107" s="189" t="s">
        <v>364</v>
      </c>
      <c r="D107" s="189" t="s">
        <v>365</v>
      </c>
      <c r="E107" s="177">
        <v>4.62</v>
      </c>
      <c r="F107" s="190" t="s">
        <v>174</v>
      </c>
      <c r="G107" s="191">
        <v>50</v>
      </c>
      <c r="H107" s="131"/>
      <c r="I107" s="131"/>
    </row>
    <row r="108" spans="1:9" ht="15" customHeight="1">
      <c r="A108" s="131"/>
      <c r="B108" s="188">
        <v>60200110</v>
      </c>
      <c r="C108" s="189" t="s">
        <v>366</v>
      </c>
      <c r="D108" s="189" t="s">
        <v>367</v>
      </c>
      <c r="E108" s="177">
        <v>65.31</v>
      </c>
      <c r="F108" s="190" t="s">
        <v>174</v>
      </c>
      <c r="G108" s="191"/>
      <c r="H108" s="131"/>
      <c r="I108" s="131"/>
    </row>
    <row r="109" spans="1:9" ht="15" customHeight="1" thickBot="1">
      <c r="A109" s="131"/>
      <c r="B109" s="192">
        <v>60200105</v>
      </c>
      <c r="C109" s="193" t="s">
        <v>368</v>
      </c>
      <c r="D109" s="193" t="s">
        <v>369</v>
      </c>
      <c r="E109" s="194">
        <v>75.180000000000007</v>
      </c>
      <c r="F109" s="195" t="s">
        <v>174</v>
      </c>
      <c r="G109" s="196"/>
      <c r="H109" s="131"/>
      <c r="I109" s="131"/>
    </row>
    <row r="110" spans="1:9">
      <c r="A110" s="131"/>
      <c r="B110" s="131"/>
      <c r="C110" s="131"/>
      <c r="D110" s="131"/>
      <c r="E110" s="131"/>
      <c r="F110" s="131"/>
      <c r="G110" s="131"/>
      <c r="H110" s="131"/>
      <c r="I110" s="131"/>
    </row>
    <row r="111" spans="1:9">
      <c r="A111" s="131"/>
      <c r="B111" s="131"/>
      <c r="C111" s="131"/>
      <c r="D111" s="131"/>
      <c r="E111" s="131"/>
      <c r="F111" s="131"/>
      <c r="G111" s="131"/>
      <c r="H111" s="131"/>
      <c r="I111" s="131"/>
    </row>
    <row r="112" spans="1:9">
      <c r="A112" s="131"/>
      <c r="B112" s="131"/>
      <c r="C112" s="131"/>
      <c r="D112" s="131"/>
      <c r="E112" s="131"/>
      <c r="F112" s="131"/>
      <c r="G112" s="131"/>
      <c r="H112" s="131"/>
      <c r="I112" s="131"/>
    </row>
    <row r="113" spans="1:9">
      <c r="A113" s="131"/>
      <c r="B113" s="131"/>
      <c r="C113" s="131"/>
      <c r="D113" s="131"/>
      <c r="E113" s="131"/>
      <c r="F113" s="131"/>
      <c r="G113" s="131"/>
      <c r="H113" s="131"/>
      <c r="I113" s="131"/>
    </row>
    <row r="114" spans="1:9">
      <c r="A114" s="131"/>
      <c r="B114" s="131"/>
      <c r="C114" s="131"/>
      <c r="D114" s="131"/>
      <c r="E114" s="131"/>
      <c r="F114" s="131"/>
      <c r="G114" s="131"/>
      <c r="H114" s="131"/>
      <c r="I114" s="131"/>
    </row>
    <row r="115" spans="1:9">
      <c r="A115" s="131"/>
      <c r="B115" s="131"/>
      <c r="C115" s="131"/>
      <c r="D115" s="131"/>
      <c r="E115" s="131"/>
      <c r="F115" s="131"/>
      <c r="G115" s="131"/>
      <c r="H115" s="131"/>
      <c r="I115" s="131"/>
    </row>
    <row r="116" spans="1:9">
      <c r="A116" s="131"/>
      <c r="B116" s="131"/>
      <c r="C116" s="131"/>
      <c r="D116" s="131"/>
      <c r="E116" s="131"/>
      <c r="F116" s="131"/>
      <c r="G116" s="131"/>
      <c r="H116" s="131"/>
      <c r="I116" s="131"/>
    </row>
    <row r="117" spans="1:9">
      <c r="A117" s="131"/>
      <c r="B117" s="131"/>
      <c r="C117" s="131"/>
      <c r="D117" s="131"/>
      <c r="E117" s="131"/>
      <c r="F117" s="131"/>
      <c r="G117" s="131"/>
      <c r="H117" s="131"/>
      <c r="I117" s="131"/>
    </row>
    <row r="118" spans="1:9">
      <c r="A118" s="131"/>
      <c r="B118" s="131"/>
      <c r="C118" s="131"/>
      <c r="D118" s="131"/>
      <c r="E118" s="131"/>
      <c r="F118" s="131"/>
      <c r="G118" s="131"/>
      <c r="H118" s="131"/>
      <c r="I118" s="131"/>
    </row>
    <row r="119" spans="1:9">
      <c r="A119" s="131"/>
      <c r="B119" s="131"/>
      <c r="C119" s="131"/>
      <c r="D119" s="131"/>
      <c r="E119" s="131"/>
      <c r="F119" s="131"/>
      <c r="G119" s="131"/>
      <c r="H119" s="131"/>
      <c r="I119" s="131"/>
    </row>
  </sheetData>
  <pageMargins left="0.7" right="0.7" top="0.75" bottom="0.75" header="0.3" footer="0.3"/>
  <legacyDrawing r:id="rId1"/>
  <oleObjects>
    <oleObject progId="PBrush" shapeId="1025" r:id="rId2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A3" sqref="A3"/>
    </sheetView>
  </sheetViews>
  <sheetFormatPr baseColWidth="10" defaultRowHeight="15"/>
  <cols>
    <col min="11" max="11" width="22.5703125" customWidth="1"/>
    <col min="12" max="12" width="25.28515625" customWidth="1"/>
  </cols>
  <sheetData>
    <row r="1" spans="1:12">
      <c r="A1" s="290"/>
      <c r="B1" s="290" t="s">
        <v>408</v>
      </c>
      <c r="C1" s="290" t="s">
        <v>409</v>
      </c>
      <c r="D1" s="291" t="s">
        <v>410</v>
      </c>
      <c r="E1" s="292" t="s">
        <v>411</v>
      </c>
      <c r="F1" s="290" t="s">
        <v>412</v>
      </c>
      <c r="G1" s="290" t="s">
        <v>413</v>
      </c>
      <c r="H1" s="290" t="s">
        <v>414</v>
      </c>
      <c r="I1" s="290" t="s">
        <v>415</v>
      </c>
      <c r="J1" s="289"/>
      <c r="K1" s="290" t="s">
        <v>416</v>
      </c>
      <c r="L1" s="293" t="s">
        <v>417</v>
      </c>
    </row>
    <row r="2" spans="1:12">
      <c r="A2" s="288" t="s">
        <v>418</v>
      </c>
      <c r="B2" s="294">
        <v>8.7840000000000007</v>
      </c>
      <c r="C2" s="294">
        <v>16.953119999999998</v>
      </c>
      <c r="D2" s="295">
        <v>535361.68421052629</v>
      </c>
      <c r="E2" s="296">
        <v>195986.55803570611</v>
      </c>
      <c r="F2" s="296">
        <v>344848.13235595619</v>
      </c>
      <c r="G2" s="296">
        <v>238723.5</v>
      </c>
      <c r="H2" s="296">
        <v>93536.84210526316</v>
      </c>
      <c r="I2" s="296">
        <v>1408456.7167074517</v>
      </c>
      <c r="J2" s="289"/>
      <c r="K2" s="297">
        <v>3129903.8149054484</v>
      </c>
      <c r="L2" s="298">
        <v>3390729.1328142355</v>
      </c>
    </row>
    <row r="3" spans="1:12">
      <c r="A3" s="28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Edif A_Hoja Corte</vt:lpstr>
      <vt:lpstr>Edif B_Hoja Corte</vt:lpstr>
      <vt:lpstr>EdifC_Hoja Corte</vt:lpstr>
      <vt:lpstr>Edif E_Hoja Corte</vt:lpstr>
      <vt:lpstr>torres y dptos</vt:lpstr>
      <vt:lpstr>Hoja2</vt:lpstr>
      <vt:lpstr>Resumen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2017-03-10T01:40:48Z</dcterms:created>
  <dcterms:modified xsi:type="dcterms:W3CDTF">2017-03-30T12:32:19Z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518ee442-7af8-45bc-9a69-d6082b2b9207</vt:lpwstr>
  </property>
</Properties>
</file>