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dif A_Hoja Corte" sheetId="1" state="visible" r:id="rId2"/>
    <sheet name="Edif B_Hoja Corte" sheetId="2" state="visible" r:id="rId3"/>
    <sheet name="EdifC_Hoja Corte" sheetId="3" state="visible" r:id="rId4"/>
    <sheet name="Edif E_Hoja Corte" sheetId="4" state="visible" r:id="rId5"/>
    <sheet name="Hoja2" sheetId="5" state="visible" r:id="rId6"/>
    <sheet name="torres y dpto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<sst xmlns="http://schemas.openxmlformats.org/spreadsheetml/2006/main" count="1749" uniqueCount="408">
  <si>
    <t xml:space="preserve">Nro Torres</t>
  </si>
  <si>
    <t xml:space="preserve">Dptos</t>
  </si>
  <si>
    <t xml:space="preserve">Profiles</t>
  </si>
  <si>
    <t xml:space="preserve">Dólar</t>
  </si>
  <si>
    <t xml:space="preserve">Components to glass panes</t>
  </si>
  <si>
    <t xml:space="preserve">Euro</t>
  </si>
  <si>
    <t xml:space="preserve">Components to component box or profiles</t>
  </si>
  <si>
    <t xml:space="preserve">UF</t>
  </si>
  <si>
    <t xml:space="preserve">Brush Seal Dark Grey</t>
  </si>
  <si>
    <t xml:space="preserve">Sealings</t>
  </si>
  <si>
    <t xml:space="preserve">Components to component box</t>
  </si>
  <si>
    <t xml:space="preserve">Total Herrajes + Perfiles</t>
  </si>
  <si>
    <t xml:space="preserve">Glass</t>
  </si>
  <si>
    <t xml:space="preserve">Order number</t>
  </si>
  <si>
    <t xml:space="preserve">Handle hole</t>
  </si>
  <si>
    <t xml:space="preserve">Midplace</t>
  </si>
  <si>
    <t xml:space="preserve">Number</t>
  </si>
  <si>
    <t xml:space="preserve">Thickness</t>
  </si>
  <si>
    <t xml:space="preserve">height</t>
  </si>
  <si>
    <t xml:space="preserve">width</t>
  </si>
  <si>
    <t xml:space="preserve">Type</t>
  </si>
  <si>
    <t xml:space="preserve">Height</t>
  </si>
  <si>
    <t xml:space="preserve">from left</t>
  </si>
  <si>
    <t xml:space="preserve">Delivery address</t>
  </si>
  <si>
    <t xml:space="preserve">Name</t>
  </si>
  <si>
    <t xml:space="preserve">Inmobiliaria Costa Norte</t>
  </si>
  <si>
    <t xml:space="preserve">Clear</t>
  </si>
  <si>
    <t xml:space="preserve">Street</t>
  </si>
  <si>
    <t xml:space="preserve">Edificio A</t>
  </si>
  <si>
    <t xml:space="preserve">Postcode</t>
  </si>
  <si>
    <t xml:space="preserve">City</t>
  </si>
  <si>
    <t xml:space="preserve">Installation address</t>
  </si>
  <si>
    <t xml:space="preserve">Xxxx</t>
  </si>
  <si>
    <t xml:space="preserve">Upper profile colour</t>
  </si>
  <si>
    <t xml:space="preserve">RAL 7024</t>
  </si>
  <si>
    <t xml:space="preserve">Lower profile colour</t>
  </si>
  <si>
    <t xml:space="preserve">TOTAL M2</t>
  </si>
  <si>
    <t xml:space="preserve">Measured from the left</t>
  </si>
  <si>
    <t xml:space="preserve">Profiles length </t>
  </si>
  <si>
    <t xml:space="preserve">Measurement to the center of holes</t>
  </si>
  <si>
    <t xml:space="preserve">measured by outer surface</t>
  </si>
  <si>
    <t xml:space="preserve">Measurement line in the center of profile</t>
  </si>
  <si>
    <t xml:space="preserve">Glazing beads</t>
  </si>
  <si>
    <t xml:space="preserve">Upper</t>
  </si>
  <si>
    <t xml:space="preserve">11221205</t>
  </si>
  <si>
    <t xml:space="preserve">Gate hole</t>
  </si>
  <si>
    <t xml:space="preserve">Chamber fixing holes</t>
  </si>
  <si>
    <t xml:space="preserve">type</t>
  </si>
  <si>
    <t xml:space="preserve">lenght</t>
  </si>
  <si>
    <t xml:space="preserve">Upper col</t>
  </si>
  <si>
    <t xml:space="preserve">Lower col</t>
  </si>
  <si>
    <t xml:space="preserve">profile</t>
  </si>
  <si>
    <t xml:space="preserve">length</t>
  </si>
  <si>
    <t xml:space="preserve">L.Angle</t>
  </si>
  <si>
    <t xml:space="preserve">R.Angle</t>
  </si>
  <si>
    <t xml:space="preserve">Left</t>
  </si>
  <si>
    <t xml:space="preserve">Right</t>
  </si>
  <si>
    <t xml:space="preserve">Colour</t>
  </si>
  <si>
    <t xml:space="preserve">TOTAL ML</t>
  </si>
  <si>
    <t xml:space="preserve">Lower</t>
  </si>
  <si>
    <t xml:space="preserve">11223001</t>
  </si>
  <si>
    <t xml:space="preserve">Teleskopic</t>
  </si>
  <si>
    <t xml:space="preserve">Dark grey</t>
  </si>
  <si>
    <t xml:space="preserve">54042032</t>
  </si>
  <si>
    <t xml:space="preserve">Brush seal</t>
  </si>
  <si>
    <t xml:space="preserve">54220002</t>
  </si>
  <si>
    <t xml:space="preserve"> ( felpa Telescópico )</t>
  </si>
  <si>
    <t xml:space="preserve">Mismo largo Telescópico</t>
  </si>
  <si>
    <t xml:space="preserve">Assembly</t>
  </si>
  <si>
    <t xml:space="preserve">S=start / F=Fixed / 2=ver2 components</t>
  </si>
  <si>
    <t xml:space="preserve">Pane</t>
  </si>
  <si>
    <t xml:space="preserve">Glass </t>
  </si>
  <si>
    <t xml:space="preserve">Hand</t>
  </si>
  <si>
    <t xml:space="preserve">Pane type</t>
  </si>
  <si>
    <t xml:space="preserve">Hinge</t>
  </si>
  <si>
    <t xml:space="preserve">number</t>
  </si>
  <si>
    <t xml:space="preserve">Side code</t>
  </si>
  <si>
    <t xml:space="preserve">Left/Right</t>
  </si>
  <si>
    <t xml:space="preserve">Glass code</t>
  </si>
  <si>
    <t xml:space="preserve">relocation</t>
  </si>
  <si>
    <t xml:space="preserve">Guide</t>
  </si>
  <si>
    <t xml:space="preserve">L</t>
  </si>
  <si>
    <t xml:space="preserve">S</t>
  </si>
  <si>
    <t xml:space="preserve">R</t>
  </si>
  <si>
    <t xml:space="preserve">st</t>
  </si>
  <si>
    <t xml:space="preserve">50220020</t>
  </si>
  <si>
    <t xml:space="preserve">¤ UPPER HINGE R</t>
  </si>
  <si>
    <t xml:space="preserve">50220021</t>
  </si>
  <si>
    <t xml:space="preserve">¤ UPPER HINGE L</t>
  </si>
  <si>
    <t xml:space="preserve">¤ UPPER HINGE R VER2</t>
  </si>
  <si>
    <t xml:space="preserve">¤ UPPER HINGE L VER2</t>
  </si>
  <si>
    <t xml:space="preserve">50220023</t>
  </si>
  <si>
    <t xml:space="preserve">¤ LOWER RAIL GUIDE DARK GREY</t>
  </si>
  <si>
    <t xml:space="preserve">50220024</t>
  </si>
  <si>
    <t xml:space="preserve">¤ LOWER HINGE</t>
  </si>
  <si>
    <t xml:space="preserve">¤ LOWER HINGE VER2</t>
  </si>
  <si>
    <t xml:space="preserve">¤ LOWER START HINGE</t>
  </si>
  <si>
    <t xml:space="preserve">¤ NUT M6 DIN928</t>
  </si>
  <si>
    <t xml:space="preserve">x Defecto</t>
  </si>
  <si>
    <t xml:space="preserve">50220036</t>
  </si>
  <si>
    <t xml:space="preserve">¤ ITEM BAG DARK GREY LEFT</t>
  </si>
  <si>
    <t xml:space="preserve">50220069</t>
  </si>
  <si>
    <t xml:space="preserve">¤ HIGH PANE ITEM BAG DARK GREY LEFT</t>
  </si>
  <si>
    <t xml:space="preserve">50220037</t>
  </si>
  <si>
    <t xml:space="preserve">¤ ITEM BAG DARK GREY RIGHT</t>
  </si>
  <si>
    <t xml:space="preserve">50220068</t>
  </si>
  <si>
    <t xml:space="preserve">¤ HIGH PANE ITEM BAG DARK GREY RIGHT</t>
  </si>
  <si>
    <t xml:space="preserve">50220033</t>
  </si>
  <si>
    <t xml:space="preserve">¤ PROFILE END CAP BAG DARK GREY</t>
  </si>
  <si>
    <t xml:space="preserve">50220045</t>
  </si>
  <si>
    <t xml:space="preserve">¤ PROFILE END CAP BAG DARK GREY (FLANGE TELESCOPIC)</t>
  </si>
  <si>
    <t xml:space="preserve">50220046</t>
  </si>
  <si>
    <t xml:space="preserve">¤ Lower Chamber 1</t>
  </si>
  <si>
    <t xml:space="preserve">50220076</t>
  </si>
  <si>
    <t xml:space="preserve">¤ PROFILE END CAP BAG DARK GREY HIGH TELESCOPIC)</t>
  </si>
  <si>
    <t xml:space="preserve">50220047</t>
  </si>
  <si>
    <t xml:space="preserve">¤ Lower Chamber 6</t>
  </si>
  <si>
    <t xml:space="preserve">50220038</t>
  </si>
  <si>
    <t xml:space="preserve">¤ TELESCOPIC PROFILE HARDWARE</t>
  </si>
  <si>
    <t xml:space="preserve">50220048</t>
  </si>
  <si>
    <t xml:space="preserve">¤ Lower Chamber 9</t>
  </si>
  <si>
    <t xml:space="preserve">50220058</t>
  </si>
  <si>
    <t xml:space="preserve">¤ HARDWARE BAG FOR TELESCOPIC PROFILE WITH FLANGE</t>
  </si>
  <si>
    <t xml:space="preserve">¤ Lower Chamber 6 ver2</t>
  </si>
  <si>
    <t xml:space="preserve">50220009</t>
  </si>
  <si>
    <t xml:space="preserve">¤ PROFILE JOINT UNIT</t>
  </si>
  <si>
    <t xml:space="preserve">50220049</t>
  </si>
  <si>
    <t xml:space="preserve">¤ Upper Chamber 1</t>
  </si>
  <si>
    <t xml:space="preserve">50220050</t>
  </si>
  <si>
    <t xml:space="preserve">¤ Upper Chamber 6</t>
  </si>
  <si>
    <t xml:space="preserve">Lower mounting brackets</t>
  </si>
  <si>
    <t xml:space="preserve">50220051</t>
  </si>
  <si>
    <t xml:space="preserve">¤ Upper Chamber 9</t>
  </si>
  <si>
    <t xml:space="preserve">-</t>
  </si>
  <si>
    <t xml:space="preserve">LIGHT GREY</t>
  </si>
  <si>
    <t xml:space="preserve">¤ Bottom seal dark grey L5</t>
  </si>
  <si>
    <t xml:space="preserve">DARK GREY</t>
  </si>
  <si>
    <t xml:space="preserve">¤ Angle brush seal 4,8mm L5</t>
  </si>
  <si>
    <t xml:space="preserve">Note</t>
  </si>
  <si>
    <t xml:space="preserve">¤ Seal for telescopic profile</t>
  </si>
  <si>
    <t xml:space="preserve">The item number of telescopic profile harware is updated</t>
  </si>
  <si>
    <t xml:space="preserve">The item numbers of item bag dark grey is updated</t>
  </si>
  <si>
    <t xml:space="preserve">Formula 3 primeros sellos:</t>
  </si>
  <si>
    <t xml:space="preserve">Unit</t>
  </si>
  <si>
    <t xml:space="preserve">CIF</t>
  </si>
  <si>
    <t xml:space="preserve">Quantity</t>
  </si>
  <si>
    <t xml:space="preserve">Price List</t>
  </si>
  <si>
    <t xml:space="preserve">Price List + ROY</t>
  </si>
  <si>
    <t xml:space="preserve">Price List + Roy</t>
  </si>
  <si>
    <t xml:space="preserve">6 MM h-SEAL BETWEEN PANES</t>
  </si>
  <si>
    <t xml:space="preserve">1 x hoja ( largo de cristal; no considerar las aperturas )</t>
  </si>
  <si>
    <t xml:space="preserve">8 MM h-SEAL BETWEEN PANES</t>
  </si>
  <si>
    <t xml:space="preserve">10 MM h-SEAL BETWEEN PANES</t>
  </si>
  <si>
    <t xml:space="preserve">54043014</t>
  </si>
  <si>
    <t xml:space="preserve">ATTACHING BEAD 6MM</t>
  </si>
  <si>
    <t xml:space="preserve">54043024</t>
  </si>
  <si>
    <t xml:space="preserve">ATTACHING BEAD 8MM</t>
  </si>
  <si>
    <t xml:space="preserve">ATTACHING BEAD 10MM</t>
  </si>
  <si>
    <t xml:space="preserve">1 x hoja de apertura</t>
  </si>
  <si>
    <t xml:space="preserve">EDGE SEAL 20MM</t>
  </si>
  <si>
    <t xml:space="preserve">54042024</t>
  </si>
  <si>
    <t xml:space="preserve">EDGE SEAL 30MM</t>
  </si>
  <si>
    <t xml:space="preserve">54200204</t>
  </si>
  <si>
    <t xml:space="preserve">EXTENSION PROFILE SEAL, LIGHT GREY</t>
  </si>
  <si>
    <t xml:space="preserve">54200104</t>
  </si>
  <si>
    <t xml:space="preserve">EXTENSION PROFILE SEAL, DARK GREY</t>
  </si>
  <si>
    <t xml:space="preserve">11116200</t>
  </si>
  <si>
    <t xml:space="preserve">EXTENSION PROFILE</t>
  </si>
  <si>
    <t xml:space="preserve">11116201</t>
  </si>
  <si>
    <t xml:space="preserve">EXTENSION PROFILE COVER</t>
  </si>
  <si>
    <t xml:space="preserve">Seals</t>
  </si>
  <si>
    <t xml:space="preserve">Glass thickness</t>
  </si>
  <si>
    <t xml:space="preserve">h-seals</t>
  </si>
  <si>
    <t xml:space="preserve">Edge seals</t>
  </si>
  <si>
    <t xml:space="preserve">Extension profile + cover + seal</t>
  </si>
  <si>
    <t xml:space="preserve">side</t>
  </si>
  <si>
    <t xml:space="preserve">20mm</t>
  </si>
  <si>
    <t xml:space="preserve">30mm</t>
  </si>
  <si>
    <t xml:space="preserve">Length</t>
  </si>
  <si>
    <t xml:space="preserve">Seal colour</t>
  </si>
  <si>
    <t xml:space="preserve">Total CLP</t>
  </si>
  <si>
    <t xml:space="preserve">Perfiles</t>
  </si>
  <si>
    <t xml:space="preserve">Lenght</t>
  </si>
  <si>
    <t xml:space="preserve">Pérdida</t>
  </si>
  <si>
    <t xml:space="preserve">Total Material</t>
  </si>
  <si>
    <t xml:space="preserve">Code</t>
  </si>
  <si>
    <t xml:space="preserve">List Price</t>
  </si>
  <si>
    <t xml:space="preserve">List Price +ROY</t>
  </si>
  <si>
    <t xml:space="preserve">SCL Price</t>
  </si>
  <si>
    <t xml:space="preserve">C Cach Price</t>
  </si>
  <si>
    <t xml:space="preserve">Upper Hinge right, L5</t>
  </si>
  <si>
    <t xml:space="preserve">Upper Hinge left, L5</t>
  </si>
  <si>
    <t xml:space="preserve">Lower Rail Guide, Dark Grey, L5</t>
  </si>
  <si>
    <t xml:space="preserve">Telescopic</t>
  </si>
  <si>
    <t xml:space="preserve">Lower Hinge, L5</t>
  </si>
  <si>
    <t xml:space="preserve">Glassing Bead</t>
  </si>
  <si>
    <t xml:space="preserve">Lower Start Hinge L5</t>
  </si>
  <si>
    <t xml:space="preserve">Glassing Bead Cover</t>
  </si>
  <si>
    <t xml:space="preserve">Weld Nut M6 A4 DIN928</t>
  </si>
  <si>
    <t xml:space="preserve">Subtotal Perfiles</t>
  </si>
  <si>
    <t xml:space="preserve">Glazing Bead End Plug for 6 &amp; 8mm, Dark Grey, Left</t>
  </si>
  <si>
    <t xml:space="preserve">Glazing Bead End Plug for 6 &amp; 8mm, Dark Grey, Right</t>
  </si>
  <si>
    <t xml:space="preserve">Glazing Bead End Plug for 10mm, Dark Grey, Left</t>
  </si>
  <si>
    <t xml:space="preserve">Glazing Bead End Plug for 10mm, Dark Grey, Right</t>
  </si>
  <si>
    <t xml:space="preserve">Screw M4x12  tx20 A2 DIN965</t>
  </si>
  <si>
    <t xml:space="preserve">Screw M4x14 tx20 A2 DIN965</t>
  </si>
  <si>
    <t xml:space="preserve">Nut  M4 A2 DIN562</t>
  </si>
  <si>
    <t xml:space="preserve">Glazin Sleeve 10/6mm</t>
  </si>
  <si>
    <t xml:space="preserve">Units</t>
  </si>
  <si>
    <t xml:space="preserve">pérdida</t>
  </si>
  <si>
    <t xml:space="preserve">total Comp</t>
  </si>
  <si>
    <t xml:space="preserve">Glazin Sleeve 10/8mm</t>
  </si>
  <si>
    <t xml:space="preserve">Glazin Sleeve 10/10mm</t>
  </si>
  <si>
    <t xml:space="preserve">Item Bag, Dark Grey, Right *metal*</t>
  </si>
  <si>
    <t xml:space="preserve">Item Bag, Dark Grey, Left *metal*</t>
  </si>
  <si>
    <t xml:space="preserve">High Pane Item Bag Left dark grey L5 *metal*</t>
  </si>
  <si>
    <t xml:space="preserve">High Pane Item Bag Right dark grey L5 *metal*</t>
  </si>
  <si>
    <t xml:space="preserve">50220117</t>
  </si>
  <si>
    <t xml:space="preserve">High Pane Item Bag Left dark grey L5 *middle handle*</t>
  </si>
  <si>
    <t xml:space="preserve">50220118</t>
  </si>
  <si>
    <t xml:space="preserve">High Pane Item Bag Right dark grey L5 *middle handle*</t>
  </si>
  <si>
    <t xml:space="preserve">Telescopic Profile Cover Plate, Dark Grey</t>
  </si>
  <si>
    <t xml:space="preserve">Lower chamber-1 L5</t>
  </si>
  <si>
    <t xml:space="preserve">Lower chamber-6 L5</t>
  </si>
  <si>
    <t xml:space="preserve">Lower chamber-9 L5</t>
  </si>
  <si>
    <t xml:space="preserve">Upper chamber-1 L5</t>
  </si>
  <si>
    <t xml:space="preserve">Upper chamber-6 L5</t>
  </si>
  <si>
    <t xml:space="preserve">Upper chamber-9 L5</t>
  </si>
  <si>
    <t xml:space="preserve">Telescopic Profiles Hardware L5</t>
  </si>
  <si>
    <t xml:space="preserve">Hardware bag for Telescopic profile with flange, plastic bag L5</t>
  </si>
  <si>
    <t xml:space="preserve">Glass Pane Knob 6mm</t>
  </si>
  <si>
    <t xml:space="preserve">Glass Pane Knob 8mm</t>
  </si>
  <si>
    <t xml:space="preserve">Glass Pane Knob 10mm</t>
  </si>
  <si>
    <t xml:space="preserve">Glass Pane Knob Chamfered 6mm</t>
  </si>
  <si>
    <t xml:space="preserve">Glass Pane Knob Chamfered 8mm</t>
  </si>
  <si>
    <t xml:space="preserve">Glass Pane Knob Chamfered 10mm</t>
  </si>
  <si>
    <t xml:space="preserve">Lock for latch L5</t>
  </si>
  <si>
    <t xml:space="preserve">Seal for an External dark Grey</t>
  </si>
  <si>
    <t xml:space="preserve">Bottom Seal dark grey</t>
  </si>
  <si>
    <t xml:space="preserve">Telescopic Profiles Seal</t>
  </si>
  <si>
    <t xml:space="preserve">Lower Profiles Rail Seal dark grey</t>
  </si>
  <si>
    <t xml:space="preserve">Angle brush seal</t>
  </si>
  <si>
    <t xml:space="preserve">Edge Seal 20mm transparent</t>
  </si>
  <si>
    <t xml:space="preserve">Edge Seal 30mm transparent</t>
  </si>
  <si>
    <t xml:space="preserve">Corner Seal 30mm transparent</t>
  </si>
  <si>
    <t xml:space="preserve">Fastening Bead 6mm transparent</t>
  </si>
  <si>
    <t xml:space="preserve">Fastening Bead 8mm transparent</t>
  </si>
  <si>
    <t xml:space="preserve">h- Seal between panes 6mm transparent</t>
  </si>
  <si>
    <t xml:space="preserve">h- Seal between panes 8mm transparent</t>
  </si>
  <si>
    <t xml:space="preserve">Fastening Bead 10mm transparent</t>
  </si>
  <si>
    <t xml:space="preserve">h- Seal between panes 10mm transparent</t>
  </si>
  <si>
    <t xml:space="preserve">Profile Joint Unit plastic bag, L5</t>
  </si>
  <si>
    <t xml:space="preserve">Upper Profiles Joint Unit Bag L5</t>
  </si>
  <si>
    <t xml:space="preserve">Upper Profile L5</t>
  </si>
  <si>
    <t xml:space="preserve">Telescopic Profile L5 </t>
  </si>
  <si>
    <t xml:space="preserve">Telescopic Profile with Flange L5</t>
  </si>
  <si>
    <t xml:space="preserve">Telescopic Profile High L5 </t>
  </si>
  <si>
    <t xml:space="preserve">Lower Profile L5</t>
  </si>
  <si>
    <t xml:space="preserve">Lower Profile with Eyeshade L5</t>
  </si>
  <si>
    <t xml:space="preserve">Glazing Bead 6 mm L5</t>
  </si>
  <si>
    <t xml:space="preserve">Glazing Bead 6 mm L5, Cover</t>
  </si>
  <si>
    <t xml:space="preserve">Glazing Bead 8 mm L5</t>
  </si>
  <si>
    <t xml:space="preserve">50220070</t>
  </si>
  <si>
    <t xml:space="preserve">Glazing Bead 10 mm L5</t>
  </si>
  <si>
    <t xml:space="preserve">Glazing Bead 8/10 mm L5 Cover</t>
  </si>
  <si>
    <t xml:space="preserve">Profile endcap bag for telescopic profile, dark grey L5</t>
  </si>
  <si>
    <t xml:space="preserve">Lower mounting brackets Dark Grey</t>
  </si>
  <si>
    <t xml:space="preserve">Profile endcap bag for telescopic profile with flange, dark grey L5</t>
  </si>
  <si>
    <t xml:space="preserve">Profile endcap bag (higher telescpopic profile), dark grey L5</t>
  </si>
  <si>
    <t xml:space="preserve">Upper profile joint units L5</t>
  </si>
  <si>
    <t xml:space="preserve">Profile joint unit L5</t>
  </si>
  <si>
    <t xml:space="preserve">Lower Mounting Bracket, dark grey</t>
  </si>
  <si>
    <t xml:space="preserve">Lower Mounting Bracket, light grey</t>
  </si>
  <si>
    <t xml:space="preserve">Bracket Slide assembly lg L5</t>
  </si>
  <si>
    <t xml:space="preserve">Bracket Slide assembly dg L5</t>
  </si>
  <si>
    <t xml:space="preserve">Bracket cover, light gray L5</t>
  </si>
  <si>
    <t xml:space="preserve">Bracket cover, dark gray</t>
  </si>
  <si>
    <t xml:space="preserve">Fastener Screw Bag 1pc L5</t>
  </si>
  <si>
    <t xml:space="preserve">Screws for Water Sill</t>
  </si>
  <si>
    <t xml:space="preserve">EXTENSION PROFILE SEAL, GARK GREY</t>
  </si>
  <si>
    <t xml:space="preserve">Lock body Right L5/L6/L6T/L7T</t>
  </si>
  <si>
    <t xml:space="preserve">Lock body Left L5/L6/L6T/L7T</t>
  </si>
  <si>
    <t xml:space="preserve">Handle two sided</t>
  </si>
  <si>
    <t xml:space="preserve">Handle one sided</t>
  </si>
  <si>
    <t xml:space="preserve">Lock Keeper, Glazing side</t>
  </si>
  <si>
    <t xml:space="preserve">Wire center left</t>
  </si>
  <si>
    <t xml:space="preserve">Wire center right</t>
  </si>
  <si>
    <t xml:space="preserve">Lock Keeper, wall side</t>
  </si>
  <si>
    <t xml:space="preserve">Rubber stopper for handle</t>
  </si>
  <si>
    <t xml:space="preserve">Lock Front cover Plate Right L5/L6/L6T/L7T</t>
  </si>
  <si>
    <t xml:space="preserve">Lock Front cover Plate Left L5/L6/L6T/L7T</t>
  </si>
  <si>
    <t xml:space="preserve">Latches for middle handle L5</t>
  </si>
  <si>
    <t xml:space="preserve">Lock Cylinder 2-sided 1pc L5/L6/L6T/L7T</t>
  </si>
  <si>
    <t xml:space="preserve">Lock cylinder with knob 1pc L5/L6/L6T/L7T</t>
  </si>
  <si>
    <t xml:space="preserve">54041012</t>
  </si>
  <si>
    <t xml:space="preserve">Price list LUMON 5</t>
  </si>
  <si>
    <t xml:space="preserve">Components belonging to Lumon Balcony Glazing according to Agreement</t>
  </si>
  <si>
    <t xml:space="preserve">Part no.</t>
  </si>
  <si>
    <t xml:space="preserve">SUOMI</t>
  </si>
  <si>
    <t xml:space="preserve">ENGLISH</t>
  </si>
  <si>
    <t xml:space="preserve">euro</t>
  </si>
  <si>
    <t xml:space="preserve">yks. /</t>
  </si>
  <si>
    <t xml:space="preserve">packing</t>
  </si>
  <si>
    <t xml:space="preserve">pcs.</t>
  </si>
  <si>
    <t xml:space="preserve">quantity</t>
  </si>
  <si>
    <t xml:space="preserve">Royalty</t>
  </si>
  <si>
    <t xml:space="preserve">Yläsarana O L5</t>
  </si>
  <si>
    <t xml:space="preserve">+   x 6,35€/kpl</t>
  </si>
  <si>
    <t xml:space="preserve">Yläsarana V L5</t>
  </si>
  <si>
    <t xml:space="preserve">Alaohjain tummanharmaa L5</t>
  </si>
  <si>
    <t xml:space="preserve">Alasarana L5</t>
  </si>
  <si>
    <t xml:space="preserve">Alalähtösarana L5</t>
  </si>
  <si>
    <t xml:space="preserve">Hitsausmutteri M6 A4 DIN928</t>
  </si>
  <si>
    <t xml:space="preserve">Ruuvilasilistan pt 6/8mm V tummanharmaa L5</t>
  </si>
  <si>
    <t xml:space="preserve">Ruuvilasilistan pt 6/8mm O tummanharmaa L5</t>
  </si>
  <si>
    <t xml:space="preserve">Ruuvilasilistan pt 10mm V tummanharmaa L5</t>
  </si>
  <si>
    <t xml:space="preserve">Ruuvilasilistan pt 10mm O tummanharmaa L5</t>
  </si>
  <si>
    <t xml:space="preserve">Uraruuvi (6/8mm) M4x12 tx20 A2 DIN965</t>
  </si>
  <si>
    <t xml:space="preserve">Uraruuvi (10mm)M4x12 tx20 A2 DIN965</t>
  </si>
  <si>
    <t xml:space="preserve">Mutteri M4 A2  DIN562</t>
  </si>
  <si>
    <t xml:space="preserve">Ruuvilasilistan holkki 10/6mm</t>
  </si>
  <si>
    <t xml:space="preserve">Ruuvilasilistan holkki 10/8mm</t>
  </si>
  <si>
    <t xml:space="preserve">Ruuvilasilistan holkki 10/10mm</t>
  </si>
  <si>
    <t xml:space="preserve">Sivupussi O tummanharmaa *metalli*</t>
  </si>
  <si>
    <t xml:space="preserve">Sivupussi  V tummanharmaa *metalli*</t>
  </si>
  <si>
    <t xml:space="preserve">Sivupussi V kork.lasi L5 th *metalli*</t>
  </si>
  <si>
    <t xml:space="preserve">Sivupussi O kork.lasi L5 th *metalli*</t>
  </si>
  <si>
    <t xml:space="preserve">Sivupussi V kork.lasi L5th *keskikahva*</t>
  </si>
  <si>
    <t xml:space="preserve">Sivupussi O kork.lasi L5th *keskikahva*</t>
  </si>
  <si>
    <t xml:space="preserve">Säätöprofiiin peitekilpi tummanharmaa L5</t>
  </si>
  <si>
    <t xml:space="preserve">Alapesä-1 kp L5</t>
  </si>
  <si>
    <t xml:space="preserve">Alapesä-6 kp L5</t>
  </si>
  <si>
    <t xml:space="preserve">Alapesä-9 kp L5</t>
  </si>
  <si>
    <t xml:space="preserve">Yläpesä-1 kp L5</t>
  </si>
  <si>
    <t xml:space="preserve">Yläpesä-6 kp L5</t>
  </si>
  <si>
    <t xml:space="preserve">Yläpesä-9 kp L5</t>
  </si>
  <si>
    <t xml:space="preserve">Säätöprofiilin kiinnitysosat L5</t>
  </si>
  <si>
    <t xml:space="preserve">Laipallisen säätöprofiilin kiinnitysosa pss L5</t>
  </si>
  <si>
    <t xml:space="preserve">Lasivedin kp 6mm</t>
  </si>
  <si>
    <t xml:space="preserve">Lasivedin kp 8mm</t>
  </si>
  <si>
    <t xml:space="preserve">Lasivedin kp 10mm</t>
  </si>
  <si>
    <t xml:space="preserve">Lasivedin viistetty 6mm</t>
  </si>
  <si>
    <t xml:space="preserve">Lasivedin viistetty 8mm</t>
  </si>
  <si>
    <t xml:space="preserve">Lasivedin viistetty 10mm</t>
  </si>
  <si>
    <t xml:space="preserve">Salpalaitteen lukko L5</t>
  </si>
  <si>
    <t xml:space="preserve">Vesipellin tiivi. L-malli t.harm</t>
  </si>
  <si>
    <t xml:space="preserve">m</t>
  </si>
  <si>
    <t xml:space="preserve">Alatiiviste tummanharmaa L5</t>
  </si>
  <si>
    <t xml:space="preserve">Säätöprofiilin tiiviste L5</t>
  </si>
  <si>
    <t xml:space="preserve">Alaprofiilin kaidetiiviste tummanharmaa L5</t>
  </si>
  <si>
    <t xml:space="preserve">Vinoharjatiiviste 4,8mm L5</t>
  </si>
  <si>
    <t xml:space="preserve">Reunatiiviste 20mm kirk</t>
  </si>
  <si>
    <t xml:space="preserve">Reunatiiviste 30mm kirk</t>
  </si>
  <si>
    <t xml:space="preserve">Kulmatiiviste 30mm kirk</t>
  </si>
  <si>
    <t xml:space="preserve">Kiinnityslista 6mm kirk</t>
  </si>
  <si>
    <t xml:space="preserve">Kiinnityslista 8mm kirk</t>
  </si>
  <si>
    <t xml:space="preserve">h-Lasivälitiiviste 6mm kirk</t>
  </si>
  <si>
    <t xml:space="preserve">h-Lasivälitiiviste 8mm kirk</t>
  </si>
  <si>
    <t xml:space="preserve">Kiinnityslista 10mm kirk</t>
  </si>
  <si>
    <t xml:space="preserve">h-Lasivälitiiviste 10mm kirk</t>
  </si>
  <si>
    <t xml:space="preserve">Profiilin liitoskappalepussi  L5</t>
  </si>
  <si>
    <t xml:space="preserve">Yläprofiilin jatkokpl.pss L5 th</t>
  </si>
  <si>
    <t xml:space="preserve">Yläprofiili L5</t>
  </si>
  <si>
    <t xml:space="preserve">Säätöprofiili L5</t>
  </si>
  <si>
    <t xml:space="preserve">Säätöprofiili laipallinen L5</t>
  </si>
  <si>
    <t xml:space="preserve">Säätöprofiili korkea L5</t>
  </si>
  <si>
    <t xml:space="preserve">Alaprofiili L5</t>
  </si>
  <si>
    <t xml:space="preserve">Alaprofiili lipallinen L5</t>
  </si>
  <si>
    <t xml:space="preserve">Ruuvilasilista 6mm</t>
  </si>
  <si>
    <t xml:space="preserve">Ruuvilasilista 6mm kansi</t>
  </si>
  <si>
    <t xml:space="preserve">Ruuvilasilista 8mm</t>
  </si>
  <si>
    <t xml:space="preserve">Ruuvilasilista 10mm L5</t>
  </si>
  <si>
    <t xml:space="preserve">Ruuvilasilista 8/10 kansi</t>
  </si>
  <si>
    <t xml:space="preserve">Profiilin päätylappupussi (laipaton sprof.) tharmaa pss L5</t>
  </si>
  <si>
    <t xml:space="preserve">Profiilin päätylappupussi (laipallinen sprof.) tharmaa pss L5</t>
  </si>
  <si>
    <t xml:space="preserve">Profiilin päätytulppa pss (korkea sprof) th L5</t>
  </si>
  <si>
    <t xml:space="preserve">Kiinnikekulma 50x60 th L5/L6PL</t>
  </si>
  <si>
    <t xml:space="preserve">Kiinnikekulma 50x60 vh L5/L6PL</t>
  </si>
  <si>
    <t xml:space="preserve">Kiinnikekulma 50x90 th L5/L6PL</t>
  </si>
  <si>
    <t xml:space="preserve">Kiinnikekulma 50x90 vh L5/L6PL</t>
  </si>
  <si>
    <t xml:space="preserve">Kiinnikeluisti kp vh L5</t>
  </si>
  <si>
    <t xml:space="preserve">Kiinnikeluisti kp th L5</t>
  </si>
  <si>
    <t xml:space="preserve">Kiinnikekulman peitetulppa vh L5/L6PL</t>
  </si>
  <si>
    <t xml:space="preserve">Kiinnikekulman peitetulppa th L5/L6PL</t>
  </si>
  <si>
    <t xml:space="preserve">Kiinnikeruuvipussi 1kpl L5</t>
  </si>
  <si>
    <t xml:space="preserve">Vesipellin kiinnitysruuvipussi L5</t>
  </si>
  <si>
    <t xml:space="preserve">SEINÄPROFIILI</t>
  </si>
  <si>
    <t xml:space="preserve">SEINÄPROFIILIN KANSI</t>
  </si>
  <si>
    <t xml:space="preserve">SEINÄPROFIILIN TIIVISTE TH</t>
  </si>
  <si>
    <t xml:space="preserve">Lukkorunko kp oik L5/L6/L6T/L7T</t>
  </si>
  <si>
    <t xml:space="preserve">Lukkorunko kp vas L5/L6/L6T/L7T</t>
  </si>
  <si>
    <t xml:space="preserve">Painike kaksipuolinen kp</t>
  </si>
  <si>
    <t xml:space="preserve">Painike yksipuolinen kp</t>
  </si>
  <si>
    <t xml:space="preserve">Lasivastepussi kp</t>
  </si>
  <si>
    <t xml:space="preserve">Vaijerikeskiö kokoonpano vasen</t>
  </si>
  <si>
    <t xml:space="preserve">Vaijerikeskiö kokoonpano oikea</t>
  </si>
  <si>
    <t xml:space="preserve">Lukon seinävaste kp</t>
  </si>
  <si>
    <t xml:space="preserve">Painikkeen törmäyskumit</t>
  </si>
  <si>
    <t xml:space="preserve">Lukon etukansi oikea L5/L6/L6T/L7T</t>
  </si>
  <si>
    <t xml:space="preserve">Lukon etukansi vasen L5/L6/L6T/L7T</t>
  </si>
  <si>
    <t xml:space="preserve">Keskikahvan salvat L5</t>
  </si>
  <si>
    <t xml:space="preserve">Lukkosylinteri 2-puoleinen 1kpl L5/L6/L6T/L7T</t>
  </si>
  <si>
    <t xml:space="preserve">Lukkosylinteti vääntönupilla 1kpl L5/L6/L6T/L7T</t>
  </si>
  <si>
    <t xml:space="preserve">Ahora si nos cuadran las cuentas:</t>
  </si>
  <si>
    <t xml:space="preserve">4 Torres tipo A(3 dptos por torre)= 12 departamentos</t>
  </si>
  <si>
    <t xml:space="preserve">2 Torres tipo B(3 dptos por torre)= 6 departamentos</t>
  </si>
  <si>
    <t xml:space="preserve">1 Torre tipo C(3 dptos por torre)= 3 departamentos</t>
  </si>
  <si>
    <t xml:space="preserve">1 Torre tipo E(2 dptos por torre)= 2 departamentos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</si>
</sst>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@"/>
    <numFmt numFmtId="167" formatCode="0.0"/>
    <numFmt numFmtId="168" formatCode="0"/>
    <numFmt numFmtId="169" formatCode="#,##0.00"/>
    <numFmt numFmtId="170" formatCode="0%"/>
    <numFmt numFmtId="171" formatCode="0.00"/>
    <numFmt numFmtId="172" formatCode="#,##0.0"/>
    <numFmt numFmtId="173" formatCode="M/D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Verdana"/>
      <family val="2"/>
      <charset val="1"/>
    </font>
    <font>
      <sz val="11"/>
      <color rgb="FF1F497D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DBE5F1"/>
        <bgColor rgb="FFDAEEF3"/>
      </patternFill>
    </fill>
    <fill>
      <patternFill patternType="solid">
        <fgColor rgb="FFDAEEF3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EECE1"/>
        <bgColor rgb="FFDAEEF3"/>
      </patternFill>
    </fill>
    <fill>
      <patternFill patternType="solid">
        <fgColor rgb="FFFFFFFF"/>
        <bgColor rgb="FFEEECE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EEECE1"/>
      </patternFill>
    </fill>
  </fills>
  <borders count="3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38160</xdr:rowOff>
    </xdr:from>
    <xdr:to>
      <xdr:col>2</xdr:col>
      <xdr:colOff>1332720</xdr:colOff>
      <xdr:row>5</xdr:row>
      <xdr:rowOff>123120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38160" y="38160"/>
          <a:ext cx="3075480" cy="999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1" activeCellId="0" sqref="F181"/>
    </sheetView>
  </sheetViews>
  <sheetFormatPr defaultRowHeight="13.8"/>
  <cols>
    <col collapsed="false" hidden="false" max="1" min="1" style="0" width="10.2602040816327"/>
    <col collapsed="false" hidden="false" max="2" min="2" style="0" width="36.719387755102"/>
    <col collapsed="false" hidden="false" max="4" min="3" style="0" width="9.71938775510204"/>
    <col collapsed="false" hidden="false" max="5" min="5" style="0" width="12.6887755102041"/>
    <col collapsed="false" hidden="false" max="6" min="6" style="0" width="12.2857142857143"/>
    <col collapsed="false" hidden="false" max="7" min="7" style="0" width="9.71938775510204"/>
    <col collapsed="false" hidden="false" max="8" min="8" style="0" width="21.4642857142857"/>
    <col collapsed="false" hidden="false" max="9" min="9" style="0" width="13.0918367346939"/>
    <col collapsed="false" hidden="false" max="11" min="10" style="0" width="9.71938775510204"/>
    <col collapsed="false" hidden="true" max="12" min="12" style="0" width="0"/>
    <col collapsed="false" hidden="false" max="13" min="13" style="0" width="53.7244897959184"/>
    <col collapsed="false" hidden="false" max="14" min="14" style="0" width="9.71938775510204"/>
    <col collapsed="false" hidden="false" max="15" min="15" style="0" width="10.3928571428571"/>
    <col collapsed="false" hidden="false" max="16" min="16" style="0" width="9.71938775510204"/>
    <col collapsed="false" hidden="false" max="26" min="17" style="0" width="9.17857142857143"/>
    <col collapsed="false" hidden="false" max="1025" min="27" style="0" width="14.5816326530612"/>
  </cols>
  <sheetData>
    <row r="1" customFormat="false" ht="15" hidden="false" customHeight="false" outlineLevel="0" collapsed="false">
      <c r="A1" s="1"/>
      <c r="B1" s="1" t="s">
        <v>0</v>
      </c>
      <c r="C1" s="1" t="n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/>
      <c r="B2" s="1" t="s">
        <v>1</v>
      </c>
      <c r="C2" s="1" t="n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/>
      <c r="B3" s="1"/>
      <c r="C3" s="1"/>
      <c r="D3" s="1"/>
      <c r="E3" s="1"/>
      <c r="F3" s="1" t="s">
        <v>2</v>
      </c>
      <c r="G3" s="1"/>
      <c r="H3" s="1"/>
      <c r="I3" s="1" t="e">
        <f aca="false">$C$2*$I$215</f>
        <v>#VALUE!</v>
      </c>
      <c r="J3" s="1" t="e">
        <f aca="false">+$I$215</f>
        <v>#VALUE!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1"/>
      <c r="B4" s="1" t="s">
        <v>3</v>
      </c>
      <c r="C4" s="1" t="n">
        <v>660</v>
      </c>
      <c r="D4" s="1"/>
      <c r="E4" s="1"/>
      <c r="F4" s="2" t="s">
        <v>4</v>
      </c>
      <c r="G4" s="1"/>
      <c r="H4" s="1"/>
      <c r="I4" s="1" t="n">
        <f aca="false">$C$2*$I$233</f>
        <v>1106750.37550515</v>
      </c>
      <c r="J4" s="1" t="n">
        <f aca="false">+$I$233</f>
        <v>92229.1979587629</v>
      </c>
      <c r="K4" s="1" t="n">
        <f aca="false">+J4+J5+J6+J7+J8</f>
        <v>353376.913483649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1"/>
      <c r="B5" s="1" t="s">
        <v>5</v>
      </c>
      <c r="C5" s="1" t="str">
        <f aca="false">1.07*C4</f>
        <v>706</v>
      </c>
      <c r="D5" s="1"/>
      <c r="E5" s="1"/>
      <c r="F5" s="1" t="s">
        <v>6</v>
      </c>
      <c r="G5" s="1"/>
      <c r="H5" s="1"/>
      <c r="I5" s="1" t="str">
        <f aca="false">$C$2*$I$247</f>
        <v>432,965</v>
      </c>
      <c r="J5" s="1" t="str">
        <f aca="false">+$I$247</f>
        <v>36,080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1"/>
      <c r="B6" s="1" t="s">
        <v>7</v>
      </c>
      <c r="C6" s="1" t="n">
        <v>26400</v>
      </c>
      <c r="D6" s="1"/>
      <c r="E6" s="1"/>
      <c r="F6" s="3" t="s">
        <v>8</v>
      </c>
      <c r="G6" s="1"/>
      <c r="H6" s="1"/>
      <c r="I6" s="1" t="n">
        <f aca="false">+$P$105*$C$2</f>
        <v>133227.551247093</v>
      </c>
      <c r="J6" s="1" t="n">
        <f aca="false">+$P$105</f>
        <v>11102.2959372577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1"/>
      <c r="B7" s="1"/>
      <c r="C7" s="1"/>
      <c r="D7" s="1"/>
      <c r="E7" s="1"/>
      <c r="F7" s="1" t="s">
        <v>9</v>
      </c>
      <c r="G7" s="1"/>
      <c r="H7" s="1"/>
      <c r="I7" s="1" t="n">
        <f aca="false">+J7*$C$2</f>
        <v>881957.035051547</v>
      </c>
      <c r="J7" s="1" t="n">
        <f aca="false">+$F$193</f>
        <v>73496.4195876289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1"/>
      <c r="B8" s="1"/>
      <c r="C8" s="1"/>
      <c r="D8" s="1"/>
      <c r="E8" s="1"/>
      <c r="F8" s="4" t="s">
        <v>10</v>
      </c>
      <c r="G8" s="5"/>
      <c r="H8" s="5"/>
      <c r="I8" s="5" t="str">
        <f aca="false">J8*$C$2</f>
        <v>1,685,623</v>
      </c>
      <c r="J8" s="5" t="str">
        <f aca="false">+$I$276</f>
        <v>140,469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1"/>
      <c r="B9" s="1"/>
      <c r="C9" s="1"/>
      <c r="D9" s="1"/>
      <c r="E9" s="1"/>
      <c r="F9" s="6" t="s">
        <v>11</v>
      </c>
      <c r="G9" s="6"/>
      <c r="H9" s="6"/>
      <c r="I9" s="6"/>
      <c r="J9" s="6" t="e">
        <f aca="false">SUM(J3:J8)</f>
        <v>#VALUE!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7" t="s">
        <v>12</v>
      </c>
      <c r="B16" s="8" t="n">
        <v>50200302</v>
      </c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25</v>
      </c>
      <c r="N18" s="3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637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s">
        <v>28</v>
      </c>
      <c r="N19" s="3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637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637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637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637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637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637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503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503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503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503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503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14" t="n">
        <v>13</v>
      </c>
      <c r="B31" s="15" t="n">
        <v>0</v>
      </c>
      <c r="C31" s="15" t="n">
        <v>0</v>
      </c>
      <c r="D31" s="16" t="n">
        <v>0</v>
      </c>
      <c r="E31" s="17" t="n">
        <v>0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3.8" hidden="false" customHeight="false" outlineLevel="0" collapsed="false">
      <c r="A50" s="3"/>
      <c r="B50" s="3" t="s">
        <v>36</v>
      </c>
      <c r="C50" s="26" t="n">
        <v>17.0863</v>
      </c>
      <c r="D50" s="3" t="n">
        <f aca="false">SUMPRODUCT(C19:C48,D19:D48)/(1000*1000)</f>
        <v>17.0863</v>
      </c>
      <c r="E50" s="3"/>
      <c r="F50" s="3"/>
      <c r="G50" s="27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" hidden="false" customHeight="false" outlineLevel="0" collapsed="false">
      <c r="A55" s="7" t="s">
        <v>24</v>
      </c>
      <c r="B55" s="7" t="s">
        <v>25</v>
      </c>
      <c r="C55" s="3"/>
      <c r="D55" s="3"/>
      <c r="E55" s="28" t="s">
        <v>37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" hidden="false" customHeight="false" outlineLevel="0" collapsed="false">
      <c r="A56" s="3"/>
      <c r="B56" s="28" t="s">
        <v>38</v>
      </c>
      <c r="C56" s="3"/>
      <c r="D56" s="3"/>
      <c r="E56" s="28" t="s">
        <v>39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29" t="s">
        <v>2</v>
      </c>
      <c r="B57" s="28" t="s">
        <v>40</v>
      </c>
      <c r="C57" s="3"/>
      <c r="D57" s="3"/>
      <c r="E57" s="28" t="s">
        <v>41</v>
      </c>
      <c r="F57" s="3"/>
      <c r="G57" s="3"/>
      <c r="H57" s="3"/>
      <c r="I57" s="3"/>
      <c r="J57" s="3"/>
      <c r="K57" s="7" t="s">
        <v>42</v>
      </c>
      <c r="L57" s="7"/>
      <c r="M57" s="3"/>
      <c r="N57" s="3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" hidden="false" customHeight="false" outlineLevel="0" collapsed="false">
      <c r="A58" s="30" t="s">
        <v>43</v>
      </c>
      <c r="B58" s="31" t="s">
        <v>44</v>
      </c>
      <c r="C58" s="31"/>
      <c r="D58" s="31"/>
      <c r="E58" s="31" t="s">
        <v>45</v>
      </c>
      <c r="F58" s="31"/>
      <c r="G58" s="31" t="s">
        <v>46</v>
      </c>
      <c r="H58" s="31"/>
      <c r="I58" s="31"/>
      <c r="J58" s="3"/>
      <c r="K58" s="32"/>
      <c r="L58" s="33" t="s">
        <v>47</v>
      </c>
      <c r="M58" s="33" t="s">
        <v>48</v>
      </c>
      <c r="N58" s="33" t="s">
        <v>49</v>
      </c>
      <c r="O58" s="34" t="s">
        <v>50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" hidden="false" customHeight="false" outlineLevel="0" collapsed="false">
      <c r="A59" s="31" t="s">
        <v>51</v>
      </c>
      <c r="B59" s="31" t="s">
        <v>52</v>
      </c>
      <c r="C59" s="31" t="s">
        <v>53</v>
      </c>
      <c r="D59" s="31" t="s">
        <v>54</v>
      </c>
      <c r="E59" s="31" t="s">
        <v>55</v>
      </c>
      <c r="F59" s="31" t="s">
        <v>56</v>
      </c>
      <c r="G59" s="31" t="s">
        <v>55</v>
      </c>
      <c r="H59" s="31" t="s">
        <v>56</v>
      </c>
      <c r="I59" s="31" t="s">
        <v>57</v>
      </c>
      <c r="J59" s="3"/>
      <c r="K59" s="35" t="n">
        <v>1</v>
      </c>
      <c r="L59" s="19" t="n">
        <v>10</v>
      </c>
      <c r="M59" s="19" t="n">
        <v>626</v>
      </c>
      <c r="N59" s="19" t="s">
        <v>34</v>
      </c>
      <c r="O59" s="36" t="s">
        <v>34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" hidden="false" customHeight="false" outlineLevel="0" collapsed="false">
      <c r="A60" s="19" t="n">
        <v>1</v>
      </c>
      <c r="B60" s="37" t="n">
        <v>4494</v>
      </c>
      <c r="C60" s="19" t="n">
        <v>0</v>
      </c>
      <c r="D60" s="19" t="n">
        <v>0</v>
      </c>
      <c r="E60" s="37" t="n">
        <v>576</v>
      </c>
      <c r="F60" s="37" t="n">
        <v>0</v>
      </c>
      <c r="G60" s="37" t="n">
        <v>90.5</v>
      </c>
      <c r="H60" s="37" t="n">
        <v>0</v>
      </c>
      <c r="I60" s="19" t="s">
        <v>34</v>
      </c>
      <c r="J60" s="3"/>
      <c r="K60" s="35" t="n">
        <v>2</v>
      </c>
      <c r="L60" s="19" t="n">
        <v>10</v>
      </c>
      <c r="M60" s="19" t="n">
        <v>626</v>
      </c>
      <c r="N60" s="19" t="s">
        <v>34</v>
      </c>
      <c r="O60" s="36" t="s">
        <v>34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" hidden="false" customHeight="false" outlineLevel="0" collapsed="false">
      <c r="A61" s="19" t="n">
        <v>2</v>
      </c>
      <c r="B61" s="37" t="n">
        <v>2546.5</v>
      </c>
      <c r="C61" s="19" t="n">
        <v>0</v>
      </c>
      <c r="D61" s="19" t="n">
        <v>0</v>
      </c>
      <c r="E61" s="37" t="n">
        <v>0</v>
      </c>
      <c r="F61" s="37" t="n">
        <v>2104.4</v>
      </c>
      <c r="G61" s="37" t="n">
        <v>0</v>
      </c>
      <c r="H61" s="37" t="n">
        <v>2456</v>
      </c>
      <c r="I61" s="19" t="s">
        <v>34</v>
      </c>
      <c r="J61" s="3"/>
      <c r="K61" s="35" t="n">
        <v>3</v>
      </c>
      <c r="L61" s="19" t="n">
        <v>10</v>
      </c>
      <c r="M61" s="19" t="n">
        <v>626</v>
      </c>
      <c r="N61" s="19" t="s">
        <v>34</v>
      </c>
      <c r="O61" s="36" t="s">
        <v>34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" hidden="false" customHeight="false" outlineLevel="0" collapsed="false">
      <c r="A62" s="19" t="n">
        <v>3</v>
      </c>
      <c r="B62" s="37" t="n">
        <v>0</v>
      </c>
      <c r="C62" s="19" t="n">
        <v>0</v>
      </c>
      <c r="D62" s="19" t="n">
        <v>0</v>
      </c>
      <c r="E62" s="37" t="n">
        <v>0</v>
      </c>
      <c r="F62" s="37" t="n">
        <v>0</v>
      </c>
      <c r="G62" s="37" t="n">
        <v>0</v>
      </c>
      <c r="H62" s="37" t="n">
        <v>0</v>
      </c>
      <c r="I62" s="19" t="n">
        <v>0</v>
      </c>
      <c r="J62" s="3"/>
      <c r="K62" s="35" t="n">
        <v>4</v>
      </c>
      <c r="L62" s="19" t="n">
        <v>10</v>
      </c>
      <c r="M62" s="19" t="n">
        <v>626</v>
      </c>
      <c r="N62" s="19" t="s">
        <v>34</v>
      </c>
      <c r="O62" s="36" t="s">
        <v>34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" hidden="false" customHeight="false" outlineLevel="0" collapsed="false">
      <c r="A63" s="19" t="n">
        <v>4</v>
      </c>
      <c r="B63" s="37" t="n">
        <v>0</v>
      </c>
      <c r="C63" s="19" t="n">
        <v>0</v>
      </c>
      <c r="D63" s="19" t="n">
        <v>0</v>
      </c>
      <c r="E63" s="37" t="n">
        <v>0</v>
      </c>
      <c r="F63" s="37" t="n">
        <v>0</v>
      </c>
      <c r="G63" s="37" t="n">
        <v>0</v>
      </c>
      <c r="H63" s="37" t="n">
        <v>0</v>
      </c>
      <c r="I63" s="19" t="n">
        <v>0</v>
      </c>
      <c r="J63" s="3"/>
      <c r="K63" s="35" t="n">
        <v>5</v>
      </c>
      <c r="L63" s="19" t="n">
        <v>10</v>
      </c>
      <c r="M63" s="19" t="n">
        <v>626</v>
      </c>
      <c r="N63" s="19" t="s">
        <v>34</v>
      </c>
      <c r="O63" s="36" t="s">
        <v>34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" hidden="false" customHeight="false" outlineLevel="0" collapsed="false">
      <c r="A64" s="19" t="n">
        <v>5</v>
      </c>
      <c r="B64" s="37" t="n">
        <v>0</v>
      </c>
      <c r="C64" s="19" t="n">
        <v>0</v>
      </c>
      <c r="D64" s="19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19" t="n">
        <v>0</v>
      </c>
      <c r="J64" s="3"/>
      <c r="K64" s="35" t="n">
        <v>6</v>
      </c>
      <c r="L64" s="19" t="n">
        <v>10</v>
      </c>
      <c r="M64" s="19" t="n">
        <v>626</v>
      </c>
      <c r="N64" s="19" t="s">
        <v>34</v>
      </c>
      <c r="O64" s="36" t="s">
        <v>34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" hidden="false" customHeight="false" outlineLevel="0" collapsed="false">
      <c r="A65" s="19" t="n">
        <v>6</v>
      </c>
      <c r="B65" s="37" t="n">
        <v>0</v>
      </c>
      <c r="C65" s="19" t="n">
        <v>0</v>
      </c>
      <c r="D65" s="19" t="n">
        <v>0</v>
      </c>
      <c r="E65" s="37" t="n">
        <v>0</v>
      </c>
      <c r="F65" s="37" t="n">
        <v>0</v>
      </c>
      <c r="G65" s="37" t="n">
        <v>0</v>
      </c>
      <c r="H65" s="37" t="n">
        <v>0</v>
      </c>
      <c r="I65" s="19" t="n">
        <v>0</v>
      </c>
      <c r="J65" s="3"/>
      <c r="K65" s="35" t="n">
        <v>7</v>
      </c>
      <c r="L65" s="19" t="n">
        <v>10</v>
      </c>
      <c r="M65" s="19" t="n">
        <v>626</v>
      </c>
      <c r="N65" s="19" t="s">
        <v>34</v>
      </c>
      <c r="O65" s="36" t="s">
        <v>34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" hidden="false" customHeight="false" outlineLevel="0" collapsed="false">
      <c r="A66" s="19" t="n">
        <v>7</v>
      </c>
      <c r="B66" s="37" t="n">
        <v>0</v>
      </c>
      <c r="C66" s="19" t="n">
        <v>0</v>
      </c>
      <c r="D66" s="19" t="n">
        <v>0</v>
      </c>
      <c r="E66" s="37" t="n">
        <v>0</v>
      </c>
      <c r="F66" s="37" t="n">
        <v>0</v>
      </c>
      <c r="G66" s="37" t="n">
        <v>0</v>
      </c>
      <c r="H66" s="37" t="n">
        <v>0</v>
      </c>
      <c r="I66" s="19" t="n">
        <v>0</v>
      </c>
      <c r="J66" s="3"/>
      <c r="K66" s="35" t="n">
        <v>8</v>
      </c>
      <c r="L66" s="19" t="n">
        <v>10</v>
      </c>
      <c r="M66" s="19" t="n">
        <v>492</v>
      </c>
      <c r="N66" s="19" t="s">
        <v>34</v>
      </c>
      <c r="O66" s="36" t="s">
        <v>34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" hidden="false" customHeight="false" outlineLevel="0" collapsed="false">
      <c r="A67" s="19" t="n">
        <v>8</v>
      </c>
      <c r="B67" s="37" t="n">
        <v>0</v>
      </c>
      <c r="C67" s="19" t="n">
        <v>0</v>
      </c>
      <c r="D67" s="19" t="n">
        <v>0</v>
      </c>
      <c r="E67" s="37" t="n">
        <v>0</v>
      </c>
      <c r="F67" s="37" t="n">
        <v>0</v>
      </c>
      <c r="G67" s="37" t="n">
        <v>0</v>
      </c>
      <c r="H67" s="37" t="n">
        <v>0</v>
      </c>
      <c r="I67" s="19" t="n">
        <v>0</v>
      </c>
      <c r="J67" s="3"/>
      <c r="K67" s="35" t="n">
        <v>9</v>
      </c>
      <c r="L67" s="19" t="n">
        <v>10</v>
      </c>
      <c r="M67" s="19" t="n">
        <v>492</v>
      </c>
      <c r="N67" s="19" t="s">
        <v>34</v>
      </c>
      <c r="O67" s="36" t="s">
        <v>34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" hidden="false" customHeight="false" outlineLevel="0" collapsed="false">
      <c r="A68" s="19" t="n">
        <v>9</v>
      </c>
      <c r="B68" s="37" t="n">
        <v>0</v>
      </c>
      <c r="C68" s="19" t="n">
        <v>0</v>
      </c>
      <c r="D68" s="19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19" t="n">
        <v>0</v>
      </c>
      <c r="J68" s="3"/>
      <c r="K68" s="35" t="n">
        <v>10</v>
      </c>
      <c r="L68" s="19" t="n">
        <v>10</v>
      </c>
      <c r="M68" s="19" t="n">
        <v>492</v>
      </c>
      <c r="N68" s="19" t="s">
        <v>34</v>
      </c>
      <c r="O68" s="36" t="s">
        <v>34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3"/>
      <c r="B69" s="38"/>
      <c r="C69" s="3"/>
      <c r="D69" s="3"/>
      <c r="E69" s="3"/>
      <c r="F69" s="3"/>
      <c r="G69" s="3"/>
      <c r="H69" s="3"/>
      <c r="I69" s="3"/>
      <c r="J69" s="3"/>
      <c r="K69" s="35" t="n">
        <v>11</v>
      </c>
      <c r="L69" s="19" t="n">
        <v>10</v>
      </c>
      <c r="M69" s="19" t="n">
        <v>492</v>
      </c>
      <c r="N69" s="19" t="s">
        <v>34</v>
      </c>
      <c r="O69" s="36" t="s">
        <v>34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3"/>
      <c r="B70" s="38" t="s">
        <v>58</v>
      </c>
      <c r="C70" s="3" t="n">
        <v>7.0405</v>
      </c>
      <c r="D70" s="3" t="n">
        <f aca="false">SUM(B60:B68)/1000</f>
        <v>7.0405</v>
      </c>
      <c r="E70" s="3"/>
      <c r="F70" s="3"/>
      <c r="G70" s="3"/>
      <c r="H70" s="3"/>
      <c r="I70" s="3"/>
      <c r="J70" s="3"/>
      <c r="K70" s="35"/>
      <c r="L70" s="19"/>
      <c r="M70" s="19"/>
      <c r="N70" s="19"/>
      <c r="O70" s="3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3"/>
      <c r="B71" s="38"/>
      <c r="C71" s="3"/>
      <c r="D71" s="3"/>
      <c r="E71" s="3"/>
      <c r="F71" s="3"/>
      <c r="G71" s="3"/>
      <c r="H71" s="3"/>
      <c r="I71" s="3"/>
      <c r="J71" s="3"/>
      <c r="K71" s="35"/>
      <c r="L71" s="19"/>
      <c r="M71" s="19"/>
      <c r="N71" s="19"/>
      <c r="O71" s="3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3.8" hidden="false" customHeight="false" outlineLevel="0" collapsed="false">
      <c r="A72" s="39" t="s">
        <v>59</v>
      </c>
      <c r="B72" s="40" t="s">
        <v>60</v>
      </c>
      <c r="C72" s="41"/>
      <c r="D72" s="41"/>
      <c r="E72" s="41" t="s">
        <v>45</v>
      </c>
      <c r="F72" s="41"/>
      <c r="G72" s="41"/>
      <c r="H72" s="41"/>
      <c r="I72" s="42"/>
      <c r="J72" s="3"/>
      <c r="K72" s="35" t="n">
        <v>12</v>
      </c>
      <c r="L72" s="19" t="n">
        <v>10</v>
      </c>
      <c r="M72" s="19" t="n">
        <v>492</v>
      </c>
      <c r="N72" s="19" t="s">
        <v>34</v>
      </c>
      <c r="O72" s="36" t="s">
        <v>34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3.8" hidden="false" customHeight="false" outlineLevel="0" collapsed="false">
      <c r="A73" s="43" t="s">
        <v>51</v>
      </c>
      <c r="B73" s="44" t="s">
        <v>52</v>
      </c>
      <c r="C73" s="31" t="s">
        <v>53</v>
      </c>
      <c r="D73" s="31" t="s">
        <v>54</v>
      </c>
      <c r="E73" s="31" t="s">
        <v>55</v>
      </c>
      <c r="F73" s="31" t="s">
        <v>56</v>
      </c>
      <c r="G73" s="31" t="s">
        <v>57</v>
      </c>
      <c r="H73" s="31"/>
      <c r="I73" s="45"/>
      <c r="J73" s="3"/>
      <c r="K73" s="35" t="n">
        <v>13</v>
      </c>
      <c r="L73" s="19" t="n">
        <v>0</v>
      </c>
      <c r="M73" s="19" t="n">
        <v>0</v>
      </c>
      <c r="N73" s="19" t="n">
        <v>0</v>
      </c>
      <c r="O73" s="36" t="n"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3.8" hidden="false" customHeight="false" outlineLevel="0" collapsed="false">
      <c r="A74" s="35" t="n">
        <v>1</v>
      </c>
      <c r="B74" s="37" t="n">
        <v>4494</v>
      </c>
      <c r="C74" s="19" t="n">
        <v>0</v>
      </c>
      <c r="D74" s="19" t="n">
        <v>0</v>
      </c>
      <c r="E74" s="37" t="n">
        <v>581</v>
      </c>
      <c r="F74" s="37" t="n">
        <v>0</v>
      </c>
      <c r="G74" s="19" t="s">
        <v>34</v>
      </c>
      <c r="H74" s="31"/>
      <c r="I74" s="45"/>
      <c r="J74" s="3"/>
      <c r="K74" s="35" t="n">
        <v>14</v>
      </c>
      <c r="L74" s="19" t="n">
        <v>0</v>
      </c>
      <c r="M74" s="19" t="n">
        <v>0</v>
      </c>
      <c r="N74" s="19" t="n">
        <v>0</v>
      </c>
      <c r="O74" s="36" t="n"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3.8" hidden="false" customHeight="false" outlineLevel="0" collapsed="false">
      <c r="A75" s="35" t="n">
        <v>2</v>
      </c>
      <c r="B75" s="37" t="n">
        <v>2546.5</v>
      </c>
      <c r="C75" s="19" t="n">
        <v>0</v>
      </c>
      <c r="D75" s="19" t="n">
        <v>0</v>
      </c>
      <c r="E75" s="37" t="n">
        <v>0</v>
      </c>
      <c r="F75" s="37" t="n">
        <v>2099.4</v>
      </c>
      <c r="G75" s="19" t="s">
        <v>34</v>
      </c>
      <c r="H75" s="31"/>
      <c r="I75" s="45"/>
      <c r="J75" s="3"/>
      <c r="K75" s="35" t="n">
        <v>15</v>
      </c>
      <c r="L75" s="19" t="n">
        <v>0</v>
      </c>
      <c r="M75" s="19" t="n">
        <v>0</v>
      </c>
      <c r="N75" s="19" t="n">
        <v>0</v>
      </c>
      <c r="O75" s="36" t="n"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3.8" hidden="false" customHeight="false" outlineLevel="0" collapsed="false">
      <c r="A76" s="35" t="n">
        <v>3</v>
      </c>
      <c r="B76" s="37" t="n">
        <v>0</v>
      </c>
      <c r="C76" s="19" t="n">
        <v>0</v>
      </c>
      <c r="D76" s="19" t="n">
        <v>0</v>
      </c>
      <c r="E76" s="37" t="n">
        <v>0</v>
      </c>
      <c r="F76" s="37" t="n">
        <v>0</v>
      </c>
      <c r="G76" s="19" t="n">
        <v>0</v>
      </c>
      <c r="H76" s="31"/>
      <c r="I76" s="45"/>
      <c r="J76" s="3"/>
      <c r="K76" s="35" t="n">
        <v>16</v>
      </c>
      <c r="L76" s="19" t="n">
        <v>0</v>
      </c>
      <c r="M76" s="19" t="n">
        <v>0</v>
      </c>
      <c r="N76" s="19" t="n">
        <v>0</v>
      </c>
      <c r="O76" s="36" t="n">
        <v>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3.8" hidden="false" customHeight="false" outlineLevel="0" collapsed="false">
      <c r="A77" s="35" t="n">
        <v>4</v>
      </c>
      <c r="B77" s="37" t="n">
        <v>0</v>
      </c>
      <c r="C77" s="19" t="n">
        <v>0</v>
      </c>
      <c r="D77" s="19" t="n">
        <v>0</v>
      </c>
      <c r="E77" s="37" t="n">
        <v>0</v>
      </c>
      <c r="F77" s="37" t="n">
        <v>0</v>
      </c>
      <c r="G77" s="19" t="n">
        <v>0</v>
      </c>
      <c r="H77" s="31"/>
      <c r="I77" s="45"/>
      <c r="J77" s="3"/>
      <c r="K77" s="35" t="n">
        <v>17</v>
      </c>
      <c r="L77" s="19" t="n">
        <v>0</v>
      </c>
      <c r="M77" s="19" t="n">
        <v>0</v>
      </c>
      <c r="N77" s="19" t="n">
        <v>0</v>
      </c>
      <c r="O77" s="36" t="n"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3.8" hidden="false" customHeight="false" outlineLevel="0" collapsed="false">
      <c r="A78" s="35" t="n">
        <v>5</v>
      </c>
      <c r="B78" s="37" t="n">
        <v>0</v>
      </c>
      <c r="C78" s="19" t="n">
        <v>0</v>
      </c>
      <c r="D78" s="19" t="n">
        <v>0</v>
      </c>
      <c r="E78" s="37" t="n">
        <v>0</v>
      </c>
      <c r="F78" s="37" t="n">
        <v>0</v>
      </c>
      <c r="G78" s="19" t="n">
        <v>0</v>
      </c>
      <c r="H78" s="31"/>
      <c r="I78" s="45"/>
      <c r="J78" s="3"/>
      <c r="K78" s="35" t="n">
        <v>18</v>
      </c>
      <c r="L78" s="19" t="n">
        <v>0</v>
      </c>
      <c r="M78" s="19" t="n">
        <v>0</v>
      </c>
      <c r="N78" s="19" t="n">
        <v>0</v>
      </c>
      <c r="O78" s="36" t="n"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3.8" hidden="false" customHeight="false" outlineLevel="0" collapsed="false">
      <c r="A79" s="35" t="n">
        <v>6</v>
      </c>
      <c r="B79" s="37" t="n">
        <v>0</v>
      </c>
      <c r="C79" s="19" t="n">
        <v>0</v>
      </c>
      <c r="D79" s="19" t="n">
        <v>0</v>
      </c>
      <c r="E79" s="37" t="n">
        <v>0</v>
      </c>
      <c r="F79" s="37" t="n">
        <v>0</v>
      </c>
      <c r="G79" s="19" t="n">
        <v>0</v>
      </c>
      <c r="H79" s="31"/>
      <c r="I79" s="45"/>
      <c r="J79" s="3"/>
      <c r="K79" s="35" t="n">
        <v>19</v>
      </c>
      <c r="L79" s="19" t="n">
        <v>0</v>
      </c>
      <c r="M79" s="19" t="n">
        <v>0</v>
      </c>
      <c r="N79" s="19" t="n">
        <v>0</v>
      </c>
      <c r="O79" s="36" t="n"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3.8" hidden="false" customHeight="false" outlineLevel="0" collapsed="false">
      <c r="A80" s="35" t="n">
        <v>7</v>
      </c>
      <c r="B80" s="37" t="n">
        <v>0</v>
      </c>
      <c r="C80" s="19" t="n">
        <v>0</v>
      </c>
      <c r="D80" s="19" t="n">
        <v>0</v>
      </c>
      <c r="E80" s="37" t="n">
        <v>0</v>
      </c>
      <c r="F80" s="37" t="n">
        <v>0</v>
      </c>
      <c r="G80" s="19" t="n">
        <v>0</v>
      </c>
      <c r="H80" s="31"/>
      <c r="I80" s="45"/>
      <c r="J80" s="3"/>
      <c r="K80" s="35" t="n">
        <v>20</v>
      </c>
      <c r="L80" s="19" t="n">
        <v>0</v>
      </c>
      <c r="M80" s="19" t="n">
        <v>0</v>
      </c>
      <c r="N80" s="19" t="n">
        <v>0</v>
      </c>
      <c r="O80" s="36" t="n"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3.8" hidden="false" customHeight="false" outlineLevel="0" collapsed="false">
      <c r="A81" s="35" t="n">
        <v>8</v>
      </c>
      <c r="B81" s="37" t="n">
        <v>0</v>
      </c>
      <c r="C81" s="19" t="n">
        <v>0</v>
      </c>
      <c r="D81" s="19" t="n">
        <v>0</v>
      </c>
      <c r="E81" s="37" t="n">
        <v>0</v>
      </c>
      <c r="F81" s="37" t="n">
        <v>0</v>
      </c>
      <c r="G81" s="19" t="n">
        <v>0</v>
      </c>
      <c r="H81" s="31"/>
      <c r="I81" s="45"/>
      <c r="J81" s="3"/>
      <c r="K81" s="35" t="n">
        <v>21</v>
      </c>
      <c r="L81" s="19" t="n">
        <v>0</v>
      </c>
      <c r="M81" s="19" t="n">
        <v>0</v>
      </c>
      <c r="N81" s="19" t="n">
        <v>0</v>
      </c>
      <c r="O81" s="36" t="n"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46" t="n">
        <v>9</v>
      </c>
      <c r="B82" s="47" t="n">
        <v>0</v>
      </c>
      <c r="C82" s="48" t="n">
        <v>0</v>
      </c>
      <c r="D82" s="48" t="n">
        <v>0</v>
      </c>
      <c r="E82" s="47" t="n">
        <v>0</v>
      </c>
      <c r="F82" s="47" t="n">
        <v>0</v>
      </c>
      <c r="G82" s="48" t="n">
        <v>0</v>
      </c>
      <c r="H82" s="49"/>
      <c r="I82" s="50"/>
      <c r="J82" s="3"/>
      <c r="K82" s="35" t="n">
        <v>22</v>
      </c>
      <c r="L82" s="19" t="n">
        <v>0</v>
      </c>
      <c r="M82" s="19" t="n">
        <v>0</v>
      </c>
      <c r="N82" s="19" t="n">
        <v>0</v>
      </c>
      <c r="O82" s="36" t="n"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3"/>
      <c r="B83" s="38"/>
      <c r="C83" s="3"/>
      <c r="D83" s="3"/>
      <c r="E83" s="3"/>
      <c r="F83" s="3"/>
      <c r="G83" s="3"/>
      <c r="H83" s="3"/>
      <c r="I83" s="3"/>
      <c r="J83" s="3"/>
      <c r="K83" s="35" t="n">
        <v>23</v>
      </c>
      <c r="L83" s="19" t="n">
        <v>0</v>
      </c>
      <c r="M83" s="19" t="n">
        <v>0</v>
      </c>
      <c r="N83" s="19" t="n">
        <v>0</v>
      </c>
      <c r="O83" s="36" t="n"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3"/>
      <c r="B84" s="38" t="s">
        <v>58</v>
      </c>
      <c r="C84" s="3" t="n">
        <v>7.0405</v>
      </c>
      <c r="D84" s="3" t="n">
        <f aca="false">SUM(B74:B82)/1000</f>
        <v>7.0405</v>
      </c>
      <c r="E84" s="3"/>
      <c r="F84" s="3"/>
      <c r="G84" s="3"/>
      <c r="H84" s="3"/>
      <c r="I84" s="3"/>
      <c r="J84" s="3"/>
      <c r="K84" s="35"/>
      <c r="L84" s="19"/>
      <c r="M84" s="19"/>
      <c r="N84" s="19"/>
      <c r="O84" s="3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3"/>
      <c r="B85" s="38"/>
      <c r="C85" s="3"/>
      <c r="D85" s="3"/>
      <c r="E85" s="3"/>
      <c r="F85" s="3"/>
      <c r="G85" s="3"/>
      <c r="H85" s="3"/>
      <c r="I85" s="3"/>
      <c r="J85" s="3"/>
      <c r="K85" s="35"/>
      <c r="L85" s="19"/>
      <c r="M85" s="19"/>
      <c r="N85" s="19"/>
      <c r="O85" s="3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3.8" hidden="false" customHeight="false" outlineLevel="0" collapsed="false">
      <c r="A86" s="39" t="s">
        <v>61</v>
      </c>
      <c r="B86" s="41" t="n">
        <v>11222206</v>
      </c>
      <c r="C86" s="41"/>
      <c r="D86" s="41"/>
      <c r="E86" s="41" t="s">
        <v>45</v>
      </c>
      <c r="F86" s="41"/>
      <c r="G86" s="41"/>
      <c r="H86" s="41"/>
      <c r="I86" s="42"/>
      <c r="J86" s="3"/>
      <c r="K86" s="35" t="n">
        <v>24</v>
      </c>
      <c r="L86" s="19" t="n">
        <v>0</v>
      </c>
      <c r="M86" s="19" t="n">
        <v>0</v>
      </c>
      <c r="N86" s="19" t="n">
        <v>0</v>
      </c>
      <c r="O86" s="36" t="n"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3.8" hidden="false" customHeight="false" outlineLevel="0" collapsed="false">
      <c r="A87" s="43" t="s">
        <v>51</v>
      </c>
      <c r="B87" s="44" t="s">
        <v>52</v>
      </c>
      <c r="C87" s="31" t="s">
        <v>53</v>
      </c>
      <c r="D87" s="31" t="s">
        <v>54</v>
      </c>
      <c r="E87" s="31" t="s">
        <v>55</v>
      </c>
      <c r="F87" s="31" t="s">
        <v>56</v>
      </c>
      <c r="G87" s="31" t="s">
        <v>57</v>
      </c>
      <c r="H87" s="31"/>
      <c r="I87" s="45"/>
      <c r="J87" s="3"/>
      <c r="K87" s="35" t="n">
        <v>25</v>
      </c>
      <c r="L87" s="19" t="n">
        <v>0</v>
      </c>
      <c r="M87" s="19" t="n">
        <v>0</v>
      </c>
      <c r="N87" s="19" t="n">
        <v>0</v>
      </c>
      <c r="O87" s="36" t="n"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3.8" hidden="false" customHeight="false" outlineLevel="0" collapsed="false">
      <c r="A88" s="35" t="n">
        <v>1</v>
      </c>
      <c r="B88" s="37" t="n">
        <v>4494</v>
      </c>
      <c r="C88" s="37" t="n">
        <v>0</v>
      </c>
      <c r="D88" s="37" t="n">
        <v>0</v>
      </c>
      <c r="E88" s="37" t="n">
        <v>576</v>
      </c>
      <c r="F88" s="37" t="n">
        <v>0</v>
      </c>
      <c r="G88" s="19" t="s">
        <v>34</v>
      </c>
      <c r="H88" s="31"/>
      <c r="I88" s="45"/>
      <c r="J88" s="3"/>
      <c r="K88" s="35" t="n">
        <v>26</v>
      </c>
      <c r="L88" s="19" t="n">
        <v>0</v>
      </c>
      <c r="M88" s="19" t="n">
        <v>0</v>
      </c>
      <c r="N88" s="19" t="n">
        <v>0</v>
      </c>
      <c r="O88" s="36" t="n">
        <v>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3.8" hidden="false" customHeight="false" outlineLevel="0" collapsed="false">
      <c r="A89" s="35" t="n">
        <v>2</v>
      </c>
      <c r="B89" s="37" t="n">
        <v>2546.5</v>
      </c>
      <c r="C89" s="37" t="n">
        <v>0</v>
      </c>
      <c r="D89" s="37" t="n">
        <v>0</v>
      </c>
      <c r="E89" s="37" t="n">
        <v>0</v>
      </c>
      <c r="F89" s="37" t="n">
        <v>2104.4</v>
      </c>
      <c r="G89" s="19" t="s">
        <v>34</v>
      </c>
      <c r="H89" s="31"/>
      <c r="I89" s="45"/>
      <c r="J89" s="3"/>
      <c r="K89" s="35" t="n">
        <v>27</v>
      </c>
      <c r="L89" s="19" t="n">
        <v>0</v>
      </c>
      <c r="M89" s="19" t="n">
        <v>0</v>
      </c>
      <c r="N89" s="19" t="n">
        <v>0</v>
      </c>
      <c r="O89" s="36" t="n"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3.8" hidden="false" customHeight="false" outlineLevel="0" collapsed="false">
      <c r="A90" s="35" t="n">
        <v>3</v>
      </c>
      <c r="B90" s="37" t="n">
        <v>0</v>
      </c>
      <c r="C90" s="37" t="n">
        <v>0</v>
      </c>
      <c r="D90" s="37" t="n">
        <v>0</v>
      </c>
      <c r="E90" s="37" t="n">
        <v>0</v>
      </c>
      <c r="F90" s="37" t="n">
        <v>0</v>
      </c>
      <c r="G90" s="19" t="n">
        <v>0</v>
      </c>
      <c r="H90" s="31"/>
      <c r="I90" s="45"/>
      <c r="J90" s="3"/>
      <c r="K90" s="35" t="n">
        <v>28</v>
      </c>
      <c r="L90" s="19" t="n">
        <v>0</v>
      </c>
      <c r="M90" s="19" t="n">
        <v>0</v>
      </c>
      <c r="N90" s="19" t="n">
        <v>0</v>
      </c>
      <c r="O90" s="36" t="n">
        <v>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3.8" hidden="false" customHeight="false" outlineLevel="0" collapsed="false">
      <c r="A91" s="35" t="n">
        <v>4</v>
      </c>
      <c r="B91" s="37" t="n">
        <v>0</v>
      </c>
      <c r="C91" s="37" t="n">
        <v>0</v>
      </c>
      <c r="D91" s="37" t="n">
        <v>0</v>
      </c>
      <c r="E91" s="37" t="n">
        <v>0</v>
      </c>
      <c r="F91" s="37" t="n">
        <v>0</v>
      </c>
      <c r="G91" s="19" t="n">
        <v>0</v>
      </c>
      <c r="H91" s="31"/>
      <c r="I91" s="45"/>
      <c r="J91" s="3"/>
      <c r="K91" s="35" t="n">
        <v>29</v>
      </c>
      <c r="L91" s="19" t="n">
        <v>0</v>
      </c>
      <c r="M91" s="19" t="n">
        <v>0</v>
      </c>
      <c r="N91" s="19" t="n">
        <v>0</v>
      </c>
      <c r="O91" s="36" t="n"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35" t="n">
        <v>5</v>
      </c>
      <c r="B92" s="37" t="n">
        <v>0</v>
      </c>
      <c r="C92" s="37" t="n">
        <v>0</v>
      </c>
      <c r="D92" s="37" t="n">
        <v>0</v>
      </c>
      <c r="E92" s="37" t="n">
        <v>0</v>
      </c>
      <c r="F92" s="37" t="n">
        <v>0</v>
      </c>
      <c r="G92" s="19" t="n">
        <v>0</v>
      </c>
      <c r="H92" s="31"/>
      <c r="I92" s="45"/>
      <c r="J92" s="3"/>
      <c r="K92" s="46" t="n">
        <v>30</v>
      </c>
      <c r="L92" s="48" t="n">
        <v>0</v>
      </c>
      <c r="M92" s="48" t="n">
        <v>0</v>
      </c>
      <c r="N92" s="48" t="n">
        <v>0</v>
      </c>
      <c r="O92" s="51" t="n"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3.8" hidden="false" customHeight="false" outlineLevel="0" collapsed="false">
      <c r="A93" s="35" t="n">
        <v>6</v>
      </c>
      <c r="B93" s="37" t="n">
        <v>0</v>
      </c>
      <c r="C93" s="37" t="n">
        <v>0</v>
      </c>
      <c r="D93" s="37" t="n">
        <v>0</v>
      </c>
      <c r="E93" s="37" t="n">
        <v>0</v>
      </c>
      <c r="F93" s="37" t="n">
        <v>0</v>
      </c>
      <c r="G93" s="19" t="n">
        <v>0</v>
      </c>
      <c r="H93" s="31"/>
      <c r="I93" s="45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3.8" hidden="false" customHeight="false" outlineLevel="0" collapsed="false">
      <c r="A94" s="35" t="n">
        <v>7</v>
      </c>
      <c r="B94" s="37" t="n">
        <v>0</v>
      </c>
      <c r="C94" s="37" t="n">
        <v>0</v>
      </c>
      <c r="D94" s="37" t="n">
        <v>0</v>
      </c>
      <c r="E94" s="37" t="n">
        <v>0</v>
      </c>
      <c r="F94" s="37" t="n">
        <v>0</v>
      </c>
      <c r="G94" s="19" t="n">
        <v>0</v>
      </c>
      <c r="H94" s="31"/>
      <c r="I94" s="45"/>
      <c r="J94" s="3"/>
      <c r="K94" s="1"/>
      <c r="L94" s="1"/>
      <c r="M94" s="1"/>
      <c r="N94" s="1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3.8" hidden="false" customHeight="false" outlineLevel="0" collapsed="false">
      <c r="A95" s="35" t="n">
        <v>8</v>
      </c>
      <c r="B95" s="37" t="n">
        <v>0</v>
      </c>
      <c r="C95" s="37" t="n">
        <v>0</v>
      </c>
      <c r="D95" s="37" t="n">
        <v>0</v>
      </c>
      <c r="E95" s="37" t="n">
        <v>0</v>
      </c>
      <c r="F95" s="37" t="n">
        <v>0</v>
      </c>
      <c r="G95" s="19" t="n">
        <v>0</v>
      </c>
      <c r="H95" s="31"/>
      <c r="I95" s="45"/>
      <c r="J95" s="3"/>
      <c r="K95" s="1"/>
      <c r="L95" s="1"/>
      <c r="M95" s="1"/>
      <c r="N95" s="1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46" t="n">
        <v>9</v>
      </c>
      <c r="B96" s="47" t="n">
        <v>0</v>
      </c>
      <c r="C96" s="47" t="n">
        <v>0</v>
      </c>
      <c r="D96" s="47" t="n">
        <v>0</v>
      </c>
      <c r="E96" s="47" t="n">
        <v>0</v>
      </c>
      <c r="F96" s="47" t="n">
        <v>0</v>
      </c>
      <c r="G96" s="48" t="n">
        <v>0</v>
      </c>
      <c r="H96" s="49"/>
      <c r="I96" s="50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3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 t="s">
        <v>62</v>
      </c>
      <c r="N97" s="3" t="s">
        <v>63</v>
      </c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3.8" hidden="false" customHeight="false" outlineLevel="0" collapsed="false">
      <c r="A98" s="3"/>
      <c r="B98" s="3" t="s">
        <v>58</v>
      </c>
      <c r="C98" s="3" t="n">
        <v>7.0405</v>
      </c>
      <c r="D98" s="3" t="n">
        <f aca="false">SUM(B88:B96)/1000</f>
        <v>7.0405</v>
      </c>
      <c r="E98" s="3"/>
      <c r="F98" s="3"/>
      <c r="G98" s="3"/>
      <c r="H98" s="3"/>
      <c r="I98" s="3"/>
      <c r="J98" s="3" t="n">
        <v>54220002</v>
      </c>
      <c r="K98" s="52" t="s">
        <v>64</v>
      </c>
      <c r="L98" s="53"/>
      <c r="M98" s="54" t="s">
        <v>62</v>
      </c>
      <c r="N98" s="55" t="s">
        <v>65</v>
      </c>
      <c r="O98" s="56" t="str">
        <f aca="false">+O247</f>
        <v>1.19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3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">
        <v>66</v>
      </c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 t="s">
        <v>67</v>
      </c>
      <c r="N100" s="3" t="n">
        <v>6.842</v>
      </c>
      <c r="O100" s="3" t="n">
        <f aca="false">SUM(M59:M92)/1000</f>
        <v>6.842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3.8" hidden="false" customHeight="false" outlineLevel="0" collapsed="false">
      <c r="A101" s="7" t="s">
        <v>13</v>
      </c>
      <c r="B101" s="7"/>
      <c r="C101" s="7" t="n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3.8" hidden="false" customHeight="false" outlineLevel="0" collapsed="false">
      <c r="A102" s="7" t="s">
        <v>24</v>
      </c>
      <c r="B102" s="7"/>
      <c r="C102" s="7" t="s">
        <v>25</v>
      </c>
      <c r="D102" s="3"/>
      <c r="E102" s="3"/>
      <c r="F102" s="3"/>
      <c r="G102" s="3"/>
      <c r="H102" s="3"/>
      <c r="I102" s="3"/>
      <c r="J102" s="3"/>
      <c r="K102" s="3"/>
      <c r="L102" s="3"/>
      <c r="M102" s="1"/>
      <c r="N102" s="3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7" t="s">
        <v>68</v>
      </c>
      <c r="B103" s="3"/>
      <c r="C103" s="3"/>
      <c r="D103" s="3"/>
      <c r="E103" s="3"/>
      <c r="F103" s="3"/>
      <c r="G103" s="3" t="s">
        <v>69</v>
      </c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3.8" hidden="false" customHeight="false" outlineLevel="0" collapsed="false">
      <c r="A104" s="57" t="s">
        <v>70</v>
      </c>
      <c r="B104" s="41"/>
      <c r="C104" s="41"/>
      <c r="D104" s="41" t="s">
        <v>71</v>
      </c>
      <c r="E104" s="41" t="s">
        <v>12</v>
      </c>
      <c r="F104" s="41" t="s">
        <v>72</v>
      </c>
      <c r="G104" s="41" t="s">
        <v>73</v>
      </c>
      <c r="H104" s="41" t="s">
        <v>74</v>
      </c>
      <c r="I104" s="41"/>
      <c r="J104" s="58" t="s">
        <v>42</v>
      </c>
      <c r="K104" s="59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3.8" hidden="false" customHeight="false" outlineLevel="0" collapsed="false">
      <c r="A105" s="43" t="s">
        <v>75</v>
      </c>
      <c r="B105" s="19" t="s">
        <v>76</v>
      </c>
      <c r="C105" s="19" t="s">
        <v>17</v>
      </c>
      <c r="D105" s="19" t="s">
        <v>18</v>
      </c>
      <c r="E105" s="19" t="s">
        <v>19</v>
      </c>
      <c r="F105" s="19" t="s">
        <v>77</v>
      </c>
      <c r="G105" s="19" t="s">
        <v>78</v>
      </c>
      <c r="H105" s="19" t="s">
        <v>79</v>
      </c>
      <c r="I105" s="19" t="s">
        <v>80</v>
      </c>
      <c r="J105" s="60" t="s">
        <v>48</v>
      </c>
      <c r="K105" s="61"/>
      <c r="L105" s="62"/>
      <c r="M105" s="3" t="s">
        <v>8</v>
      </c>
      <c r="N105" s="3" t="n">
        <f aca="false">+N100</f>
        <v>6.842</v>
      </c>
      <c r="O105" s="56" t="str">
        <f aca="false">+O248</f>
        <v>1.79</v>
      </c>
      <c r="P105" s="6" t="n">
        <f aca="false">+N105/(1-0.03)*O105*1.175*1.06*C5</f>
        <v>11102.2959372577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3.8" hidden="false" customHeight="false" outlineLevel="0" collapsed="false">
      <c r="A106" s="35" t="n">
        <v>1</v>
      </c>
      <c r="B106" s="19" t="n">
        <v>1</v>
      </c>
      <c r="C106" s="19" t="n">
        <v>10</v>
      </c>
      <c r="D106" s="19" t="n">
        <v>2450</v>
      </c>
      <c r="E106" s="19" t="n">
        <v>637</v>
      </c>
      <c r="F106" s="19" t="s">
        <v>81</v>
      </c>
      <c r="G106" s="19" t="s">
        <v>82</v>
      </c>
      <c r="H106" s="19" t="n">
        <v>0</v>
      </c>
      <c r="I106" s="19" t="n">
        <v>0</v>
      </c>
      <c r="J106" s="63" t="n">
        <v>626</v>
      </c>
      <c r="K106" s="61"/>
      <c r="L106" s="62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3.8" hidden="false" customHeight="false" outlineLevel="0" collapsed="false">
      <c r="A107" s="35" t="n">
        <v>2</v>
      </c>
      <c r="B107" s="19" t="n">
        <v>1</v>
      </c>
      <c r="C107" s="19" t="n">
        <v>10</v>
      </c>
      <c r="D107" s="19" t="n">
        <v>2450</v>
      </c>
      <c r="E107" s="19" t="n">
        <v>637</v>
      </c>
      <c r="F107" s="19" t="s">
        <v>81</v>
      </c>
      <c r="G107" s="19" t="n">
        <v>0</v>
      </c>
      <c r="H107" s="19" t="n">
        <v>0</v>
      </c>
      <c r="I107" s="19" t="n">
        <v>537</v>
      </c>
      <c r="J107" s="63" t="n">
        <v>626</v>
      </c>
      <c r="K107" s="61"/>
      <c r="L107" s="62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3.8" hidden="false" customHeight="false" outlineLevel="0" collapsed="false">
      <c r="A108" s="35" t="n">
        <v>3</v>
      </c>
      <c r="B108" s="19" t="n">
        <v>1</v>
      </c>
      <c r="C108" s="19" t="n">
        <v>10</v>
      </c>
      <c r="D108" s="19" t="n">
        <v>2450</v>
      </c>
      <c r="E108" s="19" t="n">
        <v>637</v>
      </c>
      <c r="F108" s="19" t="s">
        <v>81</v>
      </c>
      <c r="G108" s="19" t="n">
        <v>0</v>
      </c>
      <c r="H108" s="19" t="n">
        <v>0</v>
      </c>
      <c r="I108" s="19" t="n">
        <v>506</v>
      </c>
      <c r="J108" s="63" t="n">
        <v>626</v>
      </c>
      <c r="K108" s="61"/>
      <c r="L108" s="62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3.8" hidden="false" customHeight="false" outlineLevel="0" collapsed="false">
      <c r="A109" s="35" t="n">
        <v>4</v>
      </c>
      <c r="B109" s="19" t="n">
        <v>1</v>
      </c>
      <c r="C109" s="19" t="n">
        <v>10</v>
      </c>
      <c r="D109" s="19" t="n">
        <v>2450</v>
      </c>
      <c r="E109" s="19" t="n">
        <v>637</v>
      </c>
      <c r="F109" s="19" t="s">
        <v>81</v>
      </c>
      <c r="G109" s="19" t="n">
        <v>0</v>
      </c>
      <c r="H109" s="19" t="n">
        <v>0</v>
      </c>
      <c r="I109" s="19" t="n">
        <v>475</v>
      </c>
      <c r="J109" s="63" t="n">
        <v>626</v>
      </c>
      <c r="K109" s="61"/>
      <c r="L109" s="62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3.8" hidden="false" customHeight="false" outlineLevel="0" collapsed="false">
      <c r="A110" s="35" t="n">
        <v>5</v>
      </c>
      <c r="B110" s="19" t="n">
        <v>1</v>
      </c>
      <c r="C110" s="19" t="n">
        <v>10</v>
      </c>
      <c r="D110" s="19" t="n">
        <v>2450</v>
      </c>
      <c r="E110" s="19" t="n">
        <v>637</v>
      </c>
      <c r="F110" s="19" t="s">
        <v>81</v>
      </c>
      <c r="G110" s="19" t="n">
        <v>0</v>
      </c>
      <c r="H110" s="19" t="n">
        <v>0</v>
      </c>
      <c r="I110" s="19" t="n">
        <v>444</v>
      </c>
      <c r="J110" s="63" t="n">
        <v>626</v>
      </c>
      <c r="K110" s="61"/>
      <c r="L110" s="62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3.8" hidden="false" customHeight="false" outlineLevel="0" collapsed="false">
      <c r="A111" s="35" t="n">
        <v>6</v>
      </c>
      <c r="B111" s="19" t="n">
        <v>1</v>
      </c>
      <c r="C111" s="19" t="n">
        <v>10</v>
      </c>
      <c r="D111" s="19" t="n">
        <v>2450</v>
      </c>
      <c r="E111" s="19" t="n">
        <v>637</v>
      </c>
      <c r="F111" s="19" t="s">
        <v>81</v>
      </c>
      <c r="G111" s="19" t="n">
        <v>0</v>
      </c>
      <c r="H111" s="19" t="n">
        <v>0</v>
      </c>
      <c r="I111" s="19" t="n">
        <v>413</v>
      </c>
      <c r="J111" s="63" t="n">
        <v>626</v>
      </c>
      <c r="K111" s="61"/>
      <c r="L111" s="62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3.8" hidden="false" customHeight="false" outlineLevel="0" collapsed="false">
      <c r="A112" s="35" t="n">
        <v>7</v>
      </c>
      <c r="B112" s="19" t="n">
        <v>1</v>
      </c>
      <c r="C112" s="19" t="n">
        <v>10</v>
      </c>
      <c r="D112" s="19" t="n">
        <v>2450</v>
      </c>
      <c r="E112" s="19" t="n">
        <v>637</v>
      </c>
      <c r="F112" s="19" t="s">
        <v>81</v>
      </c>
      <c r="G112" s="19" t="n">
        <v>0</v>
      </c>
      <c r="H112" s="19" t="n">
        <v>0</v>
      </c>
      <c r="I112" s="19" t="n">
        <v>382</v>
      </c>
      <c r="J112" s="63" t="n">
        <v>626</v>
      </c>
      <c r="K112" s="61"/>
      <c r="L112" s="62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3.8" hidden="false" customHeight="false" outlineLevel="0" collapsed="false">
      <c r="A113" s="35" t="n">
        <v>8</v>
      </c>
      <c r="B113" s="19" t="n">
        <v>2</v>
      </c>
      <c r="C113" s="19" t="n">
        <v>10</v>
      </c>
      <c r="D113" s="19" t="n">
        <v>2450</v>
      </c>
      <c r="E113" s="19" t="n">
        <v>503</v>
      </c>
      <c r="F113" s="19" t="s">
        <v>83</v>
      </c>
      <c r="G113" s="19" t="n">
        <v>0</v>
      </c>
      <c r="H113" s="19" t="n">
        <v>0</v>
      </c>
      <c r="I113" s="19" t="n">
        <v>310</v>
      </c>
      <c r="J113" s="63" t="n">
        <v>492</v>
      </c>
      <c r="K113" s="61"/>
      <c r="L113" s="62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3.8" hidden="false" customHeight="false" outlineLevel="0" collapsed="false">
      <c r="A114" s="35" t="n">
        <v>9</v>
      </c>
      <c r="B114" s="19" t="n">
        <v>2</v>
      </c>
      <c r="C114" s="19" t="n">
        <v>10</v>
      </c>
      <c r="D114" s="19" t="n">
        <v>2450</v>
      </c>
      <c r="E114" s="19" t="n">
        <v>503</v>
      </c>
      <c r="F114" s="19" t="s">
        <v>83</v>
      </c>
      <c r="G114" s="19" t="n">
        <v>0</v>
      </c>
      <c r="H114" s="64" t="str">
        <f aca="false">+D211</f>
        <v>14%</v>
      </c>
      <c r="I114" s="19" t="n">
        <v>341</v>
      </c>
      <c r="J114" s="63" t="n">
        <v>492</v>
      </c>
      <c r="K114" s="61"/>
      <c r="L114" s="62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3.8" hidden="false" customHeight="false" outlineLevel="0" collapsed="false">
      <c r="A115" s="35" t="n">
        <v>10</v>
      </c>
      <c r="B115" s="19" t="n">
        <v>2</v>
      </c>
      <c r="C115" s="19" t="n">
        <v>10</v>
      </c>
      <c r="D115" s="19" t="n">
        <v>2450</v>
      </c>
      <c r="E115" s="19" t="n">
        <v>503</v>
      </c>
      <c r="F115" s="19" t="s">
        <v>83</v>
      </c>
      <c r="G115" s="19" t="n">
        <v>0</v>
      </c>
      <c r="H115" s="19" t="n">
        <v>0</v>
      </c>
      <c r="I115" s="19" t="n">
        <v>372</v>
      </c>
      <c r="J115" s="63" t="n">
        <v>492</v>
      </c>
      <c r="K115" s="61"/>
      <c r="L115" s="62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3.8" hidden="false" customHeight="false" outlineLevel="0" collapsed="false">
      <c r="A116" s="35" t="n">
        <v>11</v>
      </c>
      <c r="B116" s="19" t="n">
        <v>2</v>
      </c>
      <c r="C116" s="19" t="n">
        <v>10</v>
      </c>
      <c r="D116" s="19" t="n">
        <v>2450</v>
      </c>
      <c r="E116" s="19" t="n">
        <v>503</v>
      </c>
      <c r="F116" s="19" t="s">
        <v>83</v>
      </c>
      <c r="G116" s="19" t="n">
        <v>0</v>
      </c>
      <c r="H116" s="19" t="n">
        <v>0</v>
      </c>
      <c r="I116" s="19" t="n">
        <v>403</v>
      </c>
      <c r="J116" s="63" t="n">
        <v>492</v>
      </c>
      <c r="K116" s="61"/>
      <c r="L116" s="62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3.8" hidden="false" customHeight="false" outlineLevel="0" collapsed="false">
      <c r="A117" s="35" t="n">
        <v>12</v>
      </c>
      <c r="B117" s="19" t="n">
        <v>2</v>
      </c>
      <c r="C117" s="19" t="n">
        <v>10</v>
      </c>
      <c r="D117" s="19" t="n">
        <v>2450</v>
      </c>
      <c r="E117" s="19" t="n">
        <v>503</v>
      </c>
      <c r="F117" s="19" t="s">
        <v>83</v>
      </c>
      <c r="G117" s="19" t="s">
        <v>82</v>
      </c>
      <c r="H117" s="19" t="n">
        <v>0</v>
      </c>
      <c r="I117" s="19" t="n">
        <v>0</v>
      </c>
      <c r="J117" s="63" t="n">
        <v>492</v>
      </c>
      <c r="K117" s="61"/>
      <c r="L117" s="62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3.8" hidden="false" customHeight="false" outlineLevel="0" collapsed="false">
      <c r="A118" s="35" t="n">
        <v>13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3" t="n">
        <v>0</v>
      </c>
      <c r="K118" s="61"/>
      <c r="L118" s="62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3.8" hidden="false" customHeight="false" outlineLevel="0" collapsed="false">
      <c r="A119" s="35" t="n">
        <v>14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3" t="n">
        <v>0</v>
      </c>
      <c r="K119" s="61"/>
      <c r="L119" s="62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3.8" hidden="false" customHeight="false" outlineLevel="0" collapsed="false">
      <c r="A120" s="35" t="n">
        <v>15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3" t="n">
        <v>0</v>
      </c>
      <c r="K120" s="61"/>
      <c r="L120" s="62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3.8" hidden="false" customHeight="false" outlineLevel="0" collapsed="false">
      <c r="A121" s="35" t="n">
        <v>16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3" t="n">
        <v>0</v>
      </c>
      <c r="K121" s="61"/>
      <c r="L121" s="62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3.8" hidden="false" customHeight="false" outlineLevel="0" collapsed="false">
      <c r="A122" s="35" t="n">
        <v>17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3" t="n">
        <v>0</v>
      </c>
      <c r="K122" s="61"/>
      <c r="L122" s="62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3.8" hidden="false" customHeight="false" outlineLevel="0" collapsed="false">
      <c r="A123" s="35" t="n">
        <v>18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3" t="n">
        <v>0</v>
      </c>
      <c r="K123" s="61"/>
      <c r="L123" s="62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3.8" hidden="false" customHeight="false" outlineLevel="0" collapsed="false">
      <c r="A124" s="35" t="n">
        <v>19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3" t="n">
        <v>0</v>
      </c>
      <c r="K124" s="61"/>
      <c r="L124" s="62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3.8" hidden="false" customHeight="false" outlineLevel="0" collapsed="false">
      <c r="A125" s="35" t="n">
        <v>20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3" t="n">
        <v>0</v>
      </c>
      <c r="K125" s="61"/>
      <c r="L125" s="62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3.8" hidden="false" customHeight="false" outlineLevel="0" collapsed="false">
      <c r="A126" s="35" t="n">
        <v>21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3" t="n">
        <v>0</v>
      </c>
      <c r="K126" s="61"/>
      <c r="L126" s="62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3.8" hidden="false" customHeight="false" outlineLevel="0" collapsed="false">
      <c r="A127" s="35" t="n">
        <v>22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3" t="n">
        <v>0</v>
      </c>
      <c r="K127" s="61"/>
      <c r="L127" s="62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3.8" hidden="false" customHeight="false" outlineLevel="0" collapsed="false">
      <c r="A128" s="35" t="n">
        <v>23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3" t="n">
        <v>0</v>
      </c>
      <c r="K128" s="61"/>
      <c r="L128" s="62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3.8" hidden="false" customHeight="false" outlineLevel="0" collapsed="false">
      <c r="A129" s="35" t="n">
        <v>24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3" t="n">
        <v>0</v>
      </c>
      <c r="K129" s="61"/>
      <c r="L129" s="62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3.8" hidden="false" customHeight="false" outlineLevel="0" collapsed="false">
      <c r="A130" s="35" t="n">
        <v>25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3" t="n">
        <v>0</v>
      </c>
      <c r="K130" s="61"/>
      <c r="L130" s="62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3.8" hidden="false" customHeight="false" outlineLevel="0" collapsed="false">
      <c r="A131" s="35" t="n">
        <v>26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3" t="n">
        <v>0</v>
      </c>
      <c r="K131" s="61"/>
      <c r="L131" s="62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3.8" hidden="false" customHeight="false" outlineLevel="0" collapsed="false">
      <c r="A132" s="35" t="n">
        <v>27</v>
      </c>
      <c r="B132" s="19" t="n">
        <v>0</v>
      </c>
      <c r="C132" s="19" t="n">
        <v>0</v>
      </c>
      <c r="D132" s="19" t="n">
        <v>0</v>
      </c>
      <c r="E132" s="19" t="n">
        <v>0</v>
      </c>
      <c r="F132" s="19" t="n">
        <v>0</v>
      </c>
      <c r="G132" s="19" t="n">
        <v>0</v>
      </c>
      <c r="H132" s="19" t="n">
        <v>0</v>
      </c>
      <c r="I132" s="19" t="n">
        <v>0</v>
      </c>
      <c r="J132" s="63" t="n">
        <v>0</v>
      </c>
      <c r="K132" s="61"/>
      <c r="L132" s="62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3.8" hidden="false" customHeight="false" outlineLevel="0" collapsed="false">
      <c r="A133" s="35" t="n">
        <v>28</v>
      </c>
      <c r="B133" s="19" t="n">
        <v>0</v>
      </c>
      <c r="C133" s="19" t="n">
        <v>0</v>
      </c>
      <c r="D133" s="19" t="n">
        <v>0</v>
      </c>
      <c r="E133" s="19" t="n">
        <v>0</v>
      </c>
      <c r="F133" s="19" t="n">
        <v>0</v>
      </c>
      <c r="G133" s="19" t="n">
        <v>0</v>
      </c>
      <c r="H133" s="19" t="n">
        <v>0</v>
      </c>
      <c r="I133" s="19" t="n">
        <v>0</v>
      </c>
      <c r="J133" s="63" t="n">
        <v>0</v>
      </c>
      <c r="K133" s="61"/>
      <c r="L133" s="62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3.8" hidden="false" customHeight="false" outlineLevel="0" collapsed="false">
      <c r="A134" s="35" t="n">
        <v>29</v>
      </c>
      <c r="B134" s="19" t="n">
        <v>0</v>
      </c>
      <c r="C134" s="19" t="n">
        <v>0</v>
      </c>
      <c r="D134" s="19" t="n">
        <v>0</v>
      </c>
      <c r="E134" s="19" t="n">
        <v>0</v>
      </c>
      <c r="F134" s="19" t="n">
        <v>0</v>
      </c>
      <c r="G134" s="19" t="n">
        <v>0</v>
      </c>
      <c r="H134" s="19" t="n">
        <v>0</v>
      </c>
      <c r="I134" s="19" t="n">
        <v>0</v>
      </c>
      <c r="J134" s="63" t="n">
        <v>0</v>
      </c>
      <c r="K134" s="61"/>
      <c r="L134" s="62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3.8" hidden="false" customHeight="false" outlineLevel="0" collapsed="false">
      <c r="A135" s="35" t="n">
        <v>30</v>
      </c>
      <c r="B135" s="19" t="n">
        <v>0</v>
      </c>
      <c r="C135" s="19" t="n">
        <v>0</v>
      </c>
      <c r="D135" s="19" t="n">
        <v>0</v>
      </c>
      <c r="E135" s="19" t="n">
        <v>0</v>
      </c>
      <c r="F135" s="19" t="n">
        <v>0</v>
      </c>
      <c r="G135" s="19" t="n">
        <v>0</v>
      </c>
      <c r="H135" s="19" t="n">
        <v>0</v>
      </c>
      <c r="I135" s="19" t="n">
        <v>0</v>
      </c>
      <c r="J135" s="63" t="n">
        <v>0</v>
      </c>
      <c r="K135" s="61"/>
      <c r="L135" s="62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65"/>
      <c r="B136" s="66"/>
      <c r="C136" s="66"/>
      <c r="D136" s="66"/>
      <c r="E136" s="66"/>
      <c r="F136" s="66"/>
      <c r="G136" s="66"/>
      <c r="H136" s="66"/>
      <c r="I136" s="66"/>
      <c r="J136" s="67"/>
      <c r="K136" s="59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3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3.8" hidden="false" customHeight="false" outlineLevel="0" collapsed="false">
      <c r="A138" s="7" t="s">
        <v>13</v>
      </c>
      <c r="B138" s="7"/>
      <c r="C138" s="7" t="n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3.8" hidden="false" customHeight="false" outlineLevel="0" collapsed="false">
      <c r="A139" s="7" t="s">
        <v>24</v>
      </c>
      <c r="B139" s="7"/>
      <c r="C139" s="7" t="s">
        <v>25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3.8" hidden="false" customHeight="false" outlineLevel="0" collapsed="false">
      <c r="A140" s="68" t="s">
        <v>4</v>
      </c>
      <c r="B140" s="68"/>
      <c r="C140" s="3"/>
      <c r="D140" s="3"/>
      <c r="E140" s="3"/>
      <c r="F140" s="3"/>
      <c r="G140" s="3"/>
      <c r="H140" s="68" t="s">
        <v>10</v>
      </c>
      <c r="I140" s="68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3.8" hidden="false" customHeight="false" outlineLevel="0" collapsed="false">
      <c r="A141" s="3"/>
      <c r="B141" s="3"/>
      <c r="C141" s="3"/>
      <c r="D141" s="3"/>
      <c r="E141" s="3"/>
      <c r="F141" s="62" t="s">
        <v>84</v>
      </c>
      <c r="G141" s="3"/>
      <c r="H141" s="69"/>
      <c r="I141" s="69"/>
      <c r="J141" s="69"/>
      <c r="K141" s="69"/>
      <c r="L141" s="69"/>
      <c r="M141" s="69"/>
      <c r="N141" s="3"/>
      <c r="O141" s="6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3.8" hidden="false" customHeight="false" outlineLevel="0" collapsed="false">
      <c r="A142" s="70" t="s">
        <v>85</v>
      </c>
      <c r="B142" s="71" t="s">
        <v>86</v>
      </c>
      <c r="C142" s="72"/>
      <c r="D142" s="72"/>
      <c r="E142" s="72"/>
      <c r="F142" s="73" t="n">
        <v>11</v>
      </c>
      <c r="G142" s="3"/>
      <c r="H142" s="74"/>
      <c r="I142" s="75"/>
      <c r="J142" s="75"/>
      <c r="K142" s="76"/>
      <c r="L142" s="76"/>
      <c r="M142" s="76"/>
      <c r="N142" s="76"/>
      <c r="O142" s="77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3.8" hidden="false" customHeight="false" outlineLevel="0" collapsed="false">
      <c r="A143" s="78" t="s">
        <v>87</v>
      </c>
      <c r="B143" s="79" t="s">
        <v>88</v>
      </c>
      <c r="C143" s="80"/>
      <c r="D143" s="80"/>
      <c r="E143" s="80"/>
      <c r="F143" s="81" t="n">
        <v>11</v>
      </c>
      <c r="G143" s="3"/>
      <c r="H143" s="82"/>
      <c r="I143" s="83"/>
      <c r="J143" s="83"/>
      <c r="K143" s="84"/>
      <c r="L143" s="84"/>
      <c r="M143" s="84"/>
      <c r="N143" s="84"/>
      <c r="O143" s="85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3.8" hidden="false" customHeight="false" outlineLevel="0" collapsed="false">
      <c r="A144" s="86" t="n">
        <v>50220086</v>
      </c>
      <c r="B144" s="71" t="s">
        <v>89</v>
      </c>
      <c r="C144" s="86"/>
      <c r="D144" s="86"/>
      <c r="E144" s="86"/>
      <c r="F144" s="87" t="n">
        <v>0</v>
      </c>
      <c r="G144" s="3"/>
      <c r="H144" s="74"/>
      <c r="I144" s="75"/>
      <c r="J144" s="75"/>
      <c r="K144" s="76"/>
      <c r="L144" s="76"/>
      <c r="M144" s="76"/>
      <c r="N144" s="76"/>
      <c r="O144" s="77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3.8" hidden="false" customHeight="false" outlineLevel="0" collapsed="false">
      <c r="A145" s="86" t="n">
        <v>50220085</v>
      </c>
      <c r="B145" s="79" t="s">
        <v>90</v>
      </c>
      <c r="C145" s="86"/>
      <c r="D145" s="86"/>
      <c r="E145" s="86"/>
      <c r="F145" s="86" t="n">
        <v>0</v>
      </c>
      <c r="G145" s="3"/>
      <c r="H145" s="88"/>
      <c r="I145" s="89"/>
      <c r="J145" s="89"/>
      <c r="K145" s="90"/>
      <c r="L145" s="90"/>
      <c r="M145" s="90"/>
      <c r="N145" s="90"/>
      <c r="O145" s="9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3.8" hidden="false" customHeight="false" outlineLevel="0" collapsed="false">
      <c r="A146" s="78" t="s">
        <v>91</v>
      </c>
      <c r="B146" s="79" t="s">
        <v>92</v>
      </c>
      <c r="C146" s="80"/>
      <c r="D146" s="80"/>
      <c r="E146" s="80"/>
      <c r="F146" s="81" t="n">
        <v>10</v>
      </c>
      <c r="G146" s="3"/>
      <c r="H146" s="82"/>
      <c r="I146" s="83"/>
      <c r="J146" s="83"/>
      <c r="K146" s="84"/>
      <c r="L146" s="84"/>
      <c r="M146" s="84"/>
      <c r="N146" s="84"/>
      <c r="O146" s="85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3.8" hidden="false" customHeight="false" outlineLevel="0" collapsed="false">
      <c r="A147" s="92" t="s">
        <v>93</v>
      </c>
      <c r="B147" s="93" t="s">
        <v>94</v>
      </c>
      <c r="C147" s="86"/>
      <c r="D147" s="86"/>
      <c r="E147" s="86"/>
      <c r="F147" s="87" t="n">
        <v>10</v>
      </c>
      <c r="G147" s="3"/>
      <c r="H147" s="88"/>
      <c r="I147" s="89"/>
      <c r="J147" s="89"/>
      <c r="K147" s="90"/>
      <c r="L147" s="90"/>
      <c r="M147" s="90"/>
      <c r="N147" s="90"/>
      <c r="O147" s="9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3.8" hidden="false" customHeight="false" outlineLevel="0" collapsed="false">
      <c r="A148" s="86" t="n">
        <v>50220087</v>
      </c>
      <c r="B148" s="93" t="s">
        <v>95</v>
      </c>
      <c r="C148" s="86"/>
      <c r="D148" s="86"/>
      <c r="E148" s="86"/>
      <c r="F148" s="86" t="n">
        <v>0</v>
      </c>
      <c r="G148" s="3"/>
      <c r="H148" s="88"/>
      <c r="I148" s="89"/>
      <c r="J148" s="89"/>
      <c r="K148" s="90"/>
      <c r="L148" s="90"/>
      <c r="M148" s="90"/>
      <c r="N148" s="90"/>
      <c r="O148" s="9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3.8" hidden="false" customHeight="false" outlineLevel="0" collapsed="false">
      <c r="A149" s="94" t="n">
        <v>50220026</v>
      </c>
      <c r="B149" s="93" t="s">
        <v>96</v>
      </c>
      <c r="C149" s="86"/>
      <c r="D149" s="86"/>
      <c r="E149" s="86"/>
      <c r="F149" s="87" t="n">
        <v>2</v>
      </c>
      <c r="G149" s="3"/>
      <c r="H149" s="95"/>
      <c r="I149" s="80"/>
      <c r="J149" s="80"/>
      <c r="K149" s="80"/>
      <c r="L149" s="80"/>
      <c r="M149" s="80"/>
      <c r="N149" s="80"/>
      <c r="O149" s="8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3.8" hidden="false" customHeight="false" outlineLevel="0" collapsed="false">
      <c r="A150" s="96" t="n">
        <v>68061310</v>
      </c>
      <c r="B150" s="79" t="s">
        <v>97</v>
      </c>
      <c r="C150" s="80"/>
      <c r="D150" s="80"/>
      <c r="E150" s="80"/>
      <c r="F150" s="81" t="n">
        <v>4</v>
      </c>
      <c r="G150" s="3" t="s">
        <v>98</v>
      </c>
      <c r="H150" s="82" t="s">
        <v>99</v>
      </c>
      <c r="I150" s="83" t="s">
        <v>100</v>
      </c>
      <c r="J150" s="83"/>
      <c r="K150" s="84"/>
      <c r="L150" s="84"/>
      <c r="M150" s="84"/>
      <c r="N150" s="84"/>
      <c r="O150" s="85" t="n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3.8" hidden="false" customHeight="false" outlineLevel="0" collapsed="false">
      <c r="A151" s="97"/>
      <c r="B151" s="98"/>
      <c r="C151" s="3"/>
      <c r="D151" s="3"/>
      <c r="E151" s="3"/>
      <c r="F151" s="62"/>
      <c r="G151" s="3"/>
      <c r="H151" s="88" t="s">
        <v>101</v>
      </c>
      <c r="I151" s="89" t="s">
        <v>102</v>
      </c>
      <c r="J151" s="89"/>
      <c r="K151" s="90"/>
      <c r="L151" s="90"/>
      <c r="M151" s="90"/>
      <c r="N151" s="80"/>
      <c r="O151" s="91" t="n">
        <v>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3.8" hidden="false" customHeight="false" outlineLevel="0" collapsed="false">
      <c r="A152" s="3"/>
      <c r="B152" s="3"/>
      <c r="C152" s="3"/>
      <c r="D152" s="3"/>
      <c r="E152" s="3"/>
      <c r="F152" s="62"/>
      <c r="G152" s="3" t="s">
        <v>98</v>
      </c>
      <c r="H152" s="82" t="s">
        <v>103</v>
      </c>
      <c r="I152" s="83" t="s">
        <v>104</v>
      </c>
      <c r="J152" s="83"/>
      <c r="K152" s="84"/>
      <c r="L152" s="84"/>
      <c r="M152" s="84"/>
      <c r="N152" s="84"/>
      <c r="O152" s="85" t="n">
        <v>1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3.8" hidden="false" customHeight="false" outlineLevel="0" collapsed="false">
      <c r="A153" s="3"/>
      <c r="B153" s="3"/>
      <c r="C153" s="3"/>
      <c r="D153" s="3"/>
      <c r="E153" s="3"/>
      <c r="F153" s="62"/>
      <c r="G153" s="3"/>
      <c r="H153" s="88" t="s">
        <v>105</v>
      </c>
      <c r="I153" s="89" t="s">
        <v>106</v>
      </c>
      <c r="J153" s="89"/>
      <c r="K153" s="90"/>
      <c r="L153" s="90"/>
      <c r="M153" s="90"/>
      <c r="N153" s="90"/>
      <c r="O153" s="91" t="n">
        <v>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3.8" hidden="false" customHeight="false" outlineLevel="0" collapsed="false">
      <c r="A154" s="99" t="s">
        <v>6</v>
      </c>
      <c r="B154" s="68"/>
      <c r="C154" s="68"/>
      <c r="D154" s="3"/>
      <c r="E154" s="3"/>
      <c r="F154" s="62"/>
      <c r="G154" s="3"/>
      <c r="H154" s="82" t="s">
        <v>107</v>
      </c>
      <c r="I154" s="83" t="s">
        <v>108</v>
      </c>
      <c r="J154" s="83"/>
      <c r="K154" s="84"/>
      <c r="L154" s="84"/>
      <c r="M154" s="84"/>
      <c r="N154" s="86"/>
      <c r="O154" s="85" t="n">
        <v>2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3.8" hidden="false" customHeight="false" outlineLevel="0" collapsed="false">
      <c r="A155" s="3"/>
      <c r="B155" s="3"/>
      <c r="C155" s="3"/>
      <c r="D155" s="3"/>
      <c r="E155" s="3"/>
      <c r="F155" s="62"/>
      <c r="G155" s="3"/>
      <c r="H155" s="88" t="s">
        <v>109</v>
      </c>
      <c r="I155" s="89" t="s">
        <v>110</v>
      </c>
      <c r="J155" s="89"/>
      <c r="K155" s="90"/>
      <c r="L155" s="90"/>
      <c r="M155" s="90"/>
      <c r="N155" s="90"/>
      <c r="O155" s="91" t="n">
        <v>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3.8" hidden="false" customHeight="false" outlineLevel="0" collapsed="false">
      <c r="A156" s="70" t="s">
        <v>111</v>
      </c>
      <c r="B156" s="71" t="s">
        <v>112</v>
      </c>
      <c r="C156" s="71"/>
      <c r="D156" s="72"/>
      <c r="E156" s="72"/>
      <c r="F156" s="73" t="n">
        <v>0</v>
      </c>
      <c r="G156" s="3"/>
      <c r="H156" s="88" t="s">
        <v>113</v>
      </c>
      <c r="I156" s="89" t="s">
        <v>114</v>
      </c>
      <c r="J156" s="83"/>
      <c r="K156" s="84"/>
      <c r="L156" s="84"/>
      <c r="M156" s="84"/>
      <c r="N156" s="84"/>
      <c r="O156" s="100" t="n">
        <v>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3.8" hidden="false" customHeight="false" outlineLevel="0" collapsed="false">
      <c r="A157" s="92" t="s">
        <v>115</v>
      </c>
      <c r="B157" s="93" t="s">
        <v>116</v>
      </c>
      <c r="C157" s="93"/>
      <c r="D157" s="86"/>
      <c r="E157" s="86"/>
      <c r="F157" s="87" t="n">
        <v>1</v>
      </c>
      <c r="G157" s="3"/>
      <c r="H157" s="74" t="s">
        <v>117</v>
      </c>
      <c r="I157" s="75" t="s">
        <v>118</v>
      </c>
      <c r="J157" s="75"/>
      <c r="K157" s="76"/>
      <c r="L157" s="76"/>
      <c r="M157" s="76"/>
      <c r="N157" s="72"/>
      <c r="O157" s="77" t="n">
        <v>25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3.8" hidden="false" customHeight="false" outlineLevel="0" collapsed="false">
      <c r="A158" s="78" t="s">
        <v>119</v>
      </c>
      <c r="B158" s="79" t="s">
        <v>120</v>
      </c>
      <c r="C158" s="79"/>
      <c r="D158" s="80"/>
      <c r="E158" s="80"/>
      <c r="F158" s="81" t="n">
        <v>1</v>
      </c>
      <c r="G158" s="3"/>
      <c r="H158" s="82" t="s">
        <v>121</v>
      </c>
      <c r="I158" s="83" t="s">
        <v>122</v>
      </c>
      <c r="J158" s="83"/>
      <c r="K158" s="84"/>
      <c r="L158" s="84"/>
      <c r="M158" s="84"/>
      <c r="N158" s="86"/>
      <c r="O158" s="85" t="n">
        <v>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3.8" hidden="false" customHeight="false" outlineLevel="0" collapsed="false">
      <c r="A159" s="101" t="n">
        <v>53220120</v>
      </c>
      <c r="B159" s="93" t="s">
        <v>123</v>
      </c>
      <c r="C159" s="86"/>
      <c r="D159" s="86"/>
      <c r="E159" s="86"/>
      <c r="F159" s="86" t="n">
        <v>0</v>
      </c>
      <c r="G159" s="3"/>
      <c r="H159" s="88" t="s">
        <v>124</v>
      </c>
      <c r="I159" s="89" t="s">
        <v>125</v>
      </c>
      <c r="J159" s="89"/>
      <c r="K159" s="90"/>
      <c r="L159" s="90"/>
      <c r="M159" s="90"/>
      <c r="N159" s="80"/>
      <c r="O159" s="91" t="n">
        <v>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3.8" hidden="false" customHeight="false" outlineLevel="0" collapsed="false">
      <c r="A160" s="70" t="s">
        <v>126</v>
      </c>
      <c r="B160" s="71" t="s">
        <v>127</v>
      </c>
      <c r="C160" s="71"/>
      <c r="D160" s="72"/>
      <c r="E160" s="72"/>
      <c r="F160" s="73" t="n">
        <v>0</v>
      </c>
      <c r="G160" s="3"/>
      <c r="H160" s="69"/>
      <c r="I160" s="69"/>
      <c r="J160" s="69"/>
      <c r="K160" s="69"/>
      <c r="L160" s="69"/>
      <c r="M160" s="69"/>
      <c r="N160" s="3"/>
      <c r="O160" s="10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3.8" hidden="false" customHeight="false" outlineLevel="0" collapsed="false">
      <c r="A161" s="92" t="s">
        <v>128</v>
      </c>
      <c r="B161" s="93" t="s">
        <v>129</v>
      </c>
      <c r="C161" s="93"/>
      <c r="D161" s="86"/>
      <c r="E161" s="86"/>
      <c r="F161" s="87" t="n">
        <v>1</v>
      </c>
      <c r="G161" s="3"/>
      <c r="H161" s="103" t="s">
        <v>130</v>
      </c>
      <c r="I161" s="104"/>
      <c r="J161" s="104"/>
      <c r="K161" s="105"/>
      <c r="L161" s="105"/>
      <c r="M161" s="105"/>
      <c r="N161" s="105"/>
      <c r="O161" s="10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3.8" hidden="false" customHeight="false" outlineLevel="0" collapsed="false">
      <c r="A162" s="92" t="s">
        <v>131</v>
      </c>
      <c r="B162" s="93" t="s">
        <v>132</v>
      </c>
      <c r="C162" s="86"/>
      <c r="D162" s="86"/>
      <c r="E162" s="86"/>
      <c r="F162" s="87" t="n">
        <v>1</v>
      </c>
      <c r="G162" s="3"/>
      <c r="H162" s="59" t="n">
        <v>0</v>
      </c>
      <c r="I162" s="98" t="s">
        <v>133</v>
      </c>
      <c r="J162" s="98"/>
      <c r="K162" s="3" t="s">
        <v>134</v>
      </c>
      <c r="L162" s="3"/>
      <c r="M162" s="3"/>
      <c r="N162" s="3"/>
      <c r="O162" s="107" t="n">
        <v>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3.8" hidden="false" customHeight="false" outlineLevel="0" collapsed="false">
      <c r="A163" s="108" t="n">
        <v>54220001</v>
      </c>
      <c r="B163" s="71" t="s">
        <v>135</v>
      </c>
      <c r="C163" s="72"/>
      <c r="D163" s="72"/>
      <c r="E163" s="72"/>
      <c r="F163" s="73" t="n">
        <v>7040.5</v>
      </c>
      <c r="G163" s="3"/>
      <c r="H163" s="109" t="n">
        <v>0</v>
      </c>
      <c r="I163" s="110" t="s">
        <v>133</v>
      </c>
      <c r="J163" s="110"/>
      <c r="K163" s="4" t="s">
        <v>136</v>
      </c>
      <c r="L163" s="4"/>
      <c r="M163" s="4"/>
      <c r="N163" s="4"/>
      <c r="O163" s="111" t="n">
        <v>23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3.8" hidden="false" customHeight="false" outlineLevel="0" collapsed="false">
      <c r="A164" s="94"/>
      <c r="B164" s="93"/>
      <c r="C164" s="86"/>
      <c r="D164" s="86"/>
      <c r="E164" s="86"/>
      <c r="F164" s="87" t="n">
        <v>0</v>
      </c>
      <c r="G164" s="3"/>
      <c r="H164" s="97"/>
      <c r="I164" s="98"/>
      <c r="J164" s="98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3.8" hidden="false" customHeight="false" outlineLevel="0" collapsed="false">
      <c r="A165" s="94" t="n">
        <v>54220006</v>
      </c>
      <c r="B165" s="93" t="s">
        <v>137</v>
      </c>
      <c r="C165" s="86"/>
      <c r="D165" s="86"/>
      <c r="E165" s="86"/>
      <c r="F165" s="112" t="n">
        <v>7040.5</v>
      </c>
      <c r="G165" s="3"/>
      <c r="H165" s="113" t="s">
        <v>138</v>
      </c>
      <c r="I165" s="98"/>
      <c r="J165" s="98"/>
      <c r="K165" s="3"/>
      <c r="L165" s="3"/>
      <c r="M165" s="3"/>
      <c r="N165" s="3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3.8" hidden="false" customHeight="false" outlineLevel="0" collapsed="false">
      <c r="A166" s="96" t="n">
        <v>54220003</v>
      </c>
      <c r="B166" s="79" t="s">
        <v>139</v>
      </c>
      <c r="C166" s="80"/>
      <c r="D166" s="80"/>
      <c r="E166" s="80"/>
      <c r="F166" s="114" t="n">
        <v>7040.5</v>
      </c>
      <c r="G166" s="3"/>
      <c r="H166" s="113" t="s">
        <v>140</v>
      </c>
      <c r="I166" s="98"/>
      <c r="J166" s="98"/>
      <c r="K166" s="3"/>
      <c r="L166" s="3"/>
      <c r="M166" s="3"/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3.8" hidden="false" customHeight="false" outlineLevel="0" collapsed="false">
      <c r="A167" s="3"/>
      <c r="B167" s="3"/>
      <c r="C167" s="3"/>
      <c r="D167" s="3"/>
      <c r="E167" s="3"/>
      <c r="F167" s="3"/>
      <c r="G167" s="3"/>
      <c r="H167" s="113" t="s">
        <v>141</v>
      </c>
      <c r="I167" s="98"/>
      <c r="J167" s="98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3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97"/>
      <c r="J168" s="98"/>
      <c r="K168" s="98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3.8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7"/>
      <c r="J169" s="98"/>
      <c r="K169" s="98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3.8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7"/>
      <c r="J170" s="98"/>
      <c r="K170" s="98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3.8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97"/>
      <c r="J171" s="98"/>
      <c r="K171" s="98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3.8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97"/>
      <c r="J172" s="98"/>
      <c r="K172" s="98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3.8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7"/>
      <c r="J173" s="98"/>
      <c r="K173" s="98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3.8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97"/>
      <c r="J174" s="98"/>
      <c r="K174" s="98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3.8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97"/>
      <c r="J175" s="98"/>
      <c r="K175" s="98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3.8" hidden="false" customHeight="false" outlineLevel="0" collapsed="false">
      <c r="A176" s="3"/>
      <c r="B176" s="3"/>
      <c r="C176" s="7" t="n">
        <v>0</v>
      </c>
      <c r="D176" s="7"/>
      <c r="E176" s="3"/>
      <c r="F176" s="3"/>
      <c r="G176" s="3"/>
      <c r="H176" s="3"/>
      <c r="I176" s="97"/>
      <c r="J176" s="98"/>
      <c r="K176" s="98"/>
      <c r="L176" s="3"/>
      <c r="M176" s="3"/>
      <c r="N176" s="3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3.8" hidden="false" customHeight="false" outlineLevel="0" collapsed="false">
      <c r="A177" s="3"/>
      <c r="B177" s="3"/>
      <c r="C177" s="7" t="s">
        <v>25</v>
      </c>
      <c r="D177" s="7"/>
      <c r="E177" s="3"/>
      <c r="F177" s="3"/>
      <c r="G177" s="3"/>
      <c r="H177" s="3" t="s">
        <v>142</v>
      </c>
      <c r="I177" s="1" t="n">
        <f aca="false">COUNT($A$106:$A$117)</f>
        <v>12</v>
      </c>
      <c r="J177" s="98"/>
      <c r="K177" s="98"/>
      <c r="L177" s="3"/>
      <c r="M177" s="3"/>
      <c r="N177" s="3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3.8" hidden="false" customHeight="false" outlineLevel="0" collapsed="false">
      <c r="A178" s="7" t="s">
        <v>13</v>
      </c>
      <c r="B178" s="7"/>
      <c r="C178" s="1"/>
      <c r="D178" s="1"/>
      <c r="E178" s="3"/>
      <c r="F178" s="3"/>
      <c r="G178" s="3"/>
      <c r="H178" s="3"/>
      <c r="I178" s="97"/>
      <c r="J178" s="98"/>
      <c r="K178" s="98"/>
      <c r="L178" s="3"/>
      <c r="M178" s="3"/>
      <c r="N178" s="3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3.8" hidden="false" customHeight="false" outlineLevel="0" collapsed="false">
      <c r="A179" s="7" t="s">
        <v>24</v>
      </c>
      <c r="B179" s="7"/>
      <c r="C179" s="1"/>
      <c r="D179" s="115" t="s">
        <v>143</v>
      </c>
      <c r="E179" s="62" t="s">
        <v>143</v>
      </c>
      <c r="F179" s="62" t="s">
        <v>144</v>
      </c>
      <c r="G179" s="3"/>
      <c r="H179" s="3"/>
      <c r="I179" s="97"/>
      <c r="J179" s="98"/>
      <c r="K179" s="98"/>
      <c r="L179" s="3"/>
      <c r="M179" s="3"/>
      <c r="N179" s="3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3.8" hidden="false" customHeight="false" outlineLevel="0" collapsed="false">
      <c r="A180" s="116" t="s">
        <v>9</v>
      </c>
      <c r="B180" s="3"/>
      <c r="C180" s="117" t="s">
        <v>145</v>
      </c>
      <c r="D180" s="117" t="s">
        <v>146</v>
      </c>
      <c r="E180" s="117" t="s">
        <v>147</v>
      </c>
      <c r="F180" s="117" t="s">
        <v>148</v>
      </c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3.8" hidden="false" customHeight="false" outlineLevel="0" collapsed="false">
      <c r="A181" s="8" t="n">
        <v>54043034</v>
      </c>
      <c r="B181" s="118" t="s">
        <v>149</v>
      </c>
      <c r="C181" s="1" t="n">
        <v>12</v>
      </c>
      <c r="D181" s="119" t="n">
        <f aca="false">VLOOKUP(A181,$N$208:$O$304,2,0)</f>
        <v>2.01</v>
      </c>
      <c r="E181" s="119" t="n">
        <f aca="false">D181*1.175</f>
        <v>2.36175</v>
      </c>
      <c r="F181" s="120" t="n">
        <f aca="false">E181*C181/(1-0.03)*$C$5</f>
        <v>20627.5731958763</v>
      </c>
      <c r="G181" s="3"/>
      <c r="H181" s="3" t="s">
        <v>150</v>
      </c>
      <c r="I181" s="3"/>
      <c r="J181" s="3"/>
      <c r="K181" s="3"/>
      <c r="L181" s="3"/>
      <c r="M181" s="3"/>
      <c r="N181" s="3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3.8" hidden="false" customHeight="false" outlineLevel="0" collapsed="false">
      <c r="A182" s="8" t="n">
        <v>54043044</v>
      </c>
      <c r="B182" s="118" t="s">
        <v>151</v>
      </c>
      <c r="C182" s="1" t="n">
        <v>12</v>
      </c>
      <c r="D182" s="119" t="n">
        <f aca="false">VLOOKUP(A182,$N$208:$O$304,2,0)</f>
        <v>2.13</v>
      </c>
      <c r="E182" s="119" t="n">
        <f aca="false">D182*1.175</f>
        <v>2.50275</v>
      </c>
      <c r="F182" s="120" t="n">
        <f aca="false">E182*C182/(1-0.03)*$C$5</f>
        <v>21859.0701030928</v>
      </c>
      <c r="G182" s="3"/>
      <c r="H182" s="3" t="s">
        <v>150</v>
      </c>
      <c r="I182" s="3"/>
      <c r="J182" s="3"/>
      <c r="K182" s="3"/>
      <c r="L182" s="3"/>
      <c r="M182" s="3"/>
      <c r="N182" s="3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3.8" hidden="false" customHeight="false" outlineLevel="0" collapsed="false">
      <c r="A183" s="8" t="n">
        <v>54043064</v>
      </c>
      <c r="B183" s="121" t="s">
        <v>152</v>
      </c>
      <c r="C183" s="1" t="n">
        <v>12</v>
      </c>
      <c r="D183" s="119" t="n">
        <f aca="false">VLOOKUP(A183,$N$208:$O$304,2,0)</f>
        <v>2.16</v>
      </c>
      <c r="E183" s="119" t="n">
        <f aca="false">D183*1.175</f>
        <v>2.538</v>
      </c>
      <c r="F183" s="120" t="n">
        <f aca="false">E183*C183/(1-0.03)*$C$5</f>
        <v>22166.9443298969</v>
      </c>
      <c r="G183" s="3"/>
      <c r="H183" s="122" t="s">
        <v>150</v>
      </c>
      <c r="I183" s="3"/>
      <c r="J183" s="3"/>
      <c r="K183" s="3"/>
      <c r="L183" s="3"/>
      <c r="M183" s="3"/>
      <c r="N183" s="3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3.8" hidden="false" customHeight="false" outlineLevel="0" collapsed="false">
      <c r="A184" s="116" t="s">
        <v>153</v>
      </c>
      <c r="B184" s="118" t="s">
        <v>154</v>
      </c>
      <c r="C184" s="1" t="n">
        <v>0</v>
      </c>
      <c r="D184" s="3" t="n">
        <f aca="false">VLOOKUP(A184,$N$208:$O$304,2,0)</f>
        <v>2.04</v>
      </c>
      <c r="E184" s="119"/>
      <c r="F184" s="120" t="n">
        <f aca="false">E184*C184/(1-0.03)*$C$5</f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3.8" hidden="false" customHeight="false" outlineLevel="0" collapsed="false">
      <c r="A185" s="116" t="s">
        <v>155</v>
      </c>
      <c r="B185" s="118" t="s">
        <v>156</v>
      </c>
      <c r="C185" s="1" t="n">
        <v>0</v>
      </c>
      <c r="D185" s="3" t="n">
        <f aca="false">VLOOKUP(A185,$N$208:$O$304,2,0)</f>
        <v>2.13</v>
      </c>
      <c r="E185" s="119"/>
      <c r="F185" s="120" t="n">
        <f aca="false">E185*C185/(1-0.03)*$C$5</f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3.8" hidden="false" customHeight="false" outlineLevel="0" collapsed="false">
      <c r="A186" s="8" t="n">
        <v>54043054</v>
      </c>
      <c r="B186" s="121" t="s">
        <v>157</v>
      </c>
      <c r="C186" s="1" t="n">
        <v>2</v>
      </c>
      <c r="D186" s="119" t="n">
        <f aca="false">VLOOKUP(A186,$N$208:$O$304,2,0)</f>
        <v>2.51</v>
      </c>
      <c r="E186" s="119" t="n">
        <f aca="false">D186*1.175</f>
        <v>2.94925</v>
      </c>
      <c r="F186" s="120" t="n">
        <f aca="false">E186*C186/(1-0.03)*$C$5</f>
        <v>4293.13505154639</v>
      </c>
      <c r="G186" s="3"/>
      <c r="H186" s="122" t="s">
        <v>158</v>
      </c>
      <c r="I186" s="3"/>
      <c r="J186" s="3"/>
      <c r="K186" s="3"/>
      <c r="L186" s="3"/>
      <c r="M186" s="3"/>
      <c r="N186" s="3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3.8" hidden="false" customHeight="false" outlineLevel="0" collapsed="false">
      <c r="A187" s="8" t="n">
        <v>54042014</v>
      </c>
      <c r="B187" s="121" t="s">
        <v>159</v>
      </c>
      <c r="C187" s="1" t="n">
        <v>2</v>
      </c>
      <c r="D187" s="119" t="n">
        <f aca="false">VLOOKUP(A187,$N$208:$O$304,2,0)</f>
        <v>2.66</v>
      </c>
      <c r="E187" s="119" t="n">
        <f aca="false">D187*1.175</f>
        <v>3.1255</v>
      </c>
      <c r="F187" s="120" t="n">
        <f aca="false">E187*C187/(1-0.03)*$C$5</f>
        <v>4549.6969072165</v>
      </c>
      <c r="G187" s="3"/>
      <c r="H187" s="122" t="s">
        <v>158</v>
      </c>
      <c r="I187" s="3"/>
      <c r="J187" s="3"/>
      <c r="K187" s="3"/>
      <c r="L187" s="3"/>
      <c r="M187" s="3"/>
      <c r="N187" s="3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3.8" hidden="false" customHeight="false" outlineLevel="0" collapsed="false">
      <c r="A188" s="116" t="s">
        <v>160</v>
      </c>
      <c r="B188" s="118" t="s">
        <v>161</v>
      </c>
      <c r="C188" s="3" t="n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3.8" hidden="false" customHeight="false" outlineLevel="0" collapsed="false">
      <c r="A189" s="116" t="s">
        <v>162</v>
      </c>
      <c r="B189" s="118" t="s">
        <v>163</v>
      </c>
      <c r="C189" s="3" t="n">
        <v>0</v>
      </c>
      <c r="D189" s="3" t="n">
        <v>0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3.8" hidden="false" customHeight="false" outlineLevel="0" collapsed="false">
      <c r="A190" s="116" t="s">
        <v>164</v>
      </c>
      <c r="B190" s="118" t="s">
        <v>165</v>
      </c>
      <c r="C190" s="3" t="n">
        <v>0</v>
      </c>
      <c r="D190" s="3" t="n">
        <v>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3.8" hidden="false" customHeight="false" outlineLevel="0" collapsed="false">
      <c r="A191" s="116" t="s">
        <v>166</v>
      </c>
      <c r="B191" s="118" t="s">
        <v>167</v>
      </c>
      <c r="C191" s="3" t="n">
        <v>0</v>
      </c>
      <c r="D191" s="3" t="n"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3.8" hidden="false" customHeight="false" outlineLevel="0" collapsed="false">
      <c r="A192" s="123" t="s">
        <v>168</v>
      </c>
      <c r="B192" s="124" t="s">
        <v>169</v>
      </c>
      <c r="C192" s="4" t="n">
        <v>0</v>
      </c>
      <c r="D192" s="4" t="n">
        <v>0</v>
      </c>
      <c r="E192" s="4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3.8" hidden="false" customHeight="false" outlineLevel="0" collapsed="false">
      <c r="A193" s="3"/>
      <c r="B193" s="3"/>
      <c r="C193" s="3"/>
      <c r="D193" s="3"/>
      <c r="E193" s="3"/>
      <c r="F193" s="125" t="n">
        <f aca="false">SUM(F181:F192)</f>
        <v>73496.4195876289</v>
      </c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3.8" hidden="false" customHeight="false" outlineLevel="0" collapsed="false">
      <c r="A194" s="97" t="s">
        <v>170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" hidden="false" customHeight="true" outlineLevel="0" collapsed="false">
      <c r="A195" s="62"/>
      <c r="B195" s="126" t="s">
        <v>171</v>
      </c>
      <c r="C195" s="127" t="s">
        <v>172</v>
      </c>
      <c r="D195" s="127"/>
      <c r="E195" s="127" t="s">
        <v>173</v>
      </c>
      <c r="F195" s="127"/>
      <c r="G195" s="127"/>
      <c r="H195" s="126" t="s">
        <v>174</v>
      </c>
      <c r="I195" s="126"/>
      <c r="J195" s="62"/>
      <c r="K195" s="62"/>
      <c r="L195" s="62"/>
      <c r="M195" s="3"/>
      <c r="N195" s="3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3.8" hidden="false" customHeight="false" outlineLevel="0" collapsed="false">
      <c r="A196" s="128" t="s">
        <v>175</v>
      </c>
      <c r="B196" s="129" t="s">
        <v>47</v>
      </c>
      <c r="C196" s="130" t="s">
        <v>52</v>
      </c>
      <c r="D196" s="131" t="s">
        <v>84</v>
      </c>
      <c r="E196" s="61" t="s">
        <v>52</v>
      </c>
      <c r="F196" s="128" t="s">
        <v>176</v>
      </c>
      <c r="G196" s="107" t="s">
        <v>177</v>
      </c>
      <c r="H196" s="132" t="s">
        <v>178</v>
      </c>
      <c r="I196" s="133" t="s">
        <v>84</v>
      </c>
      <c r="J196" s="128" t="s">
        <v>57</v>
      </c>
      <c r="K196" s="128" t="s">
        <v>179</v>
      </c>
      <c r="L196" s="62"/>
      <c r="M196" s="3"/>
      <c r="N196" s="3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3.8" hidden="false" customHeight="false" outlineLevel="0" collapsed="false">
      <c r="A197" s="134" t="n">
        <v>1</v>
      </c>
      <c r="B197" s="127" t="n">
        <v>10</v>
      </c>
      <c r="C197" s="134" t="n">
        <v>2387</v>
      </c>
      <c r="D197" s="106" t="n">
        <v>6</v>
      </c>
      <c r="E197" s="134" t="n">
        <v>2471</v>
      </c>
      <c r="F197" s="135" t="n">
        <v>2</v>
      </c>
      <c r="G197" s="106" t="n">
        <v>0</v>
      </c>
      <c r="H197" s="134" t="n">
        <v>0</v>
      </c>
      <c r="I197" s="106" t="n">
        <v>0</v>
      </c>
      <c r="J197" s="135" t="n">
        <v>0</v>
      </c>
      <c r="K197" s="106" t="n">
        <v>0</v>
      </c>
      <c r="L197" s="62"/>
      <c r="M197" s="3"/>
      <c r="N197" s="3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3.8" hidden="false" customHeight="false" outlineLevel="0" collapsed="false">
      <c r="A198" s="136" t="n">
        <v>2</v>
      </c>
      <c r="B198" s="137" t="n">
        <v>10</v>
      </c>
      <c r="C198" s="136" t="n">
        <v>2387</v>
      </c>
      <c r="D198" s="111" t="n">
        <v>4</v>
      </c>
      <c r="E198" s="136" t="n">
        <v>2471</v>
      </c>
      <c r="F198" s="135" t="n">
        <v>2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2"/>
      <c r="M198" s="3"/>
      <c r="N198" s="3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3.8" hidden="false" customHeight="false" outlineLevel="0" collapsed="false">
      <c r="A199" s="61" t="n">
        <v>3</v>
      </c>
      <c r="B199" s="138" t="n">
        <v>0</v>
      </c>
      <c r="C199" s="61" t="n">
        <v>0</v>
      </c>
      <c r="D199" s="107" t="n">
        <v>0</v>
      </c>
      <c r="E199" s="61" t="n">
        <v>0</v>
      </c>
      <c r="F199" s="135" t="n">
        <v>0</v>
      </c>
      <c r="G199" s="106" t="n">
        <v>0</v>
      </c>
      <c r="H199" s="61" t="n">
        <v>0</v>
      </c>
      <c r="I199" s="106" t="n">
        <v>0</v>
      </c>
      <c r="J199" s="62" t="n">
        <v>0</v>
      </c>
      <c r="K199" s="107"/>
      <c r="L199" s="62"/>
      <c r="M199" s="3"/>
      <c r="N199" s="3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3.8" hidden="false" customHeight="false" outlineLevel="0" collapsed="false">
      <c r="A200" s="136" t="n">
        <v>4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2"/>
      <c r="M200" s="3"/>
      <c r="N200" s="3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3.8" hidden="false" customHeight="false" outlineLevel="0" collapsed="false">
      <c r="A201" s="61" t="n">
        <v>5</v>
      </c>
      <c r="B201" s="138" t="n">
        <v>0</v>
      </c>
      <c r="C201" s="61" t="n">
        <v>0</v>
      </c>
      <c r="D201" s="107" t="n">
        <v>0</v>
      </c>
      <c r="E201" s="61" t="n">
        <v>0</v>
      </c>
      <c r="F201" s="135" t="n">
        <v>0</v>
      </c>
      <c r="G201" s="106" t="n">
        <v>0</v>
      </c>
      <c r="H201" s="61" t="n">
        <v>0</v>
      </c>
      <c r="I201" s="106" t="n">
        <v>0</v>
      </c>
      <c r="J201" s="62" t="n">
        <v>0</v>
      </c>
      <c r="K201" s="107"/>
      <c r="L201" s="62"/>
      <c r="M201" s="3"/>
      <c r="N201" s="3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3.8" hidden="false" customHeight="false" outlineLevel="0" collapsed="false">
      <c r="A202" s="136" t="n">
        <v>6</v>
      </c>
      <c r="B202" s="137" t="n">
        <v>0</v>
      </c>
      <c r="C202" s="139" t="str">
        <f aca="false">SUM(B88:B96)</f>
        <v>7,040.5</v>
      </c>
      <c r="D202" s="111" t="n">
        <v>0</v>
      </c>
      <c r="E202" s="136" t="n">
        <v>0</v>
      </c>
      <c r="F202" s="135" t="n">
        <v>0</v>
      </c>
      <c r="G202" s="106" t="n">
        <v>0</v>
      </c>
      <c r="H202" s="136" t="n">
        <v>0</v>
      </c>
      <c r="I202" s="106" t="n">
        <v>0</v>
      </c>
      <c r="J202" s="117" t="n">
        <v>0</v>
      </c>
      <c r="K202" s="111"/>
      <c r="L202" s="62"/>
      <c r="M202" s="3"/>
      <c r="N202" s="3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3.8" hidden="false" customHeight="false" outlineLevel="0" collapsed="false">
      <c r="A203" s="61" t="n">
        <v>7</v>
      </c>
      <c r="B203" s="138" t="n">
        <v>0</v>
      </c>
      <c r="C203" s="61" t="n">
        <v>0</v>
      </c>
      <c r="D203" s="107" t="n">
        <v>0</v>
      </c>
      <c r="E203" s="61" t="n">
        <v>0</v>
      </c>
      <c r="F203" s="135" t="n">
        <v>0</v>
      </c>
      <c r="G203" s="106" t="n">
        <v>0</v>
      </c>
      <c r="H203" s="61" t="n">
        <v>0</v>
      </c>
      <c r="I203" s="106" t="n">
        <v>0</v>
      </c>
      <c r="J203" s="62" t="n">
        <v>0</v>
      </c>
      <c r="K203" s="107"/>
      <c r="L203" s="62"/>
      <c r="M203" s="3"/>
      <c r="N203" s="3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3.8" hidden="false" customHeight="false" outlineLevel="0" collapsed="false">
      <c r="A204" s="136" t="n">
        <v>8</v>
      </c>
      <c r="B204" s="137" t="n">
        <v>0</v>
      </c>
      <c r="C204" s="136" t="n">
        <v>0</v>
      </c>
      <c r="D204" s="111" t="n">
        <v>0</v>
      </c>
      <c r="E204" s="136" t="n">
        <v>0</v>
      </c>
      <c r="F204" s="135" t="n">
        <v>0</v>
      </c>
      <c r="G204" s="106" t="n">
        <v>0</v>
      </c>
      <c r="H204" s="136" t="n">
        <v>0</v>
      </c>
      <c r="I204" s="106" t="n">
        <v>0</v>
      </c>
      <c r="J204" s="117" t="n">
        <v>0</v>
      </c>
      <c r="K204" s="111"/>
      <c r="L204" s="62"/>
      <c r="M204" s="3"/>
      <c r="N204" s="3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3.8" hidden="false" customHeight="false" outlineLevel="0" collapsed="false">
      <c r="A205" s="136" t="n">
        <v>9</v>
      </c>
      <c r="B205" s="117" t="n">
        <v>0</v>
      </c>
      <c r="C205" s="136" t="n">
        <v>0</v>
      </c>
      <c r="D205" s="111" t="n">
        <v>0</v>
      </c>
      <c r="E205" s="136" t="n">
        <v>0</v>
      </c>
      <c r="F205" s="135" t="n">
        <v>0</v>
      </c>
      <c r="G205" s="106" t="n">
        <v>0</v>
      </c>
      <c r="H205" s="136" t="n">
        <v>0</v>
      </c>
      <c r="I205" s="106" t="n">
        <v>0</v>
      </c>
      <c r="J205" s="117" t="n">
        <v>0</v>
      </c>
      <c r="K205" s="111"/>
      <c r="L205" s="62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3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3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15" t="s">
        <v>143</v>
      </c>
      <c r="H208" s="115" t="s">
        <v>143</v>
      </c>
      <c r="I208" s="115" t="s">
        <v>180</v>
      </c>
      <c r="J208" s="1"/>
      <c r="K208" s="1"/>
      <c r="L208" s="1"/>
      <c r="M208" s="1"/>
      <c r="N208" s="140" t="n">
        <v>50220020</v>
      </c>
      <c r="O208" s="141" t="n">
        <v>3.52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3.8" hidden="false" customHeight="false" outlineLevel="0" collapsed="false">
      <c r="A209" s="1" t="n">
        <v>1</v>
      </c>
      <c r="B209" s="5" t="s">
        <v>181</v>
      </c>
      <c r="C209" s="142" t="s">
        <v>182</v>
      </c>
      <c r="D209" s="5" t="s">
        <v>183</v>
      </c>
      <c r="E209" s="5" t="s">
        <v>184</v>
      </c>
      <c r="F209" s="142" t="s">
        <v>185</v>
      </c>
      <c r="G209" s="142" t="s">
        <v>186</v>
      </c>
      <c r="H209" s="142" t="s">
        <v>187</v>
      </c>
      <c r="I209" s="142" t="s">
        <v>188</v>
      </c>
      <c r="J209" s="142" t="s">
        <v>189</v>
      </c>
      <c r="K209" s="1"/>
      <c r="L209" s="1"/>
      <c r="M209" s="143" t="s">
        <v>190</v>
      </c>
      <c r="N209" s="8" t="n">
        <v>50220021</v>
      </c>
      <c r="O209" s="144" t="n">
        <v>3.52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3.8" hidden="false" customHeight="false" outlineLevel="0" collapsed="false">
      <c r="A210" s="1"/>
      <c r="B210" s="6" t="s">
        <v>43</v>
      </c>
      <c r="C210" s="139" t="str">
        <f aca="false">SUM(B60:B68)/1000</f>
        <v>7.0</v>
      </c>
      <c r="D210" s="64" t="n">
        <v>0.14</v>
      </c>
      <c r="E210" s="139" t="n">
        <f aca="false">C210/(1-D210)</f>
        <v>8.13953488372093</v>
      </c>
      <c r="F210" s="1" t="n">
        <v>11221205</v>
      </c>
      <c r="G210" s="145" t="n">
        <f aca="false">VLOOKUP(F210,$N$208:$O$304,2,0)</f>
        <v>5.75</v>
      </c>
      <c r="H210" s="139" t="n">
        <f aca="false">G210*1.175</f>
        <v>6.75625</v>
      </c>
      <c r="I210" s="1" t="n">
        <f aca="false">H210*1.06*$C$5*E210</f>
        <v>41154.3613372093</v>
      </c>
      <c r="J210" s="1"/>
      <c r="K210" s="1"/>
      <c r="L210" s="1"/>
      <c r="M210" s="146" t="s">
        <v>191</v>
      </c>
      <c r="N210" s="8" t="n">
        <v>50220022</v>
      </c>
      <c r="O210" s="144" t="n">
        <v>1.19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3.8" hidden="false" customHeight="false" outlineLevel="0" collapsed="false">
      <c r="A211" s="1"/>
      <c r="B211" s="6" t="s">
        <v>59</v>
      </c>
      <c r="C211" s="139" t="str">
        <f aca="false">SUM(B74:B82)/1000</f>
        <v>7.0</v>
      </c>
      <c r="D211" s="64" t="n">
        <f aca="false">+D210</f>
        <v>0.14</v>
      </c>
      <c r="E211" s="139" t="n">
        <f aca="false">C211/(1-D211)</f>
        <v>8.13953488372093</v>
      </c>
      <c r="F211" s="1" t="n">
        <v>11223001</v>
      </c>
      <c r="G211" s="145" t="n">
        <f aca="false">VLOOKUP(F211,$N$208:$O$304,2,0)</f>
        <v>5.25</v>
      </c>
      <c r="H211" s="139" t="n">
        <f aca="false">G211*1.175</f>
        <v>6.16875</v>
      </c>
      <c r="I211" s="1" t="n">
        <f aca="false">H211*1.06*$C$5*E211</f>
        <v>37575.7212209302</v>
      </c>
      <c r="J211" s="1"/>
      <c r="K211" s="1"/>
      <c r="L211" s="1"/>
      <c r="M211" s="146" t="s">
        <v>192</v>
      </c>
      <c r="N211" s="8" t="n">
        <v>50220024</v>
      </c>
      <c r="O211" s="144" t="n">
        <v>1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3.8" hidden="false" customHeight="false" outlineLevel="0" collapsed="false">
      <c r="A212" s="1"/>
      <c r="B212" s="1" t="s">
        <v>193</v>
      </c>
      <c r="C212" s="139" t="str">
        <f aca="false">SUM(B88:B96)/1000</f>
        <v>7.0</v>
      </c>
      <c r="D212" s="64" t="n">
        <f aca="false">+D211</f>
        <v>0.14</v>
      </c>
      <c r="E212" s="139" t="str">
        <f aca="false">C212/(1-H114)</f>
        <v>8.2</v>
      </c>
      <c r="F212" s="1" t="n">
        <v>11222206</v>
      </c>
      <c r="G212" s="145" t="n">
        <f aca="false">VLOOKUP(F212,$N$208:$O$304,2,0)</f>
        <v>5.71</v>
      </c>
      <c r="H212" s="139" t="n">
        <f aca="false">G212*1.175</f>
        <v>6.70925</v>
      </c>
      <c r="I212" s="1" t="n">
        <f aca="false">H212*1.06*$C$5*E212</f>
        <v>41171.661506</v>
      </c>
      <c r="J212" s="1"/>
      <c r="K212" s="1"/>
      <c r="L212" s="1"/>
      <c r="M212" s="146" t="s">
        <v>194</v>
      </c>
      <c r="N212" s="8" t="n">
        <v>50220026</v>
      </c>
      <c r="O212" s="144" t="n">
        <v>1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3.8" hidden="false" customHeight="false" outlineLevel="0" collapsed="false">
      <c r="A213" s="1"/>
      <c r="B213" s="1" t="s">
        <v>195</v>
      </c>
      <c r="C213" s="139" t="n">
        <f aca="false">SUM($M$59:$M$92)*2/1000</f>
        <v>13.684</v>
      </c>
      <c r="D213" s="64" t="str">
        <f aca="false">+H114</f>
        <v>14%</v>
      </c>
      <c r="E213" s="139" t="n">
        <f aca="false">C213/(1-D213)</f>
        <v>15.9116279069767</v>
      </c>
      <c r="F213" s="1" t="n">
        <v>50220070</v>
      </c>
      <c r="G213" s="145" t="str">
        <f aca="false">+O271</f>
        <v>2.85</v>
      </c>
      <c r="H213" s="139" t="n">
        <f aca="false">G213*1.175</f>
        <v>3.34875</v>
      </c>
      <c r="I213" s="1" t="n">
        <f aca="false">H213*1.06*$C$5*E213</f>
        <v>39875.6621002326</v>
      </c>
      <c r="J213" s="1"/>
      <c r="K213" s="1"/>
      <c r="L213" s="1"/>
      <c r="M213" s="146" t="s">
        <v>196</v>
      </c>
      <c r="N213" s="8" t="n">
        <v>68061310</v>
      </c>
      <c r="O213" s="144" t="n">
        <v>0.1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3.8" hidden="false" customHeight="false" outlineLevel="0" collapsed="false">
      <c r="A214" s="1"/>
      <c r="B214" s="5" t="s">
        <v>197</v>
      </c>
      <c r="C214" s="147" t="n">
        <f aca="false">SUM($M$59:$M$92)*2/1000</f>
        <v>13.684</v>
      </c>
      <c r="D214" s="148" t="str">
        <f aca="false">+D213</f>
        <v>14%</v>
      </c>
      <c r="E214" s="147" t="n">
        <f aca="false">C214/(1-D214)</f>
        <v>15.9116279069767</v>
      </c>
      <c r="F214" s="5" t="str">
        <f aca="false">+'[1]price list'!$b$77</f>
        <v>#REF!</v>
      </c>
      <c r="G214" s="149" t="str">
        <f aca="false">VLOOKUP(F214,$N$208:$O$304,2,0)</f>
        <v>#REF!</v>
      </c>
      <c r="H214" s="147" t="e">
        <f aca="false">G214*1.175</f>
        <v>#VALUE!</v>
      </c>
      <c r="I214" s="5" t="e">
        <f aca="false">H214*1.06*$C$5*E214</f>
        <v>#VALUE!</v>
      </c>
      <c r="J214" s="5"/>
      <c r="K214" s="1"/>
      <c r="L214" s="1"/>
      <c r="M214" s="146" t="s">
        <v>198</v>
      </c>
      <c r="N214" s="150" t="n">
        <v>53220068</v>
      </c>
      <c r="O214" s="144" t="n">
        <v>0.31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3.8" hidden="false" customHeight="false" outlineLevel="0" collapsed="false">
      <c r="A215" s="1"/>
      <c r="B215" s="1" t="s">
        <v>199</v>
      </c>
      <c r="C215" s="139" t="n">
        <f aca="false">SUM(C210:C214)</f>
        <v>27.368</v>
      </c>
      <c r="D215" s="1"/>
      <c r="E215" s="139" t="n">
        <f aca="false">SUM(E210:E214)</f>
        <v>48.1023255813953</v>
      </c>
      <c r="F215" s="1"/>
      <c r="G215" s="1"/>
      <c r="H215" s="1"/>
      <c r="I215" s="6" t="e">
        <f aca="false">SUM(I210:I214)</f>
        <v>#VALUE!</v>
      </c>
      <c r="J215" s="1"/>
      <c r="K215" s="1"/>
      <c r="L215" s="1"/>
      <c r="M215" s="146" t="s">
        <v>200</v>
      </c>
      <c r="N215" s="150" t="n">
        <v>53220069</v>
      </c>
      <c r="O215" s="144" t="n">
        <v>0.31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46" t="s">
        <v>201</v>
      </c>
      <c r="N216" s="150" t="n">
        <v>53220103</v>
      </c>
      <c r="O216" s="144" t="n">
        <v>0.37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 t="str">
        <f aca="false">50000*700</f>
        <v>35,000,000</v>
      </c>
      <c r="J217" s="1"/>
      <c r="K217" s="1"/>
      <c r="L217" s="1"/>
      <c r="M217" s="146" t="s">
        <v>202</v>
      </c>
      <c r="N217" s="150" t="n">
        <v>53220104</v>
      </c>
      <c r="O217" s="144" t="n">
        <v>0.37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46" t="s">
        <v>203</v>
      </c>
      <c r="N218" s="150" t="n">
        <v>68980502</v>
      </c>
      <c r="O218" s="144" t="n">
        <v>0.07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46" t="s">
        <v>204</v>
      </c>
      <c r="N219" s="150" t="n">
        <v>68980501</v>
      </c>
      <c r="O219" s="144" t="n">
        <v>0.07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46" t="s">
        <v>205</v>
      </c>
      <c r="N220" s="150" t="n">
        <v>68980503</v>
      </c>
      <c r="O220" s="144" t="n">
        <v>0.1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46" t="s">
        <v>206</v>
      </c>
      <c r="N221" s="150" t="n">
        <v>53220121</v>
      </c>
      <c r="O221" s="144" t="n">
        <v>0.12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15" t="s">
        <v>143</v>
      </c>
      <c r="H222" s="115" t="s">
        <v>143</v>
      </c>
      <c r="I222" s="115" t="s">
        <v>180</v>
      </c>
      <c r="J222" s="1"/>
      <c r="K222" s="1"/>
      <c r="L222" s="1"/>
      <c r="M222" s="146" t="s">
        <v>207</v>
      </c>
      <c r="N222" s="150" t="n">
        <v>53220122</v>
      </c>
      <c r="O222" s="144" t="n">
        <v>0.12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true" outlineLevel="0" collapsed="false">
      <c r="A223" s="1"/>
      <c r="B223" s="151" t="s">
        <v>4</v>
      </c>
      <c r="C223" s="142" t="s">
        <v>208</v>
      </c>
      <c r="D223" s="142" t="s">
        <v>209</v>
      </c>
      <c r="E223" s="142" t="s">
        <v>210</v>
      </c>
      <c r="F223" s="142" t="str">
        <f aca="false">+F209</f>
        <v>Code</v>
      </c>
      <c r="G223" s="142" t="str">
        <f aca="false">+G209</f>
        <v>List Price</v>
      </c>
      <c r="H223" s="142" t="s">
        <v>187</v>
      </c>
      <c r="I223" s="142" t="s">
        <v>188</v>
      </c>
      <c r="J223" s="142" t="s">
        <v>189</v>
      </c>
      <c r="K223" s="1"/>
      <c r="L223" s="1"/>
      <c r="M223" s="146" t="s">
        <v>211</v>
      </c>
      <c r="N223" s="150" t="n">
        <v>53220123</v>
      </c>
      <c r="O223" s="144" t="n">
        <v>0.12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3.8" hidden="false" customHeight="false" outlineLevel="0" collapsed="false">
      <c r="A224" s="1"/>
      <c r="B224" s="71" t="s">
        <v>86</v>
      </c>
      <c r="C224" s="139" t="n">
        <f aca="false">+F142</f>
        <v>11</v>
      </c>
      <c r="D224" s="64" t="n">
        <v>0.03</v>
      </c>
      <c r="E224" s="139" t="n">
        <f aca="false">C224/(1-D224)</f>
        <v>11.340206185567</v>
      </c>
      <c r="F224" s="140" t="n">
        <v>50220020</v>
      </c>
      <c r="G224" s="145" t="n">
        <f aca="false">VLOOKUP(F224,$N$208:$O$304,2,0)</f>
        <v>3.52</v>
      </c>
      <c r="H224" s="145" t="n">
        <f aca="false">G224*1.175</f>
        <v>4.136</v>
      </c>
      <c r="I224" s="1" t="n">
        <f aca="false">H224*1.06*$C$5*E224</f>
        <v>35100.3985154639</v>
      </c>
      <c r="J224" s="1"/>
      <c r="K224" s="1"/>
      <c r="L224" s="1"/>
      <c r="M224" s="146" t="s">
        <v>212</v>
      </c>
      <c r="N224" s="150" t="n">
        <v>50220037</v>
      </c>
      <c r="O224" s="144" t="n">
        <v>35.58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3.8" hidden="false" customHeight="false" outlineLevel="0" collapsed="false">
      <c r="A225" s="1"/>
      <c r="B225" s="79" t="s">
        <v>88</v>
      </c>
      <c r="C225" s="139" t="n">
        <f aca="false">+F143</f>
        <v>11</v>
      </c>
      <c r="D225" s="64" t="n">
        <f aca="false">+D224</f>
        <v>0.03</v>
      </c>
      <c r="E225" s="139" t="n">
        <f aca="false">C225/(1-D225)</f>
        <v>11.340206185567</v>
      </c>
      <c r="F225" s="8" t="n">
        <v>50220021</v>
      </c>
      <c r="G225" s="145" t="n">
        <f aca="false">VLOOKUP(F225,$N$208:$O$304,2,0)</f>
        <v>3.52</v>
      </c>
      <c r="H225" s="145" t="n">
        <f aca="false">G225*1.175</f>
        <v>4.136</v>
      </c>
      <c r="I225" s="1" t="n">
        <f aca="false">H225*1.06*$C$5*E225</f>
        <v>35100.3985154639</v>
      </c>
      <c r="J225" s="1"/>
      <c r="K225" s="1"/>
      <c r="L225" s="1"/>
      <c r="M225" s="146" t="s">
        <v>213</v>
      </c>
      <c r="N225" s="150" t="n">
        <v>50220036</v>
      </c>
      <c r="O225" s="144" t="n">
        <v>35.58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3.8" hidden="false" customHeight="false" outlineLevel="0" collapsed="false">
      <c r="A226" s="1"/>
      <c r="B226" s="71" t="s">
        <v>89</v>
      </c>
      <c r="C226" s="152" t="n">
        <f aca="false">+F144</f>
        <v>0</v>
      </c>
      <c r="D226" s="64" t="n">
        <f aca="false">+D225</f>
        <v>0.03</v>
      </c>
      <c r="E226" s="139" t="n">
        <f aca="false">C226/(1-D226)</f>
        <v>0</v>
      </c>
      <c r="F226" s="153" t="n">
        <v>50220086</v>
      </c>
      <c r="G226" s="145" t="e">
        <f aca="false">VLOOKUP(F226,$N$208:$O$304,2,0)</f>
        <v>#N/A</v>
      </c>
      <c r="H226" s="154" t="n">
        <v>0</v>
      </c>
      <c r="I226" s="1" t="n">
        <f aca="false">H226*1.06*$C$5*E226</f>
        <v>0</v>
      </c>
      <c r="J226" s="1"/>
      <c r="K226" s="1"/>
      <c r="L226" s="1"/>
      <c r="M226" s="146" t="s">
        <v>214</v>
      </c>
      <c r="N226" s="150" t="n">
        <v>50220115</v>
      </c>
      <c r="O226" s="144" t="n">
        <v>69.72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3.8" hidden="false" customHeight="false" outlineLevel="0" collapsed="false">
      <c r="A227" s="1"/>
      <c r="B227" s="79" t="s">
        <v>90</v>
      </c>
      <c r="C227" s="152" t="n">
        <f aca="false">+F145</f>
        <v>0</v>
      </c>
      <c r="D227" s="64" t="n">
        <f aca="false">+D226</f>
        <v>0.03</v>
      </c>
      <c r="E227" s="139" t="n">
        <f aca="false">C227/(1-D227)</f>
        <v>0</v>
      </c>
      <c r="F227" s="153" t="n">
        <v>50220085</v>
      </c>
      <c r="G227" s="145" t="e">
        <f aca="false">VLOOKUP(F227,$N$208:$O$304,2,0)</f>
        <v>#N/A</v>
      </c>
      <c r="H227" s="154" t="n">
        <v>0</v>
      </c>
      <c r="I227" s="1" t="n">
        <f aca="false">H227*1.06*$C$5*E227</f>
        <v>0</v>
      </c>
      <c r="J227" s="1"/>
      <c r="K227" s="1"/>
      <c r="L227" s="1"/>
      <c r="M227" s="146" t="s">
        <v>215</v>
      </c>
      <c r="N227" s="150" t="n">
        <v>50220116</v>
      </c>
      <c r="O227" s="144" t="n">
        <v>69.72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3.8" hidden="false" customHeight="false" outlineLevel="0" collapsed="false">
      <c r="A228" s="8" t="n">
        <v>50220022</v>
      </c>
      <c r="B228" s="79" t="s">
        <v>92</v>
      </c>
      <c r="C228" s="139" t="n">
        <f aca="false">+F146</f>
        <v>10</v>
      </c>
      <c r="D228" s="64" t="n">
        <f aca="false">+D227</f>
        <v>0.03</v>
      </c>
      <c r="E228" s="139" t="n">
        <f aca="false">C228/(1-D228)</f>
        <v>10.3092783505155</v>
      </c>
      <c r="F228" s="8" t="s">
        <v>91</v>
      </c>
      <c r="G228" s="145" t="str">
        <f aca="false">VLOOKUP(A228,$N$208:$O$304,2,0)</f>
        <v>1.19</v>
      </c>
      <c r="H228" s="145" t="n">
        <f aca="false">G228*1.175</f>
        <v>1.39825</v>
      </c>
      <c r="I228" s="1" t="n">
        <f aca="false">H228*1.06*$C$5*E228</f>
        <v>10787.5708247423</v>
      </c>
      <c r="J228" s="1"/>
      <c r="K228" s="1"/>
      <c r="L228" s="1"/>
      <c r="M228" s="146" t="s">
        <v>216</v>
      </c>
      <c r="N228" s="150" t="s">
        <v>217</v>
      </c>
      <c r="O228" s="144" t="n">
        <v>16.86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3.8" hidden="false" customHeight="false" outlineLevel="0" collapsed="false">
      <c r="A229" s="1"/>
      <c r="B229" s="93" t="s">
        <v>94</v>
      </c>
      <c r="C229" s="139" t="n">
        <f aca="false">+F147</f>
        <v>10</v>
      </c>
      <c r="D229" s="64" t="n">
        <f aca="false">+D228</f>
        <v>0.03</v>
      </c>
      <c r="E229" s="139" t="n">
        <f aca="false">C229/(1-D229)</f>
        <v>10.3092783505155</v>
      </c>
      <c r="F229" s="8" t="n">
        <v>50220024</v>
      </c>
      <c r="G229" s="145" t="n">
        <f aca="false">VLOOKUP(F229,$N$208:$O$304,2,0)</f>
        <v>1</v>
      </c>
      <c r="H229" s="145" t="n">
        <f aca="false">G229*1.175</f>
        <v>1.175</v>
      </c>
      <c r="I229" s="1" t="n">
        <f aca="false">H229*1.06*$C$5*E229</f>
        <v>9065.18556701031</v>
      </c>
      <c r="J229" s="1"/>
      <c r="K229" s="1"/>
      <c r="L229" s="1"/>
      <c r="M229" s="146" t="s">
        <v>218</v>
      </c>
      <c r="N229" s="150" t="s">
        <v>219</v>
      </c>
      <c r="O229" s="144" t="n">
        <v>16.86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3.8" hidden="false" customHeight="false" outlineLevel="0" collapsed="false">
      <c r="A230" s="1"/>
      <c r="B230" s="93" t="s">
        <v>95</v>
      </c>
      <c r="C230" s="152" t="n">
        <f aca="false">+F148</f>
        <v>0</v>
      </c>
      <c r="D230" s="64" t="n">
        <f aca="false">+D229</f>
        <v>0.03</v>
      </c>
      <c r="E230" s="139" t="n">
        <f aca="false">C230/(1-D230)</f>
        <v>0</v>
      </c>
      <c r="F230" s="153" t="n">
        <v>50220087</v>
      </c>
      <c r="G230" s="145" t="e">
        <f aca="false">VLOOKUP(F230,$N$208:$O$304,2,0)</f>
        <v>#N/A</v>
      </c>
      <c r="H230" s="154" t="n">
        <v>0</v>
      </c>
      <c r="I230" s="1" t="n">
        <f aca="false">H230*1.06*$C$5*E230</f>
        <v>0</v>
      </c>
      <c r="J230" s="1"/>
      <c r="K230" s="1"/>
      <c r="L230" s="1"/>
      <c r="M230" s="146" t="s">
        <v>220</v>
      </c>
      <c r="N230" s="155" t="n">
        <v>53220037</v>
      </c>
      <c r="O230" s="144" t="n">
        <v>0.63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3.8" hidden="false" customHeight="false" outlineLevel="0" collapsed="false">
      <c r="A231" s="1"/>
      <c r="B231" s="93" t="s">
        <v>96</v>
      </c>
      <c r="C231" s="139" t="n">
        <f aca="false">+F149</f>
        <v>2</v>
      </c>
      <c r="D231" s="64" t="n">
        <f aca="false">+D230</f>
        <v>0.03</v>
      </c>
      <c r="E231" s="139" t="n">
        <f aca="false">C231/(1-D231)</f>
        <v>2.06185567010309</v>
      </c>
      <c r="F231" s="8" t="n">
        <v>50220026</v>
      </c>
      <c r="G231" s="145" t="n">
        <f aca="false">VLOOKUP(F231,$N$208:$O$304,2,0)</f>
        <v>1</v>
      </c>
      <c r="H231" s="145" t="n">
        <f aca="false">G231*1.175</f>
        <v>1.175</v>
      </c>
      <c r="I231" s="1" t="n">
        <f aca="false">H231*1.06*$C$5*E231</f>
        <v>1813.03711340206</v>
      </c>
      <c r="J231" s="1"/>
      <c r="K231" s="1"/>
      <c r="L231" s="1"/>
      <c r="M231" s="146" t="s">
        <v>221</v>
      </c>
      <c r="N231" s="8" t="n">
        <v>50220046</v>
      </c>
      <c r="O231" s="144" t="n">
        <v>0.84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3.8" hidden="false" customHeight="false" outlineLevel="0" collapsed="false">
      <c r="A232" s="8" t="n">
        <v>68061310</v>
      </c>
      <c r="B232" s="156" t="s">
        <v>97</v>
      </c>
      <c r="C232" s="147" t="n">
        <f aca="false">+F150</f>
        <v>4</v>
      </c>
      <c r="D232" s="148" t="n">
        <f aca="false">+D231</f>
        <v>0.03</v>
      </c>
      <c r="E232" s="147" t="n">
        <f aca="false">C232/(1-D232)</f>
        <v>4.12371134020619</v>
      </c>
      <c r="F232" s="8" t="n">
        <v>68061310</v>
      </c>
      <c r="G232" s="149" t="str">
        <f aca="false">VLOOKUP(A232,$N$208:$O$304,2,0)</f>
        <v>0.10</v>
      </c>
      <c r="H232" s="149" t="n">
        <f aca="false">G232*1.175</f>
        <v>0.1175</v>
      </c>
      <c r="I232" s="5" t="n">
        <f aca="false">H232*1.06*$C$5*E232</f>
        <v>362.607422680412</v>
      </c>
      <c r="J232" s="1"/>
      <c r="K232" s="1"/>
      <c r="L232" s="1"/>
      <c r="M232" s="146" t="s">
        <v>222</v>
      </c>
      <c r="N232" s="8" t="n">
        <v>50220047</v>
      </c>
      <c r="O232" s="144" t="n">
        <v>3.64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6" t="n">
        <f aca="false">SUM(I224:I232)</f>
        <v>92229.1979587629</v>
      </c>
      <c r="J233" s="1"/>
      <c r="K233" s="1"/>
      <c r="L233" s="1"/>
      <c r="M233" s="146" t="s">
        <v>223</v>
      </c>
      <c r="N233" s="8" t="n">
        <v>50220048</v>
      </c>
      <c r="O233" s="144" t="n">
        <v>4.77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46" t="s">
        <v>224</v>
      </c>
      <c r="N234" s="8" t="n">
        <v>50220049</v>
      </c>
      <c r="O234" s="144" t="n">
        <v>0.69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3.8" hidden="false" customHeight="false" outlineLevel="0" collapsed="false">
      <c r="A235" s="1"/>
      <c r="B235" s="1"/>
      <c r="C235" s="3"/>
      <c r="D235" s="3"/>
      <c r="E235" s="3"/>
      <c r="F235" s="3"/>
      <c r="G235" s="62" t="s">
        <v>143</v>
      </c>
      <c r="H235" s="115" t="s">
        <v>143</v>
      </c>
      <c r="I235" s="115" t="s">
        <v>180</v>
      </c>
      <c r="J235" s="1"/>
      <c r="K235" s="1"/>
      <c r="L235" s="1"/>
      <c r="M235" s="146" t="s">
        <v>225</v>
      </c>
      <c r="N235" s="8" t="n">
        <v>50220050</v>
      </c>
      <c r="O235" s="144" t="n">
        <v>2.26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3.8" hidden="false" customHeight="false" outlineLevel="0" collapsed="false">
      <c r="A236" s="1"/>
      <c r="B236" s="68" t="s">
        <v>6</v>
      </c>
      <c r="C236" s="142" t="s">
        <v>208</v>
      </c>
      <c r="D236" s="142" t="s">
        <v>209</v>
      </c>
      <c r="E236" s="142" t="s">
        <v>210</v>
      </c>
      <c r="F236" s="142" t="str">
        <f aca="false">+F223</f>
        <v>Code</v>
      </c>
      <c r="G236" s="142" t="str">
        <f aca="false">+G223</f>
        <v>List Price</v>
      </c>
      <c r="H236" s="142" t="s">
        <v>187</v>
      </c>
      <c r="I236" s="142" t="s">
        <v>188</v>
      </c>
      <c r="J236" s="1"/>
      <c r="K236" s="1"/>
      <c r="L236" s="1"/>
      <c r="M236" s="146" t="s">
        <v>226</v>
      </c>
      <c r="N236" s="8" t="n">
        <v>50220051</v>
      </c>
      <c r="O236" s="144" t="n">
        <v>3.07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3.8" hidden="false" customHeight="false" outlineLevel="0" collapsed="false">
      <c r="A237" s="1"/>
      <c r="B237" s="71" t="s">
        <v>112</v>
      </c>
      <c r="C237" s="73" t="n">
        <v>0</v>
      </c>
      <c r="D237" s="157" t="n">
        <v>0.03</v>
      </c>
      <c r="E237" s="158" t="n">
        <f aca="false">C237/(1-D237)</f>
        <v>0</v>
      </c>
      <c r="F237" s="8" t="n">
        <v>50220046</v>
      </c>
      <c r="G237" s="145" t="n">
        <f aca="false">VLOOKUP(F237,$N$208:$O$304,2,0)</f>
        <v>0.84</v>
      </c>
      <c r="H237" s="145" t="n">
        <f aca="false">G237*1.175</f>
        <v>0.987</v>
      </c>
      <c r="I237" s="1" t="n">
        <f aca="false">H237*1.06*$C$5*E237</f>
        <v>0</v>
      </c>
      <c r="J237" s="1"/>
      <c r="K237" s="1"/>
      <c r="L237" s="1"/>
      <c r="M237" s="146" t="s">
        <v>227</v>
      </c>
      <c r="N237" s="8" t="n">
        <v>50220038</v>
      </c>
      <c r="O237" s="144" t="n">
        <v>2.01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3.8" hidden="false" customHeight="false" outlineLevel="0" collapsed="false">
      <c r="A238" s="1"/>
      <c r="B238" s="93" t="s">
        <v>116</v>
      </c>
      <c r="C238" s="87" t="n">
        <v>1</v>
      </c>
      <c r="D238" s="159" t="n">
        <v>0.03</v>
      </c>
      <c r="E238" s="160" t="n">
        <f aca="false">C238/(1-D238)</f>
        <v>1.03092783505155</v>
      </c>
      <c r="F238" s="8" t="n">
        <v>50220047</v>
      </c>
      <c r="G238" s="145" t="n">
        <f aca="false">VLOOKUP(F238,$N$208:$O$304,2,0)</f>
        <v>3.64</v>
      </c>
      <c r="H238" s="145" t="n">
        <f aca="false">G238*1.175</f>
        <v>4.277</v>
      </c>
      <c r="I238" s="1" t="n">
        <f aca="false">H238*1.06*$C$5*E238</f>
        <v>3299.72754639175</v>
      </c>
      <c r="J238" s="1"/>
      <c r="K238" s="1"/>
      <c r="L238" s="1"/>
      <c r="M238" s="146" t="s">
        <v>228</v>
      </c>
      <c r="N238" s="8" t="n">
        <v>50220057</v>
      </c>
      <c r="O238" s="144" t="n">
        <v>1.66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3.8" hidden="false" customHeight="false" outlineLevel="0" collapsed="false">
      <c r="A239" s="1"/>
      <c r="B239" s="79" t="s">
        <v>120</v>
      </c>
      <c r="C239" s="81" t="n">
        <v>1</v>
      </c>
      <c r="D239" s="161" t="n">
        <v>0.03</v>
      </c>
      <c r="E239" s="162" t="n">
        <f aca="false">C239/(1-D239)</f>
        <v>1.03092783505155</v>
      </c>
      <c r="F239" s="8" t="n">
        <v>50220048</v>
      </c>
      <c r="G239" s="145" t="n">
        <f aca="false">VLOOKUP(F239,$N$208:$O$304,2,0)</f>
        <v>4.77</v>
      </c>
      <c r="H239" s="145" t="n">
        <f aca="false">G239*1.175</f>
        <v>5.60475</v>
      </c>
      <c r="I239" s="1" t="n">
        <f aca="false">H239*1.06*$C$5*E239</f>
        <v>4324.09351546392</v>
      </c>
      <c r="J239" s="1"/>
      <c r="K239" s="1"/>
      <c r="L239" s="1"/>
      <c r="M239" s="146" t="s">
        <v>229</v>
      </c>
      <c r="N239" s="8" t="n">
        <v>50200300</v>
      </c>
      <c r="O239" s="144" t="n">
        <v>6.43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3.8" hidden="false" customHeight="false" outlineLevel="0" collapsed="false">
      <c r="A240" s="1"/>
      <c r="B240" s="93" t="s">
        <v>123</v>
      </c>
      <c r="C240" s="86"/>
      <c r="D240" s="64" t="n">
        <v>0.03</v>
      </c>
      <c r="E240" s="160" t="n">
        <f aca="false">C240/(1-D240)</f>
        <v>0</v>
      </c>
      <c r="F240" s="163" t="n">
        <v>53220120</v>
      </c>
      <c r="G240" s="145" t="e">
        <f aca="false">VLOOKUP(F240,$N$208:$O$304,2,0)</f>
        <v>#N/A</v>
      </c>
      <c r="H240" s="145" t="n">
        <v>0</v>
      </c>
      <c r="I240" s="1" t="n">
        <f aca="false">H240*1.06*$C$5*E240</f>
        <v>0</v>
      </c>
      <c r="J240" s="1"/>
      <c r="K240" s="1"/>
      <c r="L240" s="1"/>
      <c r="M240" s="146" t="s">
        <v>230</v>
      </c>
      <c r="N240" s="8" t="n">
        <v>50200301</v>
      </c>
      <c r="O240" s="144" t="n">
        <v>6.43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3.8" hidden="false" customHeight="false" outlineLevel="0" collapsed="false">
      <c r="A241" s="1"/>
      <c r="B241" s="71" t="s">
        <v>127</v>
      </c>
      <c r="C241" s="73" t="n">
        <v>0</v>
      </c>
      <c r="D241" s="157" t="n">
        <v>0.03</v>
      </c>
      <c r="E241" s="158" t="n">
        <f aca="false">C241/(1-D241)</f>
        <v>0</v>
      </c>
      <c r="F241" s="8" t="n">
        <v>50220049</v>
      </c>
      <c r="G241" s="145" t="n">
        <f aca="false">VLOOKUP(F241,$N$208:$O$304,2,0)</f>
        <v>0.69</v>
      </c>
      <c r="H241" s="145" t="n">
        <f aca="false">G241*1.175</f>
        <v>0.81075</v>
      </c>
      <c r="I241" s="1" t="n">
        <f aca="false">H241*1.06*$C$5*E241</f>
        <v>0</v>
      </c>
      <c r="J241" s="1"/>
      <c r="K241" s="1"/>
      <c r="L241" s="1"/>
      <c r="M241" s="146" t="s">
        <v>231</v>
      </c>
      <c r="N241" s="8" t="n">
        <v>50200302</v>
      </c>
      <c r="O241" s="144" t="n">
        <v>6.43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3.8" hidden="false" customHeight="false" outlineLevel="0" collapsed="false">
      <c r="A242" s="1"/>
      <c r="B242" s="93" t="s">
        <v>129</v>
      </c>
      <c r="C242" s="87" t="n">
        <v>1</v>
      </c>
      <c r="D242" s="159" t="n">
        <v>0.03</v>
      </c>
      <c r="E242" s="160" t="n">
        <f aca="false">C242/(1-D242)</f>
        <v>1.03092783505155</v>
      </c>
      <c r="F242" s="8" t="n">
        <v>50220050</v>
      </c>
      <c r="G242" s="145" t="n">
        <f aca="false">VLOOKUP(F242,$N$208:$O$304,2,0)</f>
        <v>2.26</v>
      </c>
      <c r="H242" s="145" t="n">
        <f aca="false">G242*1.175</f>
        <v>2.6555</v>
      </c>
      <c r="I242" s="1" t="n">
        <f aca="false">H242*1.06*$C$5*E242</f>
        <v>2048.73193814433</v>
      </c>
      <c r="J242" s="1"/>
      <c r="K242" s="1"/>
      <c r="L242" s="1"/>
      <c r="M242" s="146" t="s">
        <v>232</v>
      </c>
      <c r="N242" s="8" t="n">
        <v>51200084</v>
      </c>
      <c r="O242" s="144" t="n">
        <v>5.93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3.8" hidden="false" customHeight="false" outlineLevel="0" collapsed="false">
      <c r="A243" s="1"/>
      <c r="B243" s="93" t="s">
        <v>132</v>
      </c>
      <c r="C243" s="87" t="n">
        <v>1</v>
      </c>
      <c r="D243" s="161" t="n">
        <v>0.03</v>
      </c>
      <c r="E243" s="160" t="n">
        <f aca="false">C243/(1-D243)</f>
        <v>1.03092783505155</v>
      </c>
      <c r="F243" s="8" t="n">
        <v>50220051</v>
      </c>
      <c r="G243" s="145" t="n">
        <f aca="false">VLOOKUP(F243,$N$208:$O$304,2,0)</f>
        <v>3.07</v>
      </c>
      <c r="H243" s="145" t="n">
        <f aca="false">G243*1.175</f>
        <v>3.60725</v>
      </c>
      <c r="I243" s="1" t="n">
        <f aca="false">H243*1.06*$C$5*E243</f>
        <v>2783.01196907217</v>
      </c>
      <c r="J243" s="1"/>
      <c r="K243" s="1"/>
      <c r="L243" s="1"/>
      <c r="M243" s="146" t="s">
        <v>233</v>
      </c>
      <c r="N243" s="8" t="n">
        <v>51200085</v>
      </c>
      <c r="O243" s="144" t="n">
        <v>5.93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3.8" hidden="false" customHeight="false" outlineLevel="0" collapsed="false">
      <c r="A244" s="8" t="n">
        <v>54220002</v>
      </c>
      <c r="B244" s="71" t="s">
        <v>135</v>
      </c>
      <c r="C244" s="164" t="n">
        <f aca="false">7040.5/1000</f>
        <v>7.0405</v>
      </c>
      <c r="D244" s="157" t="n">
        <v>0.03</v>
      </c>
      <c r="E244" s="158" t="n">
        <f aca="false">C244/(1-D244)</f>
        <v>7.25824742268041</v>
      </c>
      <c r="F244" s="165" t="n">
        <v>54220001</v>
      </c>
      <c r="G244" s="145" t="str">
        <f aca="false">VLOOKUP(A244,$N$208:$O$304,2,0)</f>
        <v>1.19</v>
      </c>
      <c r="H244" s="145" t="n">
        <f aca="false">G244*1.175</f>
        <v>1.39825</v>
      </c>
      <c r="I244" s="1" t="n">
        <f aca="false">H244*1.06*$C$5*E244</f>
        <v>7594.98923915979</v>
      </c>
      <c r="J244" s="1"/>
      <c r="K244" s="1"/>
      <c r="L244" s="1"/>
      <c r="M244" s="146" t="s">
        <v>234</v>
      </c>
      <c r="N244" s="8" t="n">
        <v>51200086</v>
      </c>
      <c r="O244" s="144" t="n">
        <v>5.93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3.8" hidden="false" customHeight="false" outlineLevel="0" collapsed="false">
      <c r="A245" s="1"/>
      <c r="B245" s="93" t="s">
        <v>137</v>
      </c>
      <c r="C245" s="166" t="n">
        <f aca="false">7040.5/1000</f>
        <v>7.0405</v>
      </c>
      <c r="D245" s="159" t="n">
        <v>0.03</v>
      </c>
      <c r="E245" s="160" t="n">
        <f aca="false">C245/(1-D245)</f>
        <v>7.25824742268041</v>
      </c>
      <c r="F245" s="167" t="n">
        <v>54220006</v>
      </c>
      <c r="G245" s="145" t="n">
        <f aca="false">VLOOKUP(F245,$N$208:$O$304,2,0)</f>
        <v>0.72</v>
      </c>
      <c r="H245" s="145" t="n">
        <f aca="false">G245*1.175</f>
        <v>0.846</v>
      </c>
      <c r="I245" s="1" t="n">
        <f aca="false">H245*1.06*$C$5*E245</f>
        <v>4595.2876068866</v>
      </c>
      <c r="J245" s="1"/>
      <c r="K245" s="1"/>
      <c r="L245" s="1"/>
      <c r="M245" s="146" t="s">
        <v>235</v>
      </c>
      <c r="N245" s="8" t="n">
        <v>50220039</v>
      </c>
      <c r="O245" s="144" t="n">
        <v>12.18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3.8" hidden="false" customHeight="false" outlineLevel="0" collapsed="false">
      <c r="A246" s="1"/>
      <c r="B246" s="79" t="s">
        <v>139</v>
      </c>
      <c r="C246" s="168" t="n">
        <f aca="false">7040.5/1000</f>
        <v>7.0405</v>
      </c>
      <c r="D246" s="161" t="n">
        <v>0.03</v>
      </c>
      <c r="E246" s="162" t="n">
        <f aca="false">C246/(1-D246)</f>
        <v>7.25824742268041</v>
      </c>
      <c r="F246" s="169" t="n">
        <v>54220003</v>
      </c>
      <c r="G246" s="149" t="n">
        <f aca="false">VLOOKUP(F246,$N$208:$O$304,2,0)</f>
        <v>1.79</v>
      </c>
      <c r="H246" s="149" t="n">
        <f aca="false">G246*1.175</f>
        <v>2.10325</v>
      </c>
      <c r="I246" s="5" t="n">
        <f aca="false">H246*1.06*$C$5*E246</f>
        <v>11424.395578232</v>
      </c>
      <c r="J246" s="1"/>
      <c r="K246" s="1"/>
      <c r="L246" s="1"/>
      <c r="M246" s="146" t="s">
        <v>236</v>
      </c>
      <c r="N246" s="8" t="n">
        <v>54144211</v>
      </c>
      <c r="O246" s="144" t="n">
        <v>0.53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6" t="str">
        <f aca="false">SUM(I237:I246)</f>
        <v>36,080</v>
      </c>
      <c r="J247" s="1"/>
      <c r="K247" s="1"/>
      <c r="L247" s="1"/>
      <c r="M247" s="146" t="s">
        <v>237</v>
      </c>
      <c r="N247" s="8" t="n">
        <v>54220002</v>
      </c>
      <c r="O247" s="144" t="n">
        <v>1.19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46" t="s">
        <v>238</v>
      </c>
      <c r="N248" s="8" t="n">
        <v>54220003</v>
      </c>
      <c r="O248" s="144" t="n">
        <v>1.79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46" t="s">
        <v>239</v>
      </c>
      <c r="N249" s="8" t="n">
        <v>54220005</v>
      </c>
      <c r="O249" s="144" t="n">
        <v>0.65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46" t="s">
        <v>240</v>
      </c>
      <c r="N250" s="8" t="n">
        <v>54220006</v>
      </c>
      <c r="O250" s="144" t="n">
        <v>0.72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3.8" hidden="false" customHeight="false" outlineLevel="0" collapsed="false">
      <c r="A251" s="1"/>
      <c r="B251" s="68" t="s">
        <v>10</v>
      </c>
      <c r="C251" s="68"/>
      <c r="D251" s="3"/>
      <c r="E251" s="3"/>
      <c r="F251" s="3"/>
      <c r="G251" s="62" t="s">
        <v>143</v>
      </c>
      <c r="H251" s="62" t="s">
        <v>143</v>
      </c>
      <c r="I251" s="115" t="s">
        <v>180</v>
      </c>
      <c r="J251" s="115" t="s">
        <v>180</v>
      </c>
      <c r="K251" s="1"/>
      <c r="L251" s="1"/>
      <c r="M251" s="146" t="s">
        <v>241</v>
      </c>
      <c r="N251" s="8" t="n">
        <v>54042014</v>
      </c>
      <c r="O251" s="144" t="n">
        <v>2.66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3.8" hidden="false" customHeight="false" outlineLevel="0" collapsed="false">
      <c r="A252" s="1"/>
      <c r="B252" s="69"/>
      <c r="C252" s="142" t="s">
        <v>208</v>
      </c>
      <c r="D252" s="142" t="s">
        <v>209</v>
      </c>
      <c r="E252" s="142" t="s">
        <v>210</v>
      </c>
      <c r="F252" s="142" t="s">
        <v>185</v>
      </c>
      <c r="G252" s="142" t="s">
        <v>186</v>
      </c>
      <c r="H252" s="142" t="s">
        <v>187</v>
      </c>
      <c r="I252" s="142" t="s">
        <v>188</v>
      </c>
      <c r="J252" s="142" t="s">
        <v>188</v>
      </c>
      <c r="K252" s="1"/>
      <c r="L252" s="1"/>
      <c r="M252" s="146" t="s">
        <v>242</v>
      </c>
      <c r="N252" s="8" t="n">
        <v>54042024</v>
      </c>
      <c r="O252" s="144" t="n">
        <v>3.2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3.8" hidden="false" customHeight="false" outlineLevel="0" collapsed="false">
      <c r="A253" s="1"/>
      <c r="B253" s="74"/>
      <c r="C253" s="75"/>
      <c r="D253" s="75"/>
      <c r="E253" s="76"/>
      <c r="F253" s="76"/>
      <c r="G253" s="76"/>
      <c r="H253" s="76"/>
      <c r="I253" s="77"/>
      <c r="J253" s="1"/>
      <c r="K253" s="1"/>
      <c r="L253" s="1"/>
      <c r="M253" s="146" t="s">
        <v>243</v>
      </c>
      <c r="N253" s="8" t="n">
        <v>54042026</v>
      </c>
      <c r="O253" s="144" t="n">
        <v>3.45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3.8" hidden="false" customHeight="false" outlineLevel="0" collapsed="false">
      <c r="A254" s="1"/>
      <c r="B254" s="82"/>
      <c r="C254" s="83"/>
      <c r="D254" s="83"/>
      <c r="E254" s="84"/>
      <c r="F254" s="84"/>
      <c r="G254" s="84"/>
      <c r="H254" s="84"/>
      <c r="I254" s="85"/>
      <c r="J254" s="1"/>
      <c r="K254" s="1"/>
      <c r="L254" s="1"/>
      <c r="M254" s="146" t="s">
        <v>244</v>
      </c>
      <c r="N254" s="8" t="n">
        <v>54043014</v>
      </c>
      <c r="O254" s="144" t="n">
        <v>2.04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3.8" hidden="false" customHeight="false" outlineLevel="0" collapsed="false">
      <c r="A255" s="1"/>
      <c r="B255" s="74"/>
      <c r="C255" s="75"/>
      <c r="D255" s="75"/>
      <c r="E255" s="76"/>
      <c r="F255" s="76"/>
      <c r="G255" s="76"/>
      <c r="H255" s="76"/>
      <c r="I255" s="77"/>
      <c r="J255" s="1"/>
      <c r="K255" s="1"/>
      <c r="L255" s="1"/>
      <c r="M255" s="146" t="s">
        <v>245</v>
      </c>
      <c r="N255" s="8" t="n">
        <v>54043024</v>
      </c>
      <c r="O255" s="144" t="n">
        <v>2.13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3.8" hidden="false" customHeight="false" outlineLevel="0" collapsed="false">
      <c r="A256" s="1"/>
      <c r="B256" s="88"/>
      <c r="C256" s="89"/>
      <c r="D256" s="89"/>
      <c r="E256" s="90"/>
      <c r="F256" s="90"/>
      <c r="G256" s="90"/>
      <c r="H256" s="90"/>
      <c r="I256" s="91"/>
      <c r="J256" s="1"/>
      <c r="K256" s="1"/>
      <c r="L256" s="1"/>
      <c r="M256" s="146" t="s">
        <v>246</v>
      </c>
      <c r="N256" s="8" t="n">
        <v>54043034</v>
      </c>
      <c r="O256" s="144" t="n">
        <v>2.01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3.8" hidden="false" customHeight="false" outlineLevel="0" collapsed="false">
      <c r="A257" s="1"/>
      <c r="B257" s="82"/>
      <c r="C257" s="83"/>
      <c r="D257" s="83"/>
      <c r="E257" s="84"/>
      <c r="F257" s="84"/>
      <c r="G257" s="84"/>
      <c r="H257" s="84"/>
      <c r="I257" s="85"/>
      <c r="J257" s="1"/>
      <c r="K257" s="1"/>
      <c r="L257" s="1"/>
      <c r="M257" s="146" t="s">
        <v>247</v>
      </c>
      <c r="N257" s="8" t="n">
        <v>54043044</v>
      </c>
      <c r="O257" s="144" t="n">
        <v>2.13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3.8" hidden="false" customHeight="false" outlineLevel="0" collapsed="false">
      <c r="A258" s="1"/>
      <c r="B258" s="88"/>
      <c r="C258" s="89"/>
      <c r="D258" s="89"/>
      <c r="E258" s="90"/>
      <c r="F258" s="90"/>
      <c r="G258" s="90"/>
      <c r="H258" s="90"/>
      <c r="I258" s="91"/>
      <c r="J258" s="1"/>
      <c r="K258" s="1"/>
      <c r="L258" s="1"/>
      <c r="M258" s="146" t="s">
        <v>248</v>
      </c>
      <c r="N258" s="8" t="n">
        <v>54043054</v>
      </c>
      <c r="O258" s="144" t="n">
        <v>2.51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3.8" hidden="false" customHeight="false" outlineLevel="0" collapsed="false">
      <c r="A259" s="1"/>
      <c r="B259" s="88"/>
      <c r="C259" s="89"/>
      <c r="D259" s="89"/>
      <c r="E259" s="90"/>
      <c r="F259" s="90"/>
      <c r="G259" s="90"/>
      <c r="H259" s="90"/>
      <c r="I259" s="91"/>
      <c r="J259" s="1"/>
      <c r="K259" s="1"/>
      <c r="L259" s="1"/>
      <c r="M259" s="146" t="s">
        <v>249</v>
      </c>
      <c r="N259" s="8" t="n">
        <v>54043064</v>
      </c>
      <c r="O259" s="144" t="n">
        <v>2.16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3.8" hidden="false" customHeight="false" outlineLevel="0" collapsed="false">
      <c r="A260" s="1"/>
      <c r="B260" s="95"/>
      <c r="C260" s="80"/>
      <c r="D260" s="80"/>
      <c r="E260" s="80"/>
      <c r="F260" s="80"/>
      <c r="G260" s="80"/>
      <c r="H260" s="80"/>
      <c r="I260" s="81"/>
      <c r="J260" s="1"/>
      <c r="K260" s="1"/>
      <c r="L260" s="1"/>
      <c r="M260" s="146" t="s">
        <v>250</v>
      </c>
      <c r="N260" s="8" t="n">
        <v>50220009</v>
      </c>
      <c r="O260" s="144" t="n">
        <v>4.93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3.8" hidden="false" customHeight="false" outlineLevel="0" collapsed="false">
      <c r="A261" s="1"/>
      <c r="B261" s="83" t="s">
        <v>100</v>
      </c>
      <c r="C261" s="85" t="n">
        <v>1</v>
      </c>
      <c r="D261" s="64" t="n">
        <v>0.03</v>
      </c>
      <c r="E261" s="170" t="n">
        <f aca="false">C261/(1-D261)</f>
        <v>1.03092783505155</v>
      </c>
      <c r="F261" s="150" t="n">
        <v>50220036</v>
      </c>
      <c r="G261" s="171" t="n">
        <f aca="false">VLOOKUP(F261,$N$208:$O$304,2,0)</f>
        <v>35.58</v>
      </c>
      <c r="H261" s="84" t="str">
        <f aca="false">+G261*1.175</f>
        <v>41.8065</v>
      </c>
      <c r="I261" s="1" t="str">
        <f aca="false">H261*1.06*$C$5*E261</f>
        <v>32,263</v>
      </c>
      <c r="J261" s="1"/>
      <c r="K261" s="1"/>
      <c r="L261" s="1"/>
      <c r="M261" s="146" t="s">
        <v>251</v>
      </c>
      <c r="N261" s="8" t="n">
        <v>50220070</v>
      </c>
      <c r="O261" s="144" t="n">
        <v>1.06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3.8" hidden="false" customHeight="false" outlineLevel="0" collapsed="false">
      <c r="A262" s="1"/>
      <c r="B262" s="89" t="s">
        <v>102</v>
      </c>
      <c r="C262" s="91" t="n">
        <v>0</v>
      </c>
      <c r="D262" s="172" t="n">
        <v>0.03</v>
      </c>
      <c r="E262" s="173" t="n">
        <f aca="false">C262/(1-D262)</f>
        <v>0</v>
      </c>
      <c r="F262" s="174" t="s">
        <v>101</v>
      </c>
      <c r="G262" s="89" t="e">
        <f aca="false">VLOOKUP(F262,$N$208:$O$304,2,0)</f>
        <v>#N/A</v>
      </c>
      <c r="H262" s="80"/>
      <c r="I262" s="91" t="n">
        <v>0</v>
      </c>
      <c r="J262" s="1"/>
      <c r="K262" s="1"/>
      <c r="L262" s="1"/>
      <c r="M262" s="146" t="s">
        <v>252</v>
      </c>
      <c r="N262" s="8" t="n">
        <v>11221205</v>
      </c>
      <c r="O262" s="144" t="n">
        <v>5.75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3.8" hidden="false" customHeight="false" outlineLevel="0" collapsed="false">
      <c r="A263" s="1"/>
      <c r="B263" s="83" t="s">
        <v>104</v>
      </c>
      <c r="C263" s="85" t="n">
        <v>1</v>
      </c>
      <c r="D263" s="175" t="n">
        <v>0.03</v>
      </c>
      <c r="E263" s="170" t="n">
        <f aca="false">C263/(1-D263)</f>
        <v>1.03092783505155</v>
      </c>
      <c r="F263" s="150" t="n">
        <v>50220037</v>
      </c>
      <c r="G263" s="171" t="n">
        <f aca="false">VLOOKUP(F263,$N$208:$O$304,2,0)</f>
        <v>35.58</v>
      </c>
      <c r="H263" s="84" t="str">
        <f aca="false">+G263*1.175</f>
        <v>41.8065</v>
      </c>
      <c r="I263" s="1" t="str">
        <f aca="false">H263*1.06*$C$5*E263</f>
        <v>32,263</v>
      </c>
      <c r="J263" s="1"/>
      <c r="K263" s="1"/>
      <c r="L263" s="1"/>
      <c r="M263" s="146" t="s">
        <v>253</v>
      </c>
      <c r="N263" s="8" t="n">
        <v>11222206</v>
      </c>
      <c r="O263" s="144" t="n">
        <v>5.71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3.8" hidden="false" customHeight="false" outlineLevel="0" collapsed="false">
      <c r="A264" s="1"/>
      <c r="B264" s="89" t="s">
        <v>106</v>
      </c>
      <c r="C264" s="91" t="n">
        <v>0</v>
      </c>
      <c r="D264" s="172" t="n">
        <v>0.03</v>
      </c>
      <c r="E264" s="173" t="n">
        <f aca="false">C264/(1-D264)</f>
        <v>0</v>
      </c>
      <c r="F264" s="174" t="s">
        <v>105</v>
      </c>
      <c r="G264" s="89" t="e">
        <f aca="false">VLOOKUP(F264,$N$208:$O$304,2,0)</f>
        <v>#N/A</v>
      </c>
      <c r="H264" s="90"/>
      <c r="I264" s="91" t="n">
        <v>0</v>
      </c>
      <c r="J264" s="1"/>
      <c r="K264" s="1"/>
      <c r="L264" s="1"/>
      <c r="M264" s="146" t="s">
        <v>254</v>
      </c>
      <c r="N264" s="8" t="n">
        <v>11222207</v>
      </c>
      <c r="O264" s="144" t="n">
        <v>12.9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3.8" hidden="false" customHeight="false" outlineLevel="0" collapsed="false">
      <c r="A265" s="1"/>
      <c r="B265" s="83" t="s">
        <v>108</v>
      </c>
      <c r="C265" s="85" t="n">
        <v>2</v>
      </c>
      <c r="D265" s="175" t="n">
        <v>0.03</v>
      </c>
      <c r="E265" s="170" t="n">
        <f aca="false">C265/(1-D265)</f>
        <v>2.06185567010309</v>
      </c>
      <c r="F265" s="176" t="n">
        <v>50220033</v>
      </c>
      <c r="G265" s="171" t="n">
        <f aca="false">VLOOKUP(F265,$N$208:$O$304,2,0)</f>
        <v>1.8</v>
      </c>
      <c r="H265" s="84" t="n">
        <f aca="false">+G265*1.175</f>
        <v>2.115</v>
      </c>
      <c r="I265" s="1" t="str">
        <f aca="false">H265*1.06*$C$5*E265</f>
        <v>3,264</v>
      </c>
      <c r="J265" s="1"/>
      <c r="K265" s="1"/>
      <c r="L265" s="1"/>
      <c r="M265" s="146" t="s">
        <v>255</v>
      </c>
      <c r="N265" s="150" t="n">
        <v>11222208</v>
      </c>
      <c r="O265" s="144" t="n">
        <v>10.03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3.8" hidden="false" customHeight="false" outlineLevel="0" collapsed="false">
      <c r="A266" s="1"/>
      <c r="B266" s="89" t="s">
        <v>110</v>
      </c>
      <c r="C266" s="91" t="n">
        <v>0</v>
      </c>
      <c r="D266" s="172" t="n">
        <v>0.03</v>
      </c>
      <c r="E266" s="173" t="n">
        <f aca="false">C266/(1-D266)</f>
        <v>0</v>
      </c>
      <c r="F266" s="176" t="n">
        <v>50220045</v>
      </c>
      <c r="G266" s="177" t="n">
        <f aca="false">VLOOKUP(F266,$N$208:$O$304,2,0)</f>
        <v>1.8</v>
      </c>
      <c r="H266" s="84" t="n">
        <f aca="false">+G266*1.175</f>
        <v>2.115</v>
      </c>
      <c r="I266" s="91" t="n">
        <v>0</v>
      </c>
      <c r="J266" s="1"/>
      <c r="K266" s="1"/>
      <c r="L266" s="1"/>
      <c r="M266" s="146" t="s">
        <v>256</v>
      </c>
      <c r="N266" s="8" t="n">
        <v>11223001</v>
      </c>
      <c r="O266" s="144" t="n">
        <v>5.25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3.8" hidden="false" customHeight="false" outlineLevel="0" collapsed="false">
      <c r="A267" s="1"/>
      <c r="B267" s="89" t="s">
        <v>114</v>
      </c>
      <c r="C267" s="100" t="n">
        <v>0</v>
      </c>
      <c r="D267" s="175" t="n">
        <v>0.03</v>
      </c>
      <c r="E267" s="170" t="n">
        <f aca="false">C267/(1-D267)</f>
        <v>0</v>
      </c>
      <c r="F267" s="176" t="n">
        <v>50220076</v>
      </c>
      <c r="G267" s="177" t="n">
        <f aca="false">VLOOKUP(F267,$N$208:$O$304,2,0)</f>
        <v>1.8</v>
      </c>
      <c r="H267" s="84" t="n">
        <f aca="false">+G267*1.175</f>
        <v>2.115</v>
      </c>
      <c r="I267" s="100" t="n">
        <v>0</v>
      </c>
      <c r="J267" s="1"/>
      <c r="K267" s="1"/>
      <c r="L267" s="1"/>
      <c r="M267" s="146" t="s">
        <v>257</v>
      </c>
      <c r="N267" s="8" t="n">
        <v>11223002</v>
      </c>
      <c r="O267" s="144" t="n">
        <v>5.59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3.8" hidden="false" customHeight="false" outlineLevel="0" collapsed="false">
      <c r="A268" s="1"/>
      <c r="B268" s="86"/>
      <c r="C268" s="178"/>
      <c r="D268" s="179" t="n">
        <v>0.03</v>
      </c>
      <c r="E268" s="160" t="n">
        <f aca="false">C268/(1-D268)</f>
        <v>0</v>
      </c>
      <c r="F268" s="178"/>
      <c r="G268" s="86" t="e">
        <f aca="false">VLOOKUP(F268,$N$208:$O$304,2,0)</f>
        <v>#N/A</v>
      </c>
      <c r="H268" s="86"/>
      <c r="I268" s="178"/>
      <c r="J268" s="1"/>
      <c r="K268" s="1"/>
      <c r="L268" s="1"/>
      <c r="M268" s="146" t="s">
        <v>258</v>
      </c>
      <c r="N268" s="8" t="n">
        <v>11225237</v>
      </c>
      <c r="O268" s="144" t="n">
        <v>2.89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3.8" hidden="false" customHeight="false" outlineLevel="0" collapsed="false">
      <c r="A269" s="1"/>
      <c r="B269" s="75" t="s">
        <v>118</v>
      </c>
      <c r="C269" s="77" t="n">
        <v>25</v>
      </c>
      <c r="D269" s="180" t="n">
        <v>0.03</v>
      </c>
      <c r="E269" s="181" t="n">
        <f aca="false">C269/(1-D269)</f>
        <v>25.7731958762887</v>
      </c>
      <c r="F269" s="8" t="n">
        <v>50220038</v>
      </c>
      <c r="G269" s="182" t="n">
        <f aca="false">VLOOKUP(F269,$N$208:$O$304,2,0)</f>
        <v>2.01</v>
      </c>
      <c r="H269" s="84" t="n">
        <f aca="false">+G269*1.175</f>
        <v>2.36175</v>
      </c>
      <c r="I269" s="1" t="n">
        <f aca="false">H269*1.06*$C$5*E269</f>
        <v>45552.5574742268</v>
      </c>
      <c r="J269" s="1"/>
      <c r="K269" s="1"/>
      <c r="L269" s="1"/>
      <c r="M269" s="146" t="s">
        <v>259</v>
      </c>
      <c r="N269" s="8" t="n">
        <v>11225239</v>
      </c>
      <c r="O269" s="144" t="n">
        <v>0.97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3.8" hidden="false" customHeight="false" outlineLevel="0" collapsed="false">
      <c r="A270" s="1"/>
      <c r="B270" s="83" t="s">
        <v>122</v>
      </c>
      <c r="C270" s="85" t="n">
        <v>0</v>
      </c>
      <c r="D270" s="175" t="n">
        <v>0.03</v>
      </c>
      <c r="E270" s="170" t="n">
        <f aca="false">C270/(1-D270)</f>
        <v>0</v>
      </c>
      <c r="F270" s="8" t="n">
        <v>50220057</v>
      </c>
      <c r="G270" s="171" t="n">
        <f aca="false">VLOOKUP(F270,$N$208:$O$304,2,0)</f>
        <v>1.66</v>
      </c>
      <c r="H270" s="84" t="n">
        <f aca="false">+G270*1.175</f>
        <v>1.9505</v>
      </c>
      <c r="I270" s="1" t="n">
        <f aca="false">H270*1.06*$C$5*E270</f>
        <v>0</v>
      </c>
      <c r="J270" s="1"/>
      <c r="K270" s="1"/>
      <c r="L270" s="1"/>
      <c r="M270" s="146" t="s">
        <v>260</v>
      </c>
      <c r="N270" s="8" t="n">
        <v>11225236</v>
      </c>
      <c r="O270" s="144" t="n">
        <v>2.74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3.8" hidden="false" customHeight="false" outlineLevel="0" collapsed="false">
      <c r="A271" s="1"/>
      <c r="B271" s="89" t="s">
        <v>125</v>
      </c>
      <c r="C271" s="91" t="n">
        <v>0</v>
      </c>
      <c r="D271" s="172" t="n">
        <v>0.03</v>
      </c>
      <c r="E271" s="173" t="n">
        <f aca="false">C271/(1-D271)</f>
        <v>0</v>
      </c>
      <c r="F271" s="8" t="n">
        <v>50220009</v>
      </c>
      <c r="G271" s="177" t="n">
        <f aca="false">VLOOKUP(F271,$N$208:$O$304,2,0)</f>
        <v>4.93</v>
      </c>
      <c r="H271" s="84" t="n">
        <f aca="false">+G271*1.175</f>
        <v>5.79275</v>
      </c>
      <c r="I271" s="1" t="n">
        <f aca="false">H271*1.06*$C$5*E271</f>
        <v>0</v>
      </c>
      <c r="J271" s="1"/>
      <c r="K271" s="1"/>
      <c r="L271" s="1"/>
      <c r="M271" s="146" t="s">
        <v>261</v>
      </c>
      <c r="N271" s="8" t="s">
        <v>262</v>
      </c>
      <c r="O271" s="144" t="n">
        <v>2.85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3.8" hidden="false" customHeight="false" outlineLevel="0" collapsed="false">
      <c r="A272" s="1"/>
      <c r="B272" s="69"/>
      <c r="C272" s="69"/>
      <c r="D272" s="69"/>
      <c r="E272" s="69"/>
      <c r="F272" s="69"/>
      <c r="G272" s="69"/>
      <c r="H272" s="3"/>
      <c r="I272" s="102"/>
      <c r="J272" s="1"/>
      <c r="K272" s="1"/>
      <c r="L272" s="1"/>
      <c r="M272" s="146" t="s">
        <v>263</v>
      </c>
      <c r="N272" s="8" t="n">
        <v>11225238</v>
      </c>
      <c r="O272" s="144" t="n">
        <v>2.16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3.8" hidden="false" customHeight="false" outlineLevel="0" collapsed="false">
      <c r="A273" s="1"/>
      <c r="B273" s="103" t="s">
        <v>130</v>
      </c>
      <c r="C273" s="104"/>
      <c r="D273" s="104"/>
      <c r="E273" s="105"/>
      <c r="F273" s="105"/>
      <c r="G273" s="105"/>
      <c r="H273" s="105"/>
      <c r="I273" s="106"/>
      <c r="J273" s="1"/>
      <c r="K273" s="1"/>
      <c r="L273" s="1"/>
      <c r="M273" s="146" t="s">
        <v>264</v>
      </c>
      <c r="N273" s="176" t="n">
        <v>50220033</v>
      </c>
      <c r="O273" s="183" t="n">
        <v>1.8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3.8" hidden="false" customHeight="false" outlineLevel="0" collapsed="false">
      <c r="A274" s="1"/>
      <c r="B274" s="59" t="n">
        <v>0</v>
      </c>
      <c r="C274" s="98" t="s">
        <v>133</v>
      </c>
      <c r="D274" s="98"/>
      <c r="E274" s="3" t="s">
        <v>134</v>
      </c>
      <c r="F274" s="3"/>
      <c r="G274" s="3"/>
      <c r="H274" s="3"/>
      <c r="I274" s="107" t="n">
        <v>0</v>
      </c>
      <c r="J274" s="1"/>
      <c r="K274" s="1"/>
      <c r="L274" s="1"/>
      <c r="M274" s="184" t="s">
        <v>265</v>
      </c>
      <c r="N274" s="176" t="n">
        <v>50220045</v>
      </c>
      <c r="O274" s="183" t="n">
        <v>1.8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3.8" hidden="false" customHeight="false" outlineLevel="0" collapsed="false">
      <c r="A275" s="1"/>
      <c r="B275" s="95" t="s">
        <v>266</v>
      </c>
      <c r="C275" s="110" t="n">
        <v>23</v>
      </c>
      <c r="D275" s="172" t="n">
        <v>0.03</v>
      </c>
      <c r="E275" s="181" t="str">
        <f aca="false">C275/(1-D275)</f>
        <v>23.71</v>
      </c>
      <c r="F275" s="176" t="n">
        <v>51220110</v>
      </c>
      <c r="G275" s="185" t="str">
        <f aca="false">VLOOKUP(F275,$N$208:$O$304,2,0)</f>
        <v>1.30</v>
      </c>
      <c r="H275" s="90" t="str">
        <f aca="false">+G275*1.175</f>
        <v>1.5275</v>
      </c>
      <c r="I275" s="5" t="str">
        <f aca="false">H275*1.06*$C$5*E275</f>
        <v>27,113</v>
      </c>
      <c r="J275" s="1"/>
      <c r="K275" s="1"/>
      <c r="L275" s="1"/>
      <c r="M275" s="184" t="s">
        <v>267</v>
      </c>
      <c r="N275" s="176" t="n">
        <v>50220076</v>
      </c>
      <c r="O275" s="183" t="n">
        <v>1.8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6" t="str">
        <f aca="false">SUM(I253:I275)</f>
        <v>140,469</v>
      </c>
      <c r="J276" s="1"/>
      <c r="K276" s="1"/>
      <c r="L276" s="1"/>
      <c r="M276" s="184" t="s">
        <v>268</v>
      </c>
      <c r="N276" s="176" t="n">
        <v>50220070</v>
      </c>
      <c r="O276" s="183" t="n">
        <v>1.06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3.8" hidden="false" customHeight="false" outlineLevel="0" collapsed="false">
      <c r="A277" s="1"/>
      <c r="B277" s="4" t="s">
        <v>136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84" t="s">
        <v>269</v>
      </c>
      <c r="N277" s="176" t="n">
        <v>50220009</v>
      </c>
      <c r="O277" s="183" t="n">
        <v>4.93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84" t="s">
        <v>270</v>
      </c>
      <c r="N278" s="176" t="n">
        <v>51220110</v>
      </c>
      <c r="O278" s="186" t="n">
        <v>1.3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84" t="s">
        <v>271</v>
      </c>
      <c r="N279" s="176" t="n">
        <v>51220210</v>
      </c>
      <c r="O279" s="186" t="n">
        <v>1.3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84" t="s">
        <v>272</v>
      </c>
      <c r="N280" s="176" t="n">
        <v>51220111</v>
      </c>
      <c r="O280" s="186" t="n">
        <v>1.83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84" t="s">
        <v>271</v>
      </c>
      <c r="N281" s="176" t="n">
        <v>51220211</v>
      </c>
      <c r="O281" s="186" t="n">
        <v>1.83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84" t="s">
        <v>272</v>
      </c>
      <c r="N282" s="176" t="n">
        <v>50220077</v>
      </c>
      <c r="O282" s="186" t="n">
        <v>1.3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84" t="s">
        <v>273</v>
      </c>
      <c r="N283" s="176" t="n">
        <v>50220078</v>
      </c>
      <c r="O283" s="186" t="n">
        <v>1.3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84" t="s">
        <v>274</v>
      </c>
      <c r="N284" s="176" t="n">
        <v>53220108</v>
      </c>
      <c r="O284" s="186" t="n">
        <v>0.21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 t="n">
        <v>11221205</v>
      </c>
      <c r="I285" s="145" t="n">
        <f aca="false">VLOOKUP(H285,$N$208:$O$304,2,0)</f>
        <v>5.75</v>
      </c>
      <c r="J285" s="1"/>
      <c r="K285" s="1"/>
      <c r="L285" s="1"/>
      <c r="M285" s="184" t="s">
        <v>275</v>
      </c>
      <c r="N285" s="150" t="n">
        <v>53220109</v>
      </c>
      <c r="O285" s="186" t="n">
        <v>0.21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 t="n">
        <v>11223001</v>
      </c>
      <c r="I286" s="145" t="n">
        <f aca="false">VLOOKUP(H286,$N$208:$O$304,2,0)</f>
        <v>5.25</v>
      </c>
      <c r="J286" s="1"/>
      <c r="K286" s="1"/>
      <c r="L286" s="1"/>
      <c r="M286" s="146" t="s">
        <v>276</v>
      </c>
      <c r="N286" s="150" t="n">
        <v>50220079</v>
      </c>
      <c r="O286" s="186" t="n">
        <v>0.53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 t="n">
        <v>11222206</v>
      </c>
      <c r="I287" s="145" t="n">
        <f aca="false">VLOOKUP(H287,$N$208:$O$304,2,0)</f>
        <v>5.71</v>
      </c>
      <c r="J287" s="1"/>
      <c r="K287" s="1"/>
      <c r="L287" s="1"/>
      <c r="M287" s="146" t="s">
        <v>277</v>
      </c>
      <c r="N287" s="8" t="n">
        <v>50220056</v>
      </c>
      <c r="O287" s="144" t="n">
        <v>0.69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 t="n">
        <v>50220070</v>
      </c>
      <c r="I288" s="145" t="n">
        <f aca="false">VLOOKUP(H288,$N$208:$O$304,2,0)</f>
        <v>1.06</v>
      </c>
      <c r="J288" s="1"/>
      <c r="K288" s="1"/>
      <c r="L288" s="1"/>
      <c r="M288" s="146" t="s">
        <v>278</v>
      </c>
      <c r="N288" s="176" t="n">
        <v>11116211</v>
      </c>
      <c r="O288" s="144" t="n">
        <v>5.37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5" t="str">
        <f aca="false">+'[1]price list'!$b$77</f>
        <v>#REF!</v>
      </c>
      <c r="I289" s="145" t="e">
        <f aca="false">VLOOKUP(H289,$N$208:$O$304,2,0)</f>
        <v>#N/A</v>
      </c>
      <c r="J289" s="1"/>
      <c r="K289" s="1"/>
      <c r="L289" s="1"/>
      <c r="M289" s="146" t="s">
        <v>167</v>
      </c>
      <c r="N289" s="176" t="n">
        <v>11116212</v>
      </c>
      <c r="O289" s="144" t="n">
        <v>7.88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46" t="s">
        <v>169</v>
      </c>
      <c r="N290" s="176" t="n">
        <v>54200104</v>
      </c>
      <c r="O290" s="144" t="n">
        <v>1.41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46" t="s">
        <v>279</v>
      </c>
      <c r="N291" s="176" t="n">
        <v>50200068</v>
      </c>
      <c r="O291" s="144" t="n">
        <v>44.45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87" t="s">
        <v>280</v>
      </c>
      <c r="N292" s="176" t="n">
        <v>50200069</v>
      </c>
      <c r="O292" s="144" t="n">
        <v>44.45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87" t="s">
        <v>281</v>
      </c>
      <c r="N293" s="176" t="n">
        <v>50200304</v>
      </c>
      <c r="O293" s="144" t="n">
        <v>7.71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87" t="s">
        <v>282</v>
      </c>
      <c r="N294" s="176" t="n">
        <v>50200305</v>
      </c>
      <c r="O294" s="144" t="n">
        <v>11.67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87" t="s">
        <v>283</v>
      </c>
      <c r="N295" s="176" t="n">
        <v>50200306</v>
      </c>
      <c r="O295" s="144" t="n">
        <v>9.67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87" t="s">
        <v>284</v>
      </c>
      <c r="N296" s="176" t="n">
        <v>50200307</v>
      </c>
      <c r="O296" s="144" t="n">
        <v>0.75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87" t="s">
        <v>285</v>
      </c>
      <c r="N297" s="176" t="n">
        <v>50200308</v>
      </c>
      <c r="O297" s="144" t="n">
        <v>0.75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87" t="s">
        <v>286</v>
      </c>
      <c r="N298" s="176" t="n">
        <v>50200309</v>
      </c>
      <c r="O298" s="144" t="n">
        <v>6.52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87" t="s">
        <v>287</v>
      </c>
      <c r="N299" s="176" t="n">
        <v>50200310</v>
      </c>
      <c r="O299" s="144" t="n">
        <v>0.52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87" t="s">
        <v>288</v>
      </c>
      <c r="N300" s="176" t="n">
        <v>51200070</v>
      </c>
      <c r="O300" s="144" t="n">
        <v>5.03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87" t="s">
        <v>289</v>
      </c>
      <c r="N301" s="176" t="n">
        <v>51200071</v>
      </c>
      <c r="O301" s="144" t="n">
        <v>5.03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87" t="s">
        <v>290</v>
      </c>
      <c r="N302" s="188" t="n">
        <v>50220112</v>
      </c>
      <c r="O302" s="144" t="n">
        <v>4.62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89" t="s">
        <v>291</v>
      </c>
      <c r="N303" s="188" t="n">
        <v>60200110</v>
      </c>
      <c r="O303" s="144" t="n">
        <v>65.31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89" t="s">
        <v>292</v>
      </c>
      <c r="N304" s="190" t="n">
        <v>60200105</v>
      </c>
      <c r="O304" s="191" t="n">
        <v>75.18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92" t="s">
        <v>293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</sheetData>
  <mergeCells count="3">
    <mergeCell ref="C195:D195"/>
    <mergeCell ref="E195:G195"/>
    <mergeCell ref="H195:I19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50" activeCellId="0" sqref="C50"/>
    </sheetView>
  </sheetViews>
  <sheetFormatPr defaultRowHeight="15"/>
  <cols>
    <col collapsed="false" hidden="false" max="1" min="1" style="0" width="9.17857142857143"/>
    <col collapsed="false" hidden="false" max="2" min="2" style="0" width="33.2091836734694"/>
    <col collapsed="false" hidden="false" max="4" min="3" style="0" width="9.17857142857143"/>
    <col collapsed="false" hidden="false" max="5" min="5" style="0" width="10.9336734693878"/>
    <col collapsed="false" hidden="false" max="7" min="6" style="0" width="9.17857142857143"/>
    <col collapsed="false" hidden="false" max="8" min="8" style="0" width="11.0714285714286"/>
    <col collapsed="false" hidden="false" max="12" min="9" style="0" width="9.17857142857143"/>
    <col collapsed="false" hidden="false" max="13" min="13" style="0" width="20.6530612244898"/>
    <col collapsed="false" hidden="false" max="26" min="14" style="0" width="9.17857142857143"/>
    <col collapsed="false" hidden="false" max="1025" min="27" style="0" width="14.5816326530612"/>
  </cols>
  <sheetData>
    <row r="1" customFormat="false" ht="15" hidden="false" customHeight="false" outlineLevel="0" collapsed="false">
      <c r="B1" s="1" t="s">
        <v>0</v>
      </c>
      <c r="C1" s="1" t="n">
        <v>2</v>
      </c>
      <c r="E1" s="193"/>
      <c r="H1" s="193"/>
      <c r="M1" s="193"/>
    </row>
    <row r="2" customFormat="false" ht="15" hidden="false" customHeight="false" outlineLevel="0" collapsed="false">
      <c r="B2" s="1" t="s">
        <v>1</v>
      </c>
      <c r="C2" s="1" t="n">
        <v>6</v>
      </c>
      <c r="E2" s="193"/>
      <c r="H2" s="193"/>
      <c r="M2" s="193"/>
    </row>
    <row r="3" customFormat="false" ht="15" hidden="false" customHeight="false" outlineLevel="0" collapsed="false">
      <c r="B3" s="193"/>
      <c r="E3" s="193"/>
      <c r="F3" s="1" t="s">
        <v>2</v>
      </c>
      <c r="G3" s="1"/>
      <c r="H3" s="1"/>
      <c r="I3" s="1"/>
      <c r="J3" s="1" t="str">
        <f aca="false">+$I$211</f>
        <v>#REF!</v>
      </c>
      <c r="K3" s="1"/>
      <c r="M3" s="193"/>
    </row>
    <row r="4" customFormat="false" ht="15" hidden="false" customHeight="false" outlineLevel="0" collapsed="false">
      <c r="B4" s="1" t="s">
        <v>3</v>
      </c>
      <c r="C4" s="1" t="n">
        <v>660</v>
      </c>
      <c r="E4" s="193"/>
      <c r="F4" s="2" t="s">
        <v>4</v>
      </c>
      <c r="G4" s="1"/>
      <c r="H4" s="1"/>
      <c r="I4" s="1"/>
      <c r="J4" s="1" t="str">
        <f aca="false">+$I$229</f>
        <v>92,255</v>
      </c>
      <c r="K4" s="1" t="str">
        <f aca="false">+J4+J5+J6+J7+J8</f>
        <v>370,629</v>
      </c>
      <c r="M4" s="193"/>
    </row>
    <row r="5" customFormat="false" ht="15" hidden="false" customHeight="false" outlineLevel="0" collapsed="false">
      <c r="B5" s="1" t="s">
        <v>5</v>
      </c>
      <c r="C5" s="1" t="str">
        <f aca="false">1.07*C4</f>
        <v>706</v>
      </c>
      <c r="E5" s="193"/>
      <c r="F5" s="1" t="s">
        <v>6</v>
      </c>
      <c r="G5" s="1"/>
      <c r="H5" s="1"/>
      <c r="I5" s="1"/>
      <c r="J5" s="1" t="str">
        <f aca="false">+$I$244</f>
        <v>36,652</v>
      </c>
      <c r="K5" s="1"/>
      <c r="M5" s="193"/>
    </row>
    <row r="6" customFormat="false" ht="15" hidden="false" customHeight="false" outlineLevel="0" collapsed="false">
      <c r="B6" s="1" t="s">
        <v>7</v>
      </c>
      <c r="C6" s="1" t="n">
        <v>26400</v>
      </c>
      <c r="E6" s="193"/>
      <c r="F6" s="3" t="s">
        <v>8</v>
      </c>
      <c r="G6" s="1"/>
      <c r="H6" s="1"/>
      <c r="I6" s="1"/>
      <c r="J6" s="1" t="str">
        <f aca="false">+$P$101</f>
        <v>12,729</v>
      </c>
      <c r="K6" s="1"/>
      <c r="M6" s="193"/>
    </row>
    <row r="7" customFormat="false" ht="15" hidden="false" customHeight="false" outlineLevel="0" collapsed="false">
      <c r="B7" s="193"/>
      <c r="E7" s="193"/>
      <c r="F7" s="1" t="s">
        <v>9</v>
      </c>
      <c r="G7" s="1"/>
      <c r="H7" s="1"/>
      <c r="I7" s="1"/>
      <c r="J7" s="1" t="str">
        <f aca="false">$F$189</f>
        <v>73,517</v>
      </c>
      <c r="K7" s="1"/>
      <c r="M7" s="193"/>
    </row>
    <row r="8" customFormat="false" ht="15" hidden="false" customHeight="false" outlineLevel="0" collapsed="false">
      <c r="B8" s="193"/>
      <c r="E8" s="193"/>
      <c r="F8" s="4" t="s">
        <v>10</v>
      </c>
      <c r="G8" s="5"/>
      <c r="H8" s="5"/>
      <c r="I8" s="5"/>
      <c r="J8" s="5" t="str">
        <f aca="false">+I272</f>
        <v>155,476</v>
      </c>
      <c r="K8" s="1"/>
      <c r="M8" s="193"/>
    </row>
    <row r="9" customFormat="false" ht="15" hidden="false" customHeight="false" outlineLevel="0" collapsed="false">
      <c r="B9" s="193"/>
      <c r="E9" s="193"/>
      <c r="F9" s="6" t="s">
        <v>11</v>
      </c>
      <c r="G9" s="6"/>
      <c r="H9" s="6"/>
      <c r="I9" s="6"/>
      <c r="J9" s="6" t="str">
        <f aca="false">SUM(J3:J8)</f>
        <v>#REF!</v>
      </c>
      <c r="K9" s="1"/>
      <c r="M9" s="193"/>
    </row>
    <row r="10" customFormat="false" ht="15" hidden="false" customHeight="false" outlineLevel="0" collapsed="false">
      <c r="B10" s="193"/>
      <c r="E10" s="193"/>
      <c r="H10" s="193"/>
      <c r="M10" s="193"/>
    </row>
    <row r="11" customFormat="false" ht="15" hidden="false" customHeight="false" outlineLevel="0" collapsed="false">
      <c r="B11" s="193"/>
      <c r="E11" s="193"/>
      <c r="H11" s="193"/>
      <c r="M11" s="193"/>
    </row>
    <row r="12" customFormat="false" ht="15" hidden="false" customHeight="false" outlineLevel="0" collapsed="false">
      <c r="B12" s="193"/>
      <c r="E12" s="193"/>
      <c r="H12" s="193"/>
      <c r="M12" s="193"/>
    </row>
    <row r="13" customFormat="false" ht="15" hidden="false" customHeight="false" outlineLevel="0" collapsed="false">
      <c r="B13" s="193"/>
      <c r="E13" s="193"/>
      <c r="H13" s="193"/>
      <c r="M13" s="193"/>
    </row>
    <row r="14" customFormat="false" ht="15" hidden="false" customHeight="false" outlineLevel="0" collapsed="false">
      <c r="B14" s="193"/>
      <c r="E14" s="193"/>
      <c r="H14" s="193"/>
      <c r="M14" s="193"/>
    </row>
    <row r="15" customFormat="false" ht="15" hidden="false" customHeight="false" outlineLevel="0" collapsed="false">
      <c r="B15" s="193"/>
      <c r="E15" s="193"/>
      <c r="H15" s="193"/>
      <c r="M15" s="193"/>
    </row>
    <row r="16" customFormat="false" ht="15.75" hidden="false" customHeight="true" outlineLevel="0" collapsed="false">
      <c r="A16" s="7" t="s">
        <v>12</v>
      </c>
      <c r="B16" s="3"/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32</v>
      </c>
      <c r="N18" s="3"/>
      <c r="O18" s="3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637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n">
        <v>0</v>
      </c>
      <c r="N19" s="3"/>
      <c r="O19" s="3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637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637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637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637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637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637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703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703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703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703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703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</row>
    <row r="31" customFormat="false" ht="15" hidden="false" customHeight="false" outlineLevel="0" collapsed="false">
      <c r="A31" s="14" t="n">
        <v>13</v>
      </c>
      <c r="B31" s="15" t="n">
        <v>0</v>
      </c>
      <c r="C31" s="15" t="n">
        <v>0</v>
      </c>
      <c r="D31" s="16" t="n">
        <v>0</v>
      </c>
      <c r="E31" s="17" t="n">
        <v>0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27"/>
      <c r="H50" s="3"/>
      <c r="I50" s="3"/>
      <c r="J50" s="3"/>
      <c r="K50" s="3"/>
      <c r="L50" s="3"/>
      <c r="M50" s="3"/>
      <c r="N50" s="3"/>
      <c r="O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customFormat="false" ht="15" hidden="false" customHeight="false" outlineLevel="0" collapsed="false">
      <c r="A55" s="7" t="s">
        <v>24</v>
      </c>
      <c r="B55" s="7" t="s">
        <v>32</v>
      </c>
      <c r="C55" s="3"/>
      <c r="D55" s="3"/>
      <c r="E55" s="28" t="s">
        <v>37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5" hidden="false" customHeight="false" outlineLevel="0" collapsed="false">
      <c r="A56" s="3"/>
      <c r="B56" s="28" t="s">
        <v>38</v>
      </c>
      <c r="C56" s="3"/>
      <c r="D56" s="3"/>
      <c r="E56" s="28" t="s">
        <v>39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5.75" hidden="false" customHeight="true" outlineLevel="0" collapsed="false">
      <c r="A57" s="7" t="s">
        <v>2</v>
      </c>
      <c r="B57" s="28" t="s">
        <v>40</v>
      </c>
      <c r="C57" s="3"/>
      <c r="D57" s="3"/>
      <c r="E57" s="28" t="s">
        <v>41</v>
      </c>
      <c r="F57" s="3"/>
      <c r="G57" s="3"/>
      <c r="H57" s="3"/>
      <c r="I57" s="3"/>
      <c r="J57" s="3"/>
      <c r="K57" s="7" t="s">
        <v>42</v>
      </c>
      <c r="L57" s="7"/>
      <c r="M57" s="3"/>
      <c r="N57" s="3"/>
      <c r="O57" s="3"/>
    </row>
    <row r="58" customFormat="false" ht="15" hidden="false" customHeight="false" outlineLevel="0" collapsed="false">
      <c r="A58" s="30" t="s">
        <v>43</v>
      </c>
      <c r="B58" s="31" t="s">
        <v>44</v>
      </c>
      <c r="C58" s="31"/>
      <c r="D58" s="31"/>
      <c r="E58" s="31" t="s">
        <v>45</v>
      </c>
      <c r="F58" s="31"/>
      <c r="G58" s="31" t="s">
        <v>46</v>
      </c>
      <c r="H58" s="31"/>
      <c r="I58" s="31"/>
      <c r="J58" s="3"/>
      <c r="K58" s="32"/>
      <c r="L58" s="33" t="s">
        <v>47</v>
      </c>
      <c r="M58" s="33" t="s">
        <v>48</v>
      </c>
      <c r="N58" s="33" t="s">
        <v>49</v>
      </c>
      <c r="O58" s="34" t="s">
        <v>50</v>
      </c>
    </row>
    <row r="59" customFormat="false" ht="15" hidden="false" customHeight="false" outlineLevel="0" collapsed="false">
      <c r="A59" s="31" t="s">
        <v>51</v>
      </c>
      <c r="B59" s="31" t="s">
        <v>52</v>
      </c>
      <c r="C59" s="31" t="s">
        <v>53</v>
      </c>
      <c r="D59" s="31" t="s">
        <v>54</v>
      </c>
      <c r="E59" s="31" t="s">
        <v>55</v>
      </c>
      <c r="F59" s="31" t="s">
        <v>56</v>
      </c>
      <c r="G59" s="31" t="s">
        <v>55</v>
      </c>
      <c r="H59" s="31" t="s">
        <v>56</v>
      </c>
      <c r="I59" s="31" t="s">
        <v>57</v>
      </c>
      <c r="J59" s="3"/>
      <c r="K59" s="35" t="n">
        <v>1</v>
      </c>
      <c r="L59" s="19" t="n">
        <v>10</v>
      </c>
      <c r="M59" s="19" t="n">
        <v>626</v>
      </c>
      <c r="N59" s="19" t="s">
        <v>34</v>
      </c>
      <c r="O59" s="36" t="s">
        <v>34</v>
      </c>
    </row>
    <row r="60" customFormat="false" ht="15" hidden="false" customHeight="false" outlineLevel="0" collapsed="false">
      <c r="A60" s="19" t="n">
        <v>1</v>
      </c>
      <c r="B60" s="37" t="n">
        <v>4494</v>
      </c>
      <c r="C60" s="19" t="n">
        <v>0</v>
      </c>
      <c r="D60" s="19" t="n">
        <v>0</v>
      </c>
      <c r="E60" s="37" t="n">
        <v>576</v>
      </c>
      <c r="F60" s="37" t="n">
        <v>0</v>
      </c>
      <c r="G60" s="37" t="n">
        <v>90.5</v>
      </c>
      <c r="H60" s="37" t="n">
        <v>0</v>
      </c>
      <c r="I60" s="19" t="s">
        <v>34</v>
      </c>
      <c r="J60" s="3"/>
      <c r="K60" s="35" t="n">
        <v>2</v>
      </c>
      <c r="L60" s="19" t="n">
        <v>10</v>
      </c>
      <c r="M60" s="19" t="n">
        <v>626</v>
      </c>
      <c r="N60" s="19" t="s">
        <v>34</v>
      </c>
      <c r="O60" s="36" t="s">
        <v>34</v>
      </c>
    </row>
    <row r="61" customFormat="false" ht="15" hidden="false" customHeight="false" outlineLevel="0" collapsed="false">
      <c r="A61" s="19" t="n">
        <v>2</v>
      </c>
      <c r="B61" s="37" t="n">
        <v>3546.5</v>
      </c>
      <c r="C61" s="19" t="n">
        <v>0</v>
      </c>
      <c r="D61" s="19" t="n">
        <v>0</v>
      </c>
      <c r="E61" s="37" t="n">
        <v>0</v>
      </c>
      <c r="F61" s="37" t="n">
        <v>2904.4</v>
      </c>
      <c r="G61" s="37" t="n">
        <v>0</v>
      </c>
      <c r="H61" s="37" t="n">
        <v>3456</v>
      </c>
      <c r="I61" s="19" t="s">
        <v>34</v>
      </c>
      <c r="J61" s="3"/>
      <c r="K61" s="35" t="n">
        <v>3</v>
      </c>
      <c r="L61" s="19" t="n">
        <v>10</v>
      </c>
      <c r="M61" s="19" t="n">
        <v>626</v>
      </c>
      <c r="N61" s="19" t="s">
        <v>34</v>
      </c>
      <c r="O61" s="36" t="s">
        <v>34</v>
      </c>
    </row>
    <row r="62" customFormat="false" ht="15" hidden="false" customHeight="false" outlineLevel="0" collapsed="false">
      <c r="A62" s="19" t="n">
        <v>3</v>
      </c>
      <c r="B62" s="37" t="n">
        <v>0</v>
      </c>
      <c r="C62" s="19" t="n">
        <v>0</v>
      </c>
      <c r="D62" s="19" t="n">
        <v>0</v>
      </c>
      <c r="E62" s="37" t="n">
        <v>0</v>
      </c>
      <c r="F62" s="37" t="n">
        <v>0</v>
      </c>
      <c r="G62" s="37" t="n">
        <v>0</v>
      </c>
      <c r="H62" s="37" t="n">
        <v>0</v>
      </c>
      <c r="I62" s="19" t="n">
        <v>0</v>
      </c>
      <c r="J62" s="3"/>
      <c r="K62" s="35" t="n">
        <v>4</v>
      </c>
      <c r="L62" s="19" t="n">
        <v>10</v>
      </c>
      <c r="M62" s="19" t="n">
        <v>626</v>
      </c>
      <c r="N62" s="19" t="s">
        <v>34</v>
      </c>
      <c r="O62" s="36" t="s">
        <v>34</v>
      </c>
    </row>
    <row r="63" customFormat="false" ht="15" hidden="false" customHeight="false" outlineLevel="0" collapsed="false">
      <c r="A63" s="19" t="n">
        <v>4</v>
      </c>
      <c r="B63" s="37" t="n">
        <v>0</v>
      </c>
      <c r="C63" s="19" t="n">
        <v>0</v>
      </c>
      <c r="D63" s="19" t="n">
        <v>0</v>
      </c>
      <c r="E63" s="37" t="n">
        <v>0</v>
      </c>
      <c r="F63" s="37" t="n">
        <v>0</v>
      </c>
      <c r="G63" s="37" t="n">
        <v>0</v>
      </c>
      <c r="H63" s="37" t="n">
        <v>0</v>
      </c>
      <c r="I63" s="19" t="n">
        <v>0</v>
      </c>
      <c r="J63" s="3"/>
      <c r="K63" s="35" t="n">
        <v>5</v>
      </c>
      <c r="L63" s="19" t="n">
        <v>10</v>
      </c>
      <c r="M63" s="19" t="n">
        <v>626</v>
      </c>
      <c r="N63" s="19" t="s">
        <v>34</v>
      </c>
      <c r="O63" s="36" t="s">
        <v>34</v>
      </c>
    </row>
    <row r="64" customFormat="false" ht="15" hidden="false" customHeight="false" outlineLevel="0" collapsed="false">
      <c r="A64" s="19" t="n">
        <v>5</v>
      </c>
      <c r="B64" s="37" t="n">
        <v>0</v>
      </c>
      <c r="C64" s="19" t="n">
        <v>0</v>
      </c>
      <c r="D64" s="19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19" t="n">
        <v>0</v>
      </c>
      <c r="J64" s="3"/>
      <c r="K64" s="35" t="n">
        <v>6</v>
      </c>
      <c r="L64" s="19" t="n">
        <v>10</v>
      </c>
      <c r="M64" s="19" t="n">
        <v>626</v>
      </c>
      <c r="N64" s="19" t="s">
        <v>34</v>
      </c>
      <c r="O64" s="36" t="s">
        <v>34</v>
      </c>
    </row>
    <row r="65" customFormat="false" ht="15" hidden="false" customHeight="false" outlineLevel="0" collapsed="false">
      <c r="A65" s="19" t="n">
        <v>6</v>
      </c>
      <c r="B65" s="37" t="n">
        <v>0</v>
      </c>
      <c r="C65" s="19" t="n">
        <v>0</v>
      </c>
      <c r="D65" s="19" t="n">
        <v>0</v>
      </c>
      <c r="E65" s="37" t="n">
        <v>0</v>
      </c>
      <c r="F65" s="37" t="n">
        <v>0</v>
      </c>
      <c r="G65" s="37" t="n">
        <v>0</v>
      </c>
      <c r="H65" s="37" t="n">
        <v>0</v>
      </c>
      <c r="I65" s="19" t="n">
        <v>0</v>
      </c>
      <c r="J65" s="3"/>
      <c r="K65" s="35" t="n">
        <v>7</v>
      </c>
      <c r="L65" s="19" t="n">
        <v>10</v>
      </c>
      <c r="M65" s="19" t="n">
        <v>626</v>
      </c>
      <c r="N65" s="19" t="s">
        <v>34</v>
      </c>
      <c r="O65" s="36" t="s">
        <v>34</v>
      </c>
    </row>
    <row r="66" customFormat="false" ht="15" hidden="false" customHeight="false" outlineLevel="0" collapsed="false">
      <c r="A66" s="19" t="n">
        <v>7</v>
      </c>
      <c r="B66" s="37" t="n">
        <v>0</v>
      </c>
      <c r="C66" s="19" t="n">
        <v>0</v>
      </c>
      <c r="D66" s="19" t="n">
        <v>0</v>
      </c>
      <c r="E66" s="37" t="n">
        <v>0</v>
      </c>
      <c r="F66" s="37" t="n">
        <v>0</v>
      </c>
      <c r="G66" s="37" t="n">
        <v>0</v>
      </c>
      <c r="H66" s="37" t="n">
        <v>0</v>
      </c>
      <c r="I66" s="19" t="n">
        <v>0</v>
      </c>
      <c r="J66" s="3"/>
      <c r="K66" s="35" t="n">
        <v>8</v>
      </c>
      <c r="L66" s="19" t="n">
        <v>10</v>
      </c>
      <c r="M66" s="19" t="n">
        <v>692</v>
      </c>
      <c r="N66" s="19" t="s">
        <v>34</v>
      </c>
      <c r="O66" s="36" t="s">
        <v>34</v>
      </c>
    </row>
    <row r="67" customFormat="false" ht="15" hidden="false" customHeight="false" outlineLevel="0" collapsed="false">
      <c r="A67" s="19" t="n">
        <v>8</v>
      </c>
      <c r="B67" s="37" t="n">
        <v>0</v>
      </c>
      <c r="C67" s="19" t="n">
        <v>0</v>
      </c>
      <c r="D67" s="19" t="n">
        <v>0</v>
      </c>
      <c r="E67" s="37" t="n">
        <v>0</v>
      </c>
      <c r="F67" s="37" t="n">
        <v>0</v>
      </c>
      <c r="G67" s="37" t="n">
        <v>0</v>
      </c>
      <c r="H67" s="37" t="n">
        <v>0</v>
      </c>
      <c r="I67" s="19" t="n">
        <v>0</v>
      </c>
      <c r="J67" s="3"/>
      <c r="K67" s="35" t="n">
        <v>9</v>
      </c>
      <c r="L67" s="19" t="n">
        <v>10</v>
      </c>
      <c r="M67" s="19" t="n">
        <v>692</v>
      </c>
      <c r="N67" s="19" t="s">
        <v>34</v>
      </c>
      <c r="O67" s="36" t="s">
        <v>34</v>
      </c>
    </row>
    <row r="68" customFormat="false" ht="15" hidden="false" customHeight="false" outlineLevel="0" collapsed="false">
      <c r="A68" s="19" t="n">
        <v>9</v>
      </c>
      <c r="B68" s="37" t="n">
        <v>0</v>
      </c>
      <c r="C68" s="19" t="n">
        <v>0</v>
      </c>
      <c r="D68" s="19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19" t="n">
        <v>0</v>
      </c>
      <c r="J68" s="3"/>
      <c r="K68" s="35" t="n">
        <v>10</v>
      </c>
      <c r="L68" s="19" t="n">
        <v>10</v>
      </c>
      <c r="M68" s="19" t="n">
        <v>692</v>
      </c>
      <c r="N68" s="19" t="s">
        <v>34</v>
      </c>
      <c r="O68" s="36" t="s">
        <v>34</v>
      </c>
    </row>
    <row r="69" customFormat="false" ht="15.75" hidden="false" customHeight="true" outlineLevel="0" collapsed="false">
      <c r="A69" s="3"/>
      <c r="B69" s="38"/>
      <c r="C69" s="3"/>
      <c r="D69" s="3"/>
      <c r="E69" s="3"/>
      <c r="F69" s="3"/>
      <c r="G69" s="3"/>
      <c r="H69" s="3"/>
      <c r="I69" s="3"/>
      <c r="J69" s="3"/>
      <c r="K69" s="35" t="n">
        <v>11</v>
      </c>
      <c r="L69" s="19" t="n">
        <v>10</v>
      </c>
      <c r="M69" s="19" t="n">
        <v>692</v>
      </c>
      <c r="N69" s="19" t="s">
        <v>34</v>
      </c>
      <c r="O69" s="36" t="s">
        <v>34</v>
      </c>
    </row>
    <row r="70" customFormat="false" ht="15" hidden="false" customHeight="false" outlineLevel="0" collapsed="false">
      <c r="A70" s="39" t="s">
        <v>59</v>
      </c>
      <c r="B70" s="40" t="s">
        <v>60</v>
      </c>
      <c r="C70" s="41"/>
      <c r="D70" s="41"/>
      <c r="E70" s="41" t="s">
        <v>45</v>
      </c>
      <c r="F70" s="41"/>
      <c r="G70" s="41"/>
      <c r="H70" s="41"/>
      <c r="I70" s="42"/>
      <c r="J70" s="3"/>
      <c r="K70" s="35" t="n">
        <v>12</v>
      </c>
      <c r="L70" s="19" t="n">
        <v>10</v>
      </c>
      <c r="M70" s="19" t="n">
        <v>692</v>
      </c>
      <c r="N70" s="19" t="s">
        <v>34</v>
      </c>
      <c r="O70" s="36" t="s">
        <v>34</v>
      </c>
    </row>
    <row r="71" customFormat="false" ht="15" hidden="false" customHeight="false" outlineLevel="0" collapsed="false">
      <c r="A71" s="43" t="s">
        <v>51</v>
      </c>
      <c r="B71" s="44" t="s">
        <v>52</v>
      </c>
      <c r="C71" s="31" t="s">
        <v>53</v>
      </c>
      <c r="D71" s="31" t="s">
        <v>54</v>
      </c>
      <c r="E71" s="31" t="s">
        <v>55</v>
      </c>
      <c r="F71" s="31" t="s">
        <v>56</v>
      </c>
      <c r="G71" s="31" t="s">
        <v>57</v>
      </c>
      <c r="H71" s="31"/>
      <c r="I71" s="45"/>
      <c r="J71" s="3"/>
      <c r="K71" s="35" t="n">
        <v>13</v>
      </c>
      <c r="L71" s="19" t="n">
        <v>0</v>
      </c>
      <c r="M71" s="19" t="n">
        <v>0</v>
      </c>
      <c r="N71" s="19" t="n">
        <v>0</v>
      </c>
      <c r="O71" s="36" t="n">
        <v>0</v>
      </c>
    </row>
    <row r="72" customFormat="false" ht="15" hidden="false" customHeight="false" outlineLevel="0" collapsed="false">
      <c r="A72" s="35" t="n">
        <v>1</v>
      </c>
      <c r="B72" s="37" t="n">
        <v>4494</v>
      </c>
      <c r="C72" s="19" t="n">
        <v>0</v>
      </c>
      <c r="D72" s="19" t="n">
        <v>0</v>
      </c>
      <c r="E72" s="37" t="n">
        <v>581</v>
      </c>
      <c r="F72" s="37" t="n">
        <v>0</v>
      </c>
      <c r="G72" s="19" t="s">
        <v>34</v>
      </c>
      <c r="H72" s="31"/>
      <c r="I72" s="45"/>
      <c r="J72" s="3"/>
      <c r="K72" s="35" t="n">
        <v>14</v>
      </c>
      <c r="L72" s="19" t="n">
        <v>0</v>
      </c>
      <c r="M72" s="19" t="n">
        <v>0</v>
      </c>
      <c r="N72" s="19" t="n">
        <v>0</v>
      </c>
      <c r="O72" s="36" t="n">
        <v>0</v>
      </c>
    </row>
    <row r="73" customFormat="false" ht="15" hidden="false" customHeight="false" outlineLevel="0" collapsed="false">
      <c r="A73" s="35" t="n">
        <v>2</v>
      </c>
      <c r="B73" s="37" t="n">
        <v>3546.5</v>
      </c>
      <c r="C73" s="19" t="n">
        <v>0</v>
      </c>
      <c r="D73" s="19" t="n">
        <v>0</v>
      </c>
      <c r="E73" s="37" t="n">
        <v>0</v>
      </c>
      <c r="F73" s="37" t="n">
        <v>2899.4</v>
      </c>
      <c r="G73" s="19" t="s">
        <v>34</v>
      </c>
      <c r="H73" s="31"/>
      <c r="I73" s="45"/>
      <c r="J73" s="3"/>
      <c r="K73" s="35" t="n">
        <v>15</v>
      </c>
      <c r="L73" s="19" t="n">
        <v>0</v>
      </c>
      <c r="M73" s="19" t="n">
        <v>0</v>
      </c>
      <c r="N73" s="19" t="n">
        <v>0</v>
      </c>
      <c r="O73" s="36" t="n">
        <v>0</v>
      </c>
    </row>
    <row r="74" customFormat="false" ht="15" hidden="false" customHeight="false" outlineLevel="0" collapsed="false">
      <c r="A74" s="35" t="n">
        <v>3</v>
      </c>
      <c r="B74" s="37" t="n">
        <v>0</v>
      </c>
      <c r="C74" s="19" t="n">
        <v>0</v>
      </c>
      <c r="D74" s="19" t="n">
        <v>0</v>
      </c>
      <c r="E74" s="37" t="n">
        <v>0</v>
      </c>
      <c r="F74" s="37" t="n">
        <v>0</v>
      </c>
      <c r="G74" s="19" t="n">
        <v>0</v>
      </c>
      <c r="H74" s="31"/>
      <c r="I74" s="45"/>
      <c r="J74" s="3"/>
      <c r="K74" s="35" t="n">
        <v>16</v>
      </c>
      <c r="L74" s="19" t="n">
        <v>0</v>
      </c>
      <c r="M74" s="19" t="n">
        <v>0</v>
      </c>
      <c r="N74" s="19" t="n">
        <v>0</v>
      </c>
      <c r="O74" s="36" t="n">
        <v>0</v>
      </c>
    </row>
    <row r="75" customFormat="false" ht="15" hidden="false" customHeight="false" outlineLevel="0" collapsed="false">
      <c r="A75" s="35" t="n">
        <v>4</v>
      </c>
      <c r="B75" s="37" t="n">
        <v>0</v>
      </c>
      <c r="C75" s="19" t="n">
        <v>0</v>
      </c>
      <c r="D75" s="19" t="n">
        <v>0</v>
      </c>
      <c r="E75" s="37" t="n">
        <v>0</v>
      </c>
      <c r="F75" s="37" t="n">
        <v>0</v>
      </c>
      <c r="G75" s="19" t="n">
        <v>0</v>
      </c>
      <c r="H75" s="31"/>
      <c r="I75" s="45"/>
      <c r="J75" s="3"/>
      <c r="K75" s="35" t="n">
        <v>17</v>
      </c>
      <c r="L75" s="19" t="n">
        <v>0</v>
      </c>
      <c r="M75" s="19" t="n">
        <v>0</v>
      </c>
      <c r="N75" s="19" t="n">
        <v>0</v>
      </c>
      <c r="O75" s="36" t="n">
        <v>0</v>
      </c>
    </row>
    <row r="76" customFormat="false" ht="15" hidden="false" customHeight="false" outlineLevel="0" collapsed="false">
      <c r="A76" s="35" t="n">
        <v>5</v>
      </c>
      <c r="B76" s="37" t="n">
        <v>0</v>
      </c>
      <c r="C76" s="19" t="n">
        <v>0</v>
      </c>
      <c r="D76" s="19" t="n">
        <v>0</v>
      </c>
      <c r="E76" s="37" t="n">
        <v>0</v>
      </c>
      <c r="F76" s="37" t="n">
        <v>0</v>
      </c>
      <c r="G76" s="19" t="n">
        <v>0</v>
      </c>
      <c r="H76" s="31"/>
      <c r="I76" s="45"/>
      <c r="J76" s="3"/>
      <c r="K76" s="35" t="n">
        <v>18</v>
      </c>
      <c r="L76" s="19" t="n">
        <v>0</v>
      </c>
      <c r="M76" s="19" t="n">
        <v>0</v>
      </c>
      <c r="N76" s="19" t="n">
        <v>0</v>
      </c>
      <c r="O76" s="36" t="n">
        <v>0</v>
      </c>
    </row>
    <row r="77" customFormat="false" ht="15" hidden="false" customHeight="false" outlineLevel="0" collapsed="false">
      <c r="A77" s="35" t="n">
        <v>6</v>
      </c>
      <c r="B77" s="37" t="n">
        <v>0</v>
      </c>
      <c r="C77" s="19" t="n">
        <v>0</v>
      </c>
      <c r="D77" s="19" t="n">
        <v>0</v>
      </c>
      <c r="E77" s="37" t="n">
        <v>0</v>
      </c>
      <c r="F77" s="37" t="n">
        <v>0</v>
      </c>
      <c r="G77" s="19" t="n">
        <v>0</v>
      </c>
      <c r="H77" s="31"/>
      <c r="I77" s="45"/>
      <c r="J77" s="3"/>
      <c r="K77" s="35" t="n">
        <v>19</v>
      </c>
      <c r="L77" s="19" t="n">
        <v>0</v>
      </c>
      <c r="M77" s="19" t="n">
        <v>0</v>
      </c>
      <c r="N77" s="19" t="n">
        <v>0</v>
      </c>
      <c r="O77" s="36" t="n">
        <v>0</v>
      </c>
    </row>
    <row r="78" customFormat="false" ht="15" hidden="false" customHeight="false" outlineLevel="0" collapsed="false">
      <c r="A78" s="35" t="n">
        <v>7</v>
      </c>
      <c r="B78" s="37" t="n">
        <v>0</v>
      </c>
      <c r="C78" s="19" t="n">
        <v>0</v>
      </c>
      <c r="D78" s="19" t="n">
        <v>0</v>
      </c>
      <c r="E78" s="37" t="n">
        <v>0</v>
      </c>
      <c r="F78" s="37" t="n">
        <v>0</v>
      </c>
      <c r="G78" s="19" t="n">
        <v>0</v>
      </c>
      <c r="H78" s="31"/>
      <c r="I78" s="45"/>
      <c r="J78" s="3"/>
      <c r="K78" s="35" t="n">
        <v>20</v>
      </c>
      <c r="L78" s="19" t="n">
        <v>0</v>
      </c>
      <c r="M78" s="19" t="n">
        <v>0</v>
      </c>
      <c r="N78" s="19" t="n">
        <v>0</v>
      </c>
      <c r="O78" s="36" t="n">
        <v>0</v>
      </c>
    </row>
    <row r="79" customFormat="false" ht="15" hidden="false" customHeight="false" outlineLevel="0" collapsed="false">
      <c r="A79" s="35" t="n">
        <v>8</v>
      </c>
      <c r="B79" s="37" t="n">
        <v>0</v>
      </c>
      <c r="C79" s="19" t="n">
        <v>0</v>
      </c>
      <c r="D79" s="19" t="n">
        <v>0</v>
      </c>
      <c r="E79" s="37" t="n">
        <v>0</v>
      </c>
      <c r="F79" s="37" t="n">
        <v>0</v>
      </c>
      <c r="G79" s="19" t="n">
        <v>0</v>
      </c>
      <c r="H79" s="31"/>
      <c r="I79" s="45"/>
      <c r="J79" s="3"/>
      <c r="K79" s="35" t="n">
        <v>21</v>
      </c>
      <c r="L79" s="19" t="n">
        <v>0</v>
      </c>
      <c r="M79" s="19" t="n">
        <v>0</v>
      </c>
      <c r="N79" s="19" t="n">
        <v>0</v>
      </c>
      <c r="O79" s="36" t="n">
        <v>0</v>
      </c>
    </row>
    <row r="80" customFormat="false" ht="15.75" hidden="false" customHeight="true" outlineLevel="0" collapsed="false">
      <c r="A80" s="46" t="n">
        <v>9</v>
      </c>
      <c r="B80" s="47" t="n">
        <v>0</v>
      </c>
      <c r="C80" s="48" t="n">
        <v>0</v>
      </c>
      <c r="D80" s="48" t="n">
        <v>0</v>
      </c>
      <c r="E80" s="47" t="n">
        <v>0</v>
      </c>
      <c r="F80" s="47" t="n">
        <v>0</v>
      </c>
      <c r="G80" s="48" t="n">
        <v>0</v>
      </c>
      <c r="H80" s="49"/>
      <c r="I80" s="50"/>
      <c r="J80" s="3"/>
      <c r="K80" s="35" t="n">
        <v>22</v>
      </c>
      <c r="L80" s="19" t="n">
        <v>0</v>
      </c>
      <c r="M80" s="19" t="n">
        <v>0</v>
      </c>
      <c r="N80" s="19" t="n">
        <v>0</v>
      </c>
      <c r="O80" s="36" t="n">
        <v>0</v>
      </c>
    </row>
    <row r="81" customFormat="false" ht="15.75" hidden="false" customHeight="true" outlineLevel="0" collapsed="false">
      <c r="A81" s="3"/>
      <c r="B81" s="38"/>
      <c r="C81" s="3"/>
      <c r="D81" s="3"/>
      <c r="E81" s="3"/>
      <c r="F81" s="3"/>
      <c r="G81" s="3"/>
      <c r="H81" s="3"/>
      <c r="I81" s="3"/>
      <c r="J81" s="3"/>
      <c r="K81" s="35" t="n">
        <v>23</v>
      </c>
      <c r="L81" s="19" t="n">
        <v>0</v>
      </c>
      <c r="M81" s="19" t="n">
        <v>0</v>
      </c>
      <c r="N81" s="19" t="n">
        <v>0</v>
      </c>
      <c r="O81" s="36" t="n">
        <v>0</v>
      </c>
    </row>
    <row r="82" customFormat="false" ht="15" hidden="false" customHeight="false" outlineLevel="0" collapsed="false">
      <c r="A82" s="39" t="s">
        <v>61</v>
      </c>
      <c r="B82" s="41" t="n">
        <v>11222206</v>
      </c>
      <c r="C82" s="41"/>
      <c r="D82" s="41"/>
      <c r="E82" s="41" t="s">
        <v>45</v>
      </c>
      <c r="F82" s="41"/>
      <c r="G82" s="41"/>
      <c r="H82" s="41"/>
      <c r="I82" s="42"/>
      <c r="J82" s="3"/>
      <c r="K82" s="35" t="n">
        <v>24</v>
      </c>
      <c r="L82" s="19" t="n">
        <v>0</v>
      </c>
      <c r="M82" s="19" t="n">
        <v>0</v>
      </c>
      <c r="N82" s="19" t="n">
        <v>0</v>
      </c>
      <c r="O82" s="36" t="n">
        <v>0</v>
      </c>
    </row>
    <row r="83" customFormat="false" ht="15" hidden="false" customHeight="false" outlineLevel="0" collapsed="false">
      <c r="A83" s="43" t="s">
        <v>51</v>
      </c>
      <c r="B83" s="44" t="s">
        <v>52</v>
      </c>
      <c r="C83" s="31" t="s">
        <v>53</v>
      </c>
      <c r="D83" s="31" t="s">
        <v>54</v>
      </c>
      <c r="E83" s="31" t="s">
        <v>55</v>
      </c>
      <c r="F83" s="31" t="s">
        <v>56</v>
      </c>
      <c r="G83" s="31" t="s">
        <v>57</v>
      </c>
      <c r="H83" s="31"/>
      <c r="I83" s="45"/>
      <c r="J83" s="3"/>
      <c r="K83" s="35" t="n">
        <v>25</v>
      </c>
      <c r="L83" s="19" t="n">
        <v>0</v>
      </c>
      <c r="M83" s="19" t="n">
        <v>0</v>
      </c>
      <c r="N83" s="19" t="n">
        <v>0</v>
      </c>
      <c r="O83" s="36" t="n">
        <v>0</v>
      </c>
    </row>
    <row r="84" customFormat="false" ht="15" hidden="false" customHeight="false" outlineLevel="0" collapsed="false">
      <c r="A84" s="35" t="n">
        <v>1</v>
      </c>
      <c r="B84" s="37" t="n">
        <v>4494</v>
      </c>
      <c r="C84" s="37" t="n">
        <v>0</v>
      </c>
      <c r="D84" s="37" t="n">
        <v>0</v>
      </c>
      <c r="E84" s="37" t="n">
        <v>576</v>
      </c>
      <c r="F84" s="37" t="n">
        <v>0</v>
      </c>
      <c r="G84" s="19" t="s">
        <v>34</v>
      </c>
      <c r="H84" s="31"/>
      <c r="I84" s="45"/>
      <c r="J84" s="3"/>
      <c r="K84" s="35" t="n">
        <v>26</v>
      </c>
      <c r="L84" s="19" t="n">
        <v>0</v>
      </c>
      <c r="M84" s="19" t="n">
        <v>0</v>
      </c>
      <c r="N84" s="19" t="n">
        <v>0</v>
      </c>
      <c r="O84" s="36" t="n">
        <v>0</v>
      </c>
    </row>
    <row r="85" customFormat="false" ht="15" hidden="false" customHeight="false" outlineLevel="0" collapsed="false">
      <c r="A85" s="35" t="n">
        <v>2</v>
      </c>
      <c r="B85" s="37" t="n">
        <v>3546.5</v>
      </c>
      <c r="C85" s="37" t="n">
        <v>0</v>
      </c>
      <c r="D85" s="37" t="n">
        <v>0</v>
      </c>
      <c r="E85" s="37" t="n">
        <v>0</v>
      </c>
      <c r="F85" s="37" t="n">
        <v>2904.4</v>
      </c>
      <c r="G85" s="19" t="s">
        <v>34</v>
      </c>
      <c r="H85" s="31"/>
      <c r="I85" s="45"/>
      <c r="J85" s="3"/>
      <c r="K85" s="35" t="n">
        <v>27</v>
      </c>
      <c r="L85" s="19" t="n">
        <v>0</v>
      </c>
      <c r="M85" s="19" t="n">
        <v>0</v>
      </c>
      <c r="N85" s="19" t="n">
        <v>0</v>
      </c>
      <c r="O85" s="36" t="n">
        <v>0</v>
      </c>
    </row>
    <row r="86" customFormat="false" ht="15" hidden="false" customHeight="false" outlineLevel="0" collapsed="false">
      <c r="A86" s="35" t="n">
        <v>3</v>
      </c>
      <c r="B86" s="37" t="n">
        <v>0</v>
      </c>
      <c r="C86" s="37" t="n">
        <v>0</v>
      </c>
      <c r="D86" s="37" t="n">
        <v>0</v>
      </c>
      <c r="E86" s="37" t="n">
        <v>0</v>
      </c>
      <c r="F86" s="37" t="n">
        <v>0</v>
      </c>
      <c r="G86" s="19" t="n">
        <v>0</v>
      </c>
      <c r="H86" s="31"/>
      <c r="I86" s="45"/>
      <c r="J86" s="3"/>
      <c r="K86" s="35" t="n">
        <v>28</v>
      </c>
      <c r="L86" s="19" t="n">
        <v>0</v>
      </c>
      <c r="M86" s="19" t="n">
        <v>0</v>
      </c>
      <c r="N86" s="19" t="n">
        <v>0</v>
      </c>
      <c r="O86" s="36" t="n">
        <v>0</v>
      </c>
    </row>
    <row r="87" customFormat="false" ht="15" hidden="false" customHeight="false" outlineLevel="0" collapsed="false">
      <c r="A87" s="35" t="n">
        <v>4</v>
      </c>
      <c r="B87" s="37" t="n">
        <v>0</v>
      </c>
      <c r="C87" s="37" t="n">
        <v>0</v>
      </c>
      <c r="D87" s="37" t="n">
        <v>0</v>
      </c>
      <c r="E87" s="37" t="n">
        <v>0</v>
      </c>
      <c r="F87" s="37" t="n">
        <v>0</v>
      </c>
      <c r="G87" s="19" t="n">
        <v>0</v>
      </c>
      <c r="H87" s="31"/>
      <c r="I87" s="45"/>
      <c r="J87" s="3"/>
      <c r="K87" s="35" t="n">
        <v>29</v>
      </c>
      <c r="L87" s="19" t="n">
        <v>0</v>
      </c>
      <c r="M87" s="19" t="n">
        <v>0</v>
      </c>
      <c r="N87" s="19" t="n">
        <v>0</v>
      </c>
      <c r="O87" s="36" t="n">
        <v>0</v>
      </c>
    </row>
    <row r="88" customFormat="false" ht="15.75" hidden="false" customHeight="true" outlineLevel="0" collapsed="false">
      <c r="A88" s="35" t="n">
        <v>5</v>
      </c>
      <c r="B88" s="37" t="n">
        <v>0</v>
      </c>
      <c r="C88" s="37" t="n">
        <v>0</v>
      </c>
      <c r="D88" s="37" t="n">
        <v>0</v>
      </c>
      <c r="E88" s="37" t="n">
        <v>0</v>
      </c>
      <c r="F88" s="37" t="n">
        <v>0</v>
      </c>
      <c r="G88" s="19" t="n">
        <v>0</v>
      </c>
      <c r="H88" s="31"/>
      <c r="I88" s="45"/>
      <c r="J88" s="3"/>
      <c r="K88" s="46" t="n">
        <v>30</v>
      </c>
      <c r="L88" s="48" t="n">
        <v>0</v>
      </c>
      <c r="M88" s="48" t="n">
        <v>0</v>
      </c>
      <c r="N88" s="48" t="n">
        <v>0</v>
      </c>
      <c r="O88" s="51" t="n">
        <v>0</v>
      </c>
    </row>
    <row r="89" customFormat="false" ht="15" hidden="false" customHeight="false" outlineLevel="0" collapsed="false">
      <c r="A89" s="35" t="n">
        <v>6</v>
      </c>
      <c r="B89" s="37" t="n">
        <v>0</v>
      </c>
      <c r="C89" s="37" t="n">
        <v>0</v>
      </c>
      <c r="D89" s="37" t="n">
        <v>0</v>
      </c>
      <c r="E89" s="37" t="n">
        <v>0</v>
      </c>
      <c r="F89" s="37" t="n">
        <v>0</v>
      </c>
      <c r="G89" s="19" t="n">
        <v>0</v>
      </c>
      <c r="H89" s="31"/>
      <c r="I89" s="45"/>
      <c r="J89" s="3"/>
      <c r="K89" s="3"/>
      <c r="L89" s="3"/>
      <c r="M89" s="3"/>
      <c r="N89" s="3"/>
      <c r="O89" s="3"/>
    </row>
    <row r="90" customFormat="false" ht="15" hidden="false" customHeight="false" outlineLevel="0" collapsed="false">
      <c r="A90" s="35" t="n">
        <v>7</v>
      </c>
      <c r="B90" s="37" t="n">
        <v>0</v>
      </c>
      <c r="C90" s="37" t="n">
        <v>0</v>
      </c>
      <c r="D90" s="37" t="n">
        <v>0</v>
      </c>
      <c r="E90" s="37" t="n">
        <v>0</v>
      </c>
      <c r="F90" s="37" t="n">
        <v>0</v>
      </c>
      <c r="G90" s="19" t="n">
        <v>0</v>
      </c>
      <c r="H90" s="31"/>
      <c r="I90" s="45"/>
      <c r="J90" s="3"/>
      <c r="K90" s="3"/>
      <c r="L90" s="3"/>
      <c r="M90" s="3" t="s">
        <v>62</v>
      </c>
      <c r="N90" s="3" t="s">
        <v>63</v>
      </c>
      <c r="O90" s="3"/>
    </row>
    <row r="91" customFormat="false" ht="15" hidden="false" customHeight="false" outlineLevel="0" collapsed="false">
      <c r="A91" s="35" t="n">
        <v>8</v>
      </c>
      <c r="B91" s="37" t="n">
        <v>0</v>
      </c>
      <c r="C91" s="37" t="n">
        <v>0</v>
      </c>
      <c r="D91" s="37" t="n">
        <v>0</v>
      </c>
      <c r="E91" s="37" t="n">
        <v>0</v>
      </c>
      <c r="F91" s="37" t="n">
        <v>0</v>
      </c>
      <c r="G91" s="19" t="n">
        <v>0</v>
      </c>
      <c r="H91" s="31"/>
      <c r="I91" s="45"/>
      <c r="J91" s="3"/>
      <c r="K91" s="3" t="s">
        <v>64</v>
      </c>
      <c r="L91" s="3"/>
      <c r="M91" s="3" t="s">
        <v>62</v>
      </c>
      <c r="N91" s="3" t="s">
        <v>294</v>
      </c>
      <c r="O91" s="3"/>
    </row>
    <row r="92" customFormat="false" ht="15.75" hidden="false" customHeight="true" outlineLevel="0" collapsed="false">
      <c r="A92" s="46" t="n">
        <v>9</v>
      </c>
      <c r="B92" s="47" t="n">
        <v>0</v>
      </c>
      <c r="C92" s="47" t="n">
        <v>0</v>
      </c>
      <c r="D92" s="47" t="n">
        <v>0</v>
      </c>
      <c r="E92" s="47" t="n">
        <v>0</v>
      </c>
      <c r="F92" s="47" t="n">
        <v>0</v>
      </c>
      <c r="G92" s="48" t="n">
        <v>0</v>
      </c>
      <c r="H92" s="49"/>
      <c r="I92" s="50"/>
      <c r="J92" s="3"/>
      <c r="K92" s="3"/>
      <c r="L92" s="3"/>
      <c r="M92" s="3"/>
      <c r="N92" s="3"/>
      <c r="O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 t="s">
        <v>62</v>
      </c>
      <c r="N93" s="3" t="s">
        <v>63</v>
      </c>
      <c r="O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 t="n">
        <v>54220002</v>
      </c>
      <c r="K94" s="52" t="s">
        <v>64</v>
      </c>
      <c r="L94" s="53"/>
      <c r="M94" s="54" t="s">
        <v>62</v>
      </c>
      <c r="N94" s="55" t="s">
        <v>65</v>
      </c>
      <c r="O94" s="56" t="str">
        <f aca="false">+O244</f>
        <v>1.19</v>
      </c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 t="s">
        <v>66</v>
      </c>
      <c r="L95" s="3"/>
      <c r="M95" s="3"/>
      <c r="N95" s="3"/>
      <c r="O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94" t="s">
        <v>67</v>
      </c>
      <c r="N96" s="195" t="str">
        <f aca="false">SUM(M59:M88)/1000</f>
        <v>7.842</v>
      </c>
      <c r="O96" s="3"/>
    </row>
    <row r="97" customFormat="false" ht="15" hidden="false" customHeight="false" outlineLevel="0" collapsed="false">
      <c r="A97" s="7" t="s">
        <v>13</v>
      </c>
      <c r="B97" s="7"/>
      <c r="C97" s="7" t="n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5" hidden="false" customHeight="false" outlineLevel="0" collapsed="false">
      <c r="A98" s="7" t="s">
        <v>24</v>
      </c>
      <c r="B98" s="7"/>
      <c r="C98" s="7" t="s">
        <v>32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customFormat="false" ht="15.75" hidden="false" customHeight="true" outlineLevel="0" collapsed="false">
      <c r="A99" s="7" t="s">
        <v>68</v>
      </c>
      <c r="B99" s="3"/>
      <c r="C99" s="3"/>
      <c r="D99" s="3"/>
      <c r="E99" s="3"/>
      <c r="F99" s="3"/>
      <c r="G99" s="3" t="s">
        <v>69</v>
      </c>
      <c r="H99" s="3"/>
      <c r="I99" s="3"/>
      <c r="J99" s="3"/>
      <c r="K99" s="3"/>
      <c r="L99" s="3"/>
      <c r="M99" s="3"/>
      <c r="N99" s="3"/>
      <c r="O99" s="3"/>
    </row>
    <row r="100" customFormat="false" ht="15" hidden="false" customHeight="false" outlineLevel="0" collapsed="false">
      <c r="A100" s="57" t="s">
        <v>70</v>
      </c>
      <c r="B100" s="41"/>
      <c r="C100" s="41"/>
      <c r="D100" s="41" t="s">
        <v>71</v>
      </c>
      <c r="E100" s="41" t="s">
        <v>12</v>
      </c>
      <c r="F100" s="41" t="s">
        <v>72</v>
      </c>
      <c r="G100" s="41" t="s">
        <v>73</v>
      </c>
      <c r="H100" s="41" t="s">
        <v>74</v>
      </c>
      <c r="I100" s="41"/>
      <c r="J100" s="58" t="s">
        <v>42</v>
      </c>
      <c r="K100" s="59"/>
      <c r="L100" s="3"/>
      <c r="M100" s="3"/>
      <c r="N100" s="3"/>
      <c r="O100" s="3"/>
    </row>
    <row r="101" customFormat="false" ht="15" hidden="false" customHeight="false" outlineLevel="0" collapsed="false">
      <c r="A101" s="43" t="s">
        <v>75</v>
      </c>
      <c r="B101" s="19" t="s">
        <v>76</v>
      </c>
      <c r="C101" s="19" t="s">
        <v>17</v>
      </c>
      <c r="D101" s="19" t="s">
        <v>18</v>
      </c>
      <c r="E101" s="19" t="s">
        <v>19</v>
      </c>
      <c r="F101" s="19" t="s">
        <v>77</v>
      </c>
      <c r="G101" s="19" t="s">
        <v>78</v>
      </c>
      <c r="H101" s="19" t="s">
        <v>79</v>
      </c>
      <c r="I101" s="19" t="s">
        <v>80</v>
      </c>
      <c r="J101" s="60" t="s">
        <v>48</v>
      </c>
      <c r="K101" s="61"/>
      <c r="L101" s="62"/>
      <c r="M101" s="196" t="s">
        <v>8</v>
      </c>
      <c r="N101" s="197" t="str">
        <f aca="false">+N96</f>
        <v>7.842</v>
      </c>
      <c r="O101" s="198" t="str">
        <f aca="false">+O245</f>
        <v>1.79</v>
      </c>
      <c r="P101" s="199" t="str">
        <f aca="false">+N101/(1-0.03)*O101*1.175*1.06*C5</f>
        <v>12,729</v>
      </c>
    </row>
    <row r="102" customFormat="false" ht="15" hidden="false" customHeight="false" outlineLevel="0" collapsed="false">
      <c r="A102" s="35" t="n">
        <v>1</v>
      </c>
      <c r="B102" s="19" t="n">
        <v>1</v>
      </c>
      <c r="C102" s="19" t="n">
        <v>10</v>
      </c>
      <c r="D102" s="19" t="n">
        <v>2450</v>
      </c>
      <c r="E102" s="19" t="n">
        <v>637</v>
      </c>
      <c r="F102" s="19" t="s">
        <v>81</v>
      </c>
      <c r="G102" s="19" t="s">
        <v>82</v>
      </c>
      <c r="H102" s="19" t="n">
        <v>0</v>
      </c>
      <c r="I102" s="19" t="n">
        <v>0</v>
      </c>
      <c r="J102" s="63" t="n">
        <v>626</v>
      </c>
      <c r="K102" s="61"/>
      <c r="L102" s="62"/>
      <c r="M102" s="3"/>
      <c r="N102" s="3"/>
      <c r="O102" s="3"/>
    </row>
    <row r="103" customFormat="false" ht="15" hidden="false" customHeight="false" outlineLevel="0" collapsed="false">
      <c r="A103" s="35" t="n">
        <v>2</v>
      </c>
      <c r="B103" s="19" t="n">
        <v>1</v>
      </c>
      <c r="C103" s="19" t="n">
        <v>10</v>
      </c>
      <c r="D103" s="19" t="n">
        <v>2450</v>
      </c>
      <c r="E103" s="19" t="n">
        <v>637</v>
      </c>
      <c r="F103" s="19" t="s">
        <v>81</v>
      </c>
      <c r="G103" s="19" t="n">
        <v>0</v>
      </c>
      <c r="H103" s="19" t="n">
        <v>0</v>
      </c>
      <c r="I103" s="19" t="n">
        <v>537</v>
      </c>
      <c r="J103" s="63" t="n">
        <v>626</v>
      </c>
      <c r="K103" s="61"/>
      <c r="L103" s="62"/>
      <c r="M103" s="3"/>
      <c r="N103" s="3"/>
      <c r="O103" s="3"/>
    </row>
    <row r="104" customFormat="false" ht="15" hidden="false" customHeight="false" outlineLevel="0" collapsed="false">
      <c r="A104" s="35" t="n">
        <v>3</v>
      </c>
      <c r="B104" s="19" t="n">
        <v>1</v>
      </c>
      <c r="C104" s="19" t="n">
        <v>10</v>
      </c>
      <c r="D104" s="19" t="n">
        <v>2450</v>
      </c>
      <c r="E104" s="19" t="n">
        <v>637</v>
      </c>
      <c r="F104" s="19" t="s">
        <v>81</v>
      </c>
      <c r="G104" s="19" t="n">
        <v>0</v>
      </c>
      <c r="H104" s="19" t="n">
        <v>0</v>
      </c>
      <c r="I104" s="19" t="n">
        <v>506</v>
      </c>
      <c r="J104" s="63" t="n">
        <v>626</v>
      </c>
      <c r="K104" s="61"/>
      <c r="L104" s="62"/>
      <c r="M104" s="3"/>
      <c r="N104" s="3"/>
      <c r="O104" s="3"/>
    </row>
    <row r="105" customFormat="false" ht="15" hidden="false" customHeight="false" outlineLevel="0" collapsed="false">
      <c r="A105" s="35" t="n">
        <v>4</v>
      </c>
      <c r="B105" s="19" t="n">
        <v>1</v>
      </c>
      <c r="C105" s="19" t="n">
        <v>10</v>
      </c>
      <c r="D105" s="19" t="n">
        <v>2450</v>
      </c>
      <c r="E105" s="19" t="n">
        <v>637</v>
      </c>
      <c r="F105" s="19" t="s">
        <v>81</v>
      </c>
      <c r="G105" s="19" t="n">
        <v>0</v>
      </c>
      <c r="H105" s="19" t="n">
        <v>0</v>
      </c>
      <c r="I105" s="19" t="n">
        <v>475</v>
      </c>
      <c r="J105" s="63" t="n">
        <v>626</v>
      </c>
      <c r="K105" s="61"/>
      <c r="L105" s="62"/>
      <c r="M105" s="3"/>
      <c r="N105" s="3"/>
      <c r="O105" s="3"/>
    </row>
    <row r="106" customFormat="false" ht="15" hidden="false" customHeight="false" outlineLevel="0" collapsed="false">
      <c r="A106" s="35" t="n">
        <v>5</v>
      </c>
      <c r="B106" s="19" t="n">
        <v>1</v>
      </c>
      <c r="C106" s="19" t="n">
        <v>10</v>
      </c>
      <c r="D106" s="19" t="n">
        <v>2450</v>
      </c>
      <c r="E106" s="19" t="n">
        <v>637</v>
      </c>
      <c r="F106" s="19" t="s">
        <v>81</v>
      </c>
      <c r="G106" s="19" t="n">
        <v>0</v>
      </c>
      <c r="H106" s="19" t="n">
        <v>0</v>
      </c>
      <c r="I106" s="19" t="n">
        <v>444</v>
      </c>
      <c r="J106" s="63" t="n">
        <v>626</v>
      </c>
      <c r="K106" s="61"/>
      <c r="L106" s="62"/>
      <c r="M106" s="3"/>
      <c r="N106" s="3"/>
      <c r="O106" s="3"/>
    </row>
    <row r="107" customFormat="false" ht="15" hidden="false" customHeight="false" outlineLevel="0" collapsed="false">
      <c r="A107" s="35" t="n">
        <v>6</v>
      </c>
      <c r="B107" s="19" t="n">
        <v>1</v>
      </c>
      <c r="C107" s="19" t="n">
        <v>10</v>
      </c>
      <c r="D107" s="19" t="n">
        <v>2450</v>
      </c>
      <c r="E107" s="19" t="n">
        <v>637</v>
      </c>
      <c r="F107" s="19" t="s">
        <v>81</v>
      </c>
      <c r="G107" s="19" t="n">
        <v>0</v>
      </c>
      <c r="H107" s="19" t="n">
        <v>0</v>
      </c>
      <c r="I107" s="19" t="n">
        <v>413</v>
      </c>
      <c r="J107" s="63" t="n">
        <v>626</v>
      </c>
      <c r="K107" s="61"/>
      <c r="L107" s="62"/>
      <c r="M107" s="3"/>
      <c r="N107" s="3"/>
      <c r="O107" s="3"/>
    </row>
    <row r="108" customFormat="false" ht="15" hidden="false" customHeight="false" outlineLevel="0" collapsed="false">
      <c r="A108" s="35" t="n">
        <v>7</v>
      </c>
      <c r="B108" s="19" t="n">
        <v>1</v>
      </c>
      <c r="C108" s="19" t="n">
        <v>10</v>
      </c>
      <c r="D108" s="19" t="n">
        <v>2450</v>
      </c>
      <c r="E108" s="19" t="n">
        <v>637</v>
      </c>
      <c r="F108" s="19" t="s">
        <v>81</v>
      </c>
      <c r="G108" s="19" t="n">
        <v>0</v>
      </c>
      <c r="H108" s="19" t="n">
        <v>0</v>
      </c>
      <c r="I108" s="19" t="n">
        <v>382</v>
      </c>
      <c r="J108" s="63" t="n">
        <v>626</v>
      </c>
      <c r="K108" s="61"/>
      <c r="L108" s="62"/>
      <c r="M108" s="3"/>
      <c r="N108" s="3"/>
      <c r="O108" s="3"/>
    </row>
    <row r="109" customFormat="false" ht="15" hidden="false" customHeight="false" outlineLevel="0" collapsed="false">
      <c r="A109" s="35" t="n">
        <v>8</v>
      </c>
      <c r="B109" s="19" t="n">
        <v>2</v>
      </c>
      <c r="C109" s="19" t="n">
        <v>10</v>
      </c>
      <c r="D109" s="19" t="n">
        <v>2450</v>
      </c>
      <c r="E109" s="19" t="n">
        <v>703</v>
      </c>
      <c r="F109" s="19" t="s">
        <v>83</v>
      </c>
      <c r="G109" s="19" t="n">
        <v>0</v>
      </c>
      <c r="H109" s="19" t="n">
        <v>0</v>
      </c>
      <c r="I109" s="19" t="n">
        <v>510</v>
      </c>
      <c r="J109" s="63" t="n">
        <v>692</v>
      </c>
      <c r="K109" s="61"/>
      <c r="L109" s="62"/>
      <c r="M109" s="3"/>
      <c r="N109" s="3"/>
      <c r="O109" s="3"/>
    </row>
    <row r="110" customFormat="false" ht="15" hidden="false" customHeight="false" outlineLevel="0" collapsed="false">
      <c r="A110" s="35" t="n">
        <v>9</v>
      </c>
      <c r="B110" s="19" t="n">
        <v>2</v>
      </c>
      <c r="C110" s="19" t="n">
        <v>10</v>
      </c>
      <c r="D110" s="19" t="n">
        <v>2450</v>
      </c>
      <c r="E110" s="19" t="n">
        <v>703</v>
      </c>
      <c r="F110" s="19" t="s">
        <v>83</v>
      </c>
      <c r="G110" s="19" t="n">
        <v>0</v>
      </c>
      <c r="H110" s="19" t="n">
        <v>0</v>
      </c>
      <c r="I110" s="19" t="n">
        <v>541</v>
      </c>
      <c r="J110" s="63" t="n">
        <v>692</v>
      </c>
      <c r="K110" s="61"/>
      <c r="L110" s="62"/>
      <c r="M110" s="3"/>
      <c r="N110" s="3"/>
      <c r="O110" s="3"/>
    </row>
    <row r="111" customFormat="false" ht="15" hidden="false" customHeight="false" outlineLevel="0" collapsed="false">
      <c r="A111" s="35" t="n">
        <v>10</v>
      </c>
      <c r="B111" s="19" t="n">
        <v>2</v>
      </c>
      <c r="C111" s="19" t="n">
        <v>10</v>
      </c>
      <c r="D111" s="19" t="n">
        <v>2450</v>
      </c>
      <c r="E111" s="19" t="n">
        <v>703</v>
      </c>
      <c r="F111" s="19" t="s">
        <v>83</v>
      </c>
      <c r="G111" s="19" t="n">
        <v>0</v>
      </c>
      <c r="H111" s="19" t="n">
        <v>0</v>
      </c>
      <c r="I111" s="19" t="n">
        <v>572</v>
      </c>
      <c r="J111" s="63" t="n">
        <v>692</v>
      </c>
      <c r="K111" s="61"/>
      <c r="L111" s="62"/>
      <c r="M111" s="3"/>
      <c r="N111" s="3"/>
      <c r="O111" s="3"/>
    </row>
    <row r="112" customFormat="false" ht="15" hidden="false" customHeight="false" outlineLevel="0" collapsed="false">
      <c r="A112" s="35" t="n">
        <v>11</v>
      </c>
      <c r="B112" s="19" t="n">
        <v>2</v>
      </c>
      <c r="C112" s="19" t="n">
        <v>10</v>
      </c>
      <c r="D112" s="19" t="n">
        <v>2450</v>
      </c>
      <c r="E112" s="19" t="n">
        <v>703</v>
      </c>
      <c r="F112" s="19" t="s">
        <v>83</v>
      </c>
      <c r="G112" s="19" t="n">
        <v>0</v>
      </c>
      <c r="H112" s="19" t="n">
        <v>0</v>
      </c>
      <c r="I112" s="19" t="n">
        <v>603</v>
      </c>
      <c r="J112" s="63" t="n">
        <v>692</v>
      </c>
      <c r="K112" s="61"/>
      <c r="L112" s="62"/>
      <c r="M112" s="3"/>
      <c r="N112" s="3"/>
      <c r="O112" s="3"/>
    </row>
    <row r="113" customFormat="false" ht="15" hidden="false" customHeight="false" outlineLevel="0" collapsed="false">
      <c r="A113" s="35" t="n">
        <v>12</v>
      </c>
      <c r="B113" s="19" t="n">
        <v>2</v>
      </c>
      <c r="C113" s="19" t="n">
        <v>10</v>
      </c>
      <c r="D113" s="19" t="n">
        <v>2450</v>
      </c>
      <c r="E113" s="19" t="n">
        <v>703</v>
      </c>
      <c r="F113" s="19" t="s">
        <v>83</v>
      </c>
      <c r="G113" s="19" t="s">
        <v>82</v>
      </c>
      <c r="H113" s="19" t="n">
        <v>0</v>
      </c>
      <c r="I113" s="19" t="n">
        <v>0</v>
      </c>
      <c r="J113" s="63" t="n">
        <v>692</v>
      </c>
      <c r="K113" s="61"/>
      <c r="L113" s="62"/>
      <c r="M113" s="3"/>
      <c r="N113" s="3"/>
      <c r="O113" s="3"/>
    </row>
    <row r="114" customFormat="false" ht="15" hidden="false" customHeight="false" outlineLevel="0" collapsed="false">
      <c r="A114" s="35" t="n">
        <v>13</v>
      </c>
      <c r="B114" s="19" t="n">
        <v>0</v>
      </c>
      <c r="C114" s="19" t="n">
        <v>0</v>
      </c>
      <c r="D114" s="19" t="n">
        <v>0</v>
      </c>
      <c r="E114" s="19" t="n">
        <v>0</v>
      </c>
      <c r="F114" s="19" t="n">
        <v>0</v>
      </c>
      <c r="G114" s="19" t="n">
        <v>0</v>
      </c>
      <c r="H114" s="19" t="n">
        <v>0</v>
      </c>
      <c r="I114" s="19" t="n">
        <v>0</v>
      </c>
      <c r="J114" s="63" t="n">
        <v>0</v>
      </c>
      <c r="K114" s="61"/>
      <c r="L114" s="62"/>
      <c r="M114" s="3"/>
      <c r="N114" s="3"/>
      <c r="O114" s="3"/>
    </row>
    <row r="115" customFormat="false" ht="15" hidden="false" customHeight="false" outlineLevel="0" collapsed="false">
      <c r="A115" s="35" t="n">
        <v>14</v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63" t="n">
        <v>0</v>
      </c>
      <c r="K115" s="61"/>
      <c r="L115" s="62"/>
      <c r="M115" s="3"/>
      <c r="N115" s="3"/>
      <c r="O115" s="3"/>
    </row>
    <row r="116" customFormat="false" ht="15" hidden="false" customHeight="false" outlineLevel="0" collapsed="false">
      <c r="A116" s="35" t="n">
        <v>15</v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63" t="n">
        <v>0</v>
      </c>
      <c r="K116" s="61"/>
      <c r="L116" s="62"/>
      <c r="M116" s="3"/>
      <c r="N116" s="3"/>
      <c r="O116" s="3"/>
    </row>
    <row r="117" customFormat="false" ht="15" hidden="false" customHeight="false" outlineLevel="0" collapsed="false">
      <c r="A117" s="35" t="n">
        <v>16</v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63" t="n">
        <v>0</v>
      </c>
      <c r="K117" s="61"/>
      <c r="L117" s="62"/>
      <c r="M117" s="3"/>
      <c r="N117" s="3"/>
      <c r="O117" s="3"/>
    </row>
    <row r="118" customFormat="false" ht="15" hidden="false" customHeight="false" outlineLevel="0" collapsed="false">
      <c r="A118" s="35" t="n">
        <v>17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3" t="n">
        <v>0</v>
      </c>
      <c r="K118" s="61"/>
      <c r="L118" s="62"/>
      <c r="M118" s="3"/>
      <c r="N118" s="3"/>
      <c r="O118" s="3"/>
    </row>
    <row r="119" customFormat="false" ht="15" hidden="false" customHeight="false" outlineLevel="0" collapsed="false">
      <c r="A119" s="35" t="n">
        <v>18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3" t="n">
        <v>0</v>
      </c>
      <c r="K119" s="61"/>
      <c r="L119" s="62"/>
      <c r="M119" s="3"/>
      <c r="N119" s="3"/>
      <c r="O119" s="3"/>
    </row>
    <row r="120" customFormat="false" ht="15" hidden="false" customHeight="false" outlineLevel="0" collapsed="false">
      <c r="A120" s="35" t="n">
        <v>19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3" t="n">
        <v>0</v>
      </c>
      <c r="K120" s="61"/>
      <c r="L120" s="62"/>
      <c r="M120" s="3"/>
      <c r="N120" s="3"/>
      <c r="O120" s="3"/>
    </row>
    <row r="121" customFormat="false" ht="15" hidden="false" customHeight="false" outlineLevel="0" collapsed="false">
      <c r="A121" s="35" t="n">
        <v>20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3" t="n">
        <v>0</v>
      </c>
      <c r="K121" s="61"/>
      <c r="L121" s="62"/>
      <c r="M121" s="3"/>
      <c r="N121" s="3"/>
      <c r="O121" s="3"/>
    </row>
    <row r="122" customFormat="false" ht="15" hidden="false" customHeight="false" outlineLevel="0" collapsed="false">
      <c r="A122" s="35" t="n">
        <v>21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3" t="n">
        <v>0</v>
      </c>
      <c r="K122" s="61"/>
      <c r="L122" s="62"/>
      <c r="M122" s="3"/>
      <c r="N122" s="3"/>
      <c r="O122" s="3"/>
    </row>
    <row r="123" customFormat="false" ht="15" hidden="false" customHeight="false" outlineLevel="0" collapsed="false">
      <c r="A123" s="35" t="n">
        <v>22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3" t="n">
        <v>0</v>
      </c>
      <c r="K123" s="61"/>
      <c r="L123" s="62"/>
      <c r="M123" s="3"/>
      <c r="N123" s="3"/>
      <c r="O123" s="3"/>
    </row>
    <row r="124" customFormat="false" ht="15" hidden="false" customHeight="false" outlineLevel="0" collapsed="false">
      <c r="A124" s="35" t="n">
        <v>23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3" t="n">
        <v>0</v>
      </c>
      <c r="K124" s="61"/>
      <c r="L124" s="62"/>
      <c r="M124" s="3"/>
      <c r="N124" s="3"/>
      <c r="O124" s="3"/>
    </row>
    <row r="125" customFormat="false" ht="15" hidden="false" customHeight="false" outlineLevel="0" collapsed="false">
      <c r="A125" s="35" t="n">
        <v>24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3" t="n">
        <v>0</v>
      </c>
      <c r="K125" s="61"/>
      <c r="L125" s="62"/>
      <c r="M125" s="3"/>
      <c r="N125" s="3"/>
      <c r="O125" s="3"/>
    </row>
    <row r="126" customFormat="false" ht="15" hidden="false" customHeight="false" outlineLevel="0" collapsed="false">
      <c r="A126" s="35" t="n">
        <v>25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3" t="n">
        <v>0</v>
      </c>
      <c r="K126" s="61"/>
      <c r="L126" s="62"/>
      <c r="M126" s="3"/>
      <c r="N126" s="3"/>
      <c r="O126" s="3"/>
    </row>
    <row r="127" customFormat="false" ht="15" hidden="false" customHeight="false" outlineLevel="0" collapsed="false">
      <c r="A127" s="35" t="n">
        <v>26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3" t="n">
        <v>0</v>
      </c>
      <c r="K127" s="61"/>
      <c r="L127" s="62"/>
      <c r="M127" s="3"/>
      <c r="N127" s="3"/>
      <c r="O127" s="3"/>
    </row>
    <row r="128" customFormat="false" ht="15" hidden="false" customHeight="false" outlineLevel="0" collapsed="false">
      <c r="A128" s="35" t="n">
        <v>27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3" t="n">
        <v>0</v>
      </c>
      <c r="K128" s="61"/>
      <c r="L128" s="62"/>
      <c r="M128" s="3"/>
      <c r="N128" s="3"/>
      <c r="O128" s="3"/>
    </row>
    <row r="129" customFormat="false" ht="15" hidden="false" customHeight="false" outlineLevel="0" collapsed="false">
      <c r="A129" s="35" t="n">
        <v>28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3" t="n">
        <v>0</v>
      </c>
      <c r="K129" s="61"/>
      <c r="L129" s="62"/>
      <c r="M129" s="3"/>
      <c r="N129" s="3"/>
      <c r="O129" s="3"/>
    </row>
    <row r="130" customFormat="false" ht="15" hidden="false" customHeight="false" outlineLevel="0" collapsed="false">
      <c r="A130" s="35" t="n">
        <v>29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3" t="n">
        <v>0</v>
      </c>
      <c r="K130" s="61"/>
      <c r="L130" s="62"/>
      <c r="M130" s="3"/>
      <c r="N130" s="3"/>
      <c r="O130" s="3"/>
    </row>
    <row r="131" customFormat="false" ht="15" hidden="false" customHeight="false" outlineLevel="0" collapsed="false">
      <c r="A131" s="35" t="n">
        <v>30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3" t="n">
        <v>0</v>
      </c>
      <c r="K131" s="61"/>
      <c r="L131" s="62"/>
      <c r="M131" s="3"/>
      <c r="N131" s="3"/>
      <c r="O131" s="3"/>
    </row>
    <row r="132" customFormat="false" ht="15.75" hidden="false" customHeight="true" outlineLevel="0" collapsed="false">
      <c r="A132" s="65"/>
      <c r="B132" s="66"/>
      <c r="C132" s="66"/>
      <c r="D132" s="66"/>
      <c r="E132" s="66"/>
      <c r="F132" s="66"/>
      <c r="G132" s="66"/>
      <c r="H132" s="66"/>
      <c r="I132" s="66"/>
      <c r="J132" s="67"/>
      <c r="K132" s="59"/>
      <c r="L132" s="3"/>
      <c r="M132" s="3"/>
      <c r="N132" s="3"/>
      <c r="O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customFormat="false" ht="15" hidden="false" customHeight="false" outlineLevel="0" collapsed="false">
      <c r="A134" s="7" t="s">
        <v>13</v>
      </c>
      <c r="B134" s="7"/>
      <c r="C134" s="7" t="n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customFormat="false" ht="15" hidden="false" customHeight="false" outlineLevel="0" collapsed="false">
      <c r="A135" s="7" t="s">
        <v>24</v>
      </c>
      <c r="B135" s="7"/>
      <c r="C135" s="7" t="s">
        <v>32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customFormat="false" ht="15" hidden="false" customHeight="false" outlineLevel="0" collapsed="false">
      <c r="A136" s="3" t="s">
        <v>4</v>
      </c>
      <c r="B136" s="3"/>
      <c r="C136" s="3"/>
      <c r="D136" s="3"/>
      <c r="E136" s="3"/>
      <c r="F136" s="3"/>
      <c r="G136" s="3"/>
      <c r="H136" s="3" t="s">
        <v>10</v>
      </c>
      <c r="I136" s="3"/>
      <c r="J136" s="3"/>
      <c r="K136" s="3"/>
      <c r="L136" s="3"/>
      <c r="M136" s="3"/>
      <c r="N136" s="3"/>
      <c r="O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2" t="s">
        <v>84</v>
      </c>
      <c r="G137" s="3"/>
      <c r="H137" s="69"/>
      <c r="I137" s="69"/>
      <c r="J137" s="69"/>
      <c r="K137" s="69"/>
      <c r="L137" s="69"/>
      <c r="M137" s="69"/>
      <c r="N137" s="3"/>
      <c r="O137" s="69"/>
    </row>
    <row r="138" customFormat="false" ht="15" hidden="false" customHeight="false" outlineLevel="0" collapsed="false">
      <c r="A138" s="70" t="s">
        <v>85</v>
      </c>
      <c r="B138" s="71" t="s">
        <v>86</v>
      </c>
      <c r="C138" s="72"/>
      <c r="D138" s="72"/>
      <c r="E138" s="72"/>
      <c r="F138" s="73" t="n">
        <v>11</v>
      </c>
      <c r="G138" s="3"/>
      <c r="H138" s="74"/>
      <c r="I138" s="75"/>
      <c r="J138" s="75"/>
      <c r="K138" s="76"/>
      <c r="L138" s="76"/>
      <c r="M138" s="76"/>
      <c r="N138" s="76"/>
      <c r="O138" s="77"/>
    </row>
    <row r="139" customFormat="false" ht="15" hidden="false" customHeight="false" outlineLevel="0" collapsed="false">
      <c r="A139" s="78" t="s">
        <v>87</v>
      </c>
      <c r="B139" s="79" t="s">
        <v>88</v>
      </c>
      <c r="C139" s="80"/>
      <c r="D139" s="80"/>
      <c r="E139" s="80"/>
      <c r="F139" s="81" t="n">
        <v>11</v>
      </c>
      <c r="G139" s="3"/>
      <c r="H139" s="82"/>
      <c r="I139" s="83"/>
      <c r="J139" s="83"/>
      <c r="K139" s="84"/>
      <c r="L139" s="84"/>
      <c r="M139" s="84"/>
      <c r="N139" s="84"/>
      <c r="O139" s="85"/>
    </row>
    <row r="140" customFormat="false" ht="15" hidden="false" customHeight="false" outlineLevel="0" collapsed="false">
      <c r="A140" s="86" t="n">
        <v>50220086</v>
      </c>
      <c r="B140" s="71" t="s">
        <v>89</v>
      </c>
      <c r="C140" s="86"/>
      <c r="D140" s="86"/>
      <c r="E140" s="86"/>
      <c r="F140" s="87"/>
      <c r="G140" s="3"/>
      <c r="H140" s="74"/>
      <c r="I140" s="75"/>
      <c r="J140" s="75"/>
      <c r="K140" s="76"/>
      <c r="L140" s="76"/>
      <c r="M140" s="76"/>
      <c r="N140" s="76"/>
      <c r="O140" s="77"/>
    </row>
    <row r="141" customFormat="false" ht="15" hidden="false" customHeight="false" outlineLevel="0" collapsed="false">
      <c r="A141" s="86" t="n">
        <v>50220085</v>
      </c>
      <c r="B141" s="79" t="s">
        <v>90</v>
      </c>
      <c r="C141" s="86"/>
      <c r="D141" s="86"/>
      <c r="E141" s="86"/>
      <c r="F141" s="86"/>
      <c r="G141" s="3"/>
      <c r="H141" s="88"/>
      <c r="I141" s="89"/>
      <c r="J141" s="89"/>
      <c r="K141" s="90"/>
      <c r="L141" s="90"/>
      <c r="M141" s="90"/>
      <c r="N141" s="90"/>
      <c r="O141" s="91"/>
    </row>
    <row r="142" customFormat="false" ht="15" hidden="false" customHeight="false" outlineLevel="0" collapsed="false">
      <c r="A142" s="78" t="s">
        <v>91</v>
      </c>
      <c r="B142" s="79" t="s">
        <v>92</v>
      </c>
      <c r="C142" s="80"/>
      <c r="D142" s="80"/>
      <c r="E142" s="80"/>
      <c r="F142" s="81" t="n">
        <v>10</v>
      </c>
      <c r="G142" s="3"/>
      <c r="H142" s="82"/>
      <c r="I142" s="83"/>
      <c r="J142" s="83"/>
      <c r="K142" s="84"/>
      <c r="L142" s="84"/>
      <c r="M142" s="84"/>
      <c r="N142" s="84"/>
      <c r="O142" s="85"/>
    </row>
    <row r="143" customFormat="false" ht="15" hidden="false" customHeight="false" outlineLevel="0" collapsed="false">
      <c r="A143" s="92" t="s">
        <v>93</v>
      </c>
      <c r="B143" s="93" t="s">
        <v>94</v>
      </c>
      <c r="C143" s="86"/>
      <c r="D143" s="86"/>
      <c r="E143" s="86"/>
      <c r="F143" s="87" t="n">
        <v>10</v>
      </c>
      <c r="G143" s="3"/>
      <c r="H143" s="88"/>
      <c r="I143" s="89"/>
      <c r="J143" s="89"/>
      <c r="K143" s="90"/>
      <c r="L143" s="90"/>
      <c r="M143" s="90"/>
      <c r="N143" s="90"/>
      <c r="O143" s="91"/>
    </row>
    <row r="144" customFormat="false" ht="15" hidden="false" customHeight="false" outlineLevel="0" collapsed="false">
      <c r="A144" s="86" t="n">
        <v>50220087</v>
      </c>
      <c r="B144" s="93" t="s">
        <v>95</v>
      </c>
      <c r="C144" s="86"/>
      <c r="D144" s="86"/>
      <c r="E144" s="86"/>
      <c r="F144" s="86"/>
      <c r="G144" s="3"/>
      <c r="H144" s="88"/>
      <c r="I144" s="89"/>
      <c r="J144" s="89"/>
      <c r="K144" s="90"/>
      <c r="L144" s="90"/>
      <c r="M144" s="90"/>
      <c r="N144" s="90"/>
      <c r="O144" s="91"/>
    </row>
    <row r="145" customFormat="false" ht="15" hidden="false" customHeight="false" outlineLevel="0" collapsed="false">
      <c r="A145" s="94" t="n">
        <v>50220026</v>
      </c>
      <c r="B145" s="93" t="s">
        <v>96</v>
      </c>
      <c r="C145" s="86"/>
      <c r="D145" s="86"/>
      <c r="E145" s="86"/>
      <c r="F145" s="87" t="n">
        <v>2</v>
      </c>
      <c r="G145" s="3"/>
      <c r="H145" s="95"/>
      <c r="I145" s="80"/>
      <c r="J145" s="80"/>
      <c r="K145" s="80"/>
      <c r="L145" s="80"/>
      <c r="M145" s="80"/>
      <c r="N145" s="80"/>
      <c r="O145" s="81"/>
    </row>
    <row r="146" customFormat="false" ht="15" hidden="false" customHeight="false" outlineLevel="0" collapsed="false">
      <c r="A146" s="96" t="n">
        <v>68061310</v>
      </c>
      <c r="B146" s="79" t="s">
        <v>97</v>
      </c>
      <c r="C146" s="80"/>
      <c r="D146" s="80"/>
      <c r="E146" s="80"/>
      <c r="F146" s="81" t="n">
        <v>4</v>
      </c>
      <c r="G146" s="3"/>
      <c r="H146" s="82" t="s">
        <v>99</v>
      </c>
      <c r="I146" s="83" t="s">
        <v>100</v>
      </c>
      <c r="J146" s="83"/>
      <c r="K146" s="84"/>
      <c r="L146" s="84"/>
      <c r="M146" s="84"/>
      <c r="N146" s="84"/>
      <c r="O146" s="85" t="n">
        <v>1</v>
      </c>
    </row>
    <row r="147" customFormat="false" ht="15" hidden="false" customHeight="false" outlineLevel="0" collapsed="false">
      <c r="A147" s="97"/>
      <c r="B147" s="98"/>
      <c r="C147" s="3"/>
      <c r="D147" s="3"/>
      <c r="E147" s="3"/>
      <c r="F147" s="62"/>
      <c r="G147" s="3"/>
      <c r="H147" s="88" t="s">
        <v>101</v>
      </c>
      <c r="I147" s="89" t="s">
        <v>102</v>
      </c>
      <c r="J147" s="89"/>
      <c r="K147" s="90"/>
      <c r="L147" s="90"/>
      <c r="M147" s="90"/>
      <c r="N147" s="80"/>
      <c r="O147" s="91" t="n">
        <v>0</v>
      </c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2"/>
      <c r="G148" s="3"/>
      <c r="H148" s="82" t="s">
        <v>103</v>
      </c>
      <c r="I148" s="83" t="s">
        <v>104</v>
      </c>
      <c r="J148" s="83"/>
      <c r="K148" s="84"/>
      <c r="L148" s="84"/>
      <c r="M148" s="84"/>
      <c r="N148" s="84"/>
      <c r="O148" s="85" t="n">
        <v>1</v>
      </c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2"/>
      <c r="G149" s="3"/>
      <c r="H149" s="88" t="s">
        <v>105</v>
      </c>
      <c r="I149" s="89" t="s">
        <v>106</v>
      </c>
      <c r="J149" s="89"/>
      <c r="K149" s="90"/>
      <c r="L149" s="90"/>
      <c r="M149" s="90"/>
      <c r="N149" s="90"/>
      <c r="O149" s="91" t="n">
        <v>0</v>
      </c>
    </row>
    <row r="150" customFormat="false" ht="15" hidden="false" customHeight="false" outlineLevel="0" collapsed="false">
      <c r="A150" s="3" t="s">
        <v>6</v>
      </c>
      <c r="B150" s="3"/>
      <c r="C150" s="3"/>
      <c r="D150" s="3"/>
      <c r="E150" s="3"/>
      <c r="F150" s="62"/>
      <c r="G150" s="3"/>
      <c r="H150" s="82" t="s">
        <v>107</v>
      </c>
      <c r="I150" s="83" t="s">
        <v>108</v>
      </c>
      <c r="J150" s="83"/>
      <c r="K150" s="84"/>
      <c r="L150" s="84"/>
      <c r="M150" s="84"/>
      <c r="N150" s="86"/>
      <c r="O150" s="85" t="n">
        <v>2</v>
      </c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2"/>
      <c r="G151" s="3"/>
      <c r="H151" s="88" t="s">
        <v>109</v>
      </c>
      <c r="I151" s="89" t="s">
        <v>110</v>
      </c>
      <c r="J151" s="89"/>
      <c r="K151" s="90"/>
      <c r="L151" s="90"/>
      <c r="M151" s="90"/>
      <c r="N151" s="90"/>
      <c r="O151" s="91" t="n">
        <v>0</v>
      </c>
    </row>
    <row r="152" customFormat="false" ht="15" hidden="false" customHeight="false" outlineLevel="0" collapsed="false">
      <c r="A152" s="70" t="s">
        <v>111</v>
      </c>
      <c r="B152" s="71" t="s">
        <v>112</v>
      </c>
      <c r="C152" s="71"/>
      <c r="D152" s="72"/>
      <c r="E152" s="72"/>
      <c r="F152" s="73" t="n">
        <v>0</v>
      </c>
      <c r="G152" s="3"/>
      <c r="H152" s="88" t="s">
        <v>113</v>
      </c>
      <c r="I152" s="89" t="s">
        <v>114</v>
      </c>
      <c r="J152" s="83"/>
      <c r="K152" s="84"/>
      <c r="L152" s="84"/>
      <c r="M152" s="84"/>
      <c r="N152" s="84"/>
      <c r="O152" s="100" t="n">
        <v>0</v>
      </c>
    </row>
    <row r="153" customFormat="false" ht="15" hidden="false" customHeight="false" outlineLevel="0" collapsed="false">
      <c r="A153" s="92" t="s">
        <v>115</v>
      </c>
      <c r="B153" s="93" t="s">
        <v>116</v>
      </c>
      <c r="C153" s="93"/>
      <c r="D153" s="86"/>
      <c r="E153" s="86"/>
      <c r="F153" s="87" t="n">
        <v>1</v>
      </c>
      <c r="G153" s="3"/>
      <c r="H153" s="86"/>
      <c r="I153" s="86"/>
      <c r="J153" s="86"/>
      <c r="K153" s="86"/>
      <c r="L153" s="86"/>
      <c r="M153" s="86"/>
      <c r="N153" s="86"/>
      <c r="O153" s="178"/>
    </row>
    <row r="154" customFormat="false" ht="15" hidden="false" customHeight="false" outlineLevel="0" collapsed="false">
      <c r="A154" s="78" t="s">
        <v>119</v>
      </c>
      <c r="B154" s="79" t="s">
        <v>120</v>
      </c>
      <c r="C154" s="79"/>
      <c r="D154" s="80"/>
      <c r="E154" s="80"/>
      <c r="F154" s="81" t="n">
        <v>1</v>
      </c>
      <c r="G154" s="3"/>
      <c r="H154" s="74" t="s">
        <v>117</v>
      </c>
      <c r="I154" s="75" t="s">
        <v>118</v>
      </c>
      <c r="J154" s="75"/>
      <c r="K154" s="76"/>
      <c r="L154" s="76"/>
      <c r="M154" s="76"/>
      <c r="N154" s="72"/>
      <c r="O154" s="77" t="n">
        <v>30</v>
      </c>
    </row>
    <row r="155" customFormat="false" ht="15" hidden="false" customHeight="false" outlineLevel="0" collapsed="false">
      <c r="A155" s="86" t="n">
        <v>53220120</v>
      </c>
      <c r="B155" s="93" t="s">
        <v>123</v>
      </c>
      <c r="C155" s="86"/>
      <c r="D155" s="86"/>
      <c r="E155" s="86"/>
      <c r="F155" s="86"/>
      <c r="G155" s="3"/>
      <c r="H155" s="82" t="s">
        <v>121</v>
      </c>
      <c r="I155" s="83" t="s">
        <v>122</v>
      </c>
      <c r="J155" s="83"/>
      <c r="K155" s="84"/>
      <c r="L155" s="84"/>
      <c r="M155" s="84"/>
      <c r="N155" s="86"/>
      <c r="O155" s="85" t="n">
        <v>0</v>
      </c>
    </row>
    <row r="156" customFormat="false" ht="15" hidden="false" customHeight="false" outlineLevel="0" collapsed="false">
      <c r="A156" s="70" t="s">
        <v>126</v>
      </c>
      <c r="B156" s="71" t="s">
        <v>127</v>
      </c>
      <c r="C156" s="71"/>
      <c r="D156" s="72"/>
      <c r="E156" s="72"/>
      <c r="F156" s="73" t="n">
        <v>0</v>
      </c>
      <c r="G156" s="3"/>
      <c r="H156" s="88" t="s">
        <v>124</v>
      </c>
      <c r="I156" s="89" t="s">
        <v>125</v>
      </c>
      <c r="J156" s="89"/>
      <c r="K156" s="90"/>
      <c r="L156" s="90"/>
      <c r="M156" s="90"/>
      <c r="N156" s="80"/>
      <c r="O156" s="91" t="n">
        <v>0</v>
      </c>
    </row>
    <row r="157" customFormat="false" ht="15" hidden="false" customHeight="false" outlineLevel="0" collapsed="false">
      <c r="A157" s="92" t="s">
        <v>128</v>
      </c>
      <c r="B157" s="93" t="s">
        <v>129</v>
      </c>
      <c r="C157" s="93"/>
      <c r="D157" s="86"/>
      <c r="E157" s="86"/>
      <c r="F157" s="87" t="n">
        <v>1</v>
      </c>
      <c r="G157" s="3"/>
      <c r="H157" s="69"/>
      <c r="I157" s="69"/>
      <c r="J157" s="69"/>
      <c r="K157" s="69"/>
      <c r="L157" s="69"/>
      <c r="M157" s="69"/>
      <c r="N157" s="3"/>
      <c r="O157" s="102"/>
    </row>
    <row r="158" customFormat="false" ht="15" hidden="false" customHeight="false" outlineLevel="0" collapsed="false">
      <c r="A158" s="92" t="s">
        <v>131</v>
      </c>
      <c r="B158" s="93" t="s">
        <v>132</v>
      </c>
      <c r="C158" s="86"/>
      <c r="D158" s="86"/>
      <c r="E158" s="86"/>
      <c r="F158" s="87" t="n">
        <v>1</v>
      </c>
      <c r="G158" s="3"/>
      <c r="H158" s="200" t="s">
        <v>130</v>
      </c>
      <c r="I158" s="104"/>
      <c r="J158" s="104"/>
      <c r="K158" s="105"/>
      <c r="L158" s="105"/>
      <c r="M158" s="105"/>
      <c r="N158" s="105"/>
      <c r="O158" s="106"/>
    </row>
    <row r="159" customFormat="false" ht="15" hidden="false" customHeight="false" outlineLevel="0" collapsed="false">
      <c r="A159" s="201" t="n">
        <v>54220001</v>
      </c>
      <c r="B159" s="71" t="s">
        <v>135</v>
      </c>
      <c r="C159" s="72"/>
      <c r="D159" s="72"/>
      <c r="E159" s="72"/>
      <c r="F159" s="73" t="n">
        <v>8040.5</v>
      </c>
      <c r="G159" s="3"/>
      <c r="H159" s="59" t="n">
        <v>0</v>
      </c>
      <c r="I159" s="98" t="s">
        <v>133</v>
      </c>
      <c r="J159" s="98"/>
      <c r="K159" s="3" t="s">
        <v>134</v>
      </c>
      <c r="L159" s="3"/>
      <c r="M159" s="3"/>
      <c r="N159" s="3"/>
      <c r="O159" s="107" t="n">
        <v>0</v>
      </c>
    </row>
    <row r="160" customFormat="false" ht="15" hidden="false" customHeight="false" outlineLevel="0" collapsed="false">
      <c r="A160" s="202"/>
      <c r="B160" s="93"/>
      <c r="C160" s="86"/>
      <c r="D160" s="86"/>
      <c r="E160" s="86"/>
      <c r="F160" s="87"/>
      <c r="G160" s="3"/>
      <c r="H160" s="203" t="n">
        <v>0</v>
      </c>
      <c r="I160" s="110" t="s">
        <v>133</v>
      </c>
      <c r="J160" s="110"/>
      <c r="K160" s="4" t="s">
        <v>136</v>
      </c>
      <c r="L160" s="4"/>
      <c r="M160" s="4"/>
      <c r="N160" s="4"/>
      <c r="O160" s="111" t="n">
        <v>28</v>
      </c>
    </row>
    <row r="161" customFormat="false" ht="15" hidden="false" customHeight="false" outlineLevel="0" collapsed="false">
      <c r="A161" s="202" t="n">
        <v>54220006</v>
      </c>
      <c r="B161" s="93" t="s">
        <v>137</v>
      </c>
      <c r="C161" s="86"/>
      <c r="D161" s="86"/>
      <c r="E161" s="86"/>
      <c r="F161" s="112" t="n">
        <v>8040.5</v>
      </c>
      <c r="G161" s="3"/>
      <c r="H161" s="97"/>
      <c r="I161" s="98"/>
      <c r="J161" s="98"/>
      <c r="K161" s="3"/>
      <c r="L161" s="3"/>
      <c r="M161" s="3"/>
      <c r="N161" s="3"/>
      <c r="O161" s="3"/>
    </row>
    <row r="162" customFormat="false" ht="15" hidden="false" customHeight="false" outlineLevel="0" collapsed="false">
      <c r="A162" s="95" t="n">
        <v>54220003</v>
      </c>
      <c r="B162" s="79" t="s">
        <v>139</v>
      </c>
      <c r="C162" s="80"/>
      <c r="D162" s="80"/>
      <c r="E162" s="80"/>
      <c r="F162" s="114" t="n">
        <v>8040.5</v>
      </c>
      <c r="G162" s="3"/>
      <c r="H162" s="113" t="s">
        <v>138</v>
      </c>
      <c r="I162" s="98"/>
      <c r="J162" s="98"/>
      <c r="K162" s="3"/>
      <c r="L162" s="3"/>
      <c r="M162" s="3"/>
      <c r="N162" s="3"/>
      <c r="O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113" t="s">
        <v>140</v>
      </c>
      <c r="I163" s="98"/>
      <c r="J163" s="98"/>
      <c r="K163" s="3"/>
      <c r="L163" s="3"/>
      <c r="M163" s="3"/>
      <c r="N163" s="3"/>
      <c r="O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113" t="s">
        <v>141</v>
      </c>
      <c r="I164" s="98"/>
      <c r="J164" s="98"/>
      <c r="K164" s="3"/>
      <c r="L164" s="3"/>
      <c r="M164" s="3"/>
      <c r="N164" s="3"/>
      <c r="O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97"/>
      <c r="J165" s="98"/>
      <c r="K165" s="98"/>
      <c r="L165" s="3"/>
      <c r="M165" s="3"/>
      <c r="N165" s="3"/>
      <c r="O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97"/>
      <c r="J166" s="98"/>
      <c r="K166" s="98"/>
      <c r="L166" s="3"/>
      <c r="M166" s="3"/>
      <c r="N166" s="3"/>
      <c r="O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97"/>
      <c r="J167" s="98"/>
      <c r="K167" s="98"/>
      <c r="L167" s="3"/>
      <c r="M167" s="3"/>
      <c r="N167" s="3"/>
      <c r="O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97"/>
      <c r="J168" s="98"/>
      <c r="K168" s="98"/>
      <c r="L168" s="3"/>
      <c r="M168" s="3"/>
      <c r="N168" s="3"/>
      <c r="O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7"/>
      <c r="J169" s="98"/>
      <c r="K169" s="98"/>
      <c r="L169" s="3"/>
      <c r="M169" s="3"/>
      <c r="N169" s="3"/>
      <c r="O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7"/>
      <c r="J170" s="98"/>
      <c r="K170" s="98"/>
      <c r="L170" s="3"/>
      <c r="M170" s="3"/>
      <c r="N170" s="3"/>
      <c r="O170" s="3"/>
    </row>
    <row r="171" customFormat="false" ht="15" hidden="false" customHeight="false" outlineLevel="0" collapsed="false">
      <c r="A171" s="3"/>
      <c r="B171" s="3"/>
      <c r="C171" s="7" t="n">
        <v>0</v>
      </c>
      <c r="D171" s="3"/>
      <c r="E171" s="3"/>
      <c r="F171" s="3"/>
      <c r="G171" s="3"/>
      <c r="H171" s="3"/>
      <c r="I171" s="97"/>
      <c r="J171" s="98"/>
      <c r="K171" s="98"/>
      <c r="L171" s="3"/>
      <c r="M171" s="3"/>
      <c r="N171" s="3"/>
      <c r="O171" s="3"/>
    </row>
    <row r="172" customFormat="false" ht="15" hidden="false" customHeight="false" outlineLevel="0" collapsed="false">
      <c r="A172" s="3"/>
      <c r="B172" s="3"/>
      <c r="C172" s="7" t="s">
        <v>32</v>
      </c>
      <c r="D172" s="3"/>
      <c r="E172" s="3"/>
      <c r="F172" s="3"/>
      <c r="G172" s="3"/>
      <c r="H172" s="3"/>
      <c r="I172" s="97"/>
      <c r="J172" s="98"/>
      <c r="K172" s="98"/>
      <c r="L172" s="3"/>
      <c r="M172" s="3"/>
      <c r="N172" s="3"/>
      <c r="O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7"/>
      <c r="J173" s="98"/>
      <c r="K173" s="98"/>
      <c r="L173" s="3"/>
      <c r="M173" s="3"/>
      <c r="N173" s="3"/>
      <c r="O173" s="3"/>
    </row>
    <row r="174" customFormat="false" ht="15" hidden="false" customHeight="false" outlineLevel="0" collapsed="false">
      <c r="A174" s="7" t="s">
        <v>13</v>
      </c>
      <c r="B174" s="7"/>
      <c r="D174" s="7"/>
      <c r="E174" s="3"/>
      <c r="F174" s="3"/>
      <c r="G174" s="3"/>
      <c r="H174" s="3"/>
      <c r="I174" s="97"/>
      <c r="J174" s="98"/>
      <c r="K174" s="98"/>
      <c r="L174" s="3"/>
      <c r="M174" s="3"/>
      <c r="N174" s="3"/>
      <c r="O174" s="3"/>
    </row>
    <row r="175" customFormat="false" ht="15" hidden="false" customHeight="false" outlineLevel="0" collapsed="false">
      <c r="A175" s="7" t="s">
        <v>24</v>
      </c>
      <c r="B175" s="7"/>
      <c r="D175" s="115" t="s">
        <v>143</v>
      </c>
      <c r="E175" s="62" t="s">
        <v>143</v>
      </c>
      <c r="F175" s="62" t="s">
        <v>144</v>
      </c>
      <c r="G175" s="3"/>
      <c r="H175" s="3"/>
      <c r="I175" s="97"/>
      <c r="J175" s="98"/>
      <c r="K175" s="98"/>
      <c r="L175" s="3"/>
      <c r="M175" s="3"/>
      <c r="N175" s="3"/>
      <c r="O175" s="3"/>
    </row>
    <row r="176" customFormat="false" ht="15" hidden="false" customHeight="false" outlineLevel="0" collapsed="false">
      <c r="A176" s="97" t="s">
        <v>9</v>
      </c>
      <c r="B176" s="3"/>
      <c r="C176" s="117" t="s">
        <v>145</v>
      </c>
      <c r="D176" s="117" t="s">
        <v>146</v>
      </c>
      <c r="E176" s="117" t="s">
        <v>147</v>
      </c>
      <c r="F176" s="117" t="s">
        <v>148</v>
      </c>
      <c r="G176" s="3"/>
      <c r="H176" s="3"/>
      <c r="I176" s="3"/>
      <c r="J176" s="3"/>
      <c r="K176" s="3"/>
      <c r="L176" s="3"/>
      <c r="M176" s="3"/>
      <c r="N176" s="3"/>
      <c r="O176" s="3"/>
    </row>
    <row r="177" customFormat="false" ht="15" hidden="false" customHeight="false" outlineLevel="0" collapsed="false">
      <c r="A177" s="8" t="n">
        <v>54043034</v>
      </c>
      <c r="B177" s="98" t="s">
        <v>149</v>
      </c>
      <c r="C177" s="1" t="n">
        <f aca="false">COUNT($A$102:$A$113)</f>
        <v>12</v>
      </c>
      <c r="D177" s="119" t="n">
        <f aca="false">VLOOKUP(A177,$N$205:$O$301,2,0)</f>
        <v>2.01</v>
      </c>
      <c r="E177" s="119" t="n">
        <f aca="false">D177*1.175</f>
        <v>2.36175</v>
      </c>
      <c r="F177" s="120" t="n">
        <f aca="false">E177*C177/(1-0.03)*$C$5</f>
        <v>20627.5731958763</v>
      </c>
      <c r="H177" s="3" t="s">
        <v>150</v>
      </c>
      <c r="I177" s="3"/>
      <c r="J177" s="3"/>
      <c r="K177" s="3"/>
      <c r="L177" s="3"/>
      <c r="M177" s="3"/>
      <c r="N177" s="3"/>
      <c r="O177" s="3"/>
    </row>
    <row r="178" customFormat="false" ht="15" hidden="false" customHeight="false" outlineLevel="0" collapsed="false">
      <c r="A178" s="8" t="n">
        <v>54043044</v>
      </c>
      <c r="B178" s="98" t="s">
        <v>151</v>
      </c>
      <c r="C178" s="1" t="n">
        <f aca="false">COUNT($A$102:$A$113)</f>
        <v>12</v>
      </c>
      <c r="D178" s="119" t="n">
        <f aca="false">VLOOKUP(A178,$N$205:$O$301,2,0)</f>
        <v>2.13</v>
      </c>
      <c r="E178" s="119" t="n">
        <f aca="false">D178*1.175</f>
        <v>2.50275</v>
      </c>
      <c r="F178" s="120" t="n">
        <f aca="false">E178*C178/(1-0.03)*$C$5</f>
        <v>21859.0701030928</v>
      </c>
      <c r="H178" s="3" t="s">
        <v>150</v>
      </c>
      <c r="I178" s="3"/>
      <c r="J178" s="3"/>
      <c r="K178" s="3"/>
      <c r="L178" s="3"/>
      <c r="M178" s="3"/>
      <c r="N178" s="3"/>
      <c r="O178" s="3"/>
    </row>
    <row r="179" customFormat="false" ht="15" hidden="false" customHeight="false" outlineLevel="0" collapsed="false">
      <c r="A179" s="8" t="n">
        <v>54043064</v>
      </c>
      <c r="B179" s="98" t="s">
        <v>152</v>
      </c>
      <c r="C179" s="1" t="n">
        <f aca="false">COUNT($A$102:$A$113)</f>
        <v>12</v>
      </c>
      <c r="D179" s="119" t="n">
        <f aca="false">VLOOKUP(A179,$N$205:$O$301,2,0)</f>
        <v>2.16</v>
      </c>
      <c r="E179" s="119" t="n">
        <f aca="false">D179*1.175</f>
        <v>2.538</v>
      </c>
      <c r="F179" s="120" t="n">
        <f aca="false">E179*C179/(1-0.03)*$C$5</f>
        <v>22166.9443298969</v>
      </c>
      <c r="H179" s="122" t="s">
        <v>150</v>
      </c>
      <c r="I179" s="3"/>
      <c r="J179" s="3"/>
      <c r="K179" s="3"/>
      <c r="L179" s="3"/>
      <c r="M179" s="3"/>
      <c r="N179" s="3"/>
      <c r="O179" s="3"/>
    </row>
    <row r="180" customFormat="false" ht="15" hidden="false" customHeight="false" outlineLevel="0" collapsed="false">
      <c r="A180" s="116" t="s">
        <v>153</v>
      </c>
      <c r="B180" s="98" t="s">
        <v>154</v>
      </c>
      <c r="C180" s="1"/>
      <c r="D180" s="3" t="n">
        <f aca="false">VLOOKUP(A180,$N$205:$O$301,2,0)</f>
        <v>2.04</v>
      </c>
      <c r="E180" s="119"/>
      <c r="F180" s="120" t="n">
        <f aca="false">E180*C180/(1-0.03)*$C$5</f>
        <v>0</v>
      </c>
      <c r="H180" s="3"/>
      <c r="I180" s="3"/>
      <c r="J180" s="3"/>
      <c r="K180" s="3"/>
      <c r="L180" s="3"/>
      <c r="M180" s="3"/>
      <c r="N180" s="3"/>
      <c r="O180" s="3"/>
    </row>
    <row r="181" customFormat="false" ht="15" hidden="false" customHeight="false" outlineLevel="0" collapsed="false">
      <c r="A181" s="116" t="s">
        <v>155</v>
      </c>
      <c r="B181" s="98" t="s">
        <v>156</v>
      </c>
      <c r="C181" s="1"/>
      <c r="D181" s="3" t="n">
        <f aca="false">VLOOKUP(A181,$N$205:$O$301,2,0)</f>
        <v>2.13</v>
      </c>
      <c r="E181" s="119"/>
      <c r="F181" s="120" t="n">
        <f aca="false">E181*C181/(1-0.03)*$C$5</f>
        <v>0</v>
      </c>
      <c r="H181" s="3"/>
      <c r="I181" s="3"/>
      <c r="J181" s="3"/>
      <c r="K181" s="3"/>
      <c r="L181" s="3"/>
      <c r="M181" s="3"/>
      <c r="N181" s="3"/>
      <c r="O181" s="3"/>
    </row>
    <row r="182" customFormat="false" ht="15" hidden="false" customHeight="false" outlineLevel="0" collapsed="false">
      <c r="A182" s="8" t="n">
        <v>54043054</v>
      </c>
      <c r="B182" s="98" t="s">
        <v>157</v>
      </c>
      <c r="C182" s="1" t="n">
        <v>2</v>
      </c>
      <c r="D182" s="119" t="n">
        <f aca="false">VLOOKUP(A182,$N$205:$O$301,2,0)</f>
        <v>2.51</v>
      </c>
      <c r="E182" s="119" t="n">
        <f aca="false">D182*1.175</f>
        <v>2.94925</v>
      </c>
      <c r="F182" s="120" t="n">
        <f aca="false">E182*C182/(1-0.03)*$C$5</f>
        <v>4293.13505154639</v>
      </c>
      <c r="H182" s="122" t="s">
        <v>158</v>
      </c>
      <c r="I182" s="3"/>
      <c r="J182" s="3"/>
      <c r="K182" s="3"/>
      <c r="L182" s="3"/>
      <c r="M182" s="3"/>
      <c r="N182" s="3"/>
      <c r="O182" s="3"/>
    </row>
    <row r="183" customFormat="false" ht="15" hidden="false" customHeight="false" outlineLevel="0" collapsed="false">
      <c r="A183" s="8" t="n">
        <v>54042014</v>
      </c>
      <c r="B183" s="98" t="s">
        <v>159</v>
      </c>
      <c r="C183" s="1" t="n">
        <v>2</v>
      </c>
      <c r="D183" s="119" t="n">
        <f aca="false">VLOOKUP(A183,$N$205:$O$301,2,0)</f>
        <v>2.66</v>
      </c>
      <c r="E183" s="119" t="n">
        <f aca="false">D183*1.175</f>
        <v>3.1255</v>
      </c>
      <c r="F183" s="120" t="n">
        <f aca="false">E183*C183/(1-0.03)*$C$5</f>
        <v>4549.6969072165</v>
      </c>
      <c r="H183" s="122" t="s">
        <v>158</v>
      </c>
      <c r="I183" s="3"/>
      <c r="J183" s="3"/>
      <c r="K183" s="3"/>
      <c r="L183" s="3"/>
      <c r="M183" s="3"/>
      <c r="N183" s="3"/>
      <c r="O183" s="3"/>
    </row>
    <row r="184" customFormat="false" ht="15" hidden="false" customHeight="false" outlineLevel="0" collapsed="false">
      <c r="A184" s="116" t="s">
        <v>160</v>
      </c>
      <c r="B184" s="98" t="s">
        <v>161</v>
      </c>
      <c r="C184" s="3"/>
      <c r="D184" s="3"/>
      <c r="E184" s="3"/>
      <c r="F184" s="3"/>
      <c r="G184" s="97"/>
      <c r="H184" s="3"/>
      <c r="I184" s="3"/>
      <c r="J184" s="3"/>
      <c r="K184" s="3"/>
      <c r="L184" s="3"/>
      <c r="M184" s="3"/>
      <c r="N184" s="3"/>
      <c r="O184" s="3"/>
    </row>
    <row r="185" customFormat="false" ht="15" hidden="false" customHeight="false" outlineLevel="0" collapsed="false">
      <c r="A185" s="116" t="s">
        <v>162</v>
      </c>
      <c r="B185" s="98" t="s">
        <v>163</v>
      </c>
      <c r="C185" s="3"/>
      <c r="D185" s="3" t="n">
        <v>0</v>
      </c>
      <c r="E185" s="3"/>
      <c r="F185" s="3"/>
      <c r="G185" s="97"/>
      <c r="H185" s="3"/>
      <c r="I185" s="3"/>
      <c r="J185" s="3"/>
      <c r="K185" s="3"/>
      <c r="L185" s="3"/>
      <c r="M185" s="3"/>
      <c r="N185" s="3"/>
      <c r="O185" s="3"/>
    </row>
    <row r="186" customFormat="false" ht="15" hidden="false" customHeight="false" outlineLevel="0" collapsed="false">
      <c r="A186" s="116" t="s">
        <v>164</v>
      </c>
      <c r="B186" s="98" t="s">
        <v>165</v>
      </c>
      <c r="C186" s="3"/>
      <c r="D186" s="3" t="n">
        <v>0</v>
      </c>
      <c r="E186" s="3"/>
      <c r="F186" s="3"/>
      <c r="G186" s="97"/>
      <c r="H186" s="3"/>
      <c r="I186" s="3"/>
      <c r="J186" s="3"/>
      <c r="K186" s="3"/>
      <c r="L186" s="3"/>
      <c r="M186" s="3"/>
      <c r="N186" s="3"/>
      <c r="O186" s="3"/>
    </row>
    <row r="187" customFormat="false" ht="15" hidden="false" customHeight="false" outlineLevel="0" collapsed="false">
      <c r="A187" s="116" t="s">
        <v>166</v>
      </c>
      <c r="B187" s="98" t="s">
        <v>167</v>
      </c>
      <c r="C187" s="3"/>
      <c r="D187" s="3" t="n">
        <v>0</v>
      </c>
      <c r="E187" s="3"/>
      <c r="F187" s="3"/>
      <c r="G187" s="97"/>
      <c r="H187" s="3"/>
      <c r="I187" s="3"/>
      <c r="J187" s="3"/>
      <c r="K187" s="3"/>
      <c r="L187" s="3"/>
      <c r="M187" s="3"/>
      <c r="N187" s="3"/>
      <c r="O187" s="3"/>
    </row>
    <row r="188" customFormat="false" ht="15" hidden="false" customHeight="false" outlineLevel="0" collapsed="false">
      <c r="A188" s="123" t="s">
        <v>168</v>
      </c>
      <c r="B188" s="98" t="s">
        <v>169</v>
      </c>
      <c r="C188" s="3"/>
      <c r="D188" s="4" t="n">
        <v>0</v>
      </c>
      <c r="E188" s="4"/>
      <c r="F188" s="4"/>
      <c r="G188" s="97"/>
      <c r="H188" s="3"/>
      <c r="I188" s="3"/>
      <c r="J188" s="3"/>
      <c r="K188" s="3"/>
      <c r="L188" s="3"/>
      <c r="M188" s="3"/>
      <c r="N188" s="3"/>
      <c r="O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125" t="str">
        <f aca="false">SUM(F177:F188)</f>
        <v>73,517</v>
      </c>
      <c r="G189" s="3"/>
      <c r="H189" s="3"/>
      <c r="I189" s="3"/>
      <c r="J189" s="3"/>
      <c r="K189" s="3"/>
      <c r="L189" s="3"/>
      <c r="M189" s="3"/>
      <c r="N189" s="3"/>
      <c r="O189" s="3"/>
    </row>
    <row r="190" customFormat="false" ht="15" hidden="false" customHeight="false" outlineLevel="0" collapsed="false">
      <c r="A190" s="97" t="s">
        <v>170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customFormat="false" ht="26.25" hidden="false" customHeight="true" outlineLevel="0" collapsed="false">
      <c r="A191" s="62"/>
      <c r="B191" s="126" t="s">
        <v>171</v>
      </c>
      <c r="C191" s="127" t="s">
        <v>172</v>
      </c>
      <c r="D191" s="127"/>
      <c r="E191" s="127" t="s">
        <v>173</v>
      </c>
      <c r="F191" s="127"/>
      <c r="G191" s="127"/>
      <c r="H191" s="126" t="s">
        <v>174</v>
      </c>
      <c r="I191" s="126"/>
      <c r="J191" s="62"/>
      <c r="K191" s="62"/>
      <c r="L191" s="62"/>
      <c r="M191" s="3"/>
      <c r="N191" s="3"/>
      <c r="O191" s="3"/>
    </row>
    <row r="192" customFormat="false" ht="15" hidden="false" customHeight="false" outlineLevel="0" collapsed="false">
      <c r="A192" s="128" t="s">
        <v>175</v>
      </c>
      <c r="B192" s="129" t="s">
        <v>47</v>
      </c>
      <c r="C192" s="130" t="s">
        <v>52</v>
      </c>
      <c r="D192" s="131" t="s">
        <v>84</v>
      </c>
      <c r="E192" s="61" t="s">
        <v>52</v>
      </c>
      <c r="F192" s="128" t="s">
        <v>176</v>
      </c>
      <c r="G192" s="107" t="s">
        <v>177</v>
      </c>
      <c r="H192" s="132" t="s">
        <v>178</v>
      </c>
      <c r="I192" s="133" t="s">
        <v>84</v>
      </c>
      <c r="J192" s="128" t="s">
        <v>57</v>
      </c>
      <c r="K192" s="128" t="s">
        <v>179</v>
      </c>
      <c r="L192" s="62"/>
      <c r="M192" s="3"/>
      <c r="N192" s="3"/>
      <c r="O192" s="3"/>
    </row>
    <row r="193" customFormat="false" ht="15" hidden="false" customHeight="false" outlineLevel="0" collapsed="false">
      <c r="A193" s="134" t="n">
        <v>1</v>
      </c>
      <c r="B193" s="127" t="n">
        <v>10</v>
      </c>
      <c r="C193" s="134" t="n">
        <v>2387</v>
      </c>
      <c r="D193" s="106" t="n">
        <v>6</v>
      </c>
      <c r="E193" s="134" t="n">
        <v>2471</v>
      </c>
      <c r="F193" s="135" t="n">
        <v>2</v>
      </c>
      <c r="G193" s="106" t="n">
        <v>0</v>
      </c>
      <c r="H193" s="134" t="n">
        <v>0</v>
      </c>
      <c r="I193" s="106" t="n">
        <v>0</v>
      </c>
      <c r="J193" s="135" t="n">
        <v>0</v>
      </c>
      <c r="K193" s="106" t="n">
        <v>0</v>
      </c>
      <c r="L193" s="62"/>
      <c r="M193" s="3"/>
      <c r="N193" s="3"/>
      <c r="O193" s="3"/>
    </row>
    <row r="194" customFormat="false" ht="15" hidden="false" customHeight="false" outlineLevel="0" collapsed="false">
      <c r="A194" s="136" t="n">
        <v>2</v>
      </c>
      <c r="B194" s="137" t="n">
        <v>10</v>
      </c>
      <c r="C194" s="136" t="n">
        <v>2387</v>
      </c>
      <c r="D194" s="111" t="n">
        <v>4</v>
      </c>
      <c r="E194" s="136" t="n">
        <v>2471</v>
      </c>
      <c r="F194" s="135" t="n">
        <v>2</v>
      </c>
      <c r="G194" s="106" t="n">
        <v>0</v>
      </c>
      <c r="H194" s="136" t="n">
        <v>0</v>
      </c>
      <c r="I194" s="106" t="n">
        <v>0</v>
      </c>
      <c r="J194" s="117" t="n">
        <v>0</v>
      </c>
      <c r="K194" s="111"/>
      <c r="L194" s="62"/>
      <c r="M194" s="3"/>
      <c r="N194" s="3"/>
      <c r="O194" s="3"/>
    </row>
    <row r="195" customFormat="false" ht="15" hidden="false" customHeight="false" outlineLevel="0" collapsed="false">
      <c r="A195" s="61" t="n">
        <v>3</v>
      </c>
      <c r="B195" s="138" t="n">
        <v>0</v>
      </c>
      <c r="C195" s="61" t="n">
        <v>0</v>
      </c>
      <c r="D195" s="107" t="n">
        <v>0</v>
      </c>
      <c r="E195" s="61" t="n">
        <v>0</v>
      </c>
      <c r="F195" s="135" t="n">
        <v>0</v>
      </c>
      <c r="G195" s="106" t="n">
        <v>0</v>
      </c>
      <c r="H195" s="61" t="n">
        <v>0</v>
      </c>
      <c r="I195" s="106" t="n">
        <v>0</v>
      </c>
      <c r="J195" s="62" t="n">
        <v>0</v>
      </c>
      <c r="K195" s="107"/>
      <c r="L195" s="62"/>
      <c r="M195" s="3"/>
      <c r="N195" s="3"/>
      <c r="O195" s="3"/>
    </row>
    <row r="196" customFormat="false" ht="15" hidden="false" customHeight="false" outlineLevel="0" collapsed="false">
      <c r="A196" s="136" t="n">
        <v>4</v>
      </c>
      <c r="B196" s="137" t="n">
        <v>0</v>
      </c>
      <c r="C196" s="136" t="n">
        <v>0</v>
      </c>
      <c r="D196" s="111" t="n">
        <v>0</v>
      </c>
      <c r="E196" s="136" t="n">
        <v>0</v>
      </c>
      <c r="F196" s="135" t="n">
        <v>0</v>
      </c>
      <c r="G196" s="106" t="n">
        <v>0</v>
      </c>
      <c r="H196" s="136" t="n">
        <v>0</v>
      </c>
      <c r="I196" s="106" t="n">
        <v>0</v>
      </c>
      <c r="J196" s="117" t="n">
        <v>0</v>
      </c>
      <c r="K196" s="111"/>
      <c r="L196" s="62"/>
      <c r="M196" s="3"/>
      <c r="N196" s="3"/>
      <c r="O196" s="3"/>
    </row>
    <row r="197" customFormat="false" ht="15" hidden="false" customHeight="false" outlineLevel="0" collapsed="false">
      <c r="A197" s="61" t="n">
        <v>5</v>
      </c>
      <c r="B197" s="138" t="n">
        <v>0</v>
      </c>
      <c r="C197" s="61" t="n">
        <v>0</v>
      </c>
      <c r="D197" s="107" t="n">
        <v>0</v>
      </c>
      <c r="E197" s="61" t="n">
        <v>0</v>
      </c>
      <c r="F197" s="135" t="n">
        <v>0</v>
      </c>
      <c r="G197" s="106" t="n">
        <v>0</v>
      </c>
      <c r="H197" s="61" t="n">
        <v>0</v>
      </c>
      <c r="I197" s="106" t="n">
        <v>0</v>
      </c>
      <c r="J197" s="62" t="n">
        <v>0</v>
      </c>
      <c r="K197" s="107"/>
      <c r="L197" s="62"/>
      <c r="M197" s="3"/>
      <c r="N197" s="3"/>
      <c r="O197" s="3"/>
    </row>
    <row r="198" customFormat="false" ht="15" hidden="false" customHeight="false" outlineLevel="0" collapsed="false">
      <c r="A198" s="136" t="n">
        <v>6</v>
      </c>
      <c r="B198" s="137" t="n">
        <v>0</v>
      </c>
      <c r="C198" s="136" t="n">
        <v>0</v>
      </c>
      <c r="D198" s="111" t="n">
        <v>0</v>
      </c>
      <c r="E198" s="136" t="n">
        <v>0</v>
      </c>
      <c r="F198" s="135" t="n">
        <v>0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2"/>
      <c r="M198" s="3"/>
      <c r="N198" s="3"/>
      <c r="O198" s="3"/>
    </row>
    <row r="199" customFormat="false" ht="15" hidden="false" customHeight="false" outlineLevel="0" collapsed="false">
      <c r="A199" s="61" t="n">
        <v>7</v>
      </c>
      <c r="B199" s="138" t="n">
        <v>0</v>
      </c>
      <c r="C199" s="61" t="n">
        <v>0</v>
      </c>
      <c r="D199" s="107" t="n">
        <v>0</v>
      </c>
      <c r="E199" s="61" t="n">
        <v>0</v>
      </c>
      <c r="F199" s="135" t="n">
        <v>0</v>
      </c>
      <c r="G199" s="106" t="n">
        <v>0</v>
      </c>
      <c r="H199" s="61" t="n">
        <v>0</v>
      </c>
      <c r="I199" s="106" t="n">
        <v>0</v>
      </c>
      <c r="J199" s="62" t="n">
        <v>0</v>
      </c>
      <c r="K199" s="107"/>
      <c r="L199" s="62"/>
      <c r="M199" s="3"/>
      <c r="N199" s="3"/>
      <c r="O199" s="3"/>
    </row>
    <row r="200" customFormat="false" ht="15" hidden="false" customHeight="false" outlineLevel="0" collapsed="false">
      <c r="A200" s="136" t="n">
        <v>8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2"/>
      <c r="M200" s="3"/>
      <c r="N200" s="3"/>
      <c r="O200" s="3"/>
    </row>
    <row r="201" customFormat="false" ht="15" hidden="false" customHeight="false" outlineLevel="0" collapsed="false">
      <c r="A201" s="136" t="n">
        <v>9</v>
      </c>
      <c r="B201" s="117" t="n">
        <v>0</v>
      </c>
      <c r="C201" s="136" t="n">
        <v>0</v>
      </c>
      <c r="D201" s="111" t="n">
        <v>0</v>
      </c>
      <c r="E201" s="136" t="n">
        <v>0</v>
      </c>
      <c r="F201" s="135" t="n">
        <v>0</v>
      </c>
      <c r="G201" s="106" t="n">
        <v>0</v>
      </c>
      <c r="H201" s="136" t="n">
        <v>0</v>
      </c>
      <c r="I201" s="106" t="n">
        <v>0</v>
      </c>
      <c r="J201" s="117" t="n">
        <v>0</v>
      </c>
      <c r="K201" s="111"/>
      <c r="L201" s="62"/>
      <c r="M201" s="3"/>
      <c r="N201" s="3"/>
      <c r="O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customFormat="false" ht="15" hidden="false" customHeight="false" outlineLevel="0" collapsed="false">
      <c r="A203" s="11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customFormat="false" ht="15.75" hidden="false" customHeight="true" outlineLevel="0" collapsed="false">
      <c r="A204" s="113"/>
      <c r="B204" s="1"/>
      <c r="C204" s="1"/>
      <c r="D204" s="1"/>
      <c r="E204" s="1"/>
      <c r="F204" s="1"/>
      <c r="G204" s="115" t="s">
        <v>143</v>
      </c>
      <c r="H204" s="115" t="s">
        <v>143</v>
      </c>
      <c r="I204" s="115" t="s">
        <v>180</v>
      </c>
      <c r="J204" s="1"/>
      <c r="K204" s="3"/>
      <c r="L204" s="3"/>
      <c r="M204" s="3"/>
      <c r="N204" s="3"/>
      <c r="O204" s="3"/>
    </row>
    <row r="205" customFormat="false" ht="15" hidden="false" customHeight="false" outlineLevel="0" collapsed="false">
      <c r="A205" s="3"/>
      <c r="B205" s="5" t="s">
        <v>181</v>
      </c>
      <c r="C205" s="142" t="s">
        <v>182</v>
      </c>
      <c r="D205" s="5" t="s">
        <v>183</v>
      </c>
      <c r="E205" s="5" t="s">
        <v>184</v>
      </c>
      <c r="F205" s="142" t="s">
        <v>185</v>
      </c>
      <c r="G205" s="142" t="s">
        <v>186</v>
      </c>
      <c r="H205" s="142" t="s">
        <v>187</v>
      </c>
      <c r="I205" s="142" t="s">
        <v>188</v>
      </c>
      <c r="J205" s="142" t="s">
        <v>189</v>
      </c>
      <c r="K205" s="3"/>
      <c r="L205" s="3"/>
      <c r="M205" s="143" t="s">
        <v>190</v>
      </c>
      <c r="N205" s="140" t="n">
        <v>50220020</v>
      </c>
      <c r="O205" s="141" t="n">
        <v>3.52</v>
      </c>
    </row>
    <row r="206" customFormat="false" ht="15" hidden="false" customHeight="false" outlineLevel="0" collapsed="false">
      <c r="B206" s="6" t="s">
        <v>43</v>
      </c>
      <c r="C206" s="139" t="str">
        <f aca="false">SUM(B60:B68)/1000</f>
        <v>8.0</v>
      </c>
      <c r="D206" s="64" t="n">
        <v>0.14</v>
      </c>
      <c r="E206" s="139" t="n">
        <f aca="false">C206/(1-D206)</f>
        <v>9.30232558139535</v>
      </c>
      <c r="F206" s="1" t="n">
        <v>11221205</v>
      </c>
      <c r="G206" s="145" t="n">
        <f aca="false">VLOOKUP(F206,$N$205:$O$301,2,0)</f>
        <v>5.75</v>
      </c>
      <c r="H206" s="139" t="n">
        <f aca="false">G206*1.175</f>
        <v>6.75625</v>
      </c>
      <c r="I206" s="1" t="n">
        <f aca="false">H206*1.06*$C$5*E206</f>
        <v>47033.5558139535</v>
      </c>
      <c r="J206" s="1"/>
      <c r="M206" s="146" t="s">
        <v>191</v>
      </c>
      <c r="N206" s="8" t="n">
        <v>50220021</v>
      </c>
      <c r="O206" s="144" t="n">
        <v>3.52</v>
      </c>
    </row>
    <row r="207" customFormat="false" ht="15" hidden="false" customHeight="false" outlineLevel="0" collapsed="false">
      <c r="B207" s="6" t="s">
        <v>59</v>
      </c>
      <c r="C207" s="139" t="str">
        <f aca="false">SUM(B72:B80)/1000</f>
        <v>8.0</v>
      </c>
      <c r="D207" s="64" t="n">
        <f aca="false">+D206</f>
        <v>0.14</v>
      </c>
      <c r="E207" s="139" t="n">
        <f aca="false">C207/(1-D207)</f>
        <v>9.30232558139535</v>
      </c>
      <c r="F207" s="1" t="n">
        <v>11223001</v>
      </c>
      <c r="G207" s="145" t="n">
        <f aca="false">VLOOKUP(F207,$N$205:$O$301,2,0)</f>
        <v>5.25</v>
      </c>
      <c r="H207" s="139" t="n">
        <f aca="false">G207*1.175</f>
        <v>6.16875</v>
      </c>
      <c r="I207" s="1" t="n">
        <f aca="false">H207*1.06*$C$5*E207</f>
        <v>42943.6813953488</v>
      </c>
      <c r="J207" s="1"/>
      <c r="M207" s="146" t="s">
        <v>192</v>
      </c>
      <c r="N207" s="8" t="n">
        <v>50220022</v>
      </c>
      <c r="O207" s="144" t="n">
        <v>1.19</v>
      </c>
    </row>
    <row r="208" customFormat="false" ht="15" hidden="false" customHeight="false" outlineLevel="0" collapsed="false">
      <c r="B208" s="1" t="s">
        <v>193</v>
      </c>
      <c r="C208" s="139" t="str">
        <f aca="false">SUM(B84:B92)/1000</f>
        <v>8.0</v>
      </c>
      <c r="D208" s="64" t="n">
        <f aca="false">+D207</f>
        <v>0.14</v>
      </c>
      <c r="E208" s="139" t="str">
        <f aca="false">C208/(1-H110)</f>
        <v>8.0</v>
      </c>
      <c r="F208" s="1" t="n">
        <v>11222206</v>
      </c>
      <c r="G208" s="145" t="n">
        <f aca="false">VLOOKUP(F208,$N$205:$O$301,2,0)</f>
        <v>5.71</v>
      </c>
      <c r="H208" s="139" t="n">
        <f aca="false">G208*1.175</f>
        <v>6.70925</v>
      </c>
      <c r="I208" s="1" t="n">
        <f aca="false">H208*1.06*$C$5*E208</f>
        <v>40167.47464</v>
      </c>
      <c r="J208" s="1"/>
      <c r="M208" s="146" t="s">
        <v>194</v>
      </c>
      <c r="N208" s="8" t="n">
        <v>50220024</v>
      </c>
      <c r="O208" s="144" t="n">
        <v>1</v>
      </c>
    </row>
    <row r="209" customFormat="false" ht="15" hidden="false" customHeight="false" outlineLevel="0" collapsed="false">
      <c r="B209" s="1" t="s">
        <v>195</v>
      </c>
      <c r="C209" s="139" t="n">
        <f aca="false">SUM($M$59:$M$88)*2/1000</f>
        <v>15.684</v>
      </c>
      <c r="D209" s="64" t="str">
        <f aca="false">+H110</f>
        <v>0%</v>
      </c>
      <c r="E209" s="139" t="n">
        <f aca="false">C209/(1-D209)</f>
        <v>15.684</v>
      </c>
      <c r="F209" s="1" t="n">
        <v>50220070</v>
      </c>
      <c r="G209" s="145" t="str">
        <f aca="false">+O268</f>
        <v>2.85</v>
      </c>
      <c r="H209" s="139" t="n">
        <f aca="false">G209*1.175</f>
        <v>3.34875</v>
      </c>
      <c r="I209" s="1" t="n">
        <f aca="false">H209*1.06*$C$5*E209</f>
        <v>39305.2105062</v>
      </c>
      <c r="J209" s="1"/>
      <c r="M209" s="146" t="s">
        <v>196</v>
      </c>
      <c r="N209" s="8" t="n">
        <v>50220026</v>
      </c>
      <c r="O209" s="144" t="n">
        <v>1</v>
      </c>
    </row>
    <row r="210" customFormat="false" ht="15" hidden="false" customHeight="false" outlineLevel="0" collapsed="false">
      <c r="B210" s="5" t="s">
        <v>197</v>
      </c>
      <c r="C210" s="147" t="n">
        <f aca="false">SUM($M$59:$M$88)*2/1000</f>
        <v>15.684</v>
      </c>
      <c r="D210" s="148" t="str">
        <f aca="false">+D209</f>
        <v>0%</v>
      </c>
      <c r="E210" s="147" t="n">
        <f aca="false">C210/(1-D210)</f>
        <v>15.684</v>
      </c>
      <c r="F210" s="5" t="str">
        <f aca="false">+'[1]price list'!$b$77</f>
        <v>#REF!</v>
      </c>
      <c r="G210" s="149" t="str">
        <f aca="false">VLOOKUP(F210,$N$205:$O$301,2,0)</f>
        <v>#REF!</v>
      </c>
      <c r="H210" s="147" t="e">
        <f aca="false">G210*1.175</f>
        <v>#VALUE!</v>
      </c>
      <c r="I210" s="5" t="e">
        <f aca="false">H210*1.06*$C$5*E210</f>
        <v>#VALUE!</v>
      </c>
      <c r="J210" s="5"/>
      <c r="M210" s="146" t="s">
        <v>198</v>
      </c>
      <c r="N210" s="8" t="n">
        <v>68061310</v>
      </c>
      <c r="O210" s="144" t="n">
        <v>0.1</v>
      </c>
    </row>
    <row r="211" customFormat="false" ht="15" hidden="false" customHeight="false" outlineLevel="0" collapsed="false">
      <c r="B211" s="1" t="s">
        <v>199</v>
      </c>
      <c r="C211" s="139" t="str">
        <f aca="false">SUM(C206:C210)</f>
        <v>55.5</v>
      </c>
      <c r="D211" s="1"/>
      <c r="E211" s="139" t="str">
        <f aca="false">SUM(E206:E210)</f>
        <v>58.1</v>
      </c>
      <c r="F211" s="1"/>
      <c r="G211" s="1"/>
      <c r="H211" s="1"/>
      <c r="I211" s="6" t="str">
        <f aca="false">SUM(I206:I210)</f>
        <v>#REF!</v>
      </c>
      <c r="J211" s="1"/>
      <c r="M211" s="146" t="s">
        <v>200</v>
      </c>
      <c r="N211" s="150" t="n">
        <v>53220068</v>
      </c>
      <c r="O211" s="144" t="n">
        <v>0.31</v>
      </c>
    </row>
    <row r="212" customFormat="false" ht="15" hidden="false" customHeight="false" outlineLevel="0" collapsed="false">
      <c r="B212" s="193"/>
      <c r="E212" s="193"/>
      <c r="H212" s="193"/>
      <c r="M212" s="146" t="s">
        <v>201</v>
      </c>
      <c r="N212" s="150" t="n">
        <v>53220069</v>
      </c>
      <c r="O212" s="144" t="n">
        <v>0.31</v>
      </c>
    </row>
    <row r="213" customFormat="false" ht="15" hidden="false" customHeight="false" outlineLevel="0" collapsed="false">
      <c r="B213" s="193"/>
      <c r="E213" s="193"/>
      <c r="H213" s="193"/>
      <c r="M213" s="146" t="s">
        <v>202</v>
      </c>
      <c r="N213" s="150" t="n">
        <v>53220103</v>
      </c>
      <c r="O213" s="144" t="n">
        <v>0.37</v>
      </c>
    </row>
    <row r="214" customFormat="false" ht="15" hidden="false" customHeight="false" outlineLevel="0" collapsed="false">
      <c r="B214" s="193"/>
      <c r="E214" s="193"/>
      <c r="H214" s="193"/>
      <c r="M214" s="146" t="s">
        <v>203</v>
      </c>
      <c r="N214" s="150" t="n">
        <v>53220104</v>
      </c>
      <c r="O214" s="144" t="n">
        <v>0.37</v>
      </c>
    </row>
    <row r="215" customFormat="false" ht="15" hidden="false" customHeight="false" outlineLevel="0" collapsed="false">
      <c r="B215" s="193"/>
      <c r="E215" s="193"/>
      <c r="H215" s="193"/>
      <c r="M215" s="146" t="s">
        <v>204</v>
      </c>
      <c r="N215" s="150" t="n">
        <v>68980502</v>
      </c>
      <c r="O215" s="144" t="n">
        <v>0.07</v>
      </c>
    </row>
    <row r="216" customFormat="false" ht="15" hidden="false" customHeight="false" outlineLevel="0" collapsed="false">
      <c r="B216" s="193"/>
      <c r="E216" s="193"/>
      <c r="H216" s="193"/>
      <c r="M216" s="146" t="s">
        <v>205</v>
      </c>
      <c r="N216" s="150" t="n">
        <v>68980501</v>
      </c>
      <c r="O216" s="144" t="n">
        <v>0.07</v>
      </c>
    </row>
    <row r="217" customFormat="false" ht="15" hidden="false" customHeight="false" outlineLevel="0" collapsed="false">
      <c r="B217" s="193"/>
      <c r="E217" s="193"/>
      <c r="H217" s="193"/>
      <c r="M217" s="146" t="s">
        <v>206</v>
      </c>
      <c r="N217" s="150" t="n">
        <v>68980503</v>
      </c>
      <c r="O217" s="144" t="n">
        <v>0.1</v>
      </c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15" t="s">
        <v>143</v>
      </c>
      <c r="H218" s="115" t="s">
        <v>143</v>
      </c>
      <c r="I218" s="115" t="s">
        <v>180</v>
      </c>
      <c r="J218" s="1"/>
      <c r="M218" s="146" t="s">
        <v>207</v>
      </c>
      <c r="N218" s="150" t="n">
        <v>53220121</v>
      </c>
      <c r="O218" s="144" t="n">
        <v>0.12</v>
      </c>
    </row>
    <row r="219" customFormat="false" ht="15.75" hidden="false" customHeight="true" outlineLevel="0" collapsed="false">
      <c r="A219" s="1"/>
      <c r="B219" s="151" t="s">
        <v>4</v>
      </c>
      <c r="C219" s="142" t="s">
        <v>208</v>
      </c>
      <c r="D219" s="142" t="s">
        <v>209</v>
      </c>
      <c r="E219" s="142" t="s">
        <v>210</v>
      </c>
      <c r="F219" s="142" t="str">
        <f aca="false">+F205</f>
        <v>Code</v>
      </c>
      <c r="G219" s="142" t="str">
        <f aca="false">+G205</f>
        <v>List Price</v>
      </c>
      <c r="H219" s="142" t="s">
        <v>187</v>
      </c>
      <c r="I219" s="142" t="s">
        <v>188</v>
      </c>
      <c r="J219" s="142" t="s">
        <v>189</v>
      </c>
      <c r="M219" s="146" t="s">
        <v>211</v>
      </c>
      <c r="N219" s="150" t="n">
        <v>53220122</v>
      </c>
      <c r="O219" s="144" t="n">
        <v>0.12</v>
      </c>
    </row>
    <row r="220" customFormat="false" ht="15" hidden="false" customHeight="false" outlineLevel="0" collapsed="false">
      <c r="A220" s="1"/>
      <c r="B220" s="71" t="s">
        <v>86</v>
      </c>
      <c r="C220" s="139" t="n">
        <v>11</v>
      </c>
      <c r="D220" s="64" t="n">
        <v>0.03</v>
      </c>
      <c r="E220" s="139" t="n">
        <f aca="false">C220/(1-D220)</f>
        <v>11.340206185567</v>
      </c>
      <c r="F220" s="140" t="n">
        <v>50220020</v>
      </c>
      <c r="G220" s="145" t="n">
        <f aca="false">VLOOKUP(F220,$N$205:$O$301,2,0)</f>
        <v>3.52</v>
      </c>
      <c r="H220" s="145" t="n">
        <f aca="false">G220*1.175</f>
        <v>4.136</v>
      </c>
      <c r="I220" s="1" t="n">
        <f aca="false">H220*1.06*$C$5*E220</f>
        <v>35100.3985154639</v>
      </c>
      <c r="J220" s="1"/>
      <c r="M220" s="146" t="s">
        <v>212</v>
      </c>
      <c r="N220" s="150" t="n">
        <v>53220123</v>
      </c>
      <c r="O220" s="144" t="n">
        <v>0.12</v>
      </c>
    </row>
    <row r="221" customFormat="false" ht="15" hidden="false" customHeight="false" outlineLevel="0" collapsed="false">
      <c r="A221" s="1"/>
      <c r="B221" s="79" t="s">
        <v>88</v>
      </c>
      <c r="C221" s="139" t="n">
        <v>11</v>
      </c>
      <c r="D221" s="64" t="n">
        <f aca="false">+D220</f>
        <v>0.03</v>
      </c>
      <c r="E221" s="139" t="n">
        <f aca="false">C221/(1-D221)</f>
        <v>11.340206185567</v>
      </c>
      <c r="F221" s="8" t="n">
        <v>50220021</v>
      </c>
      <c r="G221" s="145" t="n">
        <f aca="false">VLOOKUP(F221,$N$205:$O$301,2,0)</f>
        <v>3.52</v>
      </c>
      <c r="H221" s="145" t="n">
        <f aca="false">G221*1.175</f>
        <v>4.136</v>
      </c>
      <c r="I221" s="1" t="n">
        <f aca="false">H221*1.06*$C$5*E221</f>
        <v>35100.3985154639</v>
      </c>
      <c r="J221" s="1"/>
      <c r="M221" s="146" t="s">
        <v>213</v>
      </c>
      <c r="N221" s="150" t="n">
        <v>50220037</v>
      </c>
      <c r="O221" s="144" t="n">
        <v>35.58</v>
      </c>
    </row>
    <row r="222" customFormat="false" ht="15" hidden="false" customHeight="false" outlineLevel="0" collapsed="false">
      <c r="A222" s="1"/>
      <c r="B222" s="71" t="s">
        <v>89</v>
      </c>
      <c r="C222" s="152"/>
      <c r="D222" s="64" t="n">
        <f aca="false">+D221</f>
        <v>0.03</v>
      </c>
      <c r="E222" s="139" t="n">
        <f aca="false">C222/(1-D222)</f>
        <v>0</v>
      </c>
      <c r="F222" s="153" t="n">
        <v>50220086</v>
      </c>
      <c r="G222" s="145" t="e">
        <f aca="false">VLOOKUP(F222,$N$205:$O$301,2,0)</f>
        <v>#N/A</v>
      </c>
      <c r="H222" s="154" t="n">
        <v>0</v>
      </c>
      <c r="I222" s="1" t="n">
        <f aca="false">H222*1.06*$C$5*E222</f>
        <v>0</v>
      </c>
      <c r="J222" s="1"/>
      <c r="M222" s="146" t="s">
        <v>214</v>
      </c>
      <c r="N222" s="150" t="n">
        <v>50220036</v>
      </c>
      <c r="O222" s="144" t="n">
        <v>35.58</v>
      </c>
    </row>
    <row r="223" customFormat="false" ht="15" hidden="false" customHeight="false" outlineLevel="0" collapsed="false">
      <c r="A223" s="1"/>
      <c r="B223" s="79" t="s">
        <v>90</v>
      </c>
      <c r="C223" s="152"/>
      <c r="D223" s="64" t="n">
        <f aca="false">+D222</f>
        <v>0.03</v>
      </c>
      <c r="E223" s="139" t="n">
        <f aca="false">C223/(1-D223)</f>
        <v>0</v>
      </c>
      <c r="F223" s="153" t="n">
        <v>50220085</v>
      </c>
      <c r="G223" s="145" t="e">
        <f aca="false">VLOOKUP(F223,$N$205:$O$301,2,0)</f>
        <v>#N/A</v>
      </c>
      <c r="H223" s="154" t="n">
        <v>0</v>
      </c>
      <c r="I223" s="1" t="n">
        <f aca="false">H223*1.06*$C$5*E223</f>
        <v>0</v>
      </c>
      <c r="J223" s="1"/>
      <c r="M223" s="146" t="s">
        <v>215</v>
      </c>
      <c r="N223" s="150" t="n">
        <v>50220115</v>
      </c>
      <c r="O223" s="144" t="n">
        <v>69.72</v>
      </c>
    </row>
    <row r="224" customFormat="false" ht="15" hidden="false" customHeight="false" outlineLevel="0" collapsed="false">
      <c r="A224" s="8" t="n">
        <v>50220022</v>
      </c>
      <c r="B224" s="79" t="s">
        <v>92</v>
      </c>
      <c r="C224" s="139" t="n">
        <v>10</v>
      </c>
      <c r="D224" s="64" t="n">
        <f aca="false">+D223</f>
        <v>0.03</v>
      </c>
      <c r="E224" s="139" t="n">
        <f aca="false">C224/(1-D224)</f>
        <v>10.3092783505155</v>
      </c>
      <c r="F224" s="8" t="s">
        <v>91</v>
      </c>
      <c r="G224" s="145" t="str">
        <f aca="false">VLOOKUP(A224,$N$205:$O$301,2,0)</f>
        <v>1.19</v>
      </c>
      <c r="H224" s="145" t="n">
        <f aca="false">G224*1.175</f>
        <v>1.39825</v>
      </c>
      <c r="I224" s="1" t="n">
        <f aca="false">H224*1.06*$C$5*E224</f>
        <v>10787.5708247423</v>
      </c>
      <c r="J224" s="1"/>
      <c r="M224" s="146" t="s">
        <v>216</v>
      </c>
      <c r="N224" s="150" t="n">
        <v>50220116</v>
      </c>
      <c r="O224" s="144" t="n">
        <v>69.72</v>
      </c>
    </row>
    <row r="225" customFormat="false" ht="15" hidden="false" customHeight="false" outlineLevel="0" collapsed="false">
      <c r="A225" s="1"/>
      <c r="B225" s="93" t="s">
        <v>94</v>
      </c>
      <c r="C225" s="139" t="n">
        <v>10</v>
      </c>
      <c r="D225" s="64" t="n">
        <f aca="false">+D224</f>
        <v>0.03</v>
      </c>
      <c r="E225" s="139" t="n">
        <f aca="false">C225/(1-D225)</f>
        <v>10.3092783505155</v>
      </c>
      <c r="F225" s="8" t="n">
        <v>50220024</v>
      </c>
      <c r="G225" s="145" t="n">
        <f aca="false">VLOOKUP(F225,$N$205:$O$301,2,0)</f>
        <v>1</v>
      </c>
      <c r="H225" s="145" t="n">
        <f aca="false">G225*1.175</f>
        <v>1.175</v>
      </c>
      <c r="I225" s="1" t="n">
        <f aca="false">H225*1.06*$C$5*E225</f>
        <v>9065.18556701031</v>
      </c>
      <c r="J225" s="1"/>
      <c r="M225" s="146" t="s">
        <v>218</v>
      </c>
      <c r="N225" s="150" t="s">
        <v>217</v>
      </c>
      <c r="O225" s="144" t="n">
        <v>16.86</v>
      </c>
    </row>
    <row r="226" customFormat="false" ht="15" hidden="false" customHeight="false" outlineLevel="0" collapsed="false">
      <c r="A226" s="1"/>
      <c r="B226" s="93" t="s">
        <v>95</v>
      </c>
      <c r="C226" s="152"/>
      <c r="D226" s="64" t="n">
        <f aca="false">+D225</f>
        <v>0.03</v>
      </c>
      <c r="E226" s="139" t="n">
        <f aca="false">C226/(1-D226)</f>
        <v>0</v>
      </c>
      <c r="F226" s="153" t="n">
        <v>50220087</v>
      </c>
      <c r="G226" s="145" t="e">
        <f aca="false">VLOOKUP(F226,$N$205:$O$301,2,0)</f>
        <v>#N/A</v>
      </c>
      <c r="H226" s="154" t="n">
        <v>0</v>
      </c>
      <c r="I226" s="1" t="n">
        <f aca="false">H226*1.06*$C$5*E226</f>
        <v>0</v>
      </c>
      <c r="J226" s="1"/>
      <c r="M226" s="146" t="s">
        <v>220</v>
      </c>
      <c r="N226" s="150" t="s">
        <v>219</v>
      </c>
      <c r="O226" s="144" t="n">
        <v>16.86</v>
      </c>
    </row>
    <row r="227" customFormat="false" ht="15" hidden="false" customHeight="false" outlineLevel="0" collapsed="false">
      <c r="A227" s="1"/>
      <c r="B227" s="93" t="s">
        <v>96</v>
      </c>
      <c r="C227" s="139" t="n">
        <v>2</v>
      </c>
      <c r="D227" s="64" t="n">
        <f aca="false">+D226</f>
        <v>0.03</v>
      </c>
      <c r="E227" s="139" t="n">
        <f aca="false">C227/(1-D227)</f>
        <v>2.06185567010309</v>
      </c>
      <c r="F227" s="8" t="n">
        <v>50220026</v>
      </c>
      <c r="G227" s="145" t="n">
        <f aca="false">VLOOKUP(F227,$N$205:$O$301,2,0)</f>
        <v>1</v>
      </c>
      <c r="H227" s="145" t="n">
        <f aca="false">G227*1.175</f>
        <v>1.175</v>
      </c>
      <c r="I227" s="1" t="n">
        <f aca="false">H227*1.06*$C$5*E227</f>
        <v>1813.03711340206</v>
      </c>
      <c r="J227" s="1"/>
      <c r="M227" s="146" t="s">
        <v>221</v>
      </c>
      <c r="N227" s="155" t="n">
        <v>53220037</v>
      </c>
      <c r="O227" s="144" t="n">
        <v>0.63</v>
      </c>
    </row>
    <row r="228" customFormat="false" ht="15" hidden="false" customHeight="false" outlineLevel="0" collapsed="false">
      <c r="A228" s="8" t="n">
        <v>68061310</v>
      </c>
      <c r="B228" s="79" t="s">
        <v>97</v>
      </c>
      <c r="C228" s="147" t="n">
        <v>4</v>
      </c>
      <c r="D228" s="148" t="n">
        <f aca="false">+D227</f>
        <v>0.03</v>
      </c>
      <c r="E228" s="147" t="n">
        <f aca="false">C228/(1-D228)</f>
        <v>4.12371134020619</v>
      </c>
      <c r="F228" s="8" t="n">
        <v>68061310</v>
      </c>
      <c r="G228" s="149" t="str">
        <f aca="false">VLOOKUP(A228,$N$205:$O$301,2,0)</f>
        <v>0.10</v>
      </c>
      <c r="H228" s="149" t="n">
        <f aca="false">G228*1.175</f>
        <v>0.1175</v>
      </c>
      <c r="I228" s="5" t="n">
        <f aca="false">H228*1.06*$C$5*E228</f>
        <v>362.607422680412</v>
      </c>
      <c r="J228" s="1"/>
      <c r="M228" s="146" t="s">
        <v>222</v>
      </c>
      <c r="N228" s="8" t="n">
        <v>50220046</v>
      </c>
      <c r="O228" s="144" t="n">
        <v>0.84</v>
      </c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6" t="str">
        <f aca="false">SUM(I220:I228)</f>
        <v>92,255</v>
      </c>
      <c r="J229" s="1"/>
      <c r="M229" s="146" t="s">
        <v>223</v>
      </c>
      <c r="N229" s="8" t="n">
        <v>50220047</v>
      </c>
      <c r="O229" s="144" t="n">
        <v>3.64</v>
      </c>
    </row>
    <row r="230" customFormat="false" ht="15" hidden="false" customHeight="false" outlineLevel="0" collapsed="false">
      <c r="B230" s="193"/>
      <c r="E230" s="193"/>
      <c r="H230" s="193"/>
      <c r="M230" s="146" t="s">
        <v>224</v>
      </c>
      <c r="N230" s="8" t="n">
        <v>50220048</v>
      </c>
      <c r="O230" s="144" t="n">
        <v>4.77</v>
      </c>
    </row>
    <row r="231" customFormat="false" ht="15" hidden="false" customHeight="false" outlineLevel="0" collapsed="false">
      <c r="B231" s="193"/>
      <c r="E231" s="193"/>
      <c r="H231" s="193"/>
      <c r="M231" s="146" t="s">
        <v>225</v>
      </c>
      <c r="N231" s="8" t="n">
        <v>50220049</v>
      </c>
      <c r="O231" s="144" t="n">
        <v>0.69</v>
      </c>
    </row>
    <row r="232" customFormat="false" ht="15" hidden="false" customHeight="false" outlineLevel="0" collapsed="false">
      <c r="B232" s="3" t="s">
        <v>6</v>
      </c>
      <c r="C232" s="3"/>
      <c r="D232" s="3"/>
      <c r="E232" s="3"/>
      <c r="F232" s="3"/>
      <c r="G232" s="115" t="s">
        <v>143</v>
      </c>
      <c r="H232" s="115" t="s">
        <v>143</v>
      </c>
      <c r="I232" s="115" t="s">
        <v>180</v>
      </c>
      <c r="M232" s="146" t="s">
        <v>226</v>
      </c>
      <c r="N232" s="8" t="n">
        <v>50220050</v>
      </c>
      <c r="O232" s="144" t="n">
        <v>2.26</v>
      </c>
    </row>
    <row r="233" customFormat="false" ht="15" hidden="false" customHeight="false" outlineLevel="0" collapsed="false">
      <c r="B233" s="3"/>
      <c r="C233" s="142" t="s">
        <v>208</v>
      </c>
      <c r="D233" s="142" t="s">
        <v>209</v>
      </c>
      <c r="E233" s="142" t="s">
        <v>210</v>
      </c>
      <c r="F233" s="3"/>
      <c r="G233" s="142" t="str">
        <f aca="false">+G219</f>
        <v>List Price</v>
      </c>
      <c r="H233" s="142" t="s">
        <v>187</v>
      </c>
      <c r="I233" s="142" t="s">
        <v>188</v>
      </c>
      <c r="M233" s="146" t="s">
        <v>227</v>
      </c>
      <c r="N233" s="8" t="n">
        <v>50220051</v>
      </c>
      <c r="O233" s="144" t="n">
        <v>3.07</v>
      </c>
    </row>
    <row r="234" customFormat="false" ht="15" hidden="false" customHeight="false" outlineLevel="0" collapsed="false">
      <c r="B234" s="71" t="s">
        <v>112</v>
      </c>
      <c r="C234" s="73" t="n">
        <v>0</v>
      </c>
      <c r="D234" s="64" t="n">
        <v>0.03</v>
      </c>
      <c r="E234" s="139" t="n">
        <f aca="false">C234/(1-D234)</f>
        <v>0</v>
      </c>
      <c r="F234" s="8" t="n">
        <v>50220046</v>
      </c>
      <c r="G234" s="145" t="n">
        <f aca="false">VLOOKUP(F234,$N$205:$O$301,2,0)</f>
        <v>0.84</v>
      </c>
      <c r="H234" s="145" t="n">
        <f aca="false">G234*1.175</f>
        <v>0.987</v>
      </c>
      <c r="I234" s="1" t="n">
        <f aca="false">H234*1.06*$C$5*E234</f>
        <v>0</v>
      </c>
      <c r="M234" s="146" t="s">
        <v>228</v>
      </c>
      <c r="N234" s="8" t="n">
        <v>50220038</v>
      </c>
      <c r="O234" s="144" t="n">
        <v>2.01</v>
      </c>
    </row>
    <row r="235" customFormat="false" ht="15" hidden="false" customHeight="false" outlineLevel="0" collapsed="false">
      <c r="B235" s="93" t="s">
        <v>116</v>
      </c>
      <c r="C235" s="87" t="n">
        <v>1</v>
      </c>
      <c r="D235" s="64" t="n">
        <f aca="false">+D234</f>
        <v>0.03</v>
      </c>
      <c r="E235" s="160" t="n">
        <f aca="false">C235/(1-D235)</f>
        <v>1.03092783505155</v>
      </c>
      <c r="F235" s="8" t="n">
        <v>50220047</v>
      </c>
      <c r="G235" s="204" t="n">
        <f aca="false">VLOOKUP(F235,$N$205:$O$301,2,0)</f>
        <v>3.64</v>
      </c>
      <c r="H235" s="145" t="n">
        <f aca="false">G235*1.175</f>
        <v>4.277</v>
      </c>
      <c r="I235" s="1" t="n">
        <f aca="false">H235*1.06*$C$5*E235</f>
        <v>3299.72754639175</v>
      </c>
      <c r="M235" s="146" t="s">
        <v>229</v>
      </c>
      <c r="N235" s="8" t="n">
        <v>50220057</v>
      </c>
      <c r="O235" s="144" t="n">
        <v>1.66</v>
      </c>
    </row>
    <row r="236" customFormat="false" ht="15" hidden="false" customHeight="false" outlineLevel="0" collapsed="false">
      <c r="B236" s="79" t="s">
        <v>120</v>
      </c>
      <c r="C236" s="81" t="n">
        <v>1</v>
      </c>
      <c r="D236" s="64" t="n">
        <f aca="false">+D235</f>
        <v>0.03</v>
      </c>
      <c r="E236" s="162" t="n">
        <f aca="false">C236/(1-D236)</f>
        <v>1.03092783505155</v>
      </c>
      <c r="F236" s="8" t="n">
        <v>50220048</v>
      </c>
      <c r="G236" s="205" t="n">
        <f aca="false">VLOOKUP(F236,$N$205:$O$301,2,0)</f>
        <v>4.77</v>
      </c>
      <c r="H236" s="145" t="n">
        <f aca="false">G236*1.175</f>
        <v>5.60475</v>
      </c>
      <c r="I236" s="1" t="n">
        <f aca="false">H236*1.06*$C$5*E236</f>
        <v>4324.09351546392</v>
      </c>
      <c r="M236" s="146" t="s">
        <v>230</v>
      </c>
      <c r="N236" s="8" t="n">
        <v>50200300</v>
      </c>
      <c r="O236" s="144" t="n">
        <v>6.43</v>
      </c>
    </row>
    <row r="237" customFormat="false" ht="15" hidden="false" customHeight="false" outlineLevel="0" collapsed="false">
      <c r="B237" s="93" t="s">
        <v>123</v>
      </c>
      <c r="C237" s="86"/>
      <c r="D237" s="64" t="n">
        <f aca="false">+D236</f>
        <v>0.03</v>
      </c>
      <c r="E237" s="160" t="n">
        <f aca="false">C237/(1-D237)</f>
        <v>0</v>
      </c>
      <c r="F237" s="163" t="n">
        <v>53220120</v>
      </c>
      <c r="G237" s="86" t="e">
        <f aca="false">VLOOKUP(F237,$N$205:$O$301,2,0)</f>
        <v>#N/A</v>
      </c>
      <c r="H237" s="154" t="n">
        <v>0</v>
      </c>
      <c r="I237" s="1" t="n">
        <f aca="false">H237*1.06*$C$5*E237</f>
        <v>0</v>
      </c>
      <c r="M237" s="146" t="s">
        <v>231</v>
      </c>
      <c r="N237" s="8" t="n">
        <v>50200301</v>
      </c>
      <c r="O237" s="144" t="n">
        <v>6.43</v>
      </c>
    </row>
    <row r="238" customFormat="false" ht="15" hidden="false" customHeight="false" outlineLevel="0" collapsed="false">
      <c r="B238" s="71" t="s">
        <v>127</v>
      </c>
      <c r="C238" s="73" t="n">
        <v>0</v>
      </c>
      <c r="D238" s="64" t="n">
        <f aca="false">+D237</f>
        <v>0.03</v>
      </c>
      <c r="E238" s="158" t="n">
        <f aca="false">C238/(1-D238)</f>
        <v>0</v>
      </c>
      <c r="F238" s="8" t="n">
        <v>50220049</v>
      </c>
      <c r="G238" s="206" t="n">
        <f aca="false">VLOOKUP(F238,$N$205:$O$301,2,0)</f>
        <v>0.69</v>
      </c>
      <c r="H238" s="145" t="n">
        <f aca="false">G238*1.175</f>
        <v>0.81075</v>
      </c>
      <c r="I238" s="1" t="n">
        <f aca="false">H238*1.06*$C$5*E238</f>
        <v>0</v>
      </c>
      <c r="M238" s="146" t="s">
        <v>232</v>
      </c>
      <c r="N238" s="8" t="n">
        <v>50200302</v>
      </c>
      <c r="O238" s="144" t="n">
        <v>6.43</v>
      </c>
    </row>
    <row r="239" customFormat="false" ht="15" hidden="false" customHeight="false" outlineLevel="0" collapsed="false">
      <c r="B239" s="93" t="s">
        <v>129</v>
      </c>
      <c r="C239" s="87" t="n">
        <v>1</v>
      </c>
      <c r="D239" s="64" t="n">
        <f aca="false">+D238</f>
        <v>0.03</v>
      </c>
      <c r="E239" s="160" t="n">
        <f aca="false">C239/(1-D239)</f>
        <v>1.03092783505155</v>
      </c>
      <c r="F239" s="8" t="n">
        <v>50220050</v>
      </c>
      <c r="G239" s="204" t="n">
        <f aca="false">VLOOKUP(F239,$N$205:$O$301,2,0)</f>
        <v>2.26</v>
      </c>
      <c r="H239" s="145" t="n">
        <f aca="false">G239*1.175</f>
        <v>2.6555</v>
      </c>
      <c r="I239" s="1" t="n">
        <f aca="false">H239*1.06*$C$5*E239</f>
        <v>2048.73193814433</v>
      </c>
      <c r="M239" s="146" t="s">
        <v>233</v>
      </c>
      <c r="N239" s="8" t="n">
        <v>51200084</v>
      </c>
      <c r="O239" s="144" t="n">
        <v>5.93</v>
      </c>
    </row>
    <row r="240" customFormat="false" ht="15" hidden="false" customHeight="false" outlineLevel="0" collapsed="false">
      <c r="B240" s="93" t="s">
        <v>132</v>
      </c>
      <c r="C240" s="87" t="n">
        <v>1</v>
      </c>
      <c r="D240" s="64" t="n">
        <f aca="false">+D239</f>
        <v>0.03</v>
      </c>
      <c r="E240" s="160" t="n">
        <f aca="false">C240/(1-D240)</f>
        <v>1.03092783505155</v>
      </c>
      <c r="F240" s="8" t="n">
        <v>50220051</v>
      </c>
      <c r="G240" s="204" t="n">
        <f aca="false">VLOOKUP(F240,$N$205:$O$301,2,0)</f>
        <v>3.07</v>
      </c>
      <c r="H240" s="154" t="n">
        <v>0</v>
      </c>
      <c r="I240" s="1" t="n">
        <f aca="false">H240*1.06*$C$5*E240</f>
        <v>0</v>
      </c>
      <c r="M240" s="146" t="s">
        <v>234</v>
      </c>
      <c r="N240" s="8" t="n">
        <v>51200085</v>
      </c>
      <c r="O240" s="144" t="n">
        <v>5.93</v>
      </c>
    </row>
    <row r="241" customFormat="false" ht="15" hidden="false" customHeight="false" outlineLevel="0" collapsed="false">
      <c r="A241" s="8" t="n">
        <v>54220002</v>
      </c>
      <c r="B241" s="71" t="s">
        <v>135</v>
      </c>
      <c r="C241" s="206" t="n">
        <f aca="false">8040.5/1000</f>
        <v>8.0405</v>
      </c>
      <c r="D241" s="64" t="n">
        <f aca="false">+D240</f>
        <v>0.03</v>
      </c>
      <c r="E241" s="158" t="n">
        <f aca="false">C241/(1-D241)</f>
        <v>8.28917525773196</v>
      </c>
      <c r="F241" s="165" t="n">
        <v>54220001</v>
      </c>
      <c r="G241" s="206" t="str">
        <f aca="false">VLOOKUP(A241,$N$205:$O$301,2,0)</f>
        <v>1.19</v>
      </c>
      <c r="H241" s="145" t="n">
        <f aca="false">G241*1.175</f>
        <v>1.39825</v>
      </c>
      <c r="I241" s="1" t="n">
        <f aca="false">H241*1.06*$C$5*E241</f>
        <v>8673.74632163402</v>
      </c>
      <c r="M241" s="146" t="s">
        <v>235</v>
      </c>
      <c r="N241" s="8" t="n">
        <v>51200086</v>
      </c>
      <c r="O241" s="144" t="n">
        <v>5.93</v>
      </c>
    </row>
    <row r="242" customFormat="false" ht="15" hidden="false" customHeight="false" outlineLevel="0" collapsed="false">
      <c r="B242" s="93" t="s">
        <v>137</v>
      </c>
      <c r="C242" s="204" t="n">
        <f aca="false">8040.5/1000</f>
        <v>8.0405</v>
      </c>
      <c r="D242" s="64" t="n">
        <f aca="false">+D241</f>
        <v>0.03</v>
      </c>
      <c r="E242" s="160" t="n">
        <f aca="false">C242/(1-D242)</f>
        <v>8.28917525773196</v>
      </c>
      <c r="F242" s="167" t="n">
        <v>54220006</v>
      </c>
      <c r="G242" s="112" t="n">
        <f aca="false">VLOOKUP(F242,$N$205:$O$301,2,0)</f>
        <v>0.72</v>
      </c>
      <c r="H242" s="149" t="n">
        <f aca="false">G242*1.175</f>
        <v>0.846</v>
      </c>
      <c r="I242" s="1" t="n">
        <f aca="false">H242*1.06*$C$5*E242</f>
        <v>5247.98096771134</v>
      </c>
      <c r="M242" s="146" t="s">
        <v>236</v>
      </c>
      <c r="N242" s="8" t="n">
        <v>50220039</v>
      </c>
      <c r="O242" s="144" t="n">
        <v>12.18</v>
      </c>
    </row>
    <row r="243" customFormat="false" ht="15" hidden="false" customHeight="false" outlineLevel="0" collapsed="false">
      <c r="B243" s="79" t="s">
        <v>139</v>
      </c>
      <c r="C243" s="205" t="n">
        <f aca="false">8040.5/1000</f>
        <v>8.0405</v>
      </c>
      <c r="D243" s="148" t="n">
        <f aca="false">+D242</f>
        <v>0.03</v>
      </c>
      <c r="E243" s="162" t="n">
        <f aca="false">C243/(1-D243)</f>
        <v>8.28917525773196</v>
      </c>
      <c r="F243" s="169" t="n">
        <v>54220003</v>
      </c>
      <c r="G243" s="114" t="n">
        <f aca="false">VLOOKUP(F243,$N$205:$O$301,2,0)</f>
        <v>1.79</v>
      </c>
      <c r="H243" s="149" t="n">
        <f aca="false">G243*1.175</f>
        <v>2.10325</v>
      </c>
      <c r="I243" s="5" t="n">
        <f aca="false">H243*1.06*$C$5*E243</f>
        <v>13047.0637947268</v>
      </c>
      <c r="M243" s="146" t="s">
        <v>237</v>
      </c>
      <c r="N243" s="8" t="n">
        <v>54144211</v>
      </c>
      <c r="O243" s="144" t="n">
        <v>0.53</v>
      </c>
    </row>
    <row r="244" customFormat="false" ht="15" hidden="false" customHeight="false" outlineLevel="0" collapsed="false">
      <c r="B244" s="193"/>
      <c r="E244" s="193"/>
      <c r="H244" s="193"/>
      <c r="I244" s="6" t="str">
        <f aca="false">SUM(I234:I243)</f>
        <v>36,652</v>
      </c>
      <c r="M244" s="146" t="s">
        <v>238</v>
      </c>
      <c r="N244" s="8" t="n">
        <v>54220002</v>
      </c>
      <c r="O244" s="144" t="n">
        <v>1.19</v>
      </c>
    </row>
    <row r="245" customFormat="false" ht="15" hidden="false" customHeight="false" outlineLevel="0" collapsed="false">
      <c r="B245" s="193"/>
      <c r="E245" s="193"/>
      <c r="H245" s="193"/>
      <c r="M245" s="146" t="s">
        <v>239</v>
      </c>
      <c r="N245" s="8" t="n">
        <v>54220003</v>
      </c>
      <c r="O245" s="144" t="n">
        <v>1.79</v>
      </c>
    </row>
    <row r="246" customFormat="false" ht="15" hidden="false" customHeight="false" outlineLevel="0" collapsed="false">
      <c r="B246" s="193"/>
      <c r="E246" s="193"/>
      <c r="H246" s="193"/>
      <c r="M246" s="146" t="s">
        <v>240</v>
      </c>
      <c r="N246" s="8" t="n">
        <v>54220005</v>
      </c>
      <c r="O246" s="144" t="n">
        <v>0.65</v>
      </c>
    </row>
    <row r="247" customFormat="false" ht="15" hidden="false" customHeight="false" outlineLevel="0" collapsed="false">
      <c r="B247" s="3" t="s">
        <v>10</v>
      </c>
      <c r="C247" s="68"/>
      <c r="D247" s="3"/>
      <c r="E247" s="3"/>
      <c r="F247" s="3"/>
      <c r="G247" s="62" t="s">
        <v>143</v>
      </c>
      <c r="H247" s="62" t="s">
        <v>143</v>
      </c>
      <c r="I247" s="115" t="s">
        <v>180</v>
      </c>
      <c r="M247" s="146" t="s">
        <v>241</v>
      </c>
      <c r="N247" s="8" t="n">
        <v>54220006</v>
      </c>
      <c r="O247" s="144" t="n">
        <v>0.72</v>
      </c>
    </row>
    <row r="248" customFormat="false" ht="15" hidden="false" customHeight="false" outlineLevel="0" collapsed="false">
      <c r="B248" s="69"/>
      <c r="C248" s="142" t="s">
        <v>208</v>
      </c>
      <c r="D248" s="142" t="s">
        <v>209</v>
      </c>
      <c r="E248" s="142" t="s">
        <v>210</v>
      </c>
      <c r="F248" s="142" t="s">
        <v>185</v>
      </c>
      <c r="G248" s="142" t="s">
        <v>186</v>
      </c>
      <c r="H248" s="142" t="s">
        <v>187</v>
      </c>
      <c r="I248" s="142" t="s">
        <v>188</v>
      </c>
      <c r="M248" s="146" t="s">
        <v>242</v>
      </c>
      <c r="N248" s="8" t="n">
        <v>54042014</v>
      </c>
      <c r="O248" s="144" t="n">
        <v>2.66</v>
      </c>
    </row>
    <row r="249" customFormat="false" ht="15" hidden="false" customHeight="false" outlineLevel="0" collapsed="false">
      <c r="B249" s="74"/>
      <c r="C249" s="75"/>
      <c r="D249" s="75"/>
      <c r="E249" s="76"/>
      <c r="F249" s="76"/>
      <c r="G249" s="76"/>
      <c r="H249" s="76"/>
      <c r="I249" s="77"/>
      <c r="M249" s="146" t="s">
        <v>243</v>
      </c>
      <c r="N249" s="8" t="n">
        <v>54042024</v>
      </c>
      <c r="O249" s="144" t="n">
        <v>3.2</v>
      </c>
    </row>
    <row r="250" customFormat="false" ht="15" hidden="false" customHeight="false" outlineLevel="0" collapsed="false">
      <c r="B250" s="82"/>
      <c r="C250" s="83"/>
      <c r="D250" s="83"/>
      <c r="E250" s="84"/>
      <c r="F250" s="84"/>
      <c r="G250" s="84"/>
      <c r="H250" s="84"/>
      <c r="I250" s="85"/>
      <c r="M250" s="146" t="s">
        <v>244</v>
      </c>
      <c r="N250" s="8" t="n">
        <v>54042026</v>
      </c>
      <c r="O250" s="144" t="n">
        <v>3.45</v>
      </c>
    </row>
    <row r="251" customFormat="false" ht="15" hidden="false" customHeight="false" outlineLevel="0" collapsed="false">
      <c r="B251" s="74"/>
      <c r="C251" s="75"/>
      <c r="D251" s="75"/>
      <c r="E251" s="76"/>
      <c r="F251" s="76"/>
      <c r="G251" s="76"/>
      <c r="H251" s="76"/>
      <c r="I251" s="77"/>
      <c r="M251" s="146" t="s">
        <v>245</v>
      </c>
      <c r="N251" s="8" t="n">
        <v>54043014</v>
      </c>
      <c r="O251" s="144" t="n">
        <v>2.04</v>
      </c>
    </row>
    <row r="252" customFormat="false" ht="15" hidden="false" customHeight="false" outlineLevel="0" collapsed="false">
      <c r="B252" s="88"/>
      <c r="C252" s="89"/>
      <c r="D252" s="89"/>
      <c r="E252" s="90"/>
      <c r="F252" s="90"/>
      <c r="G252" s="90"/>
      <c r="H252" s="90"/>
      <c r="I252" s="91"/>
      <c r="M252" s="146" t="s">
        <v>246</v>
      </c>
      <c r="N252" s="8" t="n">
        <v>54043024</v>
      </c>
      <c r="O252" s="144" t="n">
        <v>2.13</v>
      </c>
    </row>
    <row r="253" customFormat="false" ht="15" hidden="false" customHeight="false" outlineLevel="0" collapsed="false">
      <c r="B253" s="82"/>
      <c r="C253" s="83"/>
      <c r="D253" s="83"/>
      <c r="E253" s="84"/>
      <c r="F253" s="84"/>
      <c r="G253" s="84"/>
      <c r="H253" s="84"/>
      <c r="I253" s="85"/>
      <c r="M253" s="146" t="s">
        <v>247</v>
      </c>
      <c r="N253" s="8" t="n">
        <v>54043034</v>
      </c>
      <c r="O253" s="144" t="n">
        <v>2.01</v>
      </c>
    </row>
    <row r="254" customFormat="false" ht="15" hidden="false" customHeight="false" outlineLevel="0" collapsed="false">
      <c r="B254" s="88"/>
      <c r="C254" s="89"/>
      <c r="D254" s="89"/>
      <c r="E254" s="90"/>
      <c r="F254" s="90"/>
      <c r="G254" s="90"/>
      <c r="H254" s="90"/>
      <c r="I254" s="91"/>
      <c r="M254" s="146" t="s">
        <v>248</v>
      </c>
      <c r="N254" s="8" t="n">
        <v>54043044</v>
      </c>
      <c r="O254" s="144" t="n">
        <v>2.13</v>
      </c>
    </row>
    <row r="255" customFormat="false" ht="15" hidden="false" customHeight="false" outlineLevel="0" collapsed="false">
      <c r="B255" s="88"/>
      <c r="C255" s="89"/>
      <c r="D255" s="89"/>
      <c r="E255" s="90"/>
      <c r="F255" s="90"/>
      <c r="G255" s="90"/>
      <c r="H255" s="90"/>
      <c r="I255" s="91"/>
      <c r="M255" s="146" t="s">
        <v>249</v>
      </c>
      <c r="N255" s="8" t="n">
        <v>54043054</v>
      </c>
      <c r="O255" s="144" t="n">
        <v>2.51</v>
      </c>
    </row>
    <row r="256" customFormat="false" ht="15" hidden="false" customHeight="false" outlineLevel="0" collapsed="false">
      <c r="B256" s="95"/>
      <c r="C256" s="80"/>
      <c r="D256" s="80"/>
      <c r="E256" s="80"/>
      <c r="F256" s="80"/>
      <c r="G256" s="80"/>
      <c r="H256" s="80"/>
      <c r="I256" s="81"/>
      <c r="M256" s="146" t="s">
        <v>250</v>
      </c>
      <c r="N256" s="8" t="n">
        <v>54043064</v>
      </c>
      <c r="O256" s="144" t="n">
        <v>2.16</v>
      </c>
    </row>
    <row r="257" customFormat="false" ht="15" hidden="false" customHeight="false" outlineLevel="0" collapsed="false">
      <c r="B257" s="83" t="s">
        <v>100</v>
      </c>
      <c r="C257" s="85" t="n">
        <v>1</v>
      </c>
      <c r="D257" s="64" t="n">
        <v>0.03</v>
      </c>
      <c r="E257" s="170" t="n">
        <f aca="false">C257/(1-D257)</f>
        <v>1.03092783505155</v>
      </c>
      <c r="F257" s="150" t="n">
        <v>50220036</v>
      </c>
      <c r="G257" s="171" t="n">
        <f aca="false">VLOOKUP(F257,$N$205:$O$301,2,0)</f>
        <v>35.58</v>
      </c>
      <c r="H257" s="84" t="str">
        <f aca="false">+G257*1.175</f>
        <v>41.8065</v>
      </c>
      <c r="I257" s="1" t="n">
        <f aca="false">H257*1.06*$C$5*E257</f>
        <v>32253.9302474227</v>
      </c>
      <c r="M257" s="146" t="s">
        <v>251</v>
      </c>
      <c r="N257" s="8" t="n">
        <v>50220009</v>
      </c>
      <c r="O257" s="144" t="n">
        <v>4.93</v>
      </c>
    </row>
    <row r="258" customFormat="false" ht="15" hidden="false" customHeight="false" outlineLevel="0" collapsed="false">
      <c r="B258" s="89" t="s">
        <v>102</v>
      </c>
      <c r="C258" s="91" t="n">
        <v>0</v>
      </c>
      <c r="D258" s="172" t="n">
        <v>0.03</v>
      </c>
      <c r="E258" s="173" t="n">
        <f aca="false">C258/(1-D258)</f>
        <v>0</v>
      </c>
      <c r="F258" s="174" t="s">
        <v>101</v>
      </c>
      <c r="G258" s="89" t="e">
        <f aca="false">VLOOKUP(F258,$N$205:$O$301,2,0)</f>
        <v>#N/A</v>
      </c>
      <c r="H258" s="80"/>
      <c r="I258" s="207" t="n">
        <f aca="false">H258*1.06*$C$5*E258</f>
        <v>0</v>
      </c>
      <c r="M258" s="146" t="s">
        <v>252</v>
      </c>
      <c r="N258" s="8" t="n">
        <v>50220070</v>
      </c>
      <c r="O258" s="144" t="n">
        <v>1.06</v>
      </c>
    </row>
    <row r="259" customFormat="false" ht="15" hidden="false" customHeight="false" outlineLevel="0" collapsed="false">
      <c r="B259" s="83" t="s">
        <v>104</v>
      </c>
      <c r="C259" s="85" t="n">
        <v>1</v>
      </c>
      <c r="D259" s="175" t="n">
        <v>0.03</v>
      </c>
      <c r="E259" s="170" t="n">
        <f aca="false">C259/(1-D259)</f>
        <v>1.03092783505155</v>
      </c>
      <c r="F259" s="150" t="n">
        <v>50220037</v>
      </c>
      <c r="G259" s="171" t="n">
        <f aca="false">VLOOKUP(F259,$N$205:$O$301,2,0)</f>
        <v>35.58</v>
      </c>
      <c r="H259" s="84" t="str">
        <f aca="false">+G259*1.175</f>
        <v>41.8065</v>
      </c>
      <c r="I259" s="208" t="n">
        <f aca="false">H259*1.06*$C$5*E259</f>
        <v>32253.9302474227</v>
      </c>
      <c r="M259" s="146" t="s">
        <v>253</v>
      </c>
      <c r="N259" s="8" t="n">
        <v>11221205</v>
      </c>
      <c r="O259" s="144" t="n">
        <v>5.75</v>
      </c>
    </row>
    <row r="260" customFormat="false" ht="15" hidden="false" customHeight="false" outlineLevel="0" collapsed="false">
      <c r="B260" s="89" t="s">
        <v>106</v>
      </c>
      <c r="C260" s="91" t="n">
        <v>0</v>
      </c>
      <c r="D260" s="172" t="n">
        <v>0.03</v>
      </c>
      <c r="E260" s="173" t="n">
        <f aca="false">C260/(1-D260)</f>
        <v>0</v>
      </c>
      <c r="F260" s="174" t="s">
        <v>105</v>
      </c>
      <c r="G260" s="89" t="e">
        <f aca="false">VLOOKUP(F260,$N$205:$O$301,2,0)</f>
        <v>#N/A</v>
      </c>
      <c r="H260" s="90"/>
      <c r="I260" s="207" t="n">
        <f aca="false">H260*1.06*$C$5*E260</f>
        <v>0</v>
      </c>
      <c r="M260" s="146" t="s">
        <v>254</v>
      </c>
      <c r="N260" s="8" t="n">
        <v>11222206</v>
      </c>
      <c r="O260" s="144" t="n">
        <v>5.71</v>
      </c>
    </row>
    <row r="261" customFormat="false" ht="15" hidden="false" customHeight="false" outlineLevel="0" collapsed="false">
      <c r="B261" s="83" t="s">
        <v>108</v>
      </c>
      <c r="C261" s="85" t="n">
        <v>2</v>
      </c>
      <c r="D261" s="175" t="n">
        <v>0.03</v>
      </c>
      <c r="E261" s="170" t="n">
        <f aca="false">C261/(1-D261)</f>
        <v>2.06185567010309</v>
      </c>
      <c r="F261" s="176" t="n">
        <v>50220033</v>
      </c>
      <c r="G261" s="171" t="n">
        <f aca="false">VLOOKUP(F261,$N$205:$O$301,2,0)</f>
        <v>1.8</v>
      </c>
      <c r="H261" s="86" t="n">
        <f aca="false">+G261*1.175</f>
        <v>2.115</v>
      </c>
      <c r="I261" s="208" t="n">
        <f aca="false">H261*1.06*$C$5*E261</f>
        <v>3263.46680412371</v>
      </c>
      <c r="M261" s="146" t="s">
        <v>255</v>
      </c>
      <c r="N261" s="8" t="n">
        <v>11222207</v>
      </c>
      <c r="O261" s="144" t="n">
        <v>12.9</v>
      </c>
    </row>
    <row r="262" customFormat="false" ht="15" hidden="false" customHeight="false" outlineLevel="0" collapsed="false">
      <c r="B262" s="89" t="s">
        <v>110</v>
      </c>
      <c r="C262" s="91" t="n">
        <v>0</v>
      </c>
      <c r="D262" s="172" t="n">
        <v>0.03</v>
      </c>
      <c r="E262" s="173" t="n">
        <f aca="false">C262/(1-D262)</f>
        <v>0</v>
      </c>
      <c r="F262" s="176" t="n">
        <v>50220045</v>
      </c>
      <c r="G262" s="177" t="n">
        <f aca="false">VLOOKUP(F262,$N$205:$O$301,2,0)</f>
        <v>1.8</v>
      </c>
      <c r="H262" s="90" t="n">
        <f aca="false">+G262*1.175</f>
        <v>2.115</v>
      </c>
      <c r="I262" s="207" t="n">
        <f aca="false">H262*1.06*$C$5*E262</f>
        <v>0</v>
      </c>
      <c r="M262" s="146" t="s">
        <v>256</v>
      </c>
      <c r="N262" s="150" t="n">
        <v>11222208</v>
      </c>
      <c r="O262" s="144" t="n">
        <v>10.03</v>
      </c>
    </row>
    <row r="263" customFormat="false" ht="15" hidden="false" customHeight="false" outlineLevel="0" collapsed="false">
      <c r="B263" s="89" t="s">
        <v>114</v>
      </c>
      <c r="C263" s="100" t="n">
        <v>0</v>
      </c>
      <c r="D263" s="175" t="n">
        <v>0.03</v>
      </c>
      <c r="E263" s="170" t="n">
        <f aca="false">C263/(1-D263)</f>
        <v>0</v>
      </c>
      <c r="F263" s="176" t="n">
        <v>50220076</v>
      </c>
      <c r="G263" s="177" t="n">
        <f aca="false">VLOOKUP(F263,$N$205:$O$301,2,0)</f>
        <v>1.8</v>
      </c>
      <c r="H263" s="84" t="n">
        <f aca="false">+G263*1.175</f>
        <v>2.115</v>
      </c>
      <c r="I263" s="209" t="n">
        <f aca="false">H263*1.06*$C$5*E263</f>
        <v>0</v>
      </c>
      <c r="M263" s="146" t="s">
        <v>257</v>
      </c>
      <c r="N263" s="8" t="n">
        <v>11223001</v>
      </c>
      <c r="O263" s="144" t="n">
        <v>5.25</v>
      </c>
    </row>
    <row r="264" customFormat="false" ht="15" hidden="false" customHeight="false" outlineLevel="0" collapsed="false">
      <c r="B264" s="86"/>
      <c r="C264" s="178"/>
      <c r="D264" s="179" t="n">
        <v>0.03</v>
      </c>
      <c r="E264" s="160" t="n">
        <f aca="false">C264/(1-D264)</f>
        <v>0</v>
      </c>
      <c r="F264" s="178"/>
      <c r="G264" s="86" t="e">
        <f aca="false">VLOOKUP(F264,$N$205:$O$301,2,0)</f>
        <v>#N/A</v>
      </c>
      <c r="H264" s="86"/>
      <c r="I264" s="210" t="n">
        <f aca="false">H264*1.06*$C$5*E264</f>
        <v>0</v>
      </c>
      <c r="M264" s="146" t="s">
        <v>258</v>
      </c>
      <c r="N264" s="8" t="n">
        <v>11223002</v>
      </c>
      <c r="O264" s="144" t="n">
        <v>5.59</v>
      </c>
    </row>
    <row r="265" customFormat="false" ht="15" hidden="false" customHeight="false" outlineLevel="0" collapsed="false">
      <c r="B265" s="75" t="s">
        <v>118</v>
      </c>
      <c r="C265" s="77" t="n">
        <v>30</v>
      </c>
      <c r="D265" s="180" t="n">
        <v>0.03</v>
      </c>
      <c r="E265" s="181" t="n">
        <f aca="false">C265/(1-D265)</f>
        <v>30.9278350515464</v>
      </c>
      <c r="F265" s="8" t="n">
        <v>50220038</v>
      </c>
      <c r="G265" s="182" t="n">
        <f aca="false">VLOOKUP(F265,$N$205:$O$301,2,0)</f>
        <v>2.01</v>
      </c>
      <c r="H265" s="72" t="n">
        <f aca="false">+G265*1.175</f>
        <v>2.36175</v>
      </c>
      <c r="I265" s="211" t="n">
        <f aca="false">H265*1.06*$C$5*E265</f>
        <v>54663.0689690722</v>
      </c>
      <c r="M265" s="146" t="s">
        <v>259</v>
      </c>
      <c r="N265" s="8" t="n">
        <v>11225237</v>
      </c>
      <c r="O265" s="144" t="n">
        <v>2.89</v>
      </c>
    </row>
    <row r="266" customFormat="false" ht="15" hidden="false" customHeight="false" outlineLevel="0" collapsed="false">
      <c r="B266" s="83" t="s">
        <v>122</v>
      </c>
      <c r="C266" s="85" t="n">
        <v>0</v>
      </c>
      <c r="D266" s="175" t="n">
        <v>0.03</v>
      </c>
      <c r="E266" s="170" t="n">
        <f aca="false">C266/(1-D266)</f>
        <v>0</v>
      </c>
      <c r="F266" s="8" t="n">
        <v>50220057</v>
      </c>
      <c r="G266" s="171" t="n">
        <f aca="false">VLOOKUP(F266,$N$205:$O$301,2,0)</f>
        <v>1.66</v>
      </c>
      <c r="H266" s="86" t="n">
        <f aca="false">+G266*1.175</f>
        <v>1.9505</v>
      </c>
      <c r="I266" s="208" t="n">
        <f aca="false">H266*1.06*$C$5*E266</f>
        <v>0</v>
      </c>
      <c r="M266" s="146" t="s">
        <v>260</v>
      </c>
      <c r="N266" s="8" t="n">
        <v>11225239</v>
      </c>
      <c r="O266" s="144" t="n">
        <v>0.97</v>
      </c>
    </row>
    <row r="267" customFormat="false" ht="15" hidden="false" customHeight="false" outlineLevel="0" collapsed="false">
      <c r="B267" s="89" t="s">
        <v>125</v>
      </c>
      <c r="C267" s="91" t="n">
        <v>0</v>
      </c>
      <c r="D267" s="172" t="n">
        <v>0.03</v>
      </c>
      <c r="E267" s="173" t="n">
        <f aca="false">C267/(1-D267)</f>
        <v>0</v>
      </c>
      <c r="F267" s="8" t="n">
        <v>50220009</v>
      </c>
      <c r="G267" s="177" t="n">
        <f aca="false">VLOOKUP(F267,$N$205:$O$301,2,0)</f>
        <v>4.93</v>
      </c>
      <c r="H267" s="80" t="n">
        <f aca="false">+G267*1.175</f>
        <v>5.79275</v>
      </c>
      <c r="I267" s="207" t="n">
        <f aca="false">H267*1.06*$C$5*E267</f>
        <v>0</v>
      </c>
      <c r="M267" s="146" t="s">
        <v>261</v>
      </c>
      <c r="N267" s="8" t="n">
        <v>11225236</v>
      </c>
      <c r="O267" s="144" t="n">
        <v>2.74</v>
      </c>
    </row>
    <row r="268" customFormat="false" ht="15" hidden="false" customHeight="false" outlineLevel="0" collapsed="false">
      <c r="B268" s="69"/>
      <c r="C268" s="69"/>
      <c r="D268" s="69"/>
      <c r="E268" s="69"/>
      <c r="F268" s="69"/>
      <c r="G268" s="69"/>
      <c r="H268" s="3"/>
      <c r="I268" s="212"/>
      <c r="M268" s="146" t="s">
        <v>263</v>
      </c>
      <c r="N268" s="8" t="s">
        <v>262</v>
      </c>
      <c r="O268" s="144" t="n">
        <v>2.85</v>
      </c>
    </row>
    <row r="269" customFormat="false" ht="15" hidden="false" customHeight="false" outlineLevel="0" collapsed="false">
      <c r="B269" s="200" t="s">
        <v>130</v>
      </c>
      <c r="C269" s="104"/>
      <c r="D269" s="104"/>
      <c r="E269" s="105"/>
      <c r="F269" s="105"/>
      <c r="G269" s="105"/>
      <c r="H269" s="105"/>
      <c r="I269" s="213"/>
      <c r="M269" s="146" t="s">
        <v>264</v>
      </c>
      <c r="N269" s="8" t="n">
        <v>11225238</v>
      </c>
      <c r="O269" s="144" t="n">
        <v>2.16</v>
      </c>
    </row>
    <row r="270" customFormat="false" ht="15" hidden="false" customHeight="false" outlineLevel="0" collapsed="false">
      <c r="B270" s="59" t="n">
        <v>0</v>
      </c>
      <c r="C270" s="98" t="s">
        <v>133</v>
      </c>
      <c r="D270" s="98"/>
      <c r="E270" s="3" t="s">
        <v>134</v>
      </c>
      <c r="F270" s="3"/>
      <c r="G270" s="3"/>
      <c r="H270" s="3"/>
      <c r="I270" s="214" t="n">
        <v>0</v>
      </c>
      <c r="M270" s="184" t="s">
        <v>265</v>
      </c>
      <c r="N270" s="176" t="n">
        <v>50220033</v>
      </c>
      <c r="O270" s="183" t="n">
        <v>1.8</v>
      </c>
    </row>
    <row r="271" customFormat="false" ht="15" hidden="false" customHeight="false" outlineLevel="0" collapsed="false">
      <c r="B271" s="95" t="s">
        <v>266</v>
      </c>
      <c r="C271" s="110" t="n">
        <v>28</v>
      </c>
      <c r="D271" s="172" t="n">
        <v>0.03</v>
      </c>
      <c r="E271" s="181" t="str">
        <f aca="false">C271/(1-D271)</f>
        <v>28.87</v>
      </c>
      <c r="F271" s="176" t="n">
        <v>51220110</v>
      </c>
      <c r="G271" s="215" t="str">
        <f aca="false">VLOOKUP(F271,$N$205:$O$301,2,0)</f>
        <v>1.30</v>
      </c>
      <c r="H271" s="80" t="str">
        <f aca="false">+G271*1.175</f>
        <v>1.5275</v>
      </c>
      <c r="I271" s="207" t="str">
        <f aca="false">H271*1.06*$C$5*E271</f>
        <v>33,007</v>
      </c>
      <c r="M271" s="184" t="s">
        <v>267</v>
      </c>
      <c r="N271" s="176" t="n">
        <v>50220045</v>
      </c>
      <c r="O271" s="183" t="n">
        <v>1.8</v>
      </c>
    </row>
    <row r="272" customFormat="false" ht="15" hidden="false" customHeight="false" outlineLevel="0" collapsed="false">
      <c r="B272" s="193"/>
      <c r="E272" s="193"/>
      <c r="H272" s="193"/>
      <c r="I272" s="6" t="str">
        <f aca="false">SUM(I257:I271)</f>
        <v>155,476</v>
      </c>
      <c r="M272" s="184" t="s">
        <v>268</v>
      </c>
      <c r="N272" s="176" t="n">
        <v>50220076</v>
      </c>
      <c r="O272" s="183" t="n">
        <v>1.8</v>
      </c>
    </row>
    <row r="273" customFormat="false" ht="15" hidden="false" customHeight="false" outlineLevel="0" collapsed="false">
      <c r="B273" s="193"/>
      <c r="E273" s="193"/>
      <c r="H273" s="193"/>
      <c r="M273" s="184" t="s">
        <v>269</v>
      </c>
      <c r="N273" s="176" t="n">
        <v>50220070</v>
      </c>
      <c r="O273" s="183" t="n">
        <v>1.06</v>
      </c>
    </row>
    <row r="274" customFormat="false" ht="15" hidden="false" customHeight="false" outlineLevel="0" collapsed="false">
      <c r="B274" s="193"/>
      <c r="E274" s="193"/>
      <c r="H274" s="193"/>
      <c r="M274" s="184" t="s">
        <v>270</v>
      </c>
      <c r="N274" s="176" t="n">
        <v>50220009</v>
      </c>
      <c r="O274" s="183" t="n">
        <v>4.93</v>
      </c>
    </row>
    <row r="275" customFormat="false" ht="15" hidden="false" customHeight="false" outlineLevel="0" collapsed="false">
      <c r="B275" s="193"/>
      <c r="E275" s="193"/>
      <c r="H275" s="193"/>
      <c r="M275" s="184" t="s">
        <v>271</v>
      </c>
      <c r="N275" s="176" t="n">
        <v>51220110</v>
      </c>
      <c r="O275" s="186" t="n">
        <v>1.3</v>
      </c>
    </row>
    <row r="276" customFormat="false" ht="15" hidden="false" customHeight="false" outlineLevel="0" collapsed="false">
      <c r="B276" s="193"/>
      <c r="E276" s="193"/>
      <c r="H276" s="193"/>
      <c r="M276" s="184" t="s">
        <v>272</v>
      </c>
      <c r="N276" s="176" t="n">
        <v>51220210</v>
      </c>
      <c r="O276" s="186" t="n">
        <v>1.3</v>
      </c>
    </row>
    <row r="277" customFormat="false" ht="15" hidden="false" customHeight="false" outlineLevel="0" collapsed="false">
      <c r="B277" s="193"/>
      <c r="E277" s="193"/>
      <c r="H277" s="193"/>
      <c r="M277" s="184" t="s">
        <v>271</v>
      </c>
      <c r="N277" s="176" t="n">
        <v>51220111</v>
      </c>
      <c r="O277" s="186" t="n">
        <v>1.83</v>
      </c>
    </row>
    <row r="278" customFormat="false" ht="15" hidden="false" customHeight="false" outlineLevel="0" collapsed="false">
      <c r="B278" s="193"/>
      <c r="E278" s="193"/>
      <c r="H278" s="193"/>
      <c r="M278" s="184" t="s">
        <v>272</v>
      </c>
      <c r="N278" s="176" t="n">
        <v>51220211</v>
      </c>
      <c r="O278" s="186" t="n">
        <v>1.83</v>
      </c>
    </row>
    <row r="279" customFormat="false" ht="15" hidden="false" customHeight="false" outlineLevel="0" collapsed="false">
      <c r="B279" s="193"/>
      <c r="E279" s="193"/>
      <c r="H279" s="193"/>
      <c r="M279" s="184" t="s">
        <v>273</v>
      </c>
      <c r="N279" s="176" t="n">
        <v>50220077</v>
      </c>
      <c r="O279" s="186" t="n">
        <v>1.3</v>
      </c>
    </row>
    <row r="280" customFormat="false" ht="15" hidden="false" customHeight="false" outlineLevel="0" collapsed="false">
      <c r="B280" s="193"/>
      <c r="E280" s="193"/>
      <c r="H280" s="193"/>
      <c r="M280" s="184" t="s">
        <v>274</v>
      </c>
      <c r="N280" s="176" t="n">
        <v>50220078</v>
      </c>
      <c r="O280" s="186" t="n">
        <v>1.3</v>
      </c>
    </row>
    <row r="281" customFormat="false" ht="15" hidden="false" customHeight="false" outlineLevel="0" collapsed="false">
      <c r="B281" s="193"/>
      <c r="E281" s="193"/>
      <c r="H281" s="193"/>
      <c r="M281" s="184" t="s">
        <v>275</v>
      </c>
      <c r="N281" s="176" t="n">
        <v>53220108</v>
      </c>
      <c r="O281" s="186" t="n">
        <v>0.21</v>
      </c>
    </row>
    <row r="282" customFormat="false" ht="15" hidden="false" customHeight="false" outlineLevel="0" collapsed="false">
      <c r="B282" s="193"/>
      <c r="E282" s="193"/>
      <c r="H282" s="193"/>
      <c r="M282" s="146" t="s">
        <v>276</v>
      </c>
      <c r="N282" s="150" t="n">
        <v>53220109</v>
      </c>
      <c r="O282" s="186" t="n">
        <v>0.21</v>
      </c>
    </row>
    <row r="283" customFormat="false" ht="15" hidden="false" customHeight="false" outlineLevel="0" collapsed="false">
      <c r="B283" s="193"/>
      <c r="E283" s="193"/>
      <c r="H283" s="193"/>
      <c r="M283" s="146" t="s">
        <v>277</v>
      </c>
      <c r="N283" s="150" t="n">
        <v>50220079</v>
      </c>
      <c r="O283" s="186" t="n">
        <v>0.53</v>
      </c>
    </row>
    <row r="284" customFormat="false" ht="15" hidden="false" customHeight="false" outlineLevel="0" collapsed="false">
      <c r="B284" s="193"/>
      <c r="E284" s="193"/>
      <c r="H284" s="193"/>
      <c r="M284" s="146" t="s">
        <v>278</v>
      </c>
      <c r="N284" s="8" t="n">
        <v>50220056</v>
      </c>
      <c r="O284" s="144" t="n">
        <v>0.69</v>
      </c>
    </row>
    <row r="285" customFormat="false" ht="15" hidden="false" customHeight="false" outlineLevel="0" collapsed="false">
      <c r="B285" s="193"/>
      <c r="E285" s="193"/>
      <c r="H285" s="193"/>
      <c r="M285" s="146" t="s">
        <v>167</v>
      </c>
      <c r="N285" s="176" t="n">
        <v>11116211</v>
      </c>
      <c r="O285" s="144" t="n">
        <v>5.37</v>
      </c>
    </row>
    <row r="286" customFormat="false" ht="15" hidden="false" customHeight="false" outlineLevel="0" collapsed="false">
      <c r="B286" s="193"/>
      <c r="E286" s="193"/>
      <c r="H286" s="193"/>
      <c r="M286" s="146" t="s">
        <v>169</v>
      </c>
      <c r="N286" s="176" t="n">
        <v>11116212</v>
      </c>
      <c r="O286" s="144" t="n">
        <v>7.88</v>
      </c>
    </row>
    <row r="287" customFormat="false" ht="15" hidden="false" customHeight="false" outlineLevel="0" collapsed="false">
      <c r="B287" s="193"/>
      <c r="E287" s="193"/>
      <c r="H287" s="193"/>
      <c r="M287" s="146" t="s">
        <v>279</v>
      </c>
      <c r="N287" s="176" t="n">
        <v>54200104</v>
      </c>
      <c r="O287" s="144" t="n">
        <v>1.41</v>
      </c>
    </row>
    <row r="288" customFormat="false" ht="15" hidden="false" customHeight="false" outlineLevel="0" collapsed="false">
      <c r="B288" s="193"/>
      <c r="E288" s="193"/>
      <c r="H288" s="193"/>
      <c r="M288" s="187" t="s">
        <v>280</v>
      </c>
      <c r="N288" s="176" t="n">
        <v>50200068</v>
      </c>
      <c r="O288" s="144" t="n">
        <v>44.45</v>
      </c>
    </row>
    <row r="289" customFormat="false" ht="15" hidden="false" customHeight="false" outlineLevel="0" collapsed="false">
      <c r="B289" s="193"/>
      <c r="E289" s="193"/>
      <c r="H289" s="193"/>
      <c r="M289" s="187" t="s">
        <v>281</v>
      </c>
      <c r="N289" s="176" t="n">
        <v>50200069</v>
      </c>
      <c r="O289" s="144" t="n">
        <v>44.45</v>
      </c>
    </row>
    <row r="290" customFormat="false" ht="15" hidden="false" customHeight="false" outlineLevel="0" collapsed="false">
      <c r="B290" s="193"/>
      <c r="E290" s="193"/>
      <c r="H290" s="193"/>
      <c r="M290" s="187" t="s">
        <v>282</v>
      </c>
      <c r="N290" s="176" t="n">
        <v>50200304</v>
      </c>
      <c r="O290" s="144" t="n">
        <v>7.71</v>
      </c>
    </row>
    <row r="291" customFormat="false" ht="15" hidden="false" customHeight="false" outlineLevel="0" collapsed="false">
      <c r="B291" s="193"/>
      <c r="E291" s="193"/>
      <c r="H291" s="193"/>
      <c r="M291" s="187" t="s">
        <v>283</v>
      </c>
      <c r="N291" s="176" t="n">
        <v>50200305</v>
      </c>
      <c r="O291" s="144" t="n">
        <v>11.67</v>
      </c>
    </row>
    <row r="292" customFormat="false" ht="15" hidden="false" customHeight="false" outlineLevel="0" collapsed="false">
      <c r="B292" s="193"/>
      <c r="E292" s="193"/>
      <c r="H292" s="193"/>
      <c r="M292" s="187" t="s">
        <v>284</v>
      </c>
      <c r="N292" s="176" t="n">
        <v>50200306</v>
      </c>
      <c r="O292" s="144" t="n">
        <v>9.67</v>
      </c>
    </row>
    <row r="293" customFormat="false" ht="15" hidden="false" customHeight="false" outlineLevel="0" collapsed="false">
      <c r="B293" s="193"/>
      <c r="E293" s="193"/>
      <c r="H293" s="193"/>
      <c r="M293" s="187" t="s">
        <v>285</v>
      </c>
      <c r="N293" s="176" t="n">
        <v>50200307</v>
      </c>
      <c r="O293" s="144" t="n">
        <v>0.75</v>
      </c>
    </row>
    <row r="294" customFormat="false" ht="15" hidden="false" customHeight="false" outlineLevel="0" collapsed="false">
      <c r="B294" s="193"/>
      <c r="E294" s="193"/>
      <c r="H294" s="193"/>
      <c r="M294" s="187" t="s">
        <v>286</v>
      </c>
      <c r="N294" s="176" t="n">
        <v>50200308</v>
      </c>
      <c r="O294" s="144" t="n">
        <v>0.75</v>
      </c>
    </row>
    <row r="295" customFormat="false" ht="15" hidden="false" customHeight="false" outlineLevel="0" collapsed="false">
      <c r="B295" s="193"/>
      <c r="E295" s="193"/>
      <c r="H295" s="193"/>
      <c r="M295" s="187" t="s">
        <v>287</v>
      </c>
      <c r="N295" s="176" t="n">
        <v>50200309</v>
      </c>
      <c r="O295" s="144" t="n">
        <v>6.52</v>
      </c>
    </row>
    <row r="296" customFormat="false" ht="15" hidden="false" customHeight="false" outlineLevel="0" collapsed="false">
      <c r="B296" s="193"/>
      <c r="E296" s="193"/>
      <c r="H296" s="193"/>
      <c r="M296" s="187" t="s">
        <v>288</v>
      </c>
      <c r="N296" s="176" t="n">
        <v>50200310</v>
      </c>
      <c r="O296" s="144" t="n">
        <v>0.52</v>
      </c>
    </row>
    <row r="297" customFormat="false" ht="15" hidden="false" customHeight="false" outlineLevel="0" collapsed="false">
      <c r="B297" s="193"/>
      <c r="E297" s="193"/>
      <c r="H297" s="193"/>
      <c r="M297" s="187" t="s">
        <v>289</v>
      </c>
      <c r="N297" s="176" t="n">
        <v>51200070</v>
      </c>
      <c r="O297" s="144" t="n">
        <v>5.03</v>
      </c>
    </row>
    <row r="298" customFormat="false" ht="15" hidden="false" customHeight="false" outlineLevel="0" collapsed="false">
      <c r="B298" s="193"/>
      <c r="E298" s="193"/>
      <c r="H298" s="193"/>
      <c r="M298" s="187" t="s">
        <v>290</v>
      </c>
      <c r="N298" s="176" t="n">
        <v>51200071</v>
      </c>
      <c r="O298" s="144" t="n">
        <v>5.03</v>
      </c>
    </row>
    <row r="299" customFormat="false" ht="15" hidden="false" customHeight="false" outlineLevel="0" collapsed="false">
      <c r="B299" s="193"/>
      <c r="E299" s="193"/>
      <c r="H299" s="193"/>
      <c r="M299" s="189" t="s">
        <v>291</v>
      </c>
      <c r="N299" s="188" t="n">
        <v>50220112</v>
      </c>
      <c r="O299" s="144" t="n">
        <v>4.62</v>
      </c>
    </row>
    <row r="300" customFormat="false" ht="15" hidden="false" customHeight="false" outlineLevel="0" collapsed="false">
      <c r="B300" s="193"/>
      <c r="E300" s="193"/>
      <c r="H300" s="193"/>
      <c r="M300" s="189" t="s">
        <v>292</v>
      </c>
      <c r="N300" s="188" t="n">
        <v>60200110</v>
      </c>
      <c r="O300" s="144" t="n">
        <v>65.31</v>
      </c>
    </row>
    <row r="301" customFormat="false" ht="15.75" hidden="false" customHeight="true" outlineLevel="0" collapsed="false">
      <c r="B301" s="193"/>
      <c r="E301" s="193"/>
      <c r="H301" s="193"/>
      <c r="M301" s="192" t="s">
        <v>293</v>
      </c>
      <c r="N301" s="190" t="n">
        <v>60200105</v>
      </c>
      <c r="O301" s="191" t="n">
        <v>75.18</v>
      </c>
    </row>
    <row r="1048576" customFormat="false" ht="15" hidden="false" customHeight="true" outlineLevel="0" collapsed="false"/>
  </sheetData>
  <mergeCells count="3">
    <mergeCell ref="C191:D191"/>
    <mergeCell ref="E191:G191"/>
    <mergeCell ref="H191:I19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17857142857143"/>
    <col collapsed="false" hidden="false" max="2" min="2" style="0" width="32.530612244898"/>
    <col collapsed="false" hidden="false" max="4" min="3" style="0" width="9.17857142857143"/>
    <col collapsed="false" hidden="false" max="5" min="5" style="0" width="13.2295918367347"/>
    <col collapsed="false" hidden="false" max="6" min="6" style="0" width="13.5"/>
    <col collapsed="false" hidden="false" max="12" min="7" style="0" width="9.17857142857143"/>
    <col collapsed="false" hidden="false" max="13" min="13" style="0" width="16.8724489795918"/>
    <col collapsed="false" hidden="false" max="26" min="14" style="0" width="9.17857142857143"/>
    <col collapsed="false" hidden="false" max="1025" min="27" style="0" width="14.5816326530612"/>
  </cols>
  <sheetData>
    <row r="1" customFormat="false" ht="15" hidden="false" customHeight="false" outlineLevel="0" collapsed="false">
      <c r="B1" s="1" t="s">
        <v>0</v>
      </c>
      <c r="C1" s="1" t="n">
        <v>1</v>
      </c>
      <c r="E1" s="193"/>
      <c r="F1" s="193"/>
      <c r="M1" s="193"/>
    </row>
    <row r="2" customFormat="false" ht="15" hidden="false" customHeight="false" outlineLevel="0" collapsed="false">
      <c r="B2" s="1" t="s">
        <v>1</v>
      </c>
      <c r="C2" s="1" t="n">
        <v>3</v>
      </c>
      <c r="E2" s="193"/>
      <c r="F2" s="193"/>
      <c r="M2" s="193"/>
    </row>
    <row r="3" customFormat="false" ht="15" hidden="false" customHeight="false" outlineLevel="0" collapsed="false">
      <c r="B3" s="193"/>
      <c r="E3" s="193"/>
      <c r="F3" s="1" t="s">
        <v>2</v>
      </c>
      <c r="G3" s="1"/>
      <c r="H3" s="1"/>
      <c r="I3" s="1"/>
      <c r="J3" s="1" t="str">
        <f aca="false">+$I$211</f>
        <v>#REF!</v>
      </c>
      <c r="K3" s="1"/>
      <c r="M3" s="193"/>
    </row>
    <row r="4" customFormat="false" ht="15" hidden="false" customHeight="false" outlineLevel="0" collapsed="false">
      <c r="B4" s="1" t="s">
        <v>3</v>
      </c>
      <c r="C4" s="1" t="n">
        <v>660</v>
      </c>
      <c r="E4" s="193"/>
      <c r="F4" s="2" t="s">
        <v>4</v>
      </c>
      <c r="G4" s="1"/>
      <c r="H4" s="1"/>
      <c r="I4" s="1"/>
      <c r="J4" s="1" t="str">
        <f aca="false">+$I$229</f>
        <v>100,625</v>
      </c>
      <c r="K4" s="1" t="str">
        <f aca="false">+J4+J5+J6+J7+J8</f>
        <v>385,858</v>
      </c>
      <c r="M4" s="193"/>
    </row>
    <row r="5" customFormat="false" ht="15" hidden="false" customHeight="false" outlineLevel="0" collapsed="false">
      <c r="B5" s="1" t="s">
        <v>5</v>
      </c>
      <c r="C5" s="1" t="str">
        <f aca="false">1.07*C4</f>
        <v>706</v>
      </c>
      <c r="E5" s="193"/>
      <c r="F5" s="1" t="s">
        <v>6</v>
      </c>
      <c r="G5" s="1"/>
      <c r="H5" s="1"/>
      <c r="I5" s="1"/>
      <c r="J5" s="1" t="str">
        <f aca="false">+$I$244</f>
        <v>37,658</v>
      </c>
      <c r="K5" s="1"/>
      <c r="M5" s="193"/>
    </row>
    <row r="6" customFormat="false" ht="15" hidden="false" customHeight="false" outlineLevel="0" collapsed="false">
      <c r="B6" s="1" t="s">
        <v>7</v>
      </c>
      <c r="C6" s="1" t="n">
        <v>26400</v>
      </c>
      <c r="E6" s="193"/>
      <c r="F6" s="3" t="s">
        <v>8</v>
      </c>
      <c r="G6" s="1"/>
      <c r="H6" s="1"/>
      <c r="I6" s="1"/>
      <c r="J6" s="1" t="str">
        <f aca="false">+$P$101</f>
        <v>13,193</v>
      </c>
      <c r="K6" s="1"/>
      <c r="M6" s="193"/>
    </row>
    <row r="7" customFormat="false" ht="15" hidden="false" customHeight="false" outlineLevel="0" collapsed="false">
      <c r="B7" s="1"/>
      <c r="C7" s="1"/>
      <c r="E7" s="193"/>
      <c r="F7" s="1" t="s">
        <v>9</v>
      </c>
      <c r="G7" s="1"/>
      <c r="H7" s="1"/>
      <c r="I7" s="1"/>
      <c r="J7" s="1" t="str">
        <f aca="false">$F$189</f>
        <v>78,907</v>
      </c>
      <c r="K7" s="1"/>
      <c r="M7" s="193"/>
    </row>
    <row r="8" customFormat="false" ht="15" hidden="false" customHeight="false" outlineLevel="0" collapsed="false">
      <c r="B8" s="1"/>
      <c r="C8" s="1"/>
      <c r="E8" s="193"/>
      <c r="F8" s="4" t="s">
        <v>10</v>
      </c>
      <c r="G8" s="5"/>
      <c r="H8" s="5"/>
      <c r="I8" s="5"/>
      <c r="J8" s="5" t="str">
        <f aca="false">+$I$272</f>
        <v>155,476</v>
      </c>
      <c r="K8" s="1"/>
      <c r="M8" s="193"/>
    </row>
    <row r="9" customFormat="false" ht="15" hidden="false" customHeight="false" outlineLevel="0" collapsed="false">
      <c r="B9" s="1"/>
      <c r="C9" s="1"/>
      <c r="E9" s="193"/>
      <c r="F9" s="6" t="s">
        <v>11</v>
      </c>
      <c r="G9" s="6"/>
      <c r="H9" s="6"/>
      <c r="I9" s="6"/>
      <c r="J9" s="6" t="str">
        <f aca="false">SUM(J3:J8)</f>
        <v>#REF!</v>
      </c>
      <c r="K9" s="1"/>
      <c r="M9" s="193"/>
    </row>
    <row r="10" customFormat="false" ht="15" hidden="false" customHeight="false" outlineLevel="0" collapsed="false">
      <c r="B10" s="1"/>
      <c r="C10" s="1"/>
      <c r="E10" s="193"/>
      <c r="F10" s="193"/>
      <c r="M10" s="193"/>
    </row>
    <row r="11" customFormat="false" ht="15" hidden="false" customHeight="false" outlineLevel="0" collapsed="false">
      <c r="B11" s="1"/>
      <c r="C11" s="1"/>
      <c r="E11" s="193"/>
      <c r="F11" s="193"/>
      <c r="M11" s="193"/>
    </row>
    <row r="12" customFormat="false" ht="15" hidden="false" customHeight="false" outlineLevel="0" collapsed="false">
      <c r="B12" s="1"/>
      <c r="C12" s="1"/>
      <c r="E12" s="193"/>
      <c r="F12" s="193"/>
      <c r="M12" s="193"/>
    </row>
    <row r="13" customFormat="false" ht="15" hidden="false" customHeight="false" outlineLevel="0" collapsed="false">
      <c r="B13" s="1"/>
      <c r="C13" s="1"/>
      <c r="E13" s="193"/>
      <c r="F13" s="193"/>
      <c r="M13" s="193"/>
    </row>
    <row r="14" customFormat="false" ht="15" hidden="false" customHeight="false" outlineLevel="0" collapsed="false">
      <c r="B14" s="1"/>
      <c r="C14" s="1"/>
      <c r="E14" s="193"/>
      <c r="F14" s="193"/>
      <c r="M14" s="193"/>
    </row>
    <row r="15" customFormat="false" ht="15" hidden="false" customHeight="false" outlineLevel="0" collapsed="false">
      <c r="B15" s="1"/>
      <c r="C15" s="1"/>
      <c r="E15" s="193"/>
      <c r="F15" s="193"/>
      <c r="M15" s="193"/>
    </row>
    <row r="16" customFormat="false" ht="15.75" hidden="false" customHeight="true" outlineLevel="0" collapsed="false">
      <c r="A16" s="7" t="s">
        <v>12</v>
      </c>
      <c r="B16" s="3"/>
      <c r="C16" s="3"/>
      <c r="D16" s="3"/>
      <c r="E16" s="3"/>
      <c r="F16" s="3"/>
      <c r="G16" s="3"/>
      <c r="H16" s="3"/>
      <c r="I16" s="3"/>
      <c r="J16" s="7" t="s">
        <v>13</v>
      </c>
      <c r="K16" s="7"/>
      <c r="L16" s="7"/>
      <c r="M16" s="7" t="n">
        <v>0</v>
      </c>
      <c r="N16" s="3"/>
      <c r="O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7" t="s">
        <v>14</v>
      </c>
      <c r="G17" s="3"/>
      <c r="H17" s="9" t="s">
        <v>15</v>
      </c>
      <c r="I17" s="3"/>
      <c r="J17" s="7"/>
      <c r="K17" s="7"/>
      <c r="L17" s="7"/>
      <c r="M17" s="7"/>
      <c r="N17" s="3"/>
      <c r="O17" s="3"/>
    </row>
    <row r="18" customFormat="false" ht="15" hidden="false" customHeight="false" outlineLevel="0" collapsed="false">
      <c r="A18" s="10" t="s">
        <v>16</v>
      </c>
      <c r="B18" s="11" t="s">
        <v>17</v>
      </c>
      <c r="C18" s="11" t="s">
        <v>18</v>
      </c>
      <c r="D18" s="11" t="s">
        <v>19</v>
      </c>
      <c r="E18" s="12" t="s">
        <v>20</v>
      </c>
      <c r="F18" s="11" t="s">
        <v>20</v>
      </c>
      <c r="G18" s="11" t="s">
        <v>21</v>
      </c>
      <c r="H18" s="13" t="s">
        <v>22</v>
      </c>
      <c r="I18" s="3"/>
      <c r="J18" s="7" t="s">
        <v>23</v>
      </c>
      <c r="K18" s="7"/>
      <c r="L18" s="7" t="s">
        <v>24</v>
      </c>
      <c r="M18" s="7" t="s">
        <v>32</v>
      </c>
      <c r="N18" s="3"/>
      <c r="O18" s="3"/>
    </row>
    <row r="19" customFormat="false" ht="15" hidden="false" customHeight="false" outlineLevel="0" collapsed="false">
      <c r="A19" s="14" t="n">
        <v>1</v>
      </c>
      <c r="B19" s="15" t="n">
        <v>10</v>
      </c>
      <c r="C19" s="15" t="n">
        <v>2450</v>
      </c>
      <c r="D19" s="16" t="n">
        <v>646</v>
      </c>
      <c r="E19" s="17" t="s">
        <v>26</v>
      </c>
      <c r="F19" s="18" t="n">
        <v>0</v>
      </c>
      <c r="G19" s="19" t="n">
        <v>0</v>
      </c>
      <c r="H19" s="20" t="n">
        <v>0</v>
      </c>
      <c r="I19" s="3"/>
      <c r="J19" s="7"/>
      <c r="K19" s="7"/>
      <c r="L19" s="7" t="s">
        <v>27</v>
      </c>
      <c r="M19" s="7" t="n">
        <v>0</v>
      </c>
      <c r="N19" s="3"/>
      <c r="O19" s="3"/>
    </row>
    <row r="20" customFormat="false" ht="15" hidden="false" customHeight="false" outlineLevel="0" collapsed="false">
      <c r="A20" s="14" t="n">
        <v>2</v>
      </c>
      <c r="B20" s="15" t="n">
        <v>10</v>
      </c>
      <c r="C20" s="15" t="n">
        <v>2450</v>
      </c>
      <c r="D20" s="16" t="n">
        <v>630</v>
      </c>
      <c r="E20" s="17" t="s">
        <v>26</v>
      </c>
      <c r="F20" s="18" t="n">
        <v>0</v>
      </c>
      <c r="G20" s="19" t="n">
        <v>0</v>
      </c>
      <c r="H20" s="20" t="n">
        <v>0</v>
      </c>
      <c r="I20" s="3"/>
      <c r="J20" s="7"/>
      <c r="K20" s="7"/>
      <c r="L20" s="7" t="s">
        <v>29</v>
      </c>
      <c r="M20" s="7" t="n">
        <v>0</v>
      </c>
      <c r="N20" s="3"/>
      <c r="O20" s="3"/>
    </row>
    <row r="21" customFormat="false" ht="15" hidden="false" customHeight="false" outlineLevel="0" collapsed="false">
      <c r="A21" s="14" t="n">
        <v>3</v>
      </c>
      <c r="B21" s="15" t="n">
        <v>10</v>
      </c>
      <c r="C21" s="15" t="n">
        <v>2450</v>
      </c>
      <c r="D21" s="16" t="n">
        <v>630</v>
      </c>
      <c r="E21" s="17" t="s">
        <v>26</v>
      </c>
      <c r="F21" s="18" t="n">
        <v>0</v>
      </c>
      <c r="G21" s="19" t="n">
        <v>0</v>
      </c>
      <c r="H21" s="20" t="n">
        <v>0</v>
      </c>
      <c r="I21" s="3"/>
      <c r="J21" s="7"/>
      <c r="K21" s="7"/>
      <c r="L21" s="7" t="s">
        <v>30</v>
      </c>
      <c r="M21" s="7" t="n">
        <v>0</v>
      </c>
      <c r="N21" s="3"/>
      <c r="O21" s="3"/>
    </row>
    <row r="22" customFormat="false" ht="15" hidden="false" customHeight="false" outlineLevel="0" collapsed="false">
      <c r="A22" s="14" t="n">
        <v>4</v>
      </c>
      <c r="B22" s="15" t="n">
        <v>10</v>
      </c>
      <c r="C22" s="15" t="n">
        <v>2450</v>
      </c>
      <c r="D22" s="16" t="n">
        <v>630</v>
      </c>
      <c r="E22" s="17" t="s">
        <v>26</v>
      </c>
      <c r="F22" s="18" t="n">
        <v>0</v>
      </c>
      <c r="G22" s="19" t="n">
        <v>0</v>
      </c>
      <c r="H22" s="20" t="n">
        <v>0</v>
      </c>
      <c r="I22" s="3"/>
      <c r="J22" s="7"/>
      <c r="K22" s="7"/>
      <c r="L22" s="7"/>
      <c r="M22" s="7"/>
      <c r="N22" s="3"/>
      <c r="O22" s="3"/>
    </row>
    <row r="23" customFormat="false" ht="15" hidden="false" customHeight="false" outlineLevel="0" collapsed="false">
      <c r="A23" s="14" t="n">
        <v>5</v>
      </c>
      <c r="B23" s="15" t="n">
        <v>10</v>
      </c>
      <c r="C23" s="15" t="n">
        <v>2450</v>
      </c>
      <c r="D23" s="16" t="n">
        <v>630</v>
      </c>
      <c r="E23" s="17" t="s">
        <v>26</v>
      </c>
      <c r="F23" s="18" t="n">
        <v>0</v>
      </c>
      <c r="G23" s="19" t="n">
        <v>0</v>
      </c>
      <c r="H23" s="20" t="n">
        <v>0</v>
      </c>
      <c r="I23" s="3"/>
      <c r="J23" s="7" t="s">
        <v>31</v>
      </c>
      <c r="K23" s="7"/>
      <c r="L23" s="7" t="s">
        <v>24</v>
      </c>
      <c r="M23" s="7" t="s">
        <v>32</v>
      </c>
      <c r="N23" s="3"/>
      <c r="O23" s="3"/>
    </row>
    <row r="24" customFormat="false" ht="15" hidden="false" customHeight="false" outlineLevel="0" collapsed="false">
      <c r="A24" s="14" t="n">
        <v>6</v>
      </c>
      <c r="B24" s="15" t="n">
        <v>10</v>
      </c>
      <c r="C24" s="15" t="n">
        <v>2450</v>
      </c>
      <c r="D24" s="16" t="n">
        <v>630</v>
      </c>
      <c r="E24" s="17" t="s">
        <v>26</v>
      </c>
      <c r="F24" s="18" t="n">
        <v>0</v>
      </c>
      <c r="G24" s="19" t="n">
        <v>0</v>
      </c>
      <c r="H24" s="20" t="n">
        <v>0</v>
      </c>
      <c r="I24" s="3"/>
      <c r="J24" s="7"/>
      <c r="K24" s="7"/>
      <c r="L24" s="7" t="s">
        <v>27</v>
      </c>
      <c r="M24" s="7" t="n">
        <v>0</v>
      </c>
      <c r="N24" s="3"/>
      <c r="O24" s="3"/>
    </row>
    <row r="25" customFormat="false" ht="15" hidden="false" customHeight="false" outlineLevel="0" collapsed="false">
      <c r="A25" s="14" t="n">
        <v>7</v>
      </c>
      <c r="B25" s="15" t="n">
        <v>10</v>
      </c>
      <c r="C25" s="15" t="n">
        <v>2450</v>
      </c>
      <c r="D25" s="16" t="n">
        <v>630</v>
      </c>
      <c r="E25" s="17" t="s">
        <v>26</v>
      </c>
      <c r="F25" s="18" t="n">
        <v>0</v>
      </c>
      <c r="G25" s="19" t="n">
        <v>0</v>
      </c>
      <c r="H25" s="20" t="n">
        <v>0</v>
      </c>
      <c r="I25" s="3"/>
      <c r="J25" s="7"/>
      <c r="K25" s="7"/>
      <c r="L25" s="7" t="s">
        <v>29</v>
      </c>
      <c r="M25" s="7" t="n">
        <v>0</v>
      </c>
      <c r="N25" s="3"/>
      <c r="O25" s="3"/>
    </row>
    <row r="26" customFormat="false" ht="15" hidden="false" customHeight="false" outlineLevel="0" collapsed="false">
      <c r="A26" s="14" t="n">
        <v>8</v>
      </c>
      <c r="B26" s="15" t="n">
        <v>10</v>
      </c>
      <c r="C26" s="15" t="n">
        <v>2450</v>
      </c>
      <c r="D26" s="16" t="n">
        <v>630</v>
      </c>
      <c r="E26" s="17" t="s">
        <v>26</v>
      </c>
      <c r="F26" s="18" t="n">
        <v>0</v>
      </c>
      <c r="G26" s="19" t="n">
        <v>0</v>
      </c>
      <c r="H26" s="20" t="n">
        <v>0</v>
      </c>
      <c r="I26" s="3"/>
      <c r="J26" s="7"/>
      <c r="K26" s="7"/>
      <c r="L26" s="7" t="s">
        <v>30</v>
      </c>
      <c r="M26" s="7" t="n">
        <v>0</v>
      </c>
      <c r="N26" s="3"/>
      <c r="O26" s="3"/>
    </row>
    <row r="27" customFormat="false" ht="15" hidden="false" customHeight="false" outlineLevel="0" collapsed="false">
      <c r="A27" s="14" t="n">
        <v>9</v>
      </c>
      <c r="B27" s="15" t="n">
        <v>10</v>
      </c>
      <c r="C27" s="15" t="n">
        <v>2450</v>
      </c>
      <c r="D27" s="16" t="n">
        <v>643</v>
      </c>
      <c r="E27" s="17" t="s">
        <v>26</v>
      </c>
      <c r="F27" s="18" t="n">
        <v>0</v>
      </c>
      <c r="G27" s="19" t="n">
        <v>0</v>
      </c>
      <c r="H27" s="20" t="n">
        <v>0</v>
      </c>
      <c r="I27" s="3"/>
      <c r="J27" s="3"/>
      <c r="K27" s="3"/>
      <c r="L27" s="3"/>
      <c r="M27" s="3"/>
      <c r="N27" s="3"/>
      <c r="O27" s="3"/>
    </row>
    <row r="28" customFormat="false" ht="15" hidden="false" customHeight="false" outlineLevel="0" collapsed="false">
      <c r="A28" s="14" t="n">
        <v>10</v>
      </c>
      <c r="B28" s="15" t="n">
        <v>10</v>
      </c>
      <c r="C28" s="15" t="n">
        <v>2450</v>
      </c>
      <c r="D28" s="16" t="n">
        <v>643</v>
      </c>
      <c r="E28" s="17" t="s">
        <v>26</v>
      </c>
      <c r="F28" s="18" t="n">
        <v>0</v>
      </c>
      <c r="G28" s="19" t="n">
        <v>0</v>
      </c>
      <c r="H28" s="20" t="n">
        <v>0</v>
      </c>
      <c r="I28" s="3"/>
      <c r="J28" s="3"/>
      <c r="K28" s="3"/>
      <c r="L28" s="3"/>
      <c r="M28" s="3"/>
      <c r="N28" s="3"/>
      <c r="O28" s="3"/>
    </row>
    <row r="29" customFormat="false" ht="15" hidden="false" customHeight="false" outlineLevel="0" collapsed="false">
      <c r="A29" s="14" t="n">
        <v>11</v>
      </c>
      <c r="B29" s="15" t="n">
        <v>10</v>
      </c>
      <c r="C29" s="15" t="n">
        <v>2450</v>
      </c>
      <c r="D29" s="16" t="n">
        <v>643</v>
      </c>
      <c r="E29" s="17" t="s">
        <v>26</v>
      </c>
      <c r="F29" s="18" t="n">
        <v>0</v>
      </c>
      <c r="G29" s="19" t="n">
        <v>0</v>
      </c>
      <c r="H29" s="20" t="n">
        <v>0</v>
      </c>
      <c r="I29" s="3"/>
      <c r="J29" s="3"/>
      <c r="K29" s="3"/>
      <c r="L29" s="3"/>
      <c r="M29" s="3"/>
      <c r="N29" s="3"/>
      <c r="O29" s="3"/>
    </row>
    <row r="30" customFormat="false" ht="15" hidden="false" customHeight="false" outlineLevel="0" collapsed="false">
      <c r="A30" s="14" t="n">
        <v>12</v>
      </c>
      <c r="B30" s="15" t="n">
        <v>10</v>
      </c>
      <c r="C30" s="15" t="n">
        <v>2450</v>
      </c>
      <c r="D30" s="16" t="n">
        <v>643</v>
      </c>
      <c r="E30" s="17" t="s">
        <v>26</v>
      </c>
      <c r="F30" s="18" t="n">
        <v>0</v>
      </c>
      <c r="G30" s="19" t="n">
        <v>0</v>
      </c>
      <c r="H30" s="20" t="n">
        <v>0</v>
      </c>
      <c r="I30" s="3"/>
      <c r="J30" s="3"/>
      <c r="K30" s="3"/>
      <c r="L30" s="3"/>
      <c r="M30" s="3"/>
      <c r="N30" s="3"/>
      <c r="O30" s="3"/>
    </row>
    <row r="31" customFormat="false" ht="15" hidden="false" customHeight="false" outlineLevel="0" collapsed="false">
      <c r="A31" s="14" t="n">
        <v>13</v>
      </c>
      <c r="B31" s="15" t="n">
        <v>10</v>
      </c>
      <c r="C31" s="15" t="n">
        <v>2450</v>
      </c>
      <c r="D31" s="16" t="n">
        <v>643</v>
      </c>
      <c r="E31" s="17" t="s">
        <v>26</v>
      </c>
      <c r="F31" s="18" t="n">
        <v>0</v>
      </c>
      <c r="G31" s="19" t="n">
        <v>0</v>
      </c>
      <c r="H31" s="20" t="n">
        <v>0</v>
      </c>
      <c r="I31" s="3"/>
      <c r="J31" s="3"/>
      <c r="K31" s="3"/>
      <c r="L31" s="3"/>
      <c r="M31" s="3"/>
      <c r="N31" s="3"/>
      <c r="O31" s="3"/>
    </row>
    <row r="32" customFormat="false" ht="15" hidden="false" customHeight="false" outlineLevel="0" collapsed="false">
      <c r="A32" s="14" t="n">
        <v>14</v>
      </c>
      <c r="B32" s="15" t="n">
        <v>0</v>
      </c>
      <c r="C32" s="15" t="n">
        <v>0</v>
      </c>
      <c r="D32" s="16" t="n">
        <v>0</v>
      </c>
      <c r="E32" s="17" t="n">
        <v>0</v>
      </c>
      <c r="F32" s="18" t="n">
        <v>0</v>
      </c>
      <c r="G32" s="19" t="n">
        <v>0</v>
      </c>
      <c r="H32" s="20" t="n">
        <v>0</v>
      </c>
      <c r="I32" s="3"/>
      <c r="J32" s="3"/>
      <c r="K32" s="3"/>
      <c r="L32" s="3"/>
      <c r="M32" s="3"/>
      <c r="N32" s="3"/>
      <c r="O32" s="3"/>
    </row>
    <row r="33" customFormat="false" ht="15" hidden="false" customHeight="false" outlineLevel="0" collapsed="false">
      <c r="A33" s="14" t="n">
        <v>15</v>
      </c>
      <c r="B33" s="15" t="n">
        <v>0</v>
      </c>
      <c r="C33" s="15" t="n">
        <v>0</v>
      </c>
      <c r="D33" s="16" t="n">
        <v>0</v>
      </c>
      <c r="E33" s="17" t="n">
        <v>0</v>
      </c>
      <c r="F33" s="18" t="n">
        <v>0</v>
      </c>
      <c r="G33" s="19" t="n">
        <v>0</v>
      </c>
      <c r="H33" s="20" t="n">
        <v>0</v>
      </c>
      <c r="I33" s="3"/>
      <c r="J33" s="3"/>
      <c r="K33" s="3"/>
      <c r="L33" s="3"/>
      <c r="M33" s="3"/>
      <c r="N33" s="3"/>
      <c r="O33" s="3"/>
    </row>
    <row r="34" customFormat="false" ht="15" hidden="false" customHeight="false" outlineLevel="0" collapsed="false">
      <c r="A34" s="14" t="n">
        <v>16</v>
      </c>
      <c r="B34" s="15" t="n">
        <v>0</v>
      </c>
      <c r="C34" s="15" t="n">
        <v>0</v>
      </c>
      <c r="D34" s="16" t="n">
        <v>0</v>
      </c>
      <c r="E34" s="17" t="n">
        <v>0</v>
      </c>
      <c r="F34" s="18" t="n">
        <v>0</v>
      </c>
      <c r="G34" s="19" t="n">
        <v>0</v>
      </c>
      <c r="H34" s="20" t="n">
        <v>0</v>
      </c>
      <c r="I34" s="3"/>
      <c r="J34" s="3"/>
      <c r="K34" s="3"/>
      <c r="L34" s="3"/>
      <c r="M34" s="3"/>
      <c r="N34" s="3"/>
      <c r="O34" s="3"/>
    </row>
    <row r="35" customFormat="false" ht="15" hidden="false" customHeight="false" outlineLevel="0" collapsed="false">
      <c r="A35" s="14" t="n">
        <v>17</v>
      </c>
      <c r="B35" s="15" t="n">
        <v>0</v>
      </c>
      <c r="C35" s="15" t="n">
        <v>0</v>
      </c>
      <c r="D35" s="16" t="n">
        <v>0</v>
      </c>
      <c r="E35" s="17" t="n">
        <v>0</v>
      </c>
      <c r="F35" s="18" t="n">
        <v>0</v>
      </c>
      <c r="G35" s="19" t="n">
        <v>0</v>
      </c>
      <c r="H35" s="20" t="n">
        <v>0</v>
      </c>
      <c r="I35" s="3"/>
      <c r="J35" s="3"/>
      <c r="K35" s="3"/>
      <c r="L35" s="3"/>
      <c r="M35" s="3"/>
      <c r="N35" s="3"/>
      <c r="O35" s="3"/>
    </row>
    <row r="36" customFormat="false" ht="15" hidden="false" customHeight="false" outlineLevel="0" collapsed="false">
      <c r="A36" s="14" t="n">
        <v>18</v>
      </c>
      <c r="B36" s="15" t="n">
        <v>0</v>
      </c>
      <c r="C36" s="15" t="n">
        <v>0</v>
      </c>
      <c r="D36" s="16" t="n">
        <v>0</v>
      </c>
      <c r="E36" s="17" t="n">
        <v>0</v>
      </c>
      <c r="F36" s="18" t="n">
        <v>0</v>
      </c>
      <c r="G36" s="19" t="n">
        <v>0</v>
      </c>
      <c r="H36" s="20" t="n">
        <v>0</v>
      </c>
      <c r="I36" s="3"/>
      <c r="J36" s="3"/>
      <c r="K36" s="3"/>
      <c r="L36" s="3"/>
      <c r="M36" s="3"/>
      <c r="N36" s="3"/>
      <c r="O36" s="3"/>
    </row>
    <row r="37" customFormat="false" ht="15" hidden="false" customHeight="false" outlineLevel="0" collapsed="false">
      <c r="A37" s="14" t="n">
        <v>19</v>
      </c>
      <c r="B37" s="15" t="n">
        <v>0</v>
      </c>
      <c r="C37" s="15" t="n">
        <v>0</v>
      </c>
      <c r="D37" s="16" t="n">
        <v>0</v>
      </c>
      <c r="E37" s="17" t="n">
        <v>0</v>
      </c>
      <c r="F37" s="18" t="n">
        <v>0</v>
      </c>
      <c r="G37" s="19" t="n">
        <v>0</v>
      </c>
      <c r="H37" s="20" t="n">
        <v>0</v>
      </c>
      <c r="I37" s="3"/>
      <c r="J37" s="3"/>
      <c r="K37" s="3"/>
      <c r="L37" s="3"/>
      <c r="M37" s="3"/>
      <c r="N37" s="3"/>
      <c r="O37" s="3"/>
    </row>
    <row r="38" customFormat="false" ht="15" hidden="false" customHeight="false" outlineLevel="0" collapsed="false">
      <c r="A38" s="14" t="n">
        <v>20</v>
      </c>
      <c r="B38" s="15" t="n">
        <v>0</v>
      </c>
      <c r="C38" s="15" t="n">
        <v>0</v>
      </c>
      <c r="D38" s="16" t="n">
        <v>0</v>
      </c>
      <c r="E38" s="17" t="n">
        <v>0</v>
      </c>
      <c r="F38" s="18" t="n">
        <v>0</v>
      </c>
      <c r="G38" s="19" t="n">
        <v>0</v>
      </c>
      <c r="H38" s="20" t="n">
        <v>0</v>
      </c>
      <c r="I38" s="3"/>
      <c r="J38" s="3"/>
      <c r="K38" s="3"/>
      <c r="L38" s="3"/>
      <c r="M38" s="3"/>
      <c r="N38" s="3"/>
      <c r="O38" s="3"/>
    </row>
    <row r="39" customFormat="false" ht="15" hidden="false" customHeight="false" outlineLevel="0" collapsed="false">
      <c r="A39" s="14" t="n">
        <v>21</v>
      </c>
      <c r="B39" s="15" t="n">
        <v>0</v>
      </c>
      <c r="C39" s="15" t="n">
        <v>0</v>
      </c>
      <c r="D39" s="16" t="n">
        <v>0</v>
      </c>
      <c r="E39" s="17" t="n">
        <v>0</v>
      </c>
      <c r="F39" s="18" t="n">
        <v>0</v>
      </c>
      <c r="G39" s="19" t="n">
        <v>0</v>
      </c>
      <c r="H39" s="20" t="n">
        <v>0</v>
      </c>
      <c r="I39" s="3"/>
      <c r="J39" s="3"/>
      <c r="K39" s="3"/>
      <c r="L39" s="3"/>
      <c r="M39" s="3"/>
      <c r="N39" s="3"/>
      <c r="O39" s="3"/>
    </row>
    <row r="40" customFormat="false" ht="15" hidden="false" customHeight="false" outlineLevel="0" collapsed="false">
      <c r="A40" s="14" t="n">
        <v>22</v>
      </c>
      <c r="B40" s="15" t="n">
        <v>0</v>
      </c>
      <c r="C40" s="15" t="n">
        <v>0</v>
      </c>
      <c r="D40" s="16" t="n">
        <v>0</v>
      </c>
      <c r="E40" s="17" t="n">
        <v>0</v>
      </c>
      <c r="F40" s="18" t="n">
        <v>0</v>
      </c>
      <c r="G40" s="19" t="n">
        <v>0</v>
      </c>
      <c r="H40" s="20" t="n">
        <v>0</v>
      </c>
      <c r="I40" s="3"/>
      <c r="J40" s="3"/>
      <c r="K40" s="3"/>
      <c r="L40" s="3"/>
      <c r="M40" s="3"/>
      <c r="N40" s="3"/>
      <c r="O40" s="3"/>
    </row>
    <row r="41" customFormat="false" ht="15" hidden="false" customHeight="false" outlineLevel="0" collapsed="false">
      <c r="A41" s="14" t="n">
        <v>23</v>
      </c>
      <c r="B41" s="15" t="n">
        <v>0</v>
      </c>
      <c r="C41" s="15" t="n">
        <v>0</v>
      </c>
      <c r="D41" s="16" t="n">
        <v>0</v>
      </c>
      <c r="E41" s="17" t="n">
        <v>0</v>
      </c>
      <c r="F41" s="18" t="n">
        <v>0</v>
      </c>
      <c r="G41" s="19" t="n">
        <v>0</v>
      </c>
      <c r="H41" s="20" t="n">
        <v>0</v>
      </c>
      <c r="I41" s="3"/>
      <c r="J41" s="3"/>
      <c r="K41" s="3"/>
      <c r="L41" s="3"/>
      <c r="M41" s="3"/>
      <c r="N41" s="3"/>
      <c r="O41" s="3"/>
    </row>
    <row r="42" customFormat="false" ht="15" hidden="false" customHeight="false" outlineLevel="0" collapsed="false">
      <c r="A42" s="14" t="n">
        <v>24</v>
      </c>
      <c r="B42" s="15" t="n">
        <v>0</v>
      </c>
      <c r="C42" s="15" t="n">
        <v>0</v>
      </c>
      <c r="D42" s="16" t="n">
        <v>0</v>
      </c>
      <c r="E42" s="17" t="n">
        <v>0</v>
      </c>
      <c r="F42" s="18" t="n">
        <v>0</v>
      </c>
      <c r="G42" s="19" t="n">
        <v>0</v>
      </c>
      <c r="H42" s="20" t="n">
        <v>0</v>
      </c>
      <c r="I42" s="3"/>
      <c r="J42" s="3"/>
      <c r="K42" s="3"/>
      <c r="L42" s="3"/>
      <c r="M42" s="3"/>
      <c r="N42" s="3"/>
      <c r="O42" s="3"/>
    </row>
    <row r="43" customFormat="false" ht="15" hidden="false" customHeight="false" outlineLevel="0" collapsed="false">
      <c r="A43" s="14" t="n">
        <v>25</v>
      </c>
      <c r="B43" s="15" t="n">
        <v>0</v>
      </c>
      <c r="C43" s="15" t="n">
        <v>0</v>
      </c>
      <c r="D43" s="16" t="n">
        <v>0</v>
      </c>
      <c r="E43" s="17" t="n">
        <v>0</v>
      </c>
      <c r="F43" s="18" t="n">
        <v>0</v>
      </c>
      <c r="G43" s="19" t="n">
        <v>0</v>
      </c>
      <c r="H43" s="20" t="n">
        <v>0</v>
      </c>
      <c r="I43" s="3"/>
      <c r="J43" s="3"/>
      <c r="K43" s="3"/>
      <c r="L43" s="3"/>
      <c r="M43" s="3"/>
      <c r="N43" s="3"/>
      <c r="O43" s="3"/>
    </row>
    <row r="44" customFormat="false" ht="15" hidden="false" customHeight="false" outlineLevel="0" collapsed="false">
      <c r="A44" s="14" t="n">
        <v>26</v>
      </c>
      <c r="B44" s="15" t="n">
        <v>0</v>
      </c>
      <c r="C44" s="15" t="n">
        <v>0</v>
      </c>
      <c r="D44" s="16" t="n">
        <v>0</v>
      </c>
      <c r="E44" s="17" t="n">
        <v>0</v>
      </c>
      <c r="F44" s="18" t="n">
        <v>0</v>
      </c>
      <c r="G44" s="19" t="n">
        <v>0</v>
      </c>
      <c r="H44" s="20" t="n">
        <v>0</v>
      </c>
      <c r="I44" s="3"/>
      <c r="J44" s="3"/>
      <c r="K44" s="3"/>
      <c r="L44" s="3"/>
      <c r="M44" s="3"/>
      <c r="N44" s="3"/>
      <c r="O44" s="3"/>
    </row>
    <row r="45" customFormat="false" ht="15" hidden="false" customHeight="false" outlineLevel="0" collapsed="false">
      <c r="A45" s="14" t="n">
        <v>27</v>
      </c>
      <c r="B45" s="15" t="n">
        <v>0</v>
      </c>
      <c r="C45" s="15" t="n">
        <v>0</v>
      </c>
      <c r="D45" s="16" t="n">
        <v>0</v>
      </c>
      <c r="E45" s="17" t="n">
        <v>0</v>
      </c>
      <c r="F45" s="18" t="n">
        <v>0</v>
      </c>
      <c r="G45" s="19" t="n">
        <v>0</v>
      </c>
      <c r="H45" s="20" t="n">
        <v>0</v>
      </c>
      <c r="I45" s="3"/>
      <c r="J45" s="3"/>
      <c r="K45" s="3"/>
      <c r="L45" s="3"/>
      <c r="M45" s="3"/>
      <c r="N45" s="3"/>
      <c r="O45" s="3"/>
    </row>
    <row r="46" customFormat="false" ht="15" hidden="false" customHeight="false" outlineLevel="0" collapsed="false">
      <c r="A46" s="14" t="n">
        <v>28</v>
      </c>
      <c r="B46" s="15" t="n">
        <v>0</v>
      </c>
      <c r="C46" s="15" t="n">
        <v>0</v>
      </c>
      <c r="D46" s="16" t="n">
        <v>0</v>
      </c>
      <c r="E46" s="17" t="n">
        <v>0</v>
      </c>
      <c r="F46" s="18" t="n">
        <v>0</v>
      </c>
      <c r="G46" s="19" t="n">
        <v>0</v>
      </c>
      <c r="H46" s="20" t="n">
        <v>0</v>
      </c>
      <c r="I46" s="3"/>
      <c r="J46" s="3"/>
      <c r="K46" s="7" t="s">
        <v>33</v>
      </c>
      <c r="L46" s="3"/>
      <c r="M46" s="3"/>
      <c r="N46" s="3" t="s">
        <v>34</v>
      </c>
      <c r="O46" s="3"/>
    </row>
    <row r="47" customFormat="false" ht="15" hidden="false" customHeight="false" outlineLevel="0" collapsed="false">
      <c r="A47" s="14" t="n">
        <v>29</v>
      </c>
      <c r="B47" s="15" t="n">
        <v>0</v>
      </c>
      <c r="C47" s="15" t="n">
        <v>0</v>
      </c>
      <c r="D47" s="16" t="n">
        <v>0</v>
      </c>
      <c r="E47" s="17" t="n">
        <v>0</v>
      </c>
      <c r="F47" s="18" t="n">
        <v>0</v>
      </c>
      <c r="G47" s="19" t="n">
        <v>0</v>
      </c>
      <c r="H47" s="20" t="n">
        <v>0</v>
      </c>
      <c r="I47" s="3"/>
      <c r="J47" s="3"/>
      <c r="K47" s="7" t="s">
        <v>35</v>
      </c>
      <c r="L47" s="3"/>
      <c r="M47" s="3"/>
      <c r="N47" s="3" t="s">
        <v>34</v>
      </c>
      <c r="O47" s="3"/>
    </row>
    <row r="48" customFormat="false" ht="15.75" hidden="false" customHeight="true" outlineLevel="0" collapsed="false">
      <c r="A48" s="21" t="n">
        <v>30</v>
      </c>
      <c r="B48" s="22" t="n">
        <v>0</v>
      </c>
      <c r="C48" s="22" t="n">
        <v>0</v>
      </c>
      <c r="D48" s="23" t="n">
        <v>0</v>
      </c>
      <c r="E48" s="24" t="n">
        <v>0</v>
      </c>
      <c r="F48" s="25" t="n">
        <v>0</v>
      </c>
      <c r="G48" s="19" t="n">
        <v>0</v>
      </c>
      <c r="H48" s="20" t="n">
        <v>0</v>
      </c>
      <c r="I48" s="3"/>
      <c r="J48" s="3"/>
      <c r="K48" s="3"/>
      <c r="L48" s="3"/>
      <c r="M48" s="3"/>
      <c r="N48" s="3"/>
      <c r="O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27"/>
      <c r="H50" s="3"/>
      <c r="I50" s="3"/>
      <c r="J50" s="3"/>
      <c r="K50" s="3"/>
      <c r="L50" s="3"/>
      <c r="M50" s="3"/>
      <c r="N50" s="3"/>
      <c r="O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customFormat="false" ht="15" hidden="false" customHeight="false" outlineLevel="0" collapsed="false">
      <c r="A54" s="7" t="s">
        <v>13</v>
      </c>
      <c r="B54" s="7"/>
      <c r="C54" s="7" t="n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customFormat="false" ht="15" hidden="false" customHeight="false" outlineLevel="0" collapsed="false">
      <c r="A55" s="7" t="s">
        <v>24</v>
      </c>
      <c r="B55" s="7" t="s">
        <v>32</v>
      </c>
      <c r="C55" s="3"/>
      <c r="D55" s="3"/>
      <c r="E55" s="28" t="s">
        <v>37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5" hidden="false" customHeight="false" outlineLevel="0" collapsed="false">
      <c r="A56" s="3"/>
      <c r="B56" s="28" t="s">
        <v>38</v>
      </c>
      <c r="C56" s="3"/>
      <c r="D56" s="3"/>
      <c r="E56" s="28" t="s">
        <v>39</v>
      </c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5.75" hidden="false" customHeight="true" outlineLevel="0" collapsed="false">
      <c r="A57" s="7" t="s">
        <v>2</v>
      </c>
      <c r="B57" s="28" t="s">
        <v>40</v>
      </c>
      <c r="C57" s="3"/>
      <c r="D57" s="3"/>
      <c r="E57" s="28" t="s">
        <v>41</v>
      </c>
      <c r="F57" s="3"/>
      <c r="G57" s="3"/>
      <c r="H57" s="3"/>
      <c r="I57" s="3"/>
      <c r="J57" s="3"/>
      <c r="K57" s="7" t="s">
        <v>42</v>
      </c>
      <c r="L57" s="7"/>
      <c r="M57" s="3"/>
      <c r="N57" s="3"/>
      <c r="O57" s="3"/>
    </row>
    <row r="58" customFormat="false" ht="15" hidden="false" customHeight="false" outlineLevel="0" collapsed="false">
      <c r="A58" s="30" t="s">
        <v>43</v>
      </c>
      <c r="B58" s="31" t="s">
        <v>44</v>
      </c>
      <c r="C58" s="31"/>
      <c r="D58" s="31"/>
      <c r="E58" s="31" t="s">
        <v>45</v>
      </c>
      <c r="F58" s="31"/>
      <c r="G58" s="31" t="s">
        <v>46</v>
      </c>
      <c r="H58" s="31"/>
      <c r="I58" s="31"/>
      <c r="J58" s="3"/>
      <c r="K58" s="32"/>
      <c r="L58" s="33" t="s">
        <v>47</v>
      </c>
      <c r="M58" s="33" t="s">
        <v>48</v>
      </c>
      <c r="N58" s="33" t="s">
        <v>49</v>
      </c>
      <c r="O58" s="34" t="s">
        <v>50</v>
      </c>
    </row>
    <row r="59" customFormat="false" ht="15" hidden="false" customHeight="false" outlineLevel="0" collapsed="false">
      <c r="A59" s="31" t="s">
        <v>51</v>
      </c>
      <c r="B59" s="31" t="s">
        <v>52</v>
      </c>
      <c r="C59" s="31" t="s">
        <v>53</v>
      </c>
      <c r="D59" s="31" t="s">
        <v>54</v>
      </c>
      <c r="E59" s="31" t="s">
        <v>55</v>
      </c>
      <c r="F59" s="31" t="s">
        <v>56</v>
      </c>
      <c r="G59" s="31" t="s">
        <v>55</v>
      </c>
      <c r="H59" s="31" t="s">
        <v>56</v>
      </c>
      <c r="I59" s="31" t="s">
        <v>57</v>
      </c>
      <c r="J59" s="3"/>
      <c r="K59" s="35" t="n">
        <v>1</v>
      </c>
      <c r="L59" s="19" t="n">
        <v>10</v>
      </c>
      <c r="M59" s="19" t="n">
        <v>635</v>
      </c>
      <c r="N59" s="19" t="s">
        <v>34</v>
      </c>
      <c r="O59" s="36" t="s">
        <v>34</v>
      </c>
    </row>
    <row r="60" customFormat="false" ht="15" hidden="false" customHeight="false" outlineLevel="0" collapsed="false">
      <c r="A60" s="19" t="n">
        <v>1</v>
      </c>
      <c r="B60" s="37" t="n">
        <v>5094</v>
      </c>
      <c r="C60" s="19" t="n">
        <v>0</v>
      </c>
      <c r="D60" s="19" t="n">
        <v>0</v>
      </c>
      <c r="E60" s="37" t="n">
        <v>585</v>
      </c>
      <c r="F60" s="37" t="n">
        <v>0</v>
      </c>
      <c r="G60" s="37" t="n">
        <v>90.5</v>
      </c>
      <c r="H60" s="37" t="n">
        <v>0</v>
      </c>
      <c r="I60" s="19" t="s">
        <v>34</v>
      </c>
      <c r="J60" s="3"/>
      <c r="K60" s="35" t="n">
        <v>2</v>
      </c>
      <c r="L60" s="19" t="n">
        <v>10</v>
      </c>
      <c r="M60" s="19" t="n">
        <v>619</v>
      </c>
      <c r="N60" s="19" t="s">
        <v>34</v>
      </c>
      <c r="O60" s="36" t="s">
        <v>34</v>
      </c>
    </row>
    <row r="61" customFormat="false" ht="15" hidden="false" customHeight="false" outlineLevel="0" collapsed="false">
      <c r="A61" s="19" t="n">
        <v>2</v>
      </c>
      <c r="B61" s="37" t="n">
        <v>3246.5</v>
      </c>
      <c r="C61" s="19" t="n">
        <v>0</v>
      </c>
      <c r="D61" s="19" t="n">
        <v>0</v>
      </c>
      <c r="E61" s="37" t="n">
        <v>0</v>
      </c>
      <c r="F61" s="37" t="n">
        <v>2664.4</v>
      </c>
      <c r="G61" s="37" t="n">
        <v>0</v>
      </c>
      <c r="H61" s="37" t="n">
        <v>3156</v>
      </c>
      <c r="I61" s="19" t="s">
        <v>34</v>
      </c>
      <c r="J61" s="3"/>
      <c r="K61" s="35" t="n">
        <v>3</v>
      </c>
      <c r="L61" s="19" t="n">
        <v>10</v>
      </c>
      <c r="M61" s="19" t="n">
        <v>619</v>
      </c>
      <c r="N61" s="19" t="s">
        <v>34</v>
      </c>
      <c r="O61" s="36" t="s">
        <v>34</v>
      </c>
    </row>
    <row r="62" customFormat="false" ht="15" hidden="false" customHeight="false" outlineLevel="0" collapsed="false">
      <c r="A62" s="19" t="n">
        <v>3</v>
      </c>
      <c r="B62" s="37" t="n">
        <v>0</v>
      </c>
      <c r="C62" s="19" t="n">
        <v>0</v>
      </c>
      <c r="D62" s="19" t="n">
        <v>0</v>
      </c>
      <c r="E62" s="37" t="n">
        <v>0</v>
      </c>
      <c r="F62" s="37" t="n">
        <v>0</v>
      </c>
      <c r="G62" s="37" t="n">
        <v>0</v>
      </c>
      <c r="H62" s="37" t="n">
        <v>0</v>
      </c>
      <c r="I62" s="19" t="n">
        <v>0</v>
      </c>
      <c r="J62" s="3"/>
      <c r="K62" s="35" t="n">
        <v>4</v>
      </c>
      <c r="L62" s="19" t="n">
        <v>10</v>
      </c>
      <c r="M62" s="19" t="n">
        <v>619</v>
      </c>
      <c r="N62" s="19" t="s">
        <v>34</v>
      </c>
      <c r="O62" s="36" t="s">
        <v>34</v>
      </c>
    </row>
    <row r="63" customFormat="false" ht="15" hidden="false" customHeight="false" outlineLevel="0" collapsed="false">
      <c r="A63" s="19" t="n">
        <v>4</v>
      </c>
      <c r="B63" s="37" t="n">
        <v>0</v>
      </c>
      <c r="C63" s="19" t="n">
        <v>0</v>
      </c>
      <c r="D63" s="19" t="n">
        <v>0</v>
      </c>
      <c r="E63" s="37" t="n">
        <v>0</v>
      </c>
      <c r="F63" s="37" t="n">
        <v>0</v>
      </c>
      <c r="G63" s="37" t="n">
        <v>0</v>
      </c>
      <c r="H63" s="37" t="n">
        <v>0</v>
      </c>
      <c r="I63" s="19" t="n">
        <v>0</v>
      </c>
      <c r="J63" s="3"/>
      <c r="K63" s="35" t="n">
        <v>5</v>
      </c>
      <c r="L63" s="19" t="n">
        <v>10</v>
      </c>
      <c r="M63" s="19" t="n">
        <v>619</v>
      </c>
      <c r="N63" s="19" t="s">
        <v>34</v>
      </c>
      <c r="O63" s="36" t="s">
        <v>34</v>
      </c>
    </row>
    <row r="64" customFormat="false" ht="15" hidden="false" customHeight="false" outlineLevel="0" collapsed="false">
      <c r="A64" s="19" t="n">
        <v>5</v>
      </c>
      <c r="B64" s="37" t="n">
        <v>0</v>
      </c>
      <c r="C64" s="19" t="n">
        <v>0</v>
      </c>
      <c r="D64" s="19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19" t="n">
        <v>0</v>
      </c>
      <c r="J64" s="3"/>
      <c r="K64" s="35" t="n">
        <v>6</v>
      </c>
      <c r="L64" s="19" t="n">
        <v>10</v>
      </c>
      <c r="M64" s="19" t="n">
        <v>619</v>
      </c>
      <c r="N64" s="19" t="s">
        <v>34</v>
      </c>
      <c r="O64" s="36" t="s">
        <v>34</v>
      </c>
    </row>
    <row r="65" customFormat="false" ht="15" hidden="false" customHeight="false" outlineLevel="0" collapsed="false">
      <c r="A65" s="19" t="n">
        <v>6</v>
      </c>
      <c r="B65" s="37" t="n">
        <v>0</v>
      </c>
      <c r="C65" s="19" t="n">
        <v>0</v>
      </c>
      <c r="D65" s="19" t="n">
        <v>0</v>
      </c>
      <c r="E65" s="37" t="n">
        <v>0</v>
      </c>
      <c r="F65" s="37" t="n">
        <v>0</v>
      </c>
      <c r="G65" s="37" t="n">
        <v>0</v>
      </c>
      <c r="H65" s="37" t="n">
        <v>0</v>
      </c>
      <c r="I65" s="19" t="n">
        <v>0</v>
      </c>
      <c r="J65" s="3"/>
      <c r="K65" s="35" t="n">
        <v>7</v>
      </c>
      <c r="L65" s="19" t="n">
        <v>10</v>
      </c>
      <c r="M65" s="19" t="n">
        <v>619</v>
      </c>
      <c r="N65" s="19" t="s">
        <v>34</v>
      </c>
      <c r="O65" s="36" t="s">
        <v>34</v>
      </c>
    </row>
    <row r="66" customFormat="false" ht="15" hidden="false" customHeight="false" outlineLevel="0" collapsed="false">
      <c r="A66" s="19" t="n">
        <v>7</v>
      </c>
      <c r="B66" s="37" t="n">
        <v>0</v>
      </c>
      <c r="C66" s="19" t="n">
        <v>0</v>
      </c>
      <c r="D66" s="19" t="n">
        <v>0</v>
      </c>
      <c r="E66" s="37" t="n">
        <v>0</v>
      </c>
      <c r="F66" s="37" t="n">
        <v>0</v>
      </c>
      <c r="G66" s="37" t="n">
        <v>0</v>
      </c>
      <c r="H66" s="37" t="n">
        <v>0</v>
      </c>
      <c r="I66" s="19" t="n">
        <v>0</v>
      </c>
      <c r="J66" s="3"/>
      <c r="K66" s="35" t="n">
        <v>8</v>
      </c>
      <c r="L66" s="19" t="n">
        <v>10</v>
      </c>
      <c r="M66" s="19" t="n">
        <v>619</v>
      </c>
      <c r="N66" s="19" t="s">
        <v>34</v>
      </c>
      <c r="O66" s="36" t="s">
        <v>34</v>
      </c>
    </row>
    <row r="67" customFormat="false" ht="15" hidden="false" customHeight="false" outlineLevel="0" collapsed="false">
      <c r="A67" s="19" t="n">
        <v>8</v>
      </c>
      <c r="B67" s="37" t="n">
        <v>0</v>
      </c>
      <c r="C67" s="19" t="n">
        <v>0</v>
      </c>
      <c r="D67" s="19" t="n">
        <v>0</v>
      </c>
      <c r="E67" s="37" t="n">
        <v>0</v>
      </c>
      <c r="F67" s="37" t="n">
        <v>0</v>
      </c>
      <c r="G67" s="37" t="n">
        <v>0</v>
      </c>
      <c r="H67" s="37" t="n">
        <v>0</v>
      </c>
      <c r="I67" s="19" t="n">
        <v>0</v>
      </c>
      <c r="J67" s="3"/>
      <c r="K67" s="35" t="n">
        <v>9</v>
      </c>
      <c r="L67" s="19" t="n">
        <v>10</v>
      </c>
      <c r="M67" s="19" t="n">
        <v>632</v>
      </c>
      <c r="N67" s="19" t="s">
        <v>34</v>
      </c>
      <c r="O67" s="36" t="s">
        <v>34</v>
      </c>
    </row>
    <row r="68" customFormat="false" ht="15" hidden="false" customHeight="false" outlineLevel="0" collapsed="false">
      <c r="A68" s="19" t="n">
        <v>9</v>
      </c>
      <c r="B68" s="37" t="n">
        <v>0</v>
      </c>
      <c r="C68" s="19" t="n">
        <v>0</v>
      </c>
      <c r="D68" s="19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19" t="n">
        <v>0</v>
      </c>
      <c r="J68" s="3"/>
      <c r="K68" s="35" t="n">
        <v>10</v>
      </c>
      <c r="L68" s="19" t="n">
        <v>10</v>
      </c>
      <c r="M68" s="19" t="n">
        <v>632</v>
      </c>
      <c r="N68" s="19" t="s">
        <v>34</v>
      </c>
      <c r="O68" s="36" t="s">
        <v>34</v>
      </c>
    </row>
    <row r="69" customFormat="false" ht="15.75" hidden="false" customHeight="true" outlineLevel="0" collapsed="false">
      <c r="A69" s="3"/>
      <c r="B69" s="38"/>
      <c r="C69" s="3"/>
      <c r="D69" s="3"/>
      <c r="E69" s="3"/>
      <c r="F69" s="3"/>
      <c r="G69" s="3"/>
      <c r="H69" s="3"/>
      <c r="I69" s="3"/>
      <c r="J69" s="3"/>
      <c r="K69" s="35" t="n">
        <v>11</v>
      </c>
      <c r="L69" s="19" t="n">
        <v>10</v>
      </c>
      <c r="M69" s="19" t="n">
        <v>632</v>
      </c>
      <c r="N69" s="19" t="s">
        <v>34</v>
      </c>
      <c r="O69" s="36" t="s">
        <v>34</v>
      </c>
    </row>
    <row r="70" customFormat="false" ht="15" hidden="false" customHeight="false" outlineLevel="0" collapsed="false">
      <c r="A70" s="39" t="s">
        <v>59</v>
      </c>
      <c r="B70" s="40" t="s">
        <v>60</v>
      </c>
      <c r="C70" s="41"/>
      <c r="D70" s="41"/>
      <c r="E70" s="41" t="s">
        <v>45</v>
      </c>
      <c r="F70" s="41"/>
      <c r="G70" s="41"/>
      <c r="H70" s="41"/>
      <c r="I70" s="42"/>
      <c r="J70" s="3"/>
      <c r="K70" s="35" t="n">
        <v>12</v>
      </c>
      <c r="L70" s="19" t="n">
        <v>10</v>
      </c>
      <c r="M70" s="19" t="n">
        <v>632</v>
      </c>
      <c r="N70" s="19" t="s">
        <v>34</v>
      </c>
      <c r="O70" s="36" t="s">
        <v>34</v>
      </c>
    </row>
    <row r="71" customFormat="false" ht="15" hidden="false" customHeight="false" outlineLevel="0" collapsed="false">
      <c r="A71" s="43" t="s">
        <v>51</v>
      </c>
      <c r="B71" s="44" t="s">
        <v>52</v>
      </c>
      <c r="C71" s="31" t="s">
        <v>53</v>
      </c>
      <c r="D71" s="31" t="s">
        <v>54</v>
      </c>
      <c r="E71" s="31" t="s">
        <v>55</v>
      </c>
      <c r="F71" s="31" t="s">
        <v>56</v>
      </c>
      <c r="G71" s="31" t="s">
        <v>57</v>
      </c>
      <c r="H71" s="31"/>
      <c r="I71" s="45"/>
      <c r="J71" s="3"/>
      <c r="K71" s="35" t="n">
        <v>13</v>
      </c>
      <c r="L71" s="19" t="n">
        <v>10</v>
      </c>
      <c r="M71" s="19" t="n">
        <v>632</v>
      </c>
      <c r="N71" s="19" t="s">
        <v>34</v>
      </c>
      <c r="O71" s="36" t="s">
        <v>34</v>
      </c>
    </row>
    <row r="72" customFormat="false" ht="15" hidden="false" customHeight="false" outlineLevel="0" collapsed="false">
      <c r="A72" s="35" t="n">
        <v>1</v>
      </c>
      <c r="B72" s="37" t="n">
        <v>5094</v>
      </c>
      <c r="C72" s="19" t="n">
        <v>0</v>
      </c>
      <c r="D72" s="19" t="n">
        <v>0</v>
      </c>
      <c r="E72" s="37" t="n">
        <v>590</v>
      </c>
      <c r="F72" s="37" t="n">
        <v>0</v>
      </c>
      <c r="G72" s="19" t="s">
        <v>34</v>
      </c>
      <c r="H72" s="31"/>
      <c r="I72" s="45"/>
      <c r="J72" s="3"/>
      <c r="K72" s="35" t="n">
        <v>14</v>
      </c>
      <c r="L72" s="19" t="n">
        <v>0</v>
      </c>
      <c r="M72" s="19" t="n">
        <v>0</v>
      </c>
      <c r="N72" s="19" t="n">
        <v>0</v>
      </c>
      <c r="O72" s="36" t="n">
        <v>0</v>
      </c>
    </row>
    <row r="73" customFormat="false" ht="15" hidden="false" customHeight="false" outlineLevel="0" collapsed="false">
      <c r="A73" s="35" t="n">
        <v>2</v>
      </c>
      <c r="B73" s="37" t="n">
        <v>3246.5</v>
      </c>
      <c r="C73" s="19" t="n">
        <v>0</v>
      </c>
      <c r="D73" s="19" t="n">
        <v>0</v>
      </c>
      <c r="E73" s="37" t="n">
        <v>0</v>
      </c>
      <c r="F73" s="37" t="n">
        <v>2659.4</v>
      </c>
      <c r="G73" s="19" t="s">
        <v>34</v>
      </c>
      <c r="H73" s="31"/>
      <c r="I73" s="45"/>
      <c r="J73" s="3"/>
      <c r="K73" s="35" t="n">
        <v>15</v>
      </c>
      <c r="L73" s="19" t="n">
        <v>0</v>
      </c>
      <c r="M73" s="19" t="n">
        <v>0</v>
      </c>
      <c r="N73" s="19" t="n">
        <v>0</v>
      </c>
      <c r="O73" s="36" t="n">
        <v>0</v>
      </c>
    </row>
    <row r="74" customFormat="false" ht="15" hidden="false" customHeight="false" outlineLevel="0" collapsed="false">
      <c r="A74" s="35" t="n">
        <v>3</v>
      </c>
      <c r="B74" s="37" t="n">
        <v>0</v>
      </c>
      <c r="C74" s="19" t="n">
        <v>0</v>
      </c>
      <c r="D74" s="19" t="n">
        <v>0</v>
      </c>
      <c r="E74" s="37" t="n">
        <v>0</v>
      </c>
      <c r="F74" s="37" t="n">
        <v>0</v>
      </c>
      <c r="G74" s="19" t="n">
        <v>0</v>
      </c>
      <c r="H74" s="31"/>
      <c r="I74" s="45"/>
      <c r="J74" s="3"/>
      <c r="K74" s="35" t="n">
        <v>16</v>
      </c>
      <c r="L74" s="19" t="n">
        <v>0</v>
      </c>
      <c r="M74" s="19" t="n">
        <v>0</v>
      </c>
      <c r="N74" s="19" t="n">
        <v>0</v>
      </c>
      <c r="O74" s="36" t="n">
        <v>0</v>
      </c>
    </row>
    <row r="75" customFormat="false" ht="15" hidden="false" customHeight="false" outlineLevel="0" collapsed="false">
      <c r="A75" s="35" t="n">
        <v>4</v>
      </c>
      <c r="B75" s="37" t="n">
        <v>0</v>
      </c>
      <c r="C75" s="19" t="n">
        <v>0</v>
      </c>
      <c r="D75" s="19" t="n">
        <v>0</v>
      </c>
      <c r="E75" s="37" t="n">
        <v>0</v>
      </c>
      <c r="F75" s="37" t="n">
        <v>0</v>
      </c>
      <c r="G75" s="19" t="n">
        <v>0</v>
      </c>
      <c r="H75" s="31"/>
      <c r="I75" s="45"/>
      <c r="J75" s="3"/>
      <c r="K75" s="35" t="n">
        <v>17</v>
      </c>
      <c r="L75" s="19" t="n">
        <v>0</v>
      </c>
      <c r="M75" s="19" t="n">
        <v>0</v>
      </c>
      <c r="N75" s="19" t="n">
        <v>0</v>
      </c>
      <c r="O75" s="36" t="n">
        <v>0</v>
      </c>
    </row>
    <row r="76" customFormat="false" ht="15" hidden="false" customHeight="false" outlineLevel="0" collapsed="false">
      <c r="A76" s="35" t="n">
        <v>5</v>
      </c>
      <c r="B76" s="37" t="n">
        <v>0</v>
      </c>
      <c r="C76" s="19" t="n">
        <v>0</v>
      </c>
      <c r="D76" s="19" t="n">
        <v>0</v>
      </c>
      <c r="E76" s="37" t="n">
        <v>0</v>
      </c>
      <c r="F76" s="37" t="n">
        <v>0</v>
      </c>
      <c r="G76" s="19" t="n">
        <v>0</v>
      </c>
      <c r="H76" s="31"/>
      <c r="I76" s="45"/>
      <c r="J76" s="3"/>
      <c r="K76" s="35" t="n">
        <v>18</v>
      </c>
      <c r="L76" s="19" t="n">
        <v>0</v>
      </c>
      <c r="M76" s="19" t="n">
        <v>0</v>
      </c>
      <c r="N76" s="19" t="n">
        <v>0</v>
      </c>
      <c r="O76" s="36" t="n">
        <v>0</v>
      </c>
    </row>
    <row r="77" customFormat="false" ht="15" hidden="false" customHeight="false" outlineLevel="0" collapsed="false">
      <c r="A77" s="35" t="n">
        <v>6</v>
      </c>
      <c r="B77" s="37" t="n">
        <v>0</v>
      </c>
      <c r="C77" s="19" t="n">
        <v>0</v>
      </c>
      <c r="D77" s="19" t="n">
        <v>0</v>
      </c>
      <c r="E77" s="37" t="n">
        <v>0</v>
      </c>
      <c r="F77" s="37" t="n">
        <v>0</v>
      </c>
      <c r="G77" s="19" t="n">
        <v>0</v>
      </c>
      <c r="H77" s="31"/>
      <c r="I77" s="45"/>
      <c r="J77" s="3"/>
      <c r="K77" s="35" t="n">
        <v>19</v>
      </c>
      <c r="L77" s="19" t="n">
        <v>0</v>
      </c>
      <c r="M77" s="19" t="n">
        <v>0</v>
      </c>
      <c r="N77" s="19" t="n">
        <v>0</v>
      </c>
      <c r="O77" s="36" t="n">
        <v>0</v>
      </c>
    </row>
    <row r="78" customFormat="false" ht="15" hidden="false" customHeight="false" outlineLevel="0" collapsed="false">
      <c r="A78" s="35" t="n">
        <v>7</v>
      </c>
      <c r="B78" s="37" t="n">
        <v>0</v>
      </c>
      <c r="C78" s="19" t="n">
        <v>0</v>
      </c>
      <c r="D78" s="19" t="n">
        <v>0</v>
      </c>
      <c r="E78" s="37" t="n">
        <v>0</v>
      </c>
      <c r="F78" s="37" t="n">
        <v>0</v>
      </c>
      <c r="G78" s="19" t="n">
        <v>0</v>
      </c>
      <c r="H78" s="31"/>
      <c r="I78" s="45"/>
      <c r="J78" s="3"/>
      <c r="K78" s="35" t="n">
        <v>20</v>
      </c>
      <c r="L78" s="19" t="n">
        <v>0</v>
      </c>
      <c r="M78" s="19" t="n">
        <v>0</v>
      </c>
      <c r="N78" s="19" t="n">
        <v>0</v>
      </c>
      <c r="O78" s="36" t="n">
        <v>0</v>
      </c>
    </row>
    <row r="79" customFormat="false" ht="15" hidden="false" customHeight="false" outlineLevel="0" collapsed="false">
      <c r="A79" s="35" t="n">
        <v>8</v>
      </c>
      <c r="B79" s="37" t="n">
        <v>0</v>
      </c>
      <c r="C79" s="19" t="n">
        <v>0</v>
      </c>
      <c r="D79" s="19" t="n">
        <v>0</v>
      </c>
      <c r="E79" s="37" t="n">
        <v>0</v>
      </c>
      <c r="F79" s="37" t="n">
        <v>0</v>
      </c>
      <c r="G79" s="19" t="n">
        <v>0</v>
      </c>
      <c r="H79" s="31"/>
      <c r="I79" s="45"/>
      <c r="J79" s="3"/>
      <c r="K79" s="35" t="n">
        <v>21</v>
      </c>
      <c r="L79" s="19" t="n">
        <v>0</v>
      </c>
      <c r="M79" s="19" t="n">
        <v>0</v>
      </c>
      <c r="N79" s="19" t="n">
        <v>0</v>
      </c>
      <c r="O79" s="36" t="n">
        <v>0</v>
      </c>
    </row>
    <row r="80" customFormat="false" ht="15.75" hidden="false" customHeight="true" outlineLevel="0" collapsed="false">
      <c r="A80" s="46" t="n">
        <v>9</v>
      </c>
      <c r="B80" s="47" t="n">
        <v>0</v>
      </c>
      <c r="C80" s="48" t="n">
        <v>0</v>
      </c>
      <c r="D80" s="48" t="n">
        <v>0</v>
      </c>
      <c r="E80" s="47" t="n">
        <v>0</v>
      </c>
      <c r="F80" s="47" t="n">
        <v>0</v>
      </c>
      <c r="G80" s="48" t="n">
        <v>0</v>
      </c>
      <c r="H80" s="49"/>
      <c r="I80" s="50"/>
      <c r="J80" s="3"/>
      <c r="K80" s="35" t="n">
        <v>22</v>
      </c>
      <c r="L80" s="19" t="n">
        <v>0</v>
      </c>
      <c r="M80" s="19" t="n">
        <v>0</v>
      </c>
      <c r="N80" s="19" t="n">
        <v>0</v>
      </c>
      <c r="O80" s="36" t="n">
        <v>0</v>
      </c>
    </row>
    <row r="81" customFormat="false" ht="15.75" hidden="false" customHeight="true" outlineLevel="0" collapsed="false">
      <c r="A81" s="3"/>
      <c r="B81" s="38"/>
      <c r="C81" s="3"/>
      <c r="D81" s="3"/>
      <c r="E81" s="3"/>
      <c r="F81" s="3"/>
      <c r="G81" s="3"/>
      <c r="H81" s="3"/>
      <c r="I81" s="3"/>
      <c r="J81" s="3"/>
      <c r="K81" s="35" t="n">
        <v>23</v>
      </c>
      <c r="L81" s="19" t="n">
        <v>0</v>
      </c>
      <c r="M81" s="19" t="n">
        <v>0</v>
      </c>
      <c r="N81" s="19" t="n">
        <v>0</v>
      </c>
      <c r="O81" s="36" t="n">
        <v>0</v>
      </c>
    </row>
    <row r="82" customFormat="false" ht="15" hidden="false" customHeight="false" outlineLevel="0" collapsed="false">
      <c r="A82" s="39" t="s">
        <v>61</v>
      </c>
      <c r="B82" s="41" t="n">
        <v>11222206</v>
      </c>
      <c r="C82" s="41"/>
      <c r="D82" s="41"/>
      <c r="E82" s="41" t="s">
        <v>45</v>
      </c>
      <c r="F82" s="41"/>
      <c r="G82" s="41"/>
      <c r="H82" s="41"/>
      <c r="I82" s="42"/>
      <c r="J82" s="3"/>
      <c r="K82" s="35" t="n">
        <v>24</v>
      </c>
      <c r="L82" s="19" t="n">
        <v>0</v>
      </c>
      <c r="M82" s="19" t="n">
        <v>0</v>
      </c>
      <c r="N82" s="19" t="n">
        <v>0</v>
      </c>
      <c r="O82" s="36" t="n">
        <v>0</v>
      </c>
    </row>
    <row r="83" customFormat="false" ht="15" hidden="false" customHeight="false" outlineLevel="0" collapsed="false">
      <c r="A83" s="43" t="s">
        <v>51</v>
      </c>
      <c r="B83" s="44" t="s">
        <v>52</v>
      </c>
      <c r="C83" s="31" t="s">
        <v>53</v>
      </c>
      <c r="D83" s="31" t="s">
        <v>54</v>
      </c>
      <c r="E83" s="31" t="s">
        <v>55</v>
      </c>
      <c r="F83" s="31" t="s">
        <v>56</v>
      </c>
      <c r="G83" s="31" t="s">
        <v>57</v>
      </c>
      <c r="H83" s="31"/>
      <c r="I83" s="45"/>
      <c r="J83" s="3"/>
      <c r="K83" s="35" t="n">
        <v>25</v>
      </c>
      <c r="L83" s="19" t="n">
        <v>0</v>
      </c>
      <c r="M83" s="19" t="n">
        <v>0</v>
      </c>
      <c r="N83" s="19" t="n">
        <v>0</v>
      </c>
      <c r="O83" s="36" t="n">
        <v>0</v>
      </c>
    </row>
    <row r="84" customFormat="false" ht="15" hidden="false" customHeight="false" outlineLevel="0" collapsed="false">
      <c r="A84" s="35" t="n">
        <v>1</v>
      </c>
      <c r="B84" s="37" t="n">
        <v>5094</v>
      </c>
      <c r="C84" s="37" t="n">
        <v>0</v>
      </c>
      <c r="D84" s="37" t="n">
        <v>0</v>
      </c>
      <c r="E84" s="37" t="n">
        <v>585</v>
      </c>
      <c r="F84" s="37" t="n">
        <v>0</v>
      </c>
      <c r="G84" s="19" t="s">
        <v>34</v>
      </c>
      <c r="H84" s="31"/>
      <c r="I84" s="45"/>
      <c r="J84" s="3"/>
      <c r="K84" s="35" t="n">
        <v>26</v>
      </c>
      <c r="L84" s="19" t="n">
        <v>0</v>
      </c>
      <c r="M84" s="19" t="n">
        <v>0</v>
      </c>
      <c r="N84" s="19" t="n">
        <v>0</v>
      </c>
      <c r="O84" s="36" t="n">
        <v>0</v>
      </c>
    </row>
    <row r="85" customFormat="false" ht="15" hidden="false" customHeight="false" outlineLevel="0" collapsed="false">
      <c r="A85" s="35" t="n">
        <v>2</v>
      </c>
      <c r="B85" s="37" t="n">
        <v>3246.5</v>
      </c>
      <c r="C85" s="37" t="n">
        <v>0</v>
      </c>
      <c r="D85" s="37" t="n">
        <v>0</v>
      </c>
      <c r="E85" s="37" t="n">
        <v>0</v>
      </c>
      <c r="F85" s="37" t="n">
        <v>2664.4</v>
      </c>
      <c r="G85" s="19" t="s">
        <v>34</v>
      </c>
      <c r="H85" s="31"/>
      <c r="I85" s="45"/>
      <c r="J85" s="3"/>
      <c r="K85" s="35" t="n">
        <v>27</v>
      </c>
      <c r="L85" s="19" t="n">
        <v>0</v>
      </c>
      <c r="M85" s="19" t="n">
        <v>0</v>
      </c>
      <c r="N85" s="19" t="n">
        <v>0</v>
      </c>
      <c r="O85" s="36" t="n">
        <v>0</v>
      </c>
    </row>
    <row r="86" customFormat="false" ht="15" hidden="false" customHeight="false" outlineLevel="0" collapsed="false">
      <c r="A86" s="35" t="n">
        <v>3</v>
      </c>
      <c r="B86" s="37" t="n">
        <v>0</v>
      </c>
      <c r="C86" s="37" t="n">
        <v>0</v>
      </c>
      <c r="D86" s="37" t="n">
        <v>0</v>
      </c>
      <c r="E86" s="37" t="n">
        <v>0</v>
      </c>
      <c r="F86" s="37" t="n">
        <v>0</v>
      </c>
      <c r="G86" s="19" t="n">
        <v>0</v>
      </c>
      <c r="H86" s="31"/>
      <c r="I86" s="45"/>
      <c r="J86" s="3"/>
      <c r="K86" s="35" t="n">
        <v>28</v>
      </c>
      <c r="L86" s="19" t="n">
        <v>0</v>
      </c>
      <c r="M86" s="19" t="n">
        <v>0</v>
      </c>
      <c r="N86" s="19" t="n">
        <v>0</v>
      </c>
      <c r="O86" s="36" t="n">
        <v>0</v>
      </c>
    </row>
    <row r="87" customFormat="false" ht="15" hidden="false" customHeight="false" outlineLevel="0" collapsed="false">
      <c r="A87" s="35" t="n">
        <v>4</v>
      </c>
      <c r="B87" s="37" t="n">
        <v>0</v>
      </c>
      <c r="C87" s="37" t="n">
        <v>0</v>
      </c>
      <c r="D87" s="37" t="n">
        <v>0</v>
      </c>
      <c r="E87" s="37" t="n">
        <v>0</v>
      </c>
      <c r="F87" s="37" t="n">
        <v>0</v>
      </c>
      <c r="G87" s="19" t="n">
        <v>0</v>
      </c>
      <c r="H87" s="31"/>
      <c r="I87" s="45"/>
      <c r="J87" s="3"/>
      <c r="K87" s="35" t="n">
        <v>29</v>
      </c>
      <c r="L87" s="19" t="n">
        <v>0</v>
      </c>
      <c r="M87" s="19" t="n">
        <v>0</v>
      </c>
      <c r="N87" s="19" t="n">
        <v>0</v>
      </c>
      <c r="O87" s="36" t="n">
        <v>0</v>
      </c>
    </row>
    <row r="88" customFormat="false" ht="15.75" hidden="false" customHeight="true" outlineLevel="0" collapsed="false">
      <c r="A88" s="35" t="n">
        <v>5</v>
      </c>
      <c r="B88" s="37" t="n">
        <v>0</v>
      </c>
      <c r="C88" s="37" t="n">
        <v>0</v>
      </c>
      <c r="D88" s="37" t="n">
        <v>0</v>
      </c>
      <c r="E88" s="37" t="n">
        <v>0</v>
      </c>
      <c r="F88" s="37" t="n">
        <v>0</v>
      </c>
      <c r="G88" s="19" t="n">
        <v>0</v>
      </c>
      <c r="H88" s="31"/>
      <c r="I88" s="45"/>
      <c r="J88" s="3"/>
      <c r="K88" s="46" t="n">
        <v>30</v>
      </c>
      <c r="L88" s="48" t="n">
        <v>0</v>
      </c>
      <c r="M88" s="48" t="n">
        <v>0</v>
      </c>
      <c r="N88" s="48" t="n">
        <v>0</v>
      </c>
      <c r="O88" s="51" t="n">
        <v>0</v>
      </c>
    </row>
    <row r="89" customFormat="false" ht="15" hidden="false" customHeight="false" outlineLevel="0" collapsed="false">
      <c r="A89" s="35" t="n">
        <v>6</v>
      </c>
      <c r="B89" s="37" t="n">
        <v>0</v>
      </c>
      <c r="C89" s="37" t="n">
        <v>0</v>
      </c>
      <c r="D89" s="37" t="n">
        <v>0</v>
      </c>
      <c r="E89" s="37" t="n">
        <v>0</v>
      </c>
      <c r="F89" s="37" t="n">
        <v>0</v>
      </c>
      <c r="G89" s="19" t="n">
        <v>0</v>
      </c>
      <c r="H89" s="31"/>
      <c r="I89" s="45"/>
      <c r="J89" s="3"/>
      <c r="K89" s="3"/>
      <c r="L89" s="3"/>
      <c r="M89" s="3"/>
      <c r="N89" s="3"/>
      <c r="O89" s="3"/>
    </row>
    <row r="90" customFormat="false" ht="15" hidden="false" customHeight="false" outlineLevel="0" collapsed="false">
      <c r="A90" s="35" t="n">
        <v>7</v>
      </c>
      <c r="B90" s="37" t="n">
        <v>0</v>
      </c>
      <c r="C90" s="37" t="n">
        <v>0</v>
      </c>
      <c r="D90" s="37" t="n">
        <v>0</v>
      </c>
      <c r="E90" s="37" t="n">
        <v>0</v>
      </c>
      <c r="F90" s="37" t="n">
        <v>0</v>
      </c>
      <c r="G90" s="19" t="n">
        <v>0</v>
      </c>
      <c r="H90" s="31"/>
      <c r="I90" s="45"/>
      <c r="J90" s="3"/>
      <c r="K90" s="3"/>
      <c r="L90" s="3"/>
      <c r="M90" s="3" t="s">
        <v>62</v>
      </c>
      <c r="N90" s="3" t="s">
        <v>63</v>
      </c>
      <c r="O90" s="3"/>
    </row>
    <row r="91" customFormat="false" ht="15" hidden="false" customHeight="false" outlineLevel="0" collapsed="false">
      <c r="A91" s="35" t="n">
        <v>8</v>
      </c>
      <c r="B91" s="37" t="n">
        <v>0</v>
      </c>
      <c r="C91" s="37" t="n">
        <v>0</v>
      </c>
      <c r="D91" s="37" t="n">
        <v>0</v>
      </c>
      <c r="E91" s="37" t="n">
        <v>0</v>
      </c>
      <c r="F91" s="37" t="n">
        <v>0</v>
      </c>
      <c r="G91" s="19" t="n">
        <v>0</v>
      </c>
      <c r="H91" s="31"/>
      <c r="I91" s="45"/>
      <c r="J91" s="3"/>
      <c r="K91" s="3" t="s">
        <v>64</v>
      </c>
      <c r="L91" s="3"/>
      <c r="M91" s="3" t="s">
        <v>62</v>
      </c>
      <c r="N91" s="3" t="s">
        <v>294</v>
      </c>
      <c r="O91" s="3"/>
    </row>
    <row r="92" customFormat="false" ht="15.75" hidden="false" customHeight="true" outlineLevel="0" collapsed="false">
      <c r="A92" s="46" t="n">
        <v>9</v>
      </c>
      <c r="B92" s="47" t="n">
        <v>0</v>
      </c>
      <c r="C92" s="47" t="n">
        <v>0</v>
      </c>
      <c r="D92" s="47" t="n">
        <v>0</v>
      </c>
      <c r="E92" s="47" t="n">
        <v>0</v>
      </c>
      <c r="F92" s="47" t="n">
        <v>0</v>
      </c>
      <c r="G92" s="48" t="n">
        <v>0</v>
      </c>
      <c r="H92" s="49"/>
      <c r="I92" s="50"/>
      <c r="J92" s="3"/>
      <c r="K92" s="3"/>
      <c r="L92" s="3"/>
      <c r="M92" s="3"/>
      <c r="N92" s="3"/>
      <c r="O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 t="s">
        <v>62</v>
      </c>
      <c r="N93" s="3" t="s">
        <v>63</v>
      </c>
      <c r="O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 t="n">
        <v>54220002</v>
      </c>
      <c r="K94" s="52" t="s">
        <v>64</v>
      </c>
      <c r="L94" s="53"/>
      <c r="M94" s="54" t="s">
        <v>62</v>
      </c>
      <c r="N94" s="55" t="s">
        <v>65</v>
      </c>
      <c r="O94" s="56" t="str">
        <f aca="false">+O244</f>
        <v>1.19</v>
      </c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 t="s">
        <v>66</v>
      </c>
      <c r="L95" s="3"/>
      <c r="M95" s="3"/>
      <c r="N95" s="3"/>
      <c r="O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94" t="s">
        <v>67</v>
      </c>
      <c r="N96" s="195" t="str">
        <f aca="false">SUM(M59:M88)/1000</f>
        <v>8.128</v>
      </c>
      <c r="O96" s="3"/>
    </row>
    <row r="97" customFormat="false" ht="15" hidden="false" customHeight="false" outlineLevel="0" collapsed="false">
      <c r="A97" s="7" t="s">
        <v>13</v>
      </c>
      <c r="B97" s="7"/>
      <c r="C97" s="7" t="n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5" hidden="false" customHeight="false" outlineLevel="0" collapsed="false">
      <c r="A98" s="7" t="s">
        <v>24</v>
      </c>
      <c r="B98" s="7"/>
      <c r="C98" s="7" t="s">
        <v>32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customFormat="false" ht="15.75" hidden="false" customHeight="true" outlineLevel="0" collapsed="false">
      <c r="A99" s="7" t="s">
        <v>68</v>
      </c>
      <c r="B99" s="3"/>
      <c r="C99" s="3"/>
      <c r="D99" s="3"/>
      <c r="E99" s="3"/>
      <c r="F99" s="3"/>
      <c r="G99" s="3" t="s">
        <v>69</v>
      </c>
      <c r="H99" s="3"/>
      <c r="I99" s="3"/>
      <c r="J99" s="3"/>
      <c r="K99" s="3"/>
      <c r="L99" s="3"/>
      <c r="M99" s="3"/>
      <c r="N99" s="3"/>
      <c r="O99" s="3"/>
    </row>
    <row r="100" customFormat="false" ht="15" hidden="false" customHeight="false" outlineLevel="0" collapsed="false">
      <c r="A100" s="57" t="s">
        <v>70</v>
      </c>
      <c r="B100" s="41"/>
      <c r="C100" s="41"/>
      <c r="D100" s="41" t="s">
        <v>71</v>
      </c>
      <c r="E100" s="41" t="s">
        <v>12</v>
      </c>
      <c r="F100" s="41" t="s">
        <v>72</v>
      </c>
      <c r="G100" s="41" t="s">
        <v>73</v>
      </c>
      <c r="H100" s="41" t="s">
        <v>74</v>
      </c>
      <c r="I100" s="41"/>
      <c r="J100" s="58" t="s">
        <v>42</v>
      </c>
      <c r="K100" s="59"/>
      <c r="L100" s="3"/>
      <c r="M100" s="3"/>
      <c r="N100" s="3"/>
      <c r="O100" s="3"/>
    </row>
    <row r="101" customFormat="false" ht="15" hidden="false" customHeight="false" outlineLevel="0" collapsed="false">
      <c r="A101" s="43" t="s">
        <v>75</v>
      </c>
      <c r="B101" s="19" t="s">
        <v>76</v>
      </c>
      <c r="C101" s="19" t="s">
        <v>17</v>
      </c>
      <c r="D101" s="19" t="s">
        <v>18</v>
      </c>
      <c r="E101" s="19" t="s">
        <v>19</v>
      </c>
      <c r="F101" s="19" t="s">
        <v>77</v>
      </c>
      <c r="G101" s="19" t="s">
        <v>78</v>
      </c>
      <c r="H101" s="19" t="s">
        <v>79</v>
      </c>
      <c r="I101" s="19" t="s">
        <v>80</v>
      </c>
      <c r="J101" s="60" t="s">
        <v>48</v>
      </c>
      <c r="K101" s="61"/>
      <c r="L101" s="62"/>
      <c r="M101" s="196" t="s">
        <v>8</v>
      </c>
      <c r="N101" s="197" t="str">
        <f aca="false">+N96</f>
        <v>8.128</v>
      </c>
      <c r="O101" s="198" t="str">
        <f aca="false">+O245</f>
        <v>1.79</v>
      </c>
      <c r="P101" s="199" t="str">
        <f aca="false">+N101/(1-0.03)*O101*1.175*1.06*C5</f>
        <v>13,193</v>
      </c>
    </row>
    <row r="102" customFormat="false" ht="15" hidden="false" customHeight="false" outlineLevel="0" collapsed="false">
      <c r="A102" s="35" t="n">
        <v>1</v>
      </c>
      <c r="B102" s="19" t="n">
        <v>1</v>
      </c>
      <c r="C102" s="19" t="n">
        <v>10</v>
      </c>
      <c r="D102" s="19" t="n">
        <v>2450</v>
      </c>
      <c r="E102" s="19" t="n">
        <v>646</v>
      </c>
      <c r="F102" s="19" t="s">
        <v>81</v>
      </c>
      <c r="G102" s="19" t="s">
        <v>82</v>
      </c>
      <c r="H102" s="19" t="n">
        <v>0</v>
      </c>
      <c r="I102" s="19" t="n">
        <v>0</v>
      </c>
      <c r="J102" s="63" t="n">
        <v>635</v>
      </c>
      <c r="K102" s="61"/>
      <c r="L102" s="62"/>
      <c r="M102" s="3"/>
      <c r="N102" s="3"/>
      <c r="O102" s="3"/>
    </row>
    <row r="103" customFormat="false" ht="15" hidden="false" customHeight="false" outlineLevel="0" collapsed="false">
      <c r="A103" s="35" t="n">
        <v>2</v>
      </c>
      <c r="B103" s="19" t="n">
        <v>1</v>
      </c>
      <c r="C103" s="19" t="n">
        <v>10</v>
      </c>
      <c r="D103" s="19" t="n">
        <v>2450</v>
      </c>
      <c r="E103" s="19" t="n">
        <v>630</v>
      </c>
      <c r="F103" s="19" t="s">
        <v>81</v>
      </c>
      <c r="G103" s="19" t="n">
        <v>0</v>
      </c>
      <c r="H103" s="19" t="n">
        <v>0</v>
      </c>
      <c r="I103" s="19" t="n">
        <v>546</v>
      </c>
      <c r="J103" s="63" t="n">
        <v>619</v>
      </c>
      <c r="K103" s="61"/>
      <c r="L103" s="62"/>
      <c r="M103" s="3"/>
      <c r="N103" s="3"/>
      <c r="O103" s="3"/>
    </row>
    <row r="104" customFormat="false" ht="15" hidden="false" customHeight="false" outlineLevel="0" collapsed="false">
      <c r="A104" s="35" t="n">
        <v>3</v>
      </c>
      <c r="B104" s="19" t="n">
        <v>1</v>
      </c>
      <c r="C104" s="19" t="n">
        <v>10</v>
      </c>
      <c r="D104" s="19" t="n">
        <v>2450</v>
      </c>
      <c r="E104" s="19" t="n">
        <v>630</v>
      </c>
      <c r="F104" s="19" t="s">
        <v>81</v>
      </c>
      <c r="G104" s="19" t="n">
        <v>0</v>
      </c>
      <c r="H104" s="19" t="n">
        <v>0</v>
      </c>
      <c r="I104" s="19" t="n">
        <v>515</v>
      </c>
      <c r="J104" s="63" t="n">
        <v>619</v>
      </c>
      <c r="K104" s="61"/>
      <c r="L104" s="62"/>
      <c r="M104" s="3"/>
      <c r="N104" s="3"/>
      <c r="O104" s="3"/>
    </row>
    <row r="105" customFormat="false" ht="15" hidden="false" customHeight="false" outlineLevel="0" collapsed="false">
      <c r="A105" s="35" t="n">
        <v>4</v>
      </c>
      <c r="B105" s="19" t="n">
        <v>1</v>
      </c>
      <c r="C105" s="19" t="n">
        <v>10</v>
      </c>
      <c r="D105" s="19" t="n">
        <v>2450</v>
      </c>
      <c r="E105" s="19" t="n">
        <v>630</v>
      </c>
      <c r="F105" s="19" t="s">
        <v>81</v>
      </c>
      <c r="G105" s="19" t="n">
        <v>0</v>
      </c>
      <c r="H105" s="19" t="n">
        <v>0</v>
      </c>
      <c r="I105" s="19" t="n">
        <v>484</v>
      </c>
      <c r="J105" s="63" t="n">
        <v>619</v>
      </c>
      <c r="K105" s="61"/>
      <c r="L105" s="62"/>
      <c r="M105" s="3"/>
      <c r="N105" s="3"/>
      <c r="O105" s="3"/>
    </row>
    <row r="106" customFormat="false" ht="15" hidden="false" customHeight="false" outlineLevel="0" collapsed="false">
      <c r="A106" s="35" t="n">
        <v>5</v>
      </c>
      <c r="B106" s="19" t="n">
        <v>1</v>
      </c>
      <c r="C106" s="19" t="n">
        <v>10</v>
      </c>
      <c r="D106" s="19" t="n">
        <v>2450</v>
      </c>
      <c r="E106" s="19" t="n">
        <v>630</v>
      </c>
      <c r="F106" s="19" t="s">
        <v>81</v>
      </c>
      <c r="G106" s="19" t="n">
        <v>0</v>
      </c>
      <c r="H106" s="19" t="n">
        <v>0</v>
      </c>
      <c r="I106" s="19" t="n">
        <v>453</v>
      </c>
      <c r="J106" s="63" t="n">
        <v>619</v>
      </c>
      <c r="K106" s="61"/>
      <c r="L106" s="62"/>
      <c r="M106" s="3"/>
      <c r="N106" s="3"/>
      <c r="O106" s="3"/>
    </row>
    <row r="107" customFormat="false" ht="15" hidden="false" customHeight="false" outlineLevel="0" collapsed="false">
      <c r="A107" s="35" t="n">
        <v>6</v>
      </c>
      <c r="B107" s="19" t="n">
        <v>1</v>
      </c>
      <c r="C107" s="19" t="n">
        <v>10</v>
      </c>
      <c r="D107" s="19" t="n">
        <v>2450</v>
      </c>
      <c r="E107" s="19" t="n">
        <v>630</v>
      </c>
      <c r="F107" s="19" t="s">
        <v>81</v>
      </c>
      <c r="G107" s="19" t="n">
        <v>0</v>
      </c>
      <c r="H107" s="19" t="n">
        <v>0</v>
      </c>
      <c r="I107" s="19" t="n">
        <v>422</v>
      </c>
      <c r="J107" s="63" t="n">
        <v>619</v>
      </c>
      <c r="K107" s="61"/>
      <c r="L107" s="62"/>
      <c r="M107" s="3"/>
      <c r="N107" s="3"/>
      <c r="O107" s="3"/>
    </row>
    <row r="108" customFormat="false" ht="15" hidden="false" customHeight="false" outlineLevel="0" collapsed="false">
      <c r="A108" s="35" t="n">
        <v>7</v>
      </c>
      <c r="B108" s="19" t="n">
        <v>1</v>
      </c>
      <c r="C108" s="19" t="n">
        <v>10</v>
      </c>
      <c r="D108" s="19" t="n">
        <v>2450</v>
      </c>
      <c r="E108" s="19" t="n">
        <v>630</v>
      </c>
      <c r="F108" s="19" t="s">
        <v>81</v>
      </c>
      <c r="G108" s="19" t="n">
        <v>0</v>
      </c>
      <c r="H108" s="19" t="n">
        <v>0</v>
      </c>
      <c r="I108" s="19" t="n">
        <v>391</v>
      </c>
      <c r="J108" s="63" t="n">
        <v>619</v>
      </c>
      <c r="K108" s="61"/>
      <c r="L108" s="62"/>
      <c r="M108" s="3"/>
      <c r="N108" s="3"/>
      <c r="O108" s="3"/>
    </row>
    <row r="109" customFormat="false" ht="15" hidden="false" customHeight="false" outlineLevel="0" collapsed="false">
      <c r="A109" s="35" t="n">
        <v>8</v>
      </c>
      <c r="B109" s="19" t="n">
        <v>1</v>
      </c>
      <c r="C109" s="19" t="n">
        <v>10</v>
      </c>
      <c r="D109" s="19" t="n">
        <v>2450</v>
      </c>
      <c r="E109" s="19" t="n">
        <v>630</v>
      </c>
      <c r="F109" s="19" t="s">
        <v>81</v>
      </c>
      <c r="G109" s="19" t="n">
        <v>0</v>
      </c>
      <c r="H109" s="19" t="n">
        <v>0</v>
      </c>
      <c r="I109" s="19" t="n">
        <v>360</v>
      </c>
      <c r="J109" s="63" t="n">
        <v>619</v>
      </c>
      <c r="K109" s="61"/>
      <c r="L109" s="62"/>
      <c r="M109" s="3"/>
      <c r="N109" s="3"/>
      <c r="O109" s="3"/>
    </row>
    <row r="110" customFormat="false" ht="15" hidden="false" customHeight="false" outlineLevel="0" collapsed="false">
      <c r="A110" s="35" t="n">
        <v>9</v>
      </c>
      <c r="B110" s="19" t="n">
        <v>2</v>
      </c>
      <c r="C110" s="19" t="n">
        <v>10</v>
      </c>
      <c r="D110" s="19" t="n">
        <v>2450</v>
      </c>
      <c r="E110" s="19" t="n">
        <v>643</v>
      </c>
      <c r="F110" s="19" t="s">
        <v>83</v>
      </c>
      <c r="G110" s="19" t="n">
        <v>0</v>
      </c>
      <c r="H110" s="19" t="n">
        <v>0</v>
      </c>
      <c r="I110" s="19" t="n">
        <v>450</v>
      </c>
      <c r="J110" s="63" t="n">
        <v>632</v>
      </c>
      <c r="K110" s="61"/>
      <c r="L110" s="62"/>
      <c r="M110" s="3"/>
      <c r="N110" s="3"/>
      <c r="O110" s="3"/>
    </row>
    <row r="111" customFormat="false" ht="15" hidden="false" customHeight="false" outlineLevel="0" collapsed="false">
      <c r="A111" s="35" t="n">
        <v>10</v>
      </c>
      <c r="B111" s="19" t="n">
        <v>2</v>
      </c>
      <c r="C111" s="19" t="n">
        <v>10</v>
      </c>
      <c r="D111" s="19" t="n">
        <v>2450</v>
      </c>
      <c r="E111" s="19" t="n">
        <v>643</v>
      </c>
      <c r="F111" s="19" t="s">
        <v>83</v>
      </c>
      <c r="G111" s="19" t="n">
        <v>0</v>
      </c>
      <c r="H111" s="19" t="n">
        <v>0</v>
      </c>
      <c r="I111" s="19" t="n">
        <v>481</v>
      </c>
      <c r="J111" s="63" t="n">
        <v>632</v>
      </c>
      <c r="K111" s="61"/>
      <c r="L111" s="62"/>
      <c r="M111" s="3"/>
      <c r="N111" s="3"/>
      <c r="O111" s="3"/>
    </row>
    <row r="112" customFormat="false" ht="15" hidden="false" customHeight="false" outlineLevel="0" collapsed="false">
      <c r="A112" s="35" t="n">
        <v>11</v>
      </c>
      <c r="B112" s="19" t="n">
        <v>2</v>
      </c>
      <c r="C112" s="19" t="n">
        <v>10</v>
      </c>
      <c r="D112" s="19" t="n">
        <v>2450</v>
      </c>
      <c r="E112" s="19" t="n">
        <v>643</v>
      </c>
      <c r="F112" s="19" t="s">
        <v>83</v>
      </c>
      <c r="G112" s="19" t="n">
        <v>0</v>
      </c>
      <c r="H112" s="19" t="n">
        <v>0</v>
      </c>
      <c r="I112" s="19" t="n">
        <v>512</v>
      </c>
      <c r="J112" s="63" t="n">
        <v>632</v>
      </c>
      <c r="K112" s="61"/>
      <c r="L112" s="62"/>
      <c r="M112" s="3"/>
      <c r="N112" s="3"/>
      <c r="O112" s="3"/>
    </row>
    <row r="113" customFormat="false" ht="15" hidden="false" customHeight="false" outlineLevel="0" collapsed="false">
      <c r="A113" s="35" t="n">
        <v>12</v>
      </c>
      <c r="B113" s="19" t="n">
        <v>2</v>
      </c>
      <c r="C113" s="19" t="n">
        <v>10</v>
      </c>
      <c r="D113" s="19" t="n">
        <v>2450</v>
      </c>
      <c r="E113" s="19" t="n">
        <v>643</v>
      </c>
      <c r="F113" s="19" t="s">
        <v>83</v>
      </c>
      <c r="G113" s="19" t="n">
        <v>0</v>
      </c>
      <c r="H113" s="19" t="n">
        <v>0</v>
      </c>
      <c r="I113" s="19" t="n">
        <v>543</v>
      </c>
      <c r="J113" s="63" t="n">
        <v>632</v>
      </c>
      <c r="K113" s="61"/>
      <c r="L113" s="62"/>
      <c r="M113" s="3"/>
      <c r="N113" s="3"/>
      <c r="O113" s="3"/>
    </row>
    <row r="114" customFormat="false" ht="15" hidden="false" customHeight="false" outlineLevel="0" collapsed="false">
      <c r="A114" s="35" t="n">
        <v>13</v>
      </c>
      <c r="B114" s="19" t="n">
        <v>2</v>
      </c>
      <c r="C114" s="19" t="n">
        <v>10</v>
      </c>
      <c r="D114" s="19" t="n">
        <v>2450</v>
      </c>
      <c r="E114" s="19" t="n">
        <v>643</v>
      </c>
      <c r="F114" s="19" t="s">
        <v>83</v>
      </c>
      <c r="G114" s="19" t="s">
        <v>82</v>
      </c>
      <c r="H114" s="19" t="n">
        <v>0</v>
      </c>
      <c r="I114" s="19" t="n">
        <v>0</v>
      </c>
      <c r="J114" s="63" t="n">
        <v>632</v>
      </c>
      <c r="K114" s="61"/>
      <c r="L114" s="62"/>
      <c r="M114" s="3"/>
      <c r="N114" s="3"/>
      <c r="O114" s="3"/>
    </row>
    <row r="115" customFormat="false" ht="15" hidden="false" customHeight="false" outlineLevel="0" collapsed="false">
      <c r="A115" s="35" t="n">
        <v>14</v>
      </c>
      <c r="B115" s="19" t="n">
        <v>0</v>
      </c>
      <c r="C115" s="19" t="n">
        <v>0</v>
      </c>
      <c r="D115" s="19" t="n">
        <v>0</v>
      </c>
      <c r="E115" s="19" t="n">
        <v>0</v>
      </c>
      <c r="F115" s="19" t="n">
        <v>0</v>
      </c>
      <c r="G115" s="19" t="n">
        <v>0</v>
      </c>
      <c r="H115" s="19" t="n">
        <v>0</v>
      </c>
      <c r="I115" s="19" t="n">
        <v>0</v>
      </c>
      <c r="J115" s="63" t="n">
        <v>0</v>
      </c>
      <c r="K115" s="61"/>
      <c r="L115" s="62"/>
      <c r="M115" s="3"/>
      <c r="N115" s="3"/>
      <c r="O115" s="3"/>
    </row>
    <row r="116" customFormat="false" ht="15" hidden="false" customHeight="false" outlineLevel="0" collapsed="false">
      <c r="A116" s="35" t="n">
        <v>15</v>
      </c>
      <c r="B116" s="19" t="n">
        <v>0</v>
      </c>
      <c r="C116" s="19" t="n">
        <v>0</v>
      </c>
      <c r="D116" s="19" t="n">
        <v>0</v>
      </c>
      <c r="E116" s="19" t="n">
        <v>0</v>
      </c>
      <c r="F116" s="19" t="n">
        <v>0</v>
      </c>
      <c r="G116" s="19" t="n">
        <v>0</v>
      </c>
      <c r="H116" s="19" t="n">
        <v>0</v>
      </c>
      <c r="I116" s="19" t="n">
        <v>0</v>
      </c>
      <c r="J116" s="63" t="n">
        <v>0</v>
      </c>
      <c r="K116" s="61"/>
      <c r="L116" s="62"/>
      <c r="M116" s="3"/>
      <c r="N116" s="3"/>
      <c r="O116" s="3"/>
    </row>
    <row r="117" customFormat="false" ht="15" hidden="false" customHeight="false" outlineLevel="0" collapsed="false">
      <c r="A117" s="35" t="n">
        <v>16</v>
      </c>
      <c r="B117" s="19" t="n">
        <v>0</v>
      </c>
      <c r="C117" s="19" t="n">
        <v>0</v>
      </c>
      <c r="D117" s="19" t="n">
        <v>0</v>
      </c>
      <c r="E117" s="19" t="n">
        <v>0</v>
      </c>
      <c r="F117" s="19" t="n">
        <v>0</v>
      </c>
      <c r="G117" s="19" t="n">
        <v>0</v>
      </c>
      <c r="H117" s="19" t="n">
        <v>0</v>
      </c>
      <c r="I117" s="19" t="n">
        <v>0</v>
      </c>
      <c r="J117" s="63" t="n">
        <v>0</v>
      </c>
      <c r="K117" s="61"/>
      <c r="L117" s="62"/>
      <c r="M117" s="3"/>
      <c r="N117" s="3"/>
      <c r="O117" s="3"/>
    </row>
    <row r="118" customFormat="false" ht="15" hidden="false" customHeight="false" outlineLevel="0" collapsed="false">
      <c r="A118" s="35" t="n">
        <v>17</v>
      </c>
      <c r="B118" s="19" t="n">
        <v>0</v>
      </c>
      <c r="C118" s="19" t="n">
        <v>0</v>
      </c>
      <c r="D118" s="19" t="n">
        <v>0</v>
      </c>
      <c r="E118" s="19" t="n">
        <v>0</v>
      </c>
      <c r="F118" s="19" t="n">
        <v>0</v>
      </c>
      <c r="G118" s="19" t="n">
        <v>0</v>
      </c>
      <c r="H118" s="19" t="n">
        <v>0</v>
      </c>
      <c r="I118" s="19" t="n">
        <v>0</v>
      </c>
      <c r="J118" s="63" t="n">
        <v>0</v>
      </c>
      <c r="K118" s="61"/>
      <c r="L118" s="62"/>
      <c r="M118" s="3"/>
      <c r="N118" s="3"/>
      <c r="O118" s="3"/>
    </row>
    <row r="119" customFormat="false" ht="15" hidden="false" customHeight="false" outlineLevel="0" collapsed="false">
      <c r="A119" s="35" t="n">
        <v>18</v>
      </c>
      <c r="B119" s="19" t="n">
        <v>0</v>
      </c>
      <c r="C119" s="19" t="n">
        <v>0</v>
      </c>
      <c r="D119" s="19" t="n">
        <v>0</v>
      </c>
      <c r="E119" s="19" t="n">
        <v>0</v>
      </c>
      <c r="F119" s="19" t="n">
        <v>0</v>
      </c>
      <c r="G119" s="19" t="n">
        <v>0</v>
      </c>
      <c r="H119" s="19" t="n">
        <v>0</v>
      </c>
      <c r="I119" s="19" t="n">
        <v>0</v>
      </c>
      <c r="J119" s="63" t="n">
        <v>0</v>
      </c>
      <c r="K119" s="61"/>
      <c r="L119" s="62"/>
      <c r="M119" s="3"/>
      <c r="N119" s="3"/>
      <c r="O119" s="3"/>
    </row>
    <row r="120" customFormat="false" ht="15" hidden="false" customHeight="false" outlineLevel="0" collapsed="false">
      <c r="A120" s="35" t="n">
        <v>19</v>
      </c>
      <c r="B120" s="19" t="n">
        <v>0</v>
      </c>
      <c r="C120" s="19" t="n">
        <v>0</v>
      </c>
      <c r="D120" s="19" t="n">
        <v>0</v>
      </c>
      <c r="E120" s="19" t="n">
        <v>0</v>
      </c>
      <c r="F120" s="19" t="n">
        <v>0</v>
      </c>
      <c r="G120" s="19" t="n">
        <v>0</v>
      </c>
      <c r="H120" s="19" t="n">
        <v>0</v>
      </c>
      <c r="I120" s="19" t="n">
        <v>0</v>
      </c>
      <c r="J120" s="63" t="n">
        <v>0</v>
      </c>
      <c r="K120" s="61"/>
      <c r="L120" s="62"/>
      <c r="M120" s="3"/>
      <c r="N120" s="3"/>
      <c r="O120" s="3"/>
    </row>
    <row r="121" customFormat="false" ht="15" hidden="false" customHeight="false" outlineLevel="0" collapsed="false">
      <c r="A121" s="35" t="n">
        <v>20</v>
      </c>
      <c r="B121" s="19" t="n">
        <v>0</v>
      </c>
      <c r="C121" s="19" t="n">
        <v>0</v>
      </c>
      <c r="D121" s="19" t="n">
        <v>0</v>
      </c>
      <c r="E121" s="19" t="n">
        <v>0</v>
      </c>
      <c r="F121" s="19" t="n">
        <v>0</v>
      </c>
      <c r="G121" s="19" t="n">
        <v>0</v>
      </c>
      <c r="H121" s="19" t="n">
        <v>0</v>
      </c>
      <c r="I121" s="19" t="n">
        <v>0</v>
      </c>
      <c r="J121" s="63" t="n">
        <v>0</v>
      </c>
      <c r="K121" s="61"/>
      <c r="L121" s="62"/>
      <c r="M121" s="3"/>
      <c r="N121" s="3"/>
      <c r="O121" s="3"/>
    </row>
    <row r="122" customFormat="false" ht="15" hidden="false" customHeight="false" outlineLevel="0" collapsed="false">
      <c r="A122" s="35" t="n">
        <v>21</v>
      </c>
      <c r="B122" s="19" t="n">
        <v>0</v>
      </c>
      <c r="C122" s="19" t="n">
        <v>0</v>
      </c>
      <c r="D122" s="19" t="n">
        <v>0</v>
      </c>
      <c r="E122" s="19" t="n">
        <v>0</v>
      </c>
      <c r="F122" s="19" t="n">
        <v>0</v>
      </c>
      <c r="G122" s="19" t="n">
        <v>0</v>
      </c>
      <c r="H122" s="19" t="n">
        <v>0</v>
      </c>
      <c r="I122" s="19" t="n">
        <v>0</v>
      </c>
      <c r="J122" s="63" t="n">
        <v>0</v>
      </c>
      <c r="K122" s="61"/>
      <c r="L122" s="62"/>
      <c r="M122" s="3"/>
      <c r="N122" s="3"/>
      <c r="O122" s="3"/>
    </row>
    <row r="123" customFormat="false" ht="15" hidden="false" customHeight="false" outlineLevel="0" collapsed="false">
      <c r="A123" s="35" t="n">
        <v>22</v>
      </c>
      <c r="B123" s="19" t="n">
        <v>0</v>
      </c>
      <c r="C123" s="19" t="n">
        <v>0</v>
      </c>
      <c r="D123" s="19" t="n">
        <v>0</v>
      </c>
      <c r="E123" s="19" t="n">
        <v>0</v>
      </c>
      <c r="F123" s="19" t="n">
        <v>0</v>
      </c>
      <c r="G123" s="19" t="n">
        <v>0</v>
      </c>
      <c r="H123" s="19" t="n">
        <v>0</v>
      </c>
      <c r="I123" s="19" t="n">
        <v>0</v>
      </c>
      <c r="J123" s="63" t="n">
        <v>0</v>
      </c>
      <c r="K123" s="61"/>
      <c r="L123" s="62"/>
      <c r="M123" s="3"/>
      <c r="N123" s="3"/>
      <c r="O123" s="3"/>
    </row>
    <row r="124" customFormat="false" ht="15" hidden="false" customHeight="false" outlineLevel="0" collapsed="false">
      <c r="A124" s="35" t="n">
        <v>23</v>
      </c>
      <c r="B124" s="19" t="n">
        <v>0</v>
      </c>
      <c r="C124" s="19" t="n">
        <v>0</v>
      </c>
      <c r="D124" s="19" t="n">
        <v>0</v>
      </c>
      <c r="E124" s="19" t="n">
        <v>0</v>
      </c>
      <c r="F124" s="19" t="n">
        <v>0</v>
      </c>
      <c r="G124" s="19" t="n">
        <v>0</v>
      </c>
      <c r="H124" s="19" t="n">
        <v>0</v>
      </c>
      <c r="I124" s="19" t="n">
        <v>0</v>
      </c>
      <c r="J124" s="63" t="n">
        <v>0</v>
      </c>
      <c r="K124" s="61"/>
      <c r="L124" s="62"/>
      <c r="M124" s="3"/>
      <c r="N124" s="3"/>
      <c r="O124" s="3"/>
    </row>
    <row r="125" customFormat="false" ht="15" hidden="false" customHeight="false" outlineLevel="0" collapsed="false">
      <c r="A125" s="35" t="n">
        <v>24</v>
      </c>
      <c r="B125" s="19" t="n">
        <v>0</v>
      </c>
      <c r="C125" s="19" t="n">
        <v>0</v>
      </c>
      <c r="D125" s="19" t="n">
        <v>0</v>
      </c>
      <c r="E125" s="19" t="n">
        <v>0</v>
      </c>
      <c r="F125" s="19" t="n">
        <v>0</v>
      </c>
      <c r="G125" s="19" t="n">
        <v>0</v>
      </c>
      <c r="H125" s="19" t="n">
        <v>0</v>
      </c>
      <c r="I125" s="19" t="n">
        <v>0</v>
      </c>
      <c r="J125" s="63" t="n">
        <v>0</v>
      </c>
      <c r="K125" s="61"/>
      <c r="L125" s="62"/>
      <c r="M125" s="3"/>
      <c r="N125" s="3"/>
      <c r="O125" s="3"/>
    </row>
    <row r="126" customFormat="false" ht="15" hidden="false" customHeight="false" outlineLevel="0" collapsed="false">
      <c r="A126" s="35" t="n">
        <v>25</v>
      </c>
      <c r="B126" s="19" t="n">
        <v>0</v>
      </c>
      <c r="C126" s="19" t="n">
        <v>0</v>
      </c>
      <c r="D126" s="19" t="n">
        <v>0</v>
      </c>
      <c r="E126" s="19" t="n">
        <v>0</v>
      </c>
      <c r="F126" s="19" t="n">
        <v>0</v>
      </c>
      <c r="G126" s="19" t="n">
        <v>0</v>
      </c>
      <c r="H126" s="19" t="n">
        <v>0</v>
      </c>
      <c r="I126" s="19" t="n">
        <v>0</v>
      </c>
      <c r="J126" s="63" t="n">
        <v>0</v>
      </c>
      <c r="K126" s="61"/>
      <c r="L126" s="62"/>
      <c r="M126" s="3"/>
      <c r="N126" s="3"/>
      <c r="O126" s="3"/>
    </row>
    <row r="127" customFormat="false" ht="15" hidden="false" customHeight="false" outlineLevel="0" collapsed="false">
      <c r="A127" s="35" t="n">
        <v>26</v>
      </c>
      <c r="B127" s="19" t="n">
        <v>0</v>
      </c>
      <c r="C127" s="19" t="n">
        <v>0</v>
      </c>
      <c r="D127" s="19" t="n">
        <v>0</v>
      </c>
      <c r="E127" s="19" t="n">
        <v>0</v>
      </c>
      <c r="F127" s="19" t="n">
        <v>0</v>
      </c>
      <c r="G127" s="19" t="n">
        <v>0</v>
      </c>
      <c r="H127" s="19" t="n">
        <v>0</v>
      </c>
      <c r="I127" s="19" t="n">
        <v>0</v>
      </c>
      <c r="J127" s="63" t="n">
        <v>0</v>
      </c>
      <c r="K127" s="61"/>
      <c r="L127" s="62"/>
      <c r="M127" s="3"/>
      <c r="N127" s="3"/>
      <c r="O127" s="3"/>
    </row>
    <row r="128" customFormat="false" ht="15" hidden="false" customHeight="false" outlineLevel="0" collapsed="false">
      <c r="A128" s="35" t="n">
        <v>27</v>
      </c>
      <c r="B128" s="19" t="n">
        <v>0</v>
      </c>
      <c r="C128" s="19" t="n">
        <v>0</v>
      </c>
      <c r="D128" s="19" t="n">
        <v>0</v>
      </c>
      <c r="E128" s="19" t="n">
        <v>0</v>
      </c>
      <c r="F128" s="19" t="n">
        <v>0</v>
      </c>
      <c r="G128" s="19" t="n">
        <v>0</v>
      </c>
      <c r="H128" s="19" t="n">
        <v>0</v>
      </c>
      <c r="I128" s="19" t="n">
        <v>0</v>
      </c>
      <c r="J128" s="63" t="n">
        <v>0</v>
      </c>
      <c r="K128" s="61"/>
      <c r="L128" s="62"/>
      <c r="M128" s="3"/>
      <c r="N128" s="3"/>
      <c r="O128" s="3"/>
    </row>
    <row r="129" customFormat="false" ht="15" hidden="false" customHeight="false" outlineLevel="0" collapsed="false">
      <c r="A129" s="35" t="n">
        <v>28</v>
      </c>
      <c r="B129" s="19" t="n">
        <v>0</v>
      </c>
      <c r="C129" s="19" t="n">
        <v>0</v>
      </c>
      <c r="D129" s="19" t="n">
        <v>0</v>
      </c>
      <c r="E129" s="19" t="n">
        <v>0</v>
      </c>
      <c r="F129" s="19" t="n">
        <v>0</v>
      </c>
      <c r="G129" s="19" t="n">
        <v>0</v>
      </c>
      <c r="H129" s="19" t="n">
        <v>0</v>
      </c>
      <c r="I129" s="19" t="n">
        <v>0</v>
      </c>
      <c r="J129" s="63" t="n">
        <v>0</v>
      </c>
      <c r="K129" s="61"/>
      <c r="L129" s="62"/>
      <c r="M129" s="3"/>
      <c r="N129" s="3"/>
      <c r="O129" s="3"/>
    </row>
    <row r="130" customFormat="false" ht="15" hidden="false" customHeight="false" outlineLevel="0" collapsed="false">
      <c r="A130" s="35" t="n">
        <v>29</v>
      </c>
      <c r="B130" s="19" t="n">
        <v>0</v>
      </c>
      <c r="C130" s="19" t="n">
        <v>0</v>
      </c>
      <c r="D130" s="19" t="n">
        <v>0</v>
      </c>
      <c r="E130" s="19" t="n">
        <v>0</v>
      </c>
      <c r="F130" s="19" t="n">
        <v>0</v>
      </c>
      <c r="G130" s="19" t="n">
        <v>0</v>
      </c>
      <c r="H130" s="19" t="n">
        <v>0</v>
      </c>
      <c r="I130" s="19" t="n">
        <v>0</v>
      </c>
      <c r="J130" s="63" t="n">
        <v>0</v>
      </c>
      <c r="K130" s="61"/>
      <c r="L130" s="62"/>
      <c r="M130" s="3"/>
      <c r="N130" s="3"/>
      <c r="O130" s="3"/>
    </row>
    <row r="131" customFormat="false" ht="15" hidden="false" customHeight="false" outlineLevel="0" collapsed="false">
      <c r="A131" s="35" t="n">
        <v>30</v>
      </c>
      <c r="B131" s="19" t="n">
        <v>0</v>
      </c>
      <c r="C131" s="19" t="n">
        <v>0</v>
      </c>
      <c r="D131" s="19" t="n">
        <v>0</v>
      </c>
      <c r="E131" s="19" t="n">
        <v>0</v>
      </c>
      <c r="F131" s="19" t="n">
        <v>0</v>
      </c>
      <c r="G131" s="19" t="n">
        <v>0</v>
      </c>
      <c r="H131" s="19" t="n">
        <v>0</v>
      </c>
      <c r="I131" s="19" t="n">
        <v>0</v>
      </c>
      <c r="J131" s="63" t="n">
        <v>0</v>
      </c>
      <c r="K131" s="61"/>
      <c r="L131" s="62"/>
      <c r="M131" s="3"/>
      <c r="N131" s="3"/>
      <c r="O131" s="3"/>
    </row>
    <row r="132" customFormat="false" ht="15.75" hidden="false" customHeight="true" outlineLevel="0" collapsed="false">
      <c r="A132" s="65"/>
      <c r="B132" s="66"/>
      <c r="C132" s="66"/>
      <c r="D132" s="66"/>
      <c r="E132" s="66"/>
      <c r="F132" s="66"/>
      <c r="G132" s="66"/>
      <c r="H132" s="66"/>
      <c r="I132" s="66"/>
      <c r="J132" s="67"/>
      <c r="K132" s="59"/>
      <c r="L132" s="3"/>
      <c r="M132" s="3"/>
      <c r="N132" s="3"/>
      <c r="O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customFormat="false" ht="15" hidden="false" customHeight="false" outlineLevel="0" collapsed="false">
      <c r="A134" s="7" t="s">
        <v>13</v>
      </c>
      <c r="B134" s="7"/>
      <c r="C134" s="7" t="n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customFormat="false" ht="15" hidden="false" customHeight="false" outlineLevel="0" collapsed="false">
      <c r="A135" s="7" t="s">
        <v>24</v>
      </c>
      <c r="B135" s="7"/>
      <c r="C135" s="7" t="s">
        <v>32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customFormat="false" ht="15" hidden="false" customHeight="false" outlineLevel="0" collapsed="false">
      <c r="A136" s="3" t="s">
        <v>4</v>
      </c>
      <c r="B136" s="3"/>
      <c r="C136" s="3"/>
      <c r="D136" s="3"/>
      <c r="E136" s="3"/>
      <c r="F136" s="3"/>
      <c r="G136" s="3"/>
      <c r="H136" s="3" t="s">
        <v>10</v>
      </c>
      <c r="I136" s="3"/>
      <c r="J136" s="3"/>
      <c r="K136" s="3"/>
      <c r="L136" s="3"/>
      <c r="M136" s="3"/>
      <c r="N136" s="3"/>
      <c r="O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2" t="s">
        <v>84</v>
      </c>
      <c r="G137" s="3"/>
      <c r="H137" s="69"/>
      <c r="I137" s="69"/>
      <c r="J137" s="69"/>
      <c r="K137" s="69"/>
      <c r="L137" s="69"/>
      <c r="M137" s="69"/>
      <c r="N137" s="3"/>
      <c r="O137" s="69"/>
    </row>
    <row r="138" customFormat="false" ht="15" hidden="false" customHeight="false" outlineLevel="0" collapsed="false">
      <c r="A138" s="70" t="s">
        <v>85</v>
      </c>
      <c r="B138" s="71" t="s">
        <v>86</v>
      </c>
      <c r="C138" s="72"/>
      <c r="D138" s="72"/>
      <c r="E138" s="72"/>
      <c r="F138" s="73" t="n">
        <v>12</v>
      </c>
      <c r="G138" s="3"/>
      <c r="H138" s="74"/>
      <c r="I138" s="75"/>
      <c r="J138" s="75"/>
      <c r="K138" s="76"/>
      <c r="L138" s="76"/>
      <c r="M138" s="76"/>
      <c r="N138" s="76"/>
      <c r="O138" s="77"/>
    </row>
    <row r="139" customFormat="false" ht="15" hidden="false" customHeight="false" outlineLevel="0" collapsed="false">
      <c r="A139" s="78" t="s">
        <v>87</v>
      </c>
      <c r="B139" s="79" t="s">
        <v>88</v>
      </c>
      <c r="C139" s="80"/>
      <c r="D139" s="80"/>
      <c r="E139" s="80"/>
      <c r="F139" s="81" t="n">
        <v>12</v>
      </c>
      <c r="G139" s="3"/>
      <c r="H139" s="82"/>
      <c r="I139" s="83"/>
      <c r="J139" s="83"/>
      <c r="K139" s="84"/>
      <c r="L139" s="84"/>
      <c r="M139" s="84"/>
      <c r="N139" s="84"/>
      <c r="O139" s="85"/>
    </row>
    <row r="140" customFormat="false" ht="15" hidden="false" customHeight="false" outlineLevel="0" collapsed="false">
      <c r="A140" s="86" t="n">
        <v>50220086</v>
      </c>
      <c r="B140" s="71" t="s">
        <v>89</v>
      </c>
      <c r="C140" s="86"/>
      <c r="D140" s="86"/>
      <c r="E140" s="86"/>
      <c r="F140" s="87"/>
      <c r="G140" s="3"/>
      <c r="H140" s="74"/>
      <c r="I140" s="75"/>
      <c r="J140" s="75"/>
      <c r="K140" s="76"/>
      <c r="L140" s="76"/>
      <c r="M140" s="76"/>
      <c r="N140" s="76"/>
      <c r="O140" s="77"/>
    </row>
    <row r="141" customFormat="false" ht="15" hidden="false" customHeight="false" outlineLevel="0" collapsed="false">
      <c r="A141" s="86" t="n">
        <v>50220085</v>
      </c>
      <c r="B141" s="79" t="s">
        <v>90</v>
      </c>
      <c r="C141" s="86"/>
      <c r="D141" s="86"/>
      <c r="E141" s="86"/>
      <c r="F141" s="86"/>
      <c r="G141" s="3"/>
      <c r="H141" s="88"/>
      <c r="I141" s="89"/>
      <c r="J141" s="89"/>
      <c r="K141" s="90"/>
      <c r="L141" s="90"/>
      <c r="M141" s="90"/>
      <c r="N141" s="90"/>
      <c r="O141" s="91"/>
    </row>
    <row r="142" customFormat="false" ht="15" hidden="false" customHeight="false" outlineLevel="0" collapsed="false">
      <c r="A142" s="78" t="s">
        <v>91</v>
      </c>
      <c r="B142" s="79" t="s">
        <v>92</v>
      </c>
      <c r="C142" s="80"/>
      <c r="D142" s="80"/>
      <c r="E142" s="80"/>
      <c r="F142" s="81" t="n">
        <v>11</v>
      </c>
      <c r="G142" s="3"/>
      <c r="H142" s="82"/>
      <c r="I142" s="83"/>
      <c r="J142" s="83"/>
      <c r="K142" s="84"/>
      <c r="L142" s="84"/>
      <c r="M142" s="84"/>
      <c r="N142" s="84"/>
      <c r="O142" s="85"/>
    </row>
    <row r="143" customFormat="false" ht="15" hidden="false" customHeight="false" outlineLevel="0" collapsed="false">
      <c r="A143" s="92" t="s">
        <v>93</v>
      </c>
      <c r="B143" s="93" t="s">
        <v>94</v>
      </c>
      <c r="C143" s="86"/>
      <c r="D143" s="86"/>
      <c r="E143" s="86"/>
      <c r="F143" s="87" t="n">
        <v>11</v>
      </c>
      <c r="G143" s="3"/>
      <c r="H143" s="88"/>
      <c r="I143" s="89"/>
      <c r="J143" s="89"/>
      <c r="K143" s="90"/>
      <c r="L143" s="90"/>
      <c r="M143" s="90"/>
      <c r="N143" s="90"/>
      <c r="O143" s="91"/>
    </row>
    <row r="144" customFormat="false" ht="15" hidden="false" customHeight="false" outlineLevel="0" collapsed="false">
      <c r="A144" s="86" t="n">
        <v>50220087</v>
      </c>
      <c r="B144" s="93" t="s">
        <v>95</v>
      </c>
      <c r="C144" s="86"/>
      <c r="D144" s="86"/>
      <c r="E144" s="86"/>
      <c r="F144" s="86"/>
      <c r="G144" s="3"/>
      <c r="H144" s="88"/>
      <c r="I144" s="89"/>
      <c r="J144" s="89"/>
      <c r="K144" s="90"/>
      <c r="L144" s="90"/>
      <c r="M144" s="90"/>
      <c r="N144" s="90"/>
      <c r="O144" s="91"/>
    </row>
    <row r="145" customFormat="false" ht="15" hidden="false" customHeight="false" outlineLevel="0" collapsed="false">
      <c r="A145" s="94" t="n">
        <v>50220026</v>
      </c>
      <c r="B145" s="93" t="s">
        <v>96</v>
      </c>
      <c r="C145" s="86"/>
      <c r="D145" s="86"/>
      <c r="E145" s="86"/>
      <c r="F145" s="87" t="n">
        <v>2</v>
      </c>
      <c r="G145" s="3"/>
      <c r="H145" s="95"/>
      <c r="I145" s="80"/>
      <c r="J145" s="80"/>
      <c r="K145" s="80"/>
      <c r="L145" s="80"/>
      <c r="M145" s="80"/>
      <c r="N145" s="80"/>
      <c r="O145" s="81"/>
    </row>
    <row r="146" customFormat="false" ht="15" hidden="false" customHeight="false" outlineLevel="0" collapsed="false">
      <c r="A146" s="96" t="n">
        <v>68061310</v>
      </c>
      <c r="B146" s="79" t="s">
        <v>97</v>
      </c>
      <c r="C146" s="80"/>
      <c r="D146" s="80"/>
      <c r="E146" s="80"/>
      <c r="F146" s="81" t="n">
        <v>4</v>
      </c>
      <c r="G146" s="3"/>
      <c r="H146" s="82" t="s">
        <v>99</v>
      </c>
      <c r="I146" s="83" t="s">
        <v>100</v>
      </c>
      <c r="J146" s="83"/>
      <c r="K146" s="84"/>
      <c r="L146" s="84"/>
      <c r="M146" s="84"/>
      <c r="N146" s="84"/>
      <c r="O146" s="85" t="n">
        <v>1</v>
      </c>
    </row>
    <row r="147" customFormat="false" ht="15" hidden="false" customHeight="false" outlineLevel="0" collapsed="false">
      <c r="A147" s="97"/>
      <c r="B147" s="98"/>
      <c r="C147" s="3"/>
      <c r="D147" s="3"/>
      <c r="E147" s="3"/>
      <c r="F147" s="62"/>
      <c r="G147" s="3"/>
      <c r="H147" s="88" t="s">
        <v>101</v>
      </c>
      <c r="I147" s="89" t="s">
        <v>102</v>
      </c>
      <c r="J147" s="89"/>
      <c r="K147" s="90"/>
      <c r="L147" s="90"/>
      <c r="M147" s="90"/>
      <c r="N147" s="80"/>
      <c r="O147" s="91" t="n">
        <v>0</v>
      </c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2"/>
      <c r="G148" s="3"/>
      <c r="H148" s="82" t="s">
        <v>103</v>
      </c>
      <c r="I148" s="83" t="s">
        <v>104</v>
      </c>
      <c r="J148" s="83"/>
      <c r="K148" s="84"/>
      <c r="L148" s="84"/>
      <c r="M148" s="84"/>
      <c r="N148" s="84"/>
      <c r="O148" s="85" t="n">
        <v>1</v>
      </c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2"/>
      <c r="G149" s="3"/>
      <c r="H149" s="88" t="s">
        <v>105</v>
      </c>
      <c r="I149" s="89" t="s">
        <v>106</v>
      </c>
      <c r="J149" s="89"/>
      <c r="K149" s="90"/>
      <c r="L149" s="90"/>
      <c r="M149" s="90"/>
      <c r="N149" s="90"/>
      <c r="O149" s="91" t="n">
        <v>0</v>
      </c>
    </row>
    <row r="150" customFormat="false" ht="15" hidden="false" customHeight="false" outlineLevel="0" collapsed="false">
      <c r="A150" s="3" t="s">
        <v>6</v>
      </c>
      <c r="B150" s="3"/>
      <c r="C150" s="3"/>
      <c r="D150" s="3"/>
      <c r="E150" s="3"/>
      <c r="F150" s="62"/>
      <c r="G150" s="3"/>
      <c r="H150" s="82" t="s">
        <v>107</v>
      </c>
      <c r="I150" s="83" t="s">
        <v>108</v>
      </c>
      <c r="J150" s="83"/>
      <c r="K150" s="84"/>
      <c r="L150" s="84"/>
      <c r="M150" s="84"/>
      <c r="N150" s="86"/>
      <c r="O150" s="85" t="n">
        <v>2</v>
      </c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2"/>
      <c r="G151" s="3"/>
      <c r="H151" s="88" t="s">
        <v>109</v>
      </c>
      <c r="I151" s="89" t="s">
        <v>110</v>
      </c>
      <c r="J151" s="89"/>
      <c r="K151" s="90"/>
      <c r="L151" s="90"/>
      <c r="M151" s="90"/>
      <c r="N151" s="90"/>
      <c r="O151" s="91" t="n">
        <v>0</v>
      </c>
    </row>
    <row r="152" customFormat="false" ht="15" hidden="false" customHeight="false" outlineLevel="0" collapsed="false">
      <c r="A152" s="70" t="s">
        <v>111</v>
      </c>
      <c r="B152" s="71" t="s">
        <v>112</v>
      </c>
      <c r="C152" s="71"/>
      <c r="D152" s="72"/>
      <c r="E152" s="72"/>
      <c r="F152" s="73" t="n">
        <v>0</v>
      </c>
      <c r="G152" s="3"/>
      <c r="H152" s="88" t="s">
        <v>113</v>
      </c>
      <c r="I152" s="89" t="s">
        <v>114</v>
      </c>
      <c r="J152" s="83"/>
      <c r="K152" s="84"/>
      <c r="L152" s="84"/>
      <c r="M152" s="84"/>
      <c r="N152" s="84"/>
      <c r="O152" s="100" t="n">
        <v>0</v>
      </c>
    </row>
    <row r="153" customFormat="false" ht="15" hidden="false" customHeight="false" outlineLevel="0" collapsed="false">
      <c r="A153" s="92" t="s">
        <v>115</v>
      </c>
      <c r="B153" s="93" t="s">
        <v>116</v>
      </c>
      <c r="C153" s="93"/>
      <c r="D153" s="86"/>
      <c r="E153" s="86"/>
      <c r="F153" s="87" t="n">
        <v>1</v>
      </c>
      <c r="G153" s="3"/>
      <c r="H153" s="86"/>
      <c r="I153" s="86"/>
      <c r="J153" s="86"/>
      <c r="K153" s="86"/>
      <c r="L153" s="86"/>
      <c r="M153" s="86"/>
      <c r="N153" s="86"/>
      <c r="O153" s="178"/>
    </row>
    <row r="154" customFormat="false" ht="15" hidden="false" customHeight="false" outlineLevel="0" collapsed="false">
      <c r="A154" s="78" t="s">
        <v>119</v>
      </c>
      <c r="B154" s="79" t="s">
        <v>120</v>
      </c>
      <c r="C154" s="79"/>
      <c r="D154" s="80"/>
      <c r="E154" s="80"/>
      <c r="F154" s="81" t="n">
        <v>1</v>
      </c>
      <c r="G154" s="3"/>
      <c r="H154" s="74" t="s">
        <v>117</v>
      </c>
      <c r="I154" s="75" t="s">
        <v>118</v>
      </c>
      <c r="J154" s="75"/>
      <c r="K154" s="76"/>
      <c r="L154" s="76"/>
      <c r="M154" s="76"/>
      <c r="N154" s="72"/>
      <c r="O154" s="77" t="n">
        <v>32</v>
      </c>
    </row>
    <row r="155" customFormat="false" ht="15" hidden="false" customHeight="false" outlineLevel="0" collapsed="false">
      <c r="A155" s="86" t="n">
        <v>53220120</v>
      </c>
      <c r="B155" s="93" t="s">
        <v>123</v>
      </c>
      <c r="C155" s="86"/>
      <c r="D155" s="86"/>
      <c r="E155" s="86"/>
      <c r="F155" s="86"/>
      <c r="G155" s="3"/>
      <c r="H155" s="82" t="s">
        <v>121</v>
      </c>
      <c r="I155" s="83" t="s">
        <v>122</v>
      </c>
      <c r="J155" s="83"/>
      <c r="K155" s="84"/>
      <c r="L155" s="84"/>
      <c r="M155" s="84"/>
      <c r="N155" s="86"/>
      <c r="O155" s="85" t="n">
        <v>0</v>
      </c>
    </row>
    <row r="156" customFormat="false" ht="15" hidden="false" customHeight="false" outlineLevel="0" collapsed="false">
      <c r="A156" s="70" t="s">
        <v>126</v>
      </c>
      <c r="B156" s="71" t="s">
        <v>127</v>
      </c>
      <c r="C156" s="71"/>
      <c r="D156" s="72"/>
      <c r="E156" s="72"/>
      <c r="F156" s="73" t="n">
        <v>0</v>
      </c>
      <c r="G156" s="3"/>
      <c r="H156" s="88" t="s">
        <v>124</v>
      </c>
      <c r="I156" s="89" t="s">
        <v>125</v>
      </c>
      <c r="J156" s="89"/>
      <c r="K156" s="90"/>
      <c r="L156" s="90"/>
      <c r="M156" s="90"/>
      <c r="N156" s="80"/>
      <c r="O156" s="91" t="n">
        <v>0</v>
      </c>
    </row>
    <row r="157" customFormat="false" ht="15" hidden="false" customHeight="false" outlineLevel="0" collapsed="false">
      <c r="A157" s="92" t="s">
        <v>128</v>
      </c>
      <c r="B157" s="93" t="s">
        <v>129</v>
      </c>
      <c r="C157" s="93"/>
      <c r="D157" s="86"/>
      <c r="E157" s="86"/>
      <c r="F157" s="87" t="n">
        <v>1</v>
      </c>
      <c r="G157" s="3"/>
      <c r="H157" s="69"/>
      <c r="I157" s="69"/>
      <c r="J157" s="69"/>
      <c r="K157" s="69"/>
      <c r="L157" s="69"/>
      <c r="M157" s="69"/>
      <c r="N157" s="3"/>
      <c r="O157" s="102"/>
    </row>
    <row r="158" customFormat="false" ht="15" hidden="false" customHeight="false" outlineLevel="0" collapsed="false">
      <c r="A158" s="92" t="s">
        <v>131</v>
      </c>
      <c r="B158" s="93" t="s">
        <v>132</v>
      </c>
      <c r="C158" s="86"/>
      <c r="D158" s="86"/>
      <c r="E158" s="86"/>
      <c r="F158" s="87" t="n">
        <v>1</v>
      </c>
      <c r="G158" s="3"/>
      <c r="H158" s="200" t="s">
        <v>130</v>
      </c>
      <c r="I158" s="104"/>
      <c r="J158" s="104"/>
      <c r="K158" s="105"/>
      <c r="L158" s="105"/>
      <c r="M158" s="105"/>
      <c r="N158" s="105"/>
      <c r="O158" s="106"/>
    </row>
    <row r="159" customFormat="false" ht="15" hidden="false" customHeight="false" outlineLevel="0" collapsed="false">
      <c r="A159" s="201" t="n">
        <v>54220001</v>
      </c>
      <c r="B159" s="71" t="s">
        <v>135</v>
      </c>
      <c r="C159" s="72"/>
      <c r="D159" s="72"/>
      <c r="E159" s="72"/>
      <c r="F159" s="73" t="n">
        <v>8340.5</v>
      </c>
      <c r="G159" s="3"/>
      <c r="H159" s="59" t="n">
        <v>0</v>
      </c>
      <c r="I159" s="98" t="s">
        <v>133</v>
      </c>
      <c r="J159" s="98"/>
      <c r="K159" s="3" t="s">
        <v>134</v>
      </c>
      <c r="L159" s="3"/>
      <c r="M159" s="3"/>
      <c r="N159" s="3"/>
      <c r="O159" s="107" t="n">
        <v>0</v>
      </c>
    </row>
    <row r="160" customFormat="false" ht="15" hidden="false" customHeight="false" outlineLevel="0" collapsed="false">
      <c r="A160" s="202"/>
      <c r="B160" s="93"/>
      <c r="C160" s="86"/>
      <c r="D160" s="86"/>
      <c r="E160" s="86"/>
      <c r="F160" s="87"/>
      <c r="G160" s="3"/>
      <c r="H160" s="203" t="n">
        <v>0</v>
      </c>
      <c r="I160" s="110" t="s">
        <v>133</v>
      </c>
      <c r="J160" s="110"/>
      <c r="K160" s="4" t="s">
        <v>136</v>
      </c>
      <c r="L160" s="4"/>
      <c r="M160" s="4"/>
      <c r="N160" s="4"/>
      <c r="O160" s="111" t="n">
        <v>30</v>
      </c>
    </row>
    <row r="161" customFormat="false" ht="15" hidden="false" customHeight="false" outlineLevel="0" collapsed="false">
      <c r="A161" s="202" t="n">
        <v>54220006</v>
      </c>
      <c r="B161" s="93" t="s">
        <v>137</v>
      </c>
      <c r="C161" s="86"/>
      <c r="D161" s="86"/>
      <c r="E161" s="86"/>
      <c r="F161" s="112" t="n">
        <v>8340.5</v>
      </c>
      <c r="G161" s="3"/>
      <c r="H161" s="97"/>
      <c r="I161" s="98"/>
      <c r="J161" s="98"/>
      <c r="K161" s="3"/>
      <c r="L161" s="3"/>
      <c r="M161" s="3"/>
      <c r="N161" s="3"/>
      <c r="O161" s="3"/>
    </row>
    <row r="162" customFormat="false" ht="15" hidden="false" customHeight="false" outlineLevel="0" collapsed="false">
      <c r="A162" s="95" t="n">
        <v>54220003</v>
      </c>
      <c r="B162" s="79" t="s">
        <v>139</v>
      </c>
      <c r="C162" s="80"/>
      <c r="D162" s="80"/>
      <c r="E162" s="80"/>
      <c r="F162" s="114" t="n">
        <v>8340.5</v>
      </c>
      <c r="G162" s="3"/>
      <c r="H162" s="113" t="s">
        <v>138</v>
      </c>
      <c r="I162" s="98"/>
      <c r="J162" s="98"/>
      <c r="K162" s="3"/>
      <c r="L162" s="3"/>
      <c r="M162" s="3"/>
      <c r="N162" s="3"/>
      <c r="O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113" t="s">
        <v>140</v>
      </c>
      <c r="I163" s="98"/>
      <c r="J163" s="98"/>
      <c r="K163" s="3"/>
      <c r="L163" s="3"/>
      <c r="M163" s="3"/>
      <c r="N163" s="3"/>
      <c r="O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113" t="s">
        <v>141</v>
      </c>
      <c r="I164" s="98"/>
      <c r="J164" s="98"/>
      <c r="K164" s="3"/>
      <c r="L164" s="3"/>
      <c r="M164" s="3"/>
      <c r="N164" s="3"/>
      <c r="O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97"/>
      <c r="J165" s="98"/>
      <c r="K165" s="98"/>
      <c r="L165" s="3"/>
      <c r="M165" s="3"/>
      <c r="N165" s="3"/>
      <c r="O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97"/>
      <c r="J166" s="98"/>
      <c r="K166" s="98"/>
      <c r="L166" s="3"/>
      <c r="M166" s="3"/>
      <c r="N166" s="3"/>
      <c r="O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97"/>
      <c r="J167" s="98"/>
      <c r="K167" s="98"/>
      <c r="L167" s="3"/>
      <c r="M167" s="3"/>
      <c r="N167" s="3"/>
      <c r="O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97"/>
      <c r="J168" s="98"/>
      <c r="K168" s="98"/>
      <c r="L168" s="3"/>
      <c r="M168" s="3"/>
      <c r="N168" s="3"/>
      <c r="O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97"/>
      <c r="J169" s="98"/>
      <c r="K169" s="98"/>
      <c r="L169" s="3"/>
      <c r="M169" s="3"/>
      <c r="N169" s="3"/>
      <c r="O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97"/>
      <c r="J170" s="98"/>
      <c r="K170" s="98"/>
      <c r="L170" s="3"/>
      <c r="M170" s="3"/>
      <c r="N170" s="3"/>
      <c r="O170" s="3"/>
    </row>
    <row r="171" customFormat="false" ht="15" hidden="false" customHeight="false" outlineLevel="0" collapsed="false">
      <c r="A171" s="3"/>
      <c r="B171" s="3"/>
      <c r="C171" s="7" t="n">
        <v>0</v>
      </c>
      <c r="D171" s="3"/>
      <c r="E171" s="3"/>
      <c r="F171" s="3"/>
      <c r="G171" s="3"/>
      <c r="H171" s="3"/>
      <c r="I171" s="97"/>
      <c r="J171" s="98"/>
      <c r="K171" s="98"/>
      <c r="L171" s="3"/>
      <c r="M171" s="3"/>
      <c r="N171" s="3"/>
      <c r="O171" s="3"/>
    </row>
    <row r="172" customFormat="false" ht="15" hidden="false" customHeight="false" outlineLevel="0" collapsed="false">
      <c r="A172" s="3"/>
      <c r="B172" s="3"/>
      <c r="C172" s="7" t="s">
        <v>32</v>
      </c>
      <c r="D172" s="3"/>
      <c r="E172" s="3"/>
      <c r="F172" s="3"/>
      <c r="G172" s="3"/>
      <c r="H172" s="3"/>
      <c r="I172" s="97"/>
      <c r="J172" s="98"/>
      <c r="K172" s="98"/>
      <c r="L172" s="3"/>
      <c r="M172" s="3"/>
      <c r="N172" s="3"/>
      <c r="O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97"/>
      <c r="J173" s="98"/>
      <c r="K173" s="98"/>
      <c r="L173" s="3"/>
      <c r="M173" s="3"/>
      <c r="N173" s="3"/>
      <c r="O173" s="3"/>
    </row>
    <row r="174" customFormat="false" ht="15" hidden="false" customHeight="false" outlineLevel="0" collapsed="false">
      <c r="A174" s="7" t="s">
        <v>13</v>
      </c>
      <c r="B174" s="7"/>
      <c r="D174" s="7"/>
      <c r="E174" s="3"/>
      <c r="F174" s="3"/>
      <c r="G174" s="3"/>
      <c r="H174" s="3"/>
      <c r="I174" s="97"/>
      <c r="J174" s="98"/>
      <c r="K174" s="98"/>
      <c r="L174" s="3"/>
      <c r="M174" s="3"/>
      <c r="N174" s="3"/>
      <c r="O174" s="3"/>
    </row>
    <row r="175" customFormat="false" ht="15" hidden="false" customHeight="false" outlineLevel="0" collapsed="false">
      <c r="A175" s="7" t="s">
        <v>24</v>
      </c>
      <c r="B175" s="7"/>
      <c r="D175" s="115" t="s">
        <v>143</v>
      </c>
      <c r="E175" s="62" t="s">
        <v>143</v>
      </c>
      <c r="F175" s="62" t="s">
        <v>144</v>
      </c>
      <c r="G175" s="3"/>
      <c r="H175" s="3"/>
      <c r="I175" s="97"/>
      <c r="J175" s="98"/>
      <c r="K175" s="98"/>
      <c r="L175" s="3"/>
      <c r="M175" s="3"/>
      <c r="N175" s="3"/>
      <c r="O175" s="3"/>
    </row>
    <row r="176" customFormat="false" ht="15" hidden="false" customHeight="false" outlineLevel="0" collapsed="false">
      <c r="A176" s="97" t="s">
        <v>9</v>
      </c>
      <c r="B176" s="3"/>
      <c r="C176" s="117" t="s">
        <v>145</v>
      </c>
      <c r="D176" s="117" t="s">
        <v>146</v>
      </c>
      <c r="E176" s="117" t="s">
        <v>147</v>
      </c>
      <c r="F176" s="117" t="s">
        <v>148</v>
      </c>
      <c r="G176" s="3"/>
      <c r="H176" s="3"/>
      <c r="I176" s="3"/>
      <c r="J176" s="3"/>
      <c r="K176" s="3"/>
      <c r="L176" s="3"/>
      <c r="M176" s="3"/>
      <c r="N176" s="3"/>
      <c r="O176" s="3"/>
    </row>
    <row r="177" customFormat="false" ht="15" hidden="false" customHeight="false" outlineLevel="0" collapsed="false">
      <c r="A177" s="8" t="n">
        <v>54043034</v>
      </c>
      <c r="B177" s="98" t="s">
        <v>149</v>
      </c>
      <c r="C177" s="1" t="n">
        <f aca="false">COUNT($A$102:$A$114)</f>
        <v>13</v>
      </c>
      <c r="D177" s="119" t="n">
        <f aca="false">VLOOKUP(A177,$N$205:$O$301,2,0)</f>
        <v>2.01</v>
      </c>
      <c r="E177" s="119" t="n">
        <f aca="false">D177*1.175</f>
        <v>2.36175</v>
      </c>
      <c r="F177" s="120" t="n">
        <f aca="false">E177*C177/(1-0.03)*$C$5</f>
        <v>22346.537628866</v>
      </c>
      <c r="H177" s="3" t="s">
        <v>150</v>
      </c>
      <c r="I177" s="3"/>
      <c r="J177" s="3"/>
      <c r="K177" s="3"/>
      <c r="L177" s="3"/>
      <c r="M177" s="3"/>
      <c r="N177" s="3"/>
      <c r="O177" s="3"/>
    </row>
    <row r="178" customFormat="false" ht="15" hidden="false" customHeight="false" outlineLevel="0" collapsed="false">
      <c r="A178" s="8" t="n">
        <v>54043044</v>
      </c>
      <c r="B178" s="98" t="s">
        <v>151</v>
      </c>
      <c r="C178" s="1" t="n">
        <f aca="false">COUNT($A$102:$A$114)</f>
        <v>13</v>
      </c>
      <c r="D178" s="119" t="n">
        <f aca="false">VLOOKUP(A178,$N$205:$O$301,2,0)</f>
        <v>2.13</v>
      </c>
      <c r="E178" s="119" t="n">
        <f aca="false">D178*1.175</f>
        <v>2.50275</v>
      </c>
      <c r="F178" s="120" t="n">
        <f aca="false">E178*C178/(1-0.03)*$C$5</f>
        <v>23680.6592783505</v>
      </c>
      <c r="H178" s="3" t="s">
        <v>150</v>
      </c>
      <c r="I178" s="3"/>
      <c r="J178" s="3"/>
      <c r="K178" s="3"/>
      <c r="L178" s="3"/>
      <c r="M178" s="3"/>
      <c r="N178" s="3"/>
      <c r="O178" s="3"/>
    </row>
    <row r="179" customFormat="false" ht="15" hidden="false" customHeight="false" outlineLevel="0" collapsed="false">
      <c r="A179" s="8" t="n">
        <v>54043064</v>
      </c>
      <c r="B179" s="98" t="s">
        <v>152</v>
      </c>
      <c r="C179" s="1" t="n">
        <f aca="false">COUNT($A$102:$A$114)</f>
        <v>13</v>
      </c>
      <c r="D179" s="119" t="n">
        <f aca="false">VLOOKUP(A179,$N$205:$O$301,2,0)</f>
        <v>2.16</v>
      </c>
      <c r="E179" s="119" t="n">
        <f aca="false">D179*1.175</f>
        <v>2.538</v>
      </c>
      <c r="F179" s="120" t="n">
        <f aca="false">E179*C179/(1-0.03)*$C$5</f>
        <v>24014.1896907217</v>
      </c>
      <c r="H179" s="122" t="s">
        <v>150</v>
      </c>
      <c r="I179" s="3"/>
      <c r="J179" s="3"/>
      <c r="K179" s="3"/>
      <c r="L179" s="3"/>
      <c r="M179" s="3"/>
      <c r="N179" s="3"/>
      <c r="O179" s="3"/>
    </row>
    <row r="180" customFormat="false" ht="15" hidden="false" customHeight="false" outlineLevel="0" collapsed="false">
      <c r="A180" s="116" t="s">
        <v>153</v>
      </c>
      <c r="B180" s="98" t="s">
        <v>154</v>
      </c>
      <c r="C180" s="1"/>
      <c r="D180" s="3" t="n">
        <f aca="false">VLOOKUP(A180,$N$205:$O$301,2,0)</f>
        <v>2.04</v>
      </c>
      <c r="E180" s="119"/>
      <c r="F180" s="120" t="n">
        <f aca="false">E180*C180/(1-0.03)*$C$5</f>
        <v>0</v>
      </c>
      <c r="H180" s="3"/>
      <c r="I180" s="3"/>
      <c r="J180" s="3"/>
      <c r="K180" s="3"/>
      <c r="L180" s="3"/>
      <c r="M180" s="3"/>
      <c r="N180" s="3"/>
      <c r="O180" s="3"/>
    </row>
    <row r="181" customFormat="false" ht="15" hidden="false" customHeight="false" outlineLevel="0" collapsed="false">
      <c r="A181" s="116" t="s">
        <v>155</v>
      </c>
      <c r="B181" s="98" t="s">
        <v>156</v>
      </c>
      <c r="C181" s="1"/>
      <c r="D181" s="3" t="n">
        <f aca="false">VLOOKUP(A181,$N$205:$O$301,2,0)</f>
        <v>2.13</v>
      </c>
      <c r="E181" s="119"/>
      <c r="F181" s="120" t="n">
        <f aca="false">E181*C181/(1-0.03)*$C$5</f>
        <v>0</v>
      </c>
      <c r="H181" s="3"/>
      <c r="I181" s="3"/>
      <c r="J181" s="3"/>
      <c r="K181" s="3"/>
      <c r="L181" s="3"/>
      <c r="M181" s="3"/>
      <c r="N181" s="3"/>
      <c r="O181" s="3"/>
    </row>
    <row r="182" customFormat="false" ht="15" hidden="false" customHeight="false" outlineLevel="0" collapsed="false">
      <c r="A182" s="8" t="n">
        <v>54043054</v>
      </c>
      <c r="B182" s="98" t="s">
        <v>157</v>
      </c>
      <c r="C182" s="1" t="n">
        <v>2</v>
      </c>
      <c r="D182" s="119" t="n">
        <f aca="false">VLOOKUP(A182,$N$205:$O$301,2,0)</f>
        <v>2.51</v>
      </c>
      <c r="E182" s="119" t="n">
        <f aca="false">D182*1.175</f>
        <v>2.94925</v>
      </c>
      <c r="F182" s="120" t="n">
        <f aca="false">E182*C182/(1-0.03)*$C$5</f>
        <v>4293.13505154639</v>
      </c>
      <c r="H182" s="122" t="s">
        <v>158</v>
      </c>
      <c r="I182" s="3"/>
      <c r="J182" s="3"/>
      <c r="K182" s="3"/>
      <c r="L182" s="3"/>
      <c r="M182" s="3"/>
      <c r="N182" s="3"/>
      <c r="O182" s="3"/>
    </row>
    <row r="183" customFormat="false" ht="15" hidden="false" customHeight="false" outlineLevel="0" collapsed="false">
      <c r="A183" s="8" t="n">
        <v>54042014</v>
      </c>
      <c r="B183" s="98" t="s">
        <v>159</v>
      </c>
      <c r="C183" s="1" t="n">
        <v>2</v>
      </c>
      <c r="D183" s="119" t="n">
        <f aca="false">VLOOKUP(A183,$N$205:$O$301,2,0)</f>
        <v>2.66</v>
      </c>
      <c r="E183" s="119" t="n">
        <f aca="false">D183*1.175</f>
        <v>3.1255</v>
      </c>
      <c r="F183" s="120" t="n">
        <f aca="false">E183*C183/(1-0.03)*$C$5</f>
        <v>4549.6969072165</v>
      </c>
      <c r="H183" s="122" t="s">
        <v>158</v>
      </c>
      <c r="I183" s="3"/>
      <c r="J183" s="3"/>
      <c r="K183" s="3"/>
      <c r="L183" s="3"/>
      <c r="M183" s="3"/>
      <c r="N183" s="3"/>
      <c r="O183" s="3"/>
    </row>
    <row r="184" customFormat="false" ht="15" hidden="false" customHeight="false" outlineLevel="0" collapsed="false">
      <c r="A184" s="116" t="s">
        <v>160</v>
      </c>
      <c r="B184" s="98" t="s">
        <v>161</v>
      </c>
      <c r="C184" s="3"/>
      <c r="D184" s="3"/>
      <c r="E184" s="3"/>
      <c r="F184" s="3"/>
      <c r="G184" s="97"/>
      <c r="H184" s="3"/>
      <c r="I184" s="3"/>
      <c r="J184" s="3"/>
      <c r="K184" s="3"/>
      <c r="L184" s="3"/>
      <c r="M184" s="3"/>
      <c r="N184" s="3"/>
      <c r="O184" s="3"/>
    </row>
    <row r="185" customFormat="false" ht="15" hidden="false" customHeight="false" outlineLevel="0" collapsed="false">
      <c r="A185" s="116" t="s">
        <v>162</v>
      </c>
      <c r="B185" s="98" t="s">
        <v>163</v>
      </c>
      <c r="C185" s="3"/>
      <c r="D185" s="3" t="n">
        <v>0</v>
      </c>
      <c r="E185" s="3"/>
      <c r="F185" s="3"/>
      <c r="G185" s="97"/>
      <c r="H185" s="3"/>
      <c r="I185" s="3"/>
      <c r="J185" s="3"/>
      <c r="K185" s="3"/>
      <c r="L185" s="3"/>
      <c r="M185" s="3"/>
      <c r="N185" s="3"/>
      <c r="O185" s="3"/>
    </row>
    <row r="186" customFormat="false" ht="15" hidden="false" customHeight="false" outlineLevel="0" collapsed="false">
      <c r="A186" s="116" t="s">
        <v>164</v>
      </c>
      <c r="B186" s="98" t="s">
        <v>165</v>
      </c>
      <c r="C186" s="3"/>
      <c r="D186" s="3" t="n">
        <v>0</v>
      </c>
      <c r="E186" s="3"/>
      <c r="F186" s="3"/>
      <c r="G186" s="97"/>
      <c r="H186" s="3"/>
      <c r="I186" s="3"/>
      <c r="J186" s="3"/>
      <c r="K186" s="3"/>
      <c r="L186" s="3"/>
      <c r="M186" s="3"/>
      <c r="N186" s="3"/>
      <c r="O186" s="3"/>
    </row>
    <row r="187" customFormat="false" ht="15" hidden="false" customHeight="false" outlineLevel="0" collapsed="false">
      <c r="A187" s="116" t="s">
        <v>166</v>
      </c>
      <c r="B187" s="98" t="s">
        <v>167</v>
      </c>
      <c r="C187" s="3"/>
      <c r="D187" s="3" t="n">
        <v>0</v>
      </c>
      <c r="E187" s="3"/>
      <c r="F187" s="3"/>
      <c r="G187" s="97"/>
      <c r="H187" s="3"/>
      <c r="I187" s="3"/>
      <c r="J187" s="3"/>
      <c r="K187" s="3"/>
      <c r="L187" s="3"/>
      <c r="M187" s="3"/>
      <c r="N187" s="3"/>
      <c r="O187" s="3"/>
    </row>
    <row r="188" customFormat="false" ht="15" hidden="false" customHeight="false" outlineLevel="0" collapsed="false">
      <c r="A188" s="123" t="s">
        <v>168</v>
      </c>
      <c r="B188" s="98" t="s">
        <v>169</v>
      </c>
      <c r="C188" s="3"/>
      <c r="D188" s="4" t="n">
        <v>0</v>
      </c>
      <c r="E188" s="4"/>
      <c r="F188" s="4"/>
      <c r="G188" s="97"/>
      <c r="H188" s="3"/>
      <c r="I188" s="3"/>
      <c r="J188" s="3"/>
      <c r="K188" s="3"/>
      <c r="L188" s="3"/>
      <c r="M188" s="3"/>
      <c r="N188" s="3"/>
      <c r="O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125" t="str">
        <f aca="false">SUM(F177:F188)</f>
        <v>78,907</v>
      </c>
      <c r="G189" s="3"/>
      <c r="H189" s="3"/>
      <c r="I189" s="3"/>
      <c r="J189" s="3"/>
      <c r="K189" s="3"/>
      <c r="L189" s="3"/>
      <c r="M189" s="3"/>
      <c r="N189" s="3"/>
      <c r="O189" s="3"/>
    </row>
    <row r="190" customFormat="false" ht="15" hidden="false" customHeight="false" outlineLevel="0" collapsed="false">
      <c r="A190" s="97" t="s">
        <v>170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customFormat="false" ht="26.25" hidden="false" customHeight="true" outlineLevel="0" collapsed="false">
      <c r="A191" s="62"/>
      <c r="B191" s="126" t="s">
        <v>171</v>
      </c>
      <c r="C191" s="127" t="s">
        <v>172</v>
      </c>
      <c r="D191" s="127"/>
      <c r="E191" s="127" t="s">
        <v>173</v>
      </c>
      <c r="F191" s="127"/>
      <c r="G191" s="127"/>
      <c r="H191" s="126" t="s">
        <v>174</v>
      </c>
      <c r="I191" s="126"/>
      <c r="J191" s="62"/>
      <c r="K191" s="62"/>
      <c r="L191" s="62"/>
      <c r="M191" s="3"/>
      <c r="N191" s="3"/>
      <c r="O191" s="3"/>
    </row>
    <row r="192" customFormat="false" ht="15" hidden="false" customHeight="false" outlineLevel="0" collapsed="false">
      <c r="A192" s="128" t="s">
        <v>175</v>
      </c>
      <c r="B192" s="129" t="s">
        <v>47</v>
      </c>
      <c r="C192" s="130" t="s">
        <v>52</v>
      </c>
      <c r="D192" s="131" t="s">
        <v>84</v>
      </c>
      <c r="E192" s="61" t="s">
        <v>52</v>
      </c>
      <c r="F192" s="128" t="s">
        <v>176</v>
      </c>
      <c r="G192" s="107" t="s">
        <v>177</v>
      </c>
      <c r="H192" s="132" t="s">
        <v>178</v>
      </c>
      <c r="I192" s="133" t="s">
        <v>84</v>
      </c>
      <c r="J192" s="128" t="s">
        <v>57</v>
      </c>
      <c r="K192" s="128" t="s">
        <v>179</v>
      </c>
      <c r="L192" s="62"/>
      <c r="M192" s="3"/>
      <c r="N192" s="3"/>
      <c r="O192" s="3"/>
    </row>
    <row r="193" customFormat="false" ht="15" hidden="false" customHeight="false" outlineLevel="0" collapsed="false">
      <c r="A193" s="134" t="n">
        <v>1</v>
      </c>
      <c r="B193" s="127" t="n">
        <v>10</v>
      </c>
      <c r="C193" s="134" t="n">
        <v>2387</v>
      </c>
      <c r="D193" s="106" t="n">
        <v>7</v>
      </c>
      <c r="E193" s="134" t="n">
        <v>2471</v>
      </c>
      <c r="F193" s="135" t="n">
        <v>2</v>
      </c>
      <c r="G193" s="106" t="n">
        <v>0</v>
      </c>
      <c r="H193" s="134" t="n">
        <v>0</v>
      </c>
      <c r="I193" s="106" t="n">
        <v>0</v>
      </c>
      <c r="J193" s="135" t="n">
        <v>0</v>
      </c>
      <c r="K193" s="106" t="n">
        <v>0</v>
      </c>
      <c r="L193" s="62"/>
      <c r="M193" s="3"/>
      <c r="N193" s="3"/>
      <c r="O193" s="3"/>
    </row>
    <row r="194" customFormat="false" ht="15" hidden="false" customHeight="false" outlineLevel="0" collapsed="false">
      <c r="A194" s="136" t="n">
        <v>2</v>
      </c>
      <c r="B194" s="137" t="n">
        <v>10</v>
      </c>
      <c r="C194" s="136" t="n">
        <v>2387</v>
      </c>
      <c r="D194" s="111" t="n">
        <v>4</v>
      </c>
      <c r="E194" s="136" t="n">
        <v>2471</v>
      </c>
      <c r="F194" s="135" t="n">
        <v>2</v>
      </c>
      <c r="G194" s="106" t="n">
        <v>0</v>
      </c>
      <c r="H194" s="136" t="n">
        <v>0</v>
      </c>
      <c r="I194" s="106" t="n">
        <v>0</v>
      </c>
      <c r="J194" s="117" t="n">
        <v>0</v>
      </c>
      <c r="K194" s="111"/>
      <c r="L194" s="62"/>
      <c r="M194" s="3"/>
      <c r="N194" s="3"/>
      <c r="O194" s="3"/>
    </row>
    <row r="195" customFormat="false" ht="15" hidden="false" customHeight="false" outlineLevel="0" collapsed="false">
      <c r="A195" s="61" t="n">
        <v>3</v>
      </c>
      <c r="B195" s="138" t="n">
        <v>0</v>
      </c>
      <c r="C195" s="61" t="n">
        <v>0</v>
      </c>
      <c r="D195" s="107" t="n">
        <v>0</v>
      </c>
      <c r="E195" s="61" t="n">
        <v>0</v>
      </c>
      <c r="F195" s="135" t="n">
        <v>0</v>
      </c>
      <c r="G195" s="106" t="n">
        <v>0</v>
      </c>
      <c r="H195" s="61" t="n">
        <v>0</v>
      </c>
      <c r="I195" s="106" t="n">
        <v>0</v>
      </c>
      <c r="J195" s="62" t="n">
        <v>0</v>
      </c>
      <c r="K195" s="107"/>
      <c r="L195" s="62"/>
      <c r="M195" s="3"/>
      <c r="N195" s="3"/>
      <c r="O195" s="3"/>
    </row>
    <row r="196" customFormat="false" ht="15" hidden="false" customHeight="false" outlineLevel="0" collapsed="false">
      <c r="A196" s="136" t="n">
        <v>4</v>
      </c>
      <c r="B196" s="137" t="n">
        <v>0</v>
      </c>
      <c r="C196" s="136" t="n">
        <v>0</v>
      </c>
      <c r="D196" s="111" t="n">
        <v>0</v>
      </c>
      <c r="E196" s="136" t="n">
        <v>0</v>
      </c>
      <c r="F196" s="135" t="n">
        <v>0</v>
      </c>
      <c r="G196" s="106" t="n">
        <v>0</v>
      </c>
      <c r="H196" s="136" t="n">
        <v>0</v>
      </c>
      <c r="I196" s="106" t="n">
        <v>0</v>
      </c>
      <c r="J196" s="117" t="n">
        <v>0</v>
      </c>
      <c r="K196" s="111"/>
      <c r="L196" s="62"/>
      <c r="M196" s="3"/>
      <c r="N196" s="3"/>
      <c r="O196" s="3"/>
    </row>
    <row r="197" customFormat="false" ht="15" hidden="false" customHeight="false" outlineLevel="0" collapsed="false">
      <c r="A197" s="61" t="n">
        <v>5</v>
      </c>
      <c r="B197" s="138" t="n">
        <v>0</v>
      </c>
      <c r="C197" s="61" t="n">
        <v>0</v>
      </c>
      <c r="D197" s="107" t="n">
        <v>0</v>
      </c>
      <c r="E197" s="61" t="n">
        <v>0</v>
      </c>
      <c r="F197" s="135" t="n">
        <v>0</v>
      </c>
      <c r="G197" s="106" t="n">
        <v>0</v>
      </c>
      <c r="H197" s="61" t="n">
        <v>0</v>
      </c>
      <c r="I197" s="106" t="n">
        <v>0</v>
      </c>
      <c r="J197" s="62" t="n">
        <v>0</v>
      </c>
      <c r="K197" s="107"/>
      <c r="L197" s="62"/>
      <c r="M197" s="3"/>
      <c r="N197" s="3"/>
      <c r="O197" s="3"/>
    </row>
    <row r="198" customFormat="false" ht="15" hidden="false" customHeight="false" outlineLevel="0" collapsed="false">
      <c r="A198" s="136" t="n">
        <v>6</v>
      </c>
      <c r="B198" s="137" t="n">
        <v>0</v>
      </c>
      <c r="C198" s="136" t="n">
        <v>0</v>
      </c>
      <c r="D198" s="111" t="n">
        <v>0</v>
      </c>
      <c r="E198" s="136" t="n">
        <v>0</v>
      </c>
      <c r="F198" s="135" t="n">
        <v>0</v>
      </c>
      <c r="G198" s="106" t="n">
        <v>0</v>
      </c>
      <c r="H198" s="136" t="n">
        <v>0</v>
      </c>
      <c r="I198" s="106" t="n">
        <v>0</v>
      </c>
      <c r="J198" s="117" t="n">
        <v>0</v>
      </c>
      <c r="K198" s="111"/>
      <c r="L198" s="62"/>
      <c r="M198" s="3"/>
      <c r="N198" s="3"/>
      <c r="O198" s="3"/>
    </row>
    <row r="199" customFormat="false" ht="15" hidden="false" customHeight="false" outlineLevel="0" collapsed="false">
      <c r="A199" s="61" t="n">
        <v>7</v>
      </c>
      <c r="B199" s="138" t="n">
        <v>0</v>
      </c>
      <c r="C199" s="61" t="n">
        <v>0</v>
      </c>
      <c r="D199" s="107" t="n">
        <v>0</v>
      </c>
      <c r="E199" s="61" t="n">
        <v>0</v>
      </c>
      <c r="F199" s="135" t="n">
        <v>0</v>
      </c>
      <c r="G199" s="106" t="n">
        <v>0</v>
      </c>
      <c r="H199" s="61" t="n">
        <v>0</v>
      </c>
      <c r="I199" s="106" t="n">
        <v>0</v>
      </c>
      <c r="J199" s="62" t="n">
        <v>0</v>
      </c>
      <c r="K199" s="107"/>
      <c r="L199" s="62"/>
      <c r="M199" s="3"/>
      <c r="N199" s="3"/>
      <c r="O199" s="3"/>
    </row>
    <row r="200" customFormat="false" ht="15" hidden="false" customHeight="false" outlineLevel="0" collapsed="false">
      <c r="A200" s="136" t="n">
        <v>8</v>
      </c>
      <c r="B200" s="137" t="n">
        <v>0</v>
      </c>
      <c r="C200" s="136" t="n">
        <v>0</v>
      </c>
      <c r="D200" s="111" t="n">
        <v>0</v>
      </c>
      <c r="E200" s="136" t="n">
        <v>0</v>
      </c>
      <c r="F200" s="135" t="n">
        <v>0</v>
      </c>
      <c r="G200" s="106" t="n">
        <v>0</v>
      </c>
      <c r="H200" s="136" t="n">
        <v>0</v>
      </c>
      <c r="I200" s="106" t="n">
        <v>0</v>
      </c>
      <c r="J200" s="117" t="n">
        <v>0</v>
      </c>
      <c r="K200" s="111"/>
      <c r="L200" s="62"/>
      <c r="M200" s="3"/>
      <c r="N200" s="3"/>
      <c r="O200" s="3"/>
    </row>
    <row r="201" customFormat="false" ht="15" hidden="false" customHeight="false" outlineLevel="0" collapsed="false">
      <c r="A201" s="136" t="n">
        <v>9</v>
      </c>
      <c r="B201" s="117" t="n">
        <v>0</v>
      </c>
      <c r="C201" s="136" t="n">
        <v>0</v>
      </c>
      <c r="D201" s="111" t="n">
        <v>0</v>
      </c>
      <c r="E201" s="136" t="n">
        <v>0</v>
      </c>
      <c r="F201" s="135" t="n">
        <v>0</v>
      </c>
      <c r="G201" s="106" t="n">
        <v>0</v>
      </c>
      <c r="H201" s="136" t="n">
        <v>0</v>
      </c>
      <c r="I201" s="106" t="n">
        <v>0</v>
      </c>
      <c r="J201" s="117" t="n">
        <v>0</v>
      </c>
      <c r="K201" s="111"/>
      <c r="L201" s="62"/>
      <c r="M201" s="3"/>
      <c r="N201" s="3"/>
      <c r="O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customFormat="false" ht="15" hidden="false" customHeight="false" outlineLevel="0" collapsed="false">
      <c r="A203" s="11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customFormat="false" ht="15.75" hidden="false" customHeight="true" outlineLevel="0" collapsed="false">
      <c r="A204" s="113"/>
      <c r="B204" s="1"/>
      <c r="C204" s="1"/>
      <c r="D204" s="1"/>
      <c r="E204" s="1"/>
      <c r="F204" s="1"/>
      <c r="G204" s="115" t="s">
        <v>143</v>
      </c>
      <c r="H204" s="115" t="s">
        <v>143</v>
      </c>
      <c r="I204" s="115" t="s">
        <v>180</v>
      </c>
      <c r="J204" s="1"/>
      <c r="K204" s="3"/>
      <c r="L204" s="3"/>
      <c r="M204" s="3"/>
      <c r="N204" s="3"/>
      <c r="O204" s="3"/>
    </row>
    <row r="205" customFormat="false" ht="15" hidden="false" customHeight="false" outlineLevel="0" collapsed="false">
      <c r="B205" s="5" t="s">
        <v>181</v>
      </c>
      <c r="C205" s="142" t="s">
        <v>182</v>
      </c>
      <c r="D205" s="5" t="s">
        <v>183</v>
      </c>
      <c r="E205" s="5" t="s">
        <v>184</v>
      </c>
      <c r="F205" s="142" t="s">
        <v>185</v>
      </c>
      <c r="G205" s="142" t="s">
        <v>186</v>
      </c>
      <c r="H205" s="142" t="s">
        <v>187</v>
      </c>
      <c r="I205" s="142" t="s">
        <v>188</v>
      </c>
      <c r="J205" s="142" t="s">
        <v>189</v>
      </c>
      <c r="M205" s="143" t="s">
        <v>190</v>
      </c>
      <c r="N205" s="140" t="n">
        <v>50220020</v>
      </c>
      <c r="O205" s="141" t="n">
        <v>3.52</v>
      </c>
    </row>
    <row r="206" customFormat="false" ht="15" hidden="false" customHeight="false" outlineLevel="0" collapsed="false">
      <c r="B206" s="6" t="s">
        <v>43</v>
      </c>
      <c r="C206" s="139" t="str">
        <f aca="false">SUM(B60:B68)/1000</f>
        <v>8.3</v>
      </c>
      <c r="D206" s="64" t="n">
        <v>0.14</v>
      </c>
      <c r="E206" s="139" t="n">
        <f aca="false">C206/(1-D206)</f>
        <v>9.65116279069768</v>
      </c>
      <c r="F206" s="1" t="n">
        <v>11221205</v>
      </c>
      <c r="G206" s="145" t="n">
        <f aca="false">VLOOKUP(F206,$N$205:$O$301,2,0)</f>
        <v>5.75</v>
      </c>
      <c r="H206" s="139" t="n">
        <f aca="false">G206*1.175</f>
        <v>6.75625</v>
      </c>
      <c r="I206" s="1" t="n">
        <f aca="false">H206*1.06*$C$5*E206</f>
        <v>48797.3141569768</v>
      </c>
      <c r="J206" s="1"/>
      <c r="M206" s="146" t="s">
        <v>191</v>
      </c>
      <c r="N206" s="8" t="n">
        <v>50220021</v>
      </c>
      <c r="O206" s="144" t="n">
        <v>3.52</v>
      </c>
    </row>
    <row r="207" customFormat="false" ht="15" hidden="false" customHeight="false" outlineLevel="0" collapsed="false">
      <c r="B207" s="6" t="s">
        <v>59</v>
      </c>
      <c r="C207" s="139" t="str">
        <f aca="false">SUM(B72:B80)/1000</f>
        <v>8.3</v>
      </c>
      <c r="D207" s="64" t="n">
        <f aca="false">+D206</f>
        <v>0.14</v>
      </c>
      <c r="E207" s="139" t="n">
        <f aca="false">C207/(1-D207)</f>
        <v>9.65116279069768</v>
      </c>
      <c r="F207" s="1" t="n">
        <v>11223001</v>
      </c>
      <c r="G207" s="145" t="n">
        <f aca="false">VLOOKUP(F207,$N$205:$O$301,2,0)</f>
        <v>5.25</v>
      </c>
      <c r="H207" s="139" t="n">
        <f aca="false">G207*1.175</f>
        <v>6.16875</v>
      </c>
      <c r="I207" s="1" t="n">
        <f aca="false">H207*1.06*$C$5*E207</f>
        <v>44554.0694476744</v>
      </c>
      <c r="J207" s="1"/>
      <c r="M207" s="146" t="s">
        <v>192</v>
      </c>
      <c r="N207" s="8" t="n">
        <v>50220022</v>
      </c>
      <c r="O207" s="144" t="n">
        <v>1.19</v>
      </c>
    </row>
    <row r="208" customFormat="false" ht="15" hidden="false" customHeight="false" outlineLevel="0" collapsed="false">
      <c r="B208" s="1" t="s">
        <v>193</v>
      </c>
      <c r="C208" s="139" t="str">
        <f aca="false">SUM(B84:B92)/1000</f>
        <v>8.3</v>
      </c>
      <c r="D208" s="64" t="n">
        <f aca="false">+D207</f>
        <v>0.14</v>
      </c>
      <c r="E208" s="139" t="str">
        <f aca="false">C208/(1-H110)</f>
        <v>8.3</v>
      </c>
      <c r="F208" s="1" t="n">
        <v>11222206</v>
      </c>
      <c r="G208" s="145" t="n">
        <f aca="false">VLOOKUP(F208,$N$205:$O$301,2,0)</f>
        <v>5.71</v>
      </c>
      <c r="H208" s="139" t="n">
        <f aca="false">G208*1.175</f>
        <v>6.70925</v>
      </c>
      <c r="I208" s="1" t="n">
        <f aca="false">H208*1.06*$C$5*E208</f>
        <v>41673.754939</v>
      </c>
      <c r="J208" s="1"/>
      <c r="M208" s="146" t="s">
        <v>194</v>
      </c>
      <c r="N208" s="8" t="n">
        <v>50220024</v>
      </c>
      <c r="O208" s="144" t="n">
        <v>1</v>
      </c>
    </row>
    <row r="209" customFormat="false" ht="15" hidden="false" customHeight="false" outlineLevel="0" collapsed="false">
      <c r="B209" s="1" t="s">
        <v>195</v>
      </c>
      <c r="C209" s="139" t="n">
        <f aca="false">SUM($M$59:$M$88)*2/1000</f>
        <v>16.256</v>
      </c>
      <c r="D209" s="64" t="str">
        <f aca="false">+H110</f>
        <v>0%</v>
      </c>
      <c r="E209" s="139" t="n">
        <f aca="false">C209/(1-D209)</f>
        <v>16.256</v>
      </c>
      <c r="F209" s="1" t="n">
        <v>50220070</v>
      </c>
      <c r="G209" s="145" t="str">
        <f aca="false">+O268</f>
        <v>2.85</v>
      </c>
      <c r="H209" s="139" t="n">
        <f aca="false">G209*1.175</f>
        <v>3.34875</v>
      </c>
      <c r="I209" s="1" t="n">
        <f aca="false">H209*1.06*$C$5*E209</f>
        <v>40738.6828608</v>
      </c>
      <c r="J209" s="1"/>
      <c r="M209" s="146" t="s">
        <v>196</v>
      </c>
      <c r="N209" s="8" t="n">
        <v>50220026</v>
      </c>
      <c r="O209" s="144" t="n">
        <v>1</v>
      </c>
    </row>
    <row r="210" customFormat="false" ht="15" hidden="false" customHeight="false" outlineLevel="0" collapsed="false">
      <c r="B210" s="5" t="s">
        <v>197</v>
      </c>
      <c r="C210" s="147" t="n">
        <f aca="false">SUM($M$59:$M$88)*2/1000</f>
        <v>16.256</v>
      </c>
      <c r="D210" s="148" t="str">
        <f aca="false">+D209</f>
        <v>0%</v>
      </c>
      <c r="E210" s="147" t="n">
        <f aca="false">C210/(1-D210)</f>
        <v>16.256</v>
      </c>
      <c r="F210" s="5" t="str">
        <f aca="false">+'[1]price list'!$b$77</f>
        <v>#REF!</v>
      </c>
      <c r="G210" s="149" t="str">
        <f aca="false">VLOOKUP(F210,$N$205:$O$301,2,0)</f>
        <v>#REF!</v>
      </c>
      <c r="H210" s="147" t="e">
        <f aca="false">G210*1.175</f>
        <v>#VALUE!</v>
      </c>
      <c r="I210" s="5" t="e">
        <f aca="false">H210*1.06*$C$5*E210</f>
        <v>#VALUE!</v>
      </c>
      <c r="J210" s="5"/>
      <c r="M210" s="146" t="s">
        <v>198</v>
      </c>
      <c r="N210" s="8" t="n">
        <v>68061310</v>
      </c>
      <c r="O210" s="144" t="n">
        <v>0.1</v>
      </c>
    </row>
    <row r="211" customFormat="false" ht="15" hidden="false" customHeight="false" outlineLevel="0" collapsed="false">
      <c r="B211" s="1" t="s">
        <v>199</v>
      </c>
      <c r="C211" s="139" t="str">
        <f aca="false">SUM(C206:C210)</f>
        <v>57.5</v>
      </c>
      <c r="D211" s="1"/>
      <c r="E211" s="139" t="str">
        <f aca="false">SUM(E206:E210)</f>
        <v>60.2</v>
      </c>
      <c r="F211" s="1"/>
      <c r="G211" s="1"/>
      <c r="H211" s="1"/>
      <c r="I211" s="6" t="str">
        <f aca="false">SUM(I206:I210)</f>
        <v>#REF!</v>
      </c>
      <c r="J211" s="1"/>
      <c r="M211" s="146" t="s">
        <v>200</v>
      </c>
      <c r="N211" s="150" t="n">
        <v>53220068</v>
      </c>
      <c r="O211" s="144" t="n">
        <v>0.31</v>
      </c>
    </row>
    <row r="212" customFormat="false" ht="15" hidden="false" customHeight="false" outlineLevel="0" collapsed="false">
      <c r="B212" s="193"/>
      <c r="E212" s="193"/>
      <c r="F212" s="193"/>
      <c r="M212" s="146" t="s">
        <v>201</v>
      </c>
      <c r="N212" s="150" t="n">
        <v>53220069</v>
      </c>
      <c r="O212" s="144" t="n">
        <v>0.31</v>
      </c>
    </row>
    <row r="213" customFormat="false" ht="15" hidden="false" customHeight="false" outlineLevel="0" collapsed="false">
      <c r="B213" s="193"/>
      <c r="E213" s="193"/>
      <c r="F213" s="193"/>
      <c r="M213" s="146" t="s">
        <v>202</v>
      </c>
      <c r="N213" s="150" t="n">
        <v>53220103</v>
      </c>
      <c r="O213" s="144" t="n">
        <v>0.37</v>
      </c>
    </row>
    <row r="214" customFormat="false" ht="15" hidden="false" customHeight="false" outlineLevel="0" collapsed="false">
      <c r="B214" s="193"/>
      <c r="E214" s="193"/>
      <c r="F214" s="193"/>
      <c r="M214" s="146" t="s">
        <v>203</v>
      </c>
      <c r="N214" s="150" t="n">
        <v>53220104</v>
      </c>
      <c r="O214" s="144" t="n">
        <v>0.37</v>
      </c>
    </row>
    <row r="215" customFormat="false" ht="15" hidden="false" customHeight="false" outlineLevel="0" collapsed="false">
      <c r="B215" s="193"/>
      <c r="E215" s="193"/>
      <c r="F215" s="193"/>
      <c r="M215" s="146" t="s">
        <v>204</v>
      </c>
      <c r="N215" s="150" t="n">
        <v>68980502</v>
      </c>
      <c r="O215" s="144" t="n">
        <v>0.07</v>
      </c>
    </row>
    <row r="216" customFormat="false" ht="15" hidden="false" customHeight="false" outlineLevel="0" collapsed="false">
      <c r="B216" s="193"/>
      <c r="E216" s="193"/>
      <c r="F216" s="193"/>
      <c r="M216" s="146" t="s">
        <v>205</v>
      </c>
      <c r="N216" s="150" t="n">
        <v>68980501</v>
      </c>
      <c r="O216" s="144" t="n">
        <v>0.07</v>
      </c>
    </row>
    <row r="217" customFormat="false" ht="15" hidden="false" customHeight="false" outlineLevel="0" collapsed="false">
      <c r="B217" s="193"/>
      <c r="E217" s="193"/>
      <c r="F217" s="193"/>
      <c r="M217" s="146" t="s">
        <v>206</v>
      </c>
      <c r="N217" s="150" t="n">
        <v>68980503</v>
      </c>
      <c r="O217" s="144" t="n">
        <v>0.1</v>
      </c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15" t="s">
        <v>143</v>
      </c>
      <c r="H218" s="115" t="s">
        <v>143</v>
      </c>
      <c r="I218" s="115" t="s">
        <v>180</v>
      </c>
      <c r="M218" s="146" t="s">
        <v>207</v>
      </c>
      <c r="N218" s="150" t="n">
        <v>53220121</v>
      </c>
      <c r="O218" s="144" t="n">
        <v>0.12</v>
      </c>
    </row>
    <row r="219" customFormat="false" ht="15.75" hidden="false" customHeight="true" outlineLevel="0" collapsed="false">
      <c r="A219" s="1"/>
      <c r="B219" s="151" t="s">
        <v>4</v>
      </c>
      <c r="C219" s="142" t="s">
        <v>208</v>
      </c>
      <c r="D219" s="142" t="s">
        <v>209</v>
      </c>
      <c r="E219" s="142" t="s">
        <v>210</v>
      </c>
      <c r="F219" s="142" t="str">
        <f aca="false">+F205</f>
        <v>Code</v>
      </c>
      <c r="G219" s="142" t="str">
        <f aca="false">+G205</f>
        <v>List Price</v>
      </c>
      <c r="H219" s="142" t="s">
        <v>187</v>
      </c>
      <c r="I219" s="142" t="s">
        <v>188</v>
      </c>
      <c r="M219" s="146" t="s">
        <v>211</v>
      </c>
      <c r="N219" s="150" t="n">
        <v>53220122</v>
      </c>
      <c r="O219" s="144" t="n">
        <v>0.12</v>
      </c>
    </row>
    <row r="220" customFormat="false" ht="15" hidden="false" customHeight="false" outlineLevel="0" collapsed="false">
      <c r="A220" s="1"/>
      <c r="B220" s="71" t="s">
        <v>86</v>
      </c>
      <c r="C220" s="139" t="n">
        <v>12</v>
      </c>
      <c r="D220" s="64" t="n">
        <v>0.03</v>
      </c>
      <c r="E220" s="139" t="n">
        <f aca="false">C220/(1-D220)</f>
        <v>12.3711340206186</v>
      </c>
      <c r="F220" s="140" t="n">
        <v>50220020</v>
      </c>
      <c r="G220" s="145" t="n">
        <f aca="false">VLOOKUP(F220,$N$205:$O$301,2,0)</f>
        <v>3.52</v>
      </c>
      <c r="H220" s="145" t="n">
        <f aca="false">G220*1.175</f>
        <v>4.136</v>
      </c>
      <c r="I220" s="1" t="n">
        <f aca="false">H220*1.06*$C$5*E220</f>
        <v>38291.3438350515</v>
      </c>
      <c r="M220" s="146" t="s">
        <v>212</v>
      </c>
      <c r="N220" s="150" t="n">
        <v>53220123</v>
      </c>
      <c r="O220" s="144" t="n">
        <v>0.12</v>
      </c>
    </row>
    <row r="221" customFormat="false" ht="15" hidden="false" customHeight="false" outlineLevel="0" collapsed="false">
      <c r="A221" s="1"/>
      <c r="B221" s="79" t="s">
        <v>88</v>
      </c>
      <c r="C221" s="139" t="n">
        <v>12</v>
      </c>
      <c r="D221" s="64" t="n">
        <f aca="false">+D220</f>
        <v>0.03</v>
      </c>
      <c r="E221" s="139" t="n">
        <f aca="false">C221/(1-D221)</f>
        <v>12.3711340206186</v>
      </c>
      <c r="F221" s="8" t="n">
        <v>50220021</v>
      </c>
      <c r="G221" s="145" t="n">
        <f aca="false">VLOOKUP(F221,$N$205:$O$301,2,0)</f>
        <v>3.52</v>
      </c>
      <c r="H221" s="145" t="n">
        <f aca="false">G221*1.175</f>
        <v>4.136</v>
      </c>
      <c r="I221" s="1" t="n">
        <f aca="false">H221*1.06*$C$5*E221</f>
        <v>38291.3438350515</v>
      </c>
      <c r="M221" s="146" t="s">
        <v>213</v>
      </c>
      <c r="N221" s="150" t="n">
        <v>50220037</v>
      </c>
      <c r="O221" s="144" t="n">
        <v>35.58</v>
      </c>
    </row>
    <row r="222" customFormat="false" ht="15" hidden="false" customHeight="false" outlineLevel="0" collapsed="false">
      <c r="A222" s="1"/>
      <c r="B222" s="71" t="s">
        <v>89</v>
      </c>
      <c r="C222" s="152"/>
      <c r="D222" s="64" t="n">
        <f aca="false">+D221</f>
        <v>0.03</v>
      </c>
      <c r="E222" s="139" t="n">
        <f aca="false">C222/(1-D222)</f>
        <v>0</v>
      </c>
      <c r="F222" s="153" t="n">
        <v>50220086</v>
      </c>
      <c r="G222" s="145" t="e">
        <f aca="false">VLOOKUP(F222,$N$205:$O$301,2,0)</f>
        <v>#N/A</v>
      </c>
      <c r="H222" s="154" t="n">
        <v>0</v>
      </c>
      <c r="I222" s="1" t="n">
        <f aca="false">H222*1.06*$C$5*E222</f>
        <v>0</v>
      </c>
      <c r="M222" s="146" t="s">
        <v>214</v>
      </c>
      <c r="N222" s="150" t="n">
        <v>50220036</v>
      </c>
      <c r="O222" s="144" t="n">
        <v>35.58</v>
      </c>
    </row>
    <row r="223" customFormat="false" ht="15" hidden="false" customHeight="false" outlineLevel="0" collapsed="false">
      <c r="A223" s="1"/>
      <c r="B223" s="79" t="s">
        <v>90</v>
      </c>
      <c r="C223" s="152"/>
      <c r="D223" s="64" t="n">
        <f aca="false">+D222</f>
        <v>0.03</v>
      </c>
      <c r="E223" s="139" t="n">
        <f aca="false">C223/(1-D223)</f>
        <v>0</v>
      </c>
      <c r="F223" s="153" t="n">
        <v>50220085</v>
      </c>
      <c r="G223" s="145" t="e">
        <f aca="false">VLOOKUP(F223,$N$205:$O$301,2,0)</f>
        <v>#N/A</v>
      </c>
      <c r="H223" s="154" t="n">
        <v>0</v>
      </c>
      <c r="I223" s="1" t="n">
        <f aca="false">H223*1.06*$C$5*E223</f>
        <v>0</v>
      </c>
      <c r="M223" s="146" t="s">
        <v>215</v>
      </c>
      <c r="N223" s="150" t="n">
        <v>50220115</v>
      </c>
      <c r="O223" s="144" t="n">
        <v>69.72</v>
      </c>
    </row>
    <row r="224" customFormat="false" ht="15" hidden="false" customHeight="false" outlineLevel="0" collapsed="false">
      <c r="A224" s="8" t="n">
        <v>50220022</v>
      </c>
      <c r="B224" s="79" t="s">
        <v>92</v>
      </c>
      <c r="C224" s="139" t="n">
        <v>11</v>
      </c>
      <c r="D224" s="64" t="n">
        <f aca="false">+D223</f>
        <v>0.03</v>
      </c>
      <c r="E224" s="139" t="n">
        <f aca="false">C224/(1-D224)</f>
        <v>11.340206185567</v>
      </c>
      <c r="F224" s="8" t="s">
        <v>91</v>
      </c>
      <c r="G224" s="145" t="str">
        <f aca="false">VLOOKUP(A224,$N$205:$O$301,2,0)</f>
        <v>1.19</v>
      </c>
      <c r="H224" s="145" t="n">
        <f aca="false">G224*1.175</f>
        <v>1.39825</v>
      </c>
      <c r="I224" s="1" t="n">
        <f aca="false">H224*1.06*$C$5*E224</f>
        <v>11866.3279072165</v>
      </c>
      <c r="M224" s="146" t="s">
        <v>216</v>
      </c>
      <c r="N224" s="150" t="n">
        <v>50220116</v>
      </c>
      <c r="O224" s="144" t="n">
        <v>69.72</v>
      </c>
    </row>
    <row r="225" customFormat="false" ht="15" hidden="false" customHeight="false" outlineLevel="0" collapsed="false">
      <c r="A225" s="1"/>
      <c r="B225" s="93" t="s">
        <v>94</v>
      </c>
      <c r="C225" s="139" t="n">
        <v>11</v>
      </c>
      <c r="D225" s="64" t="n">
        <f aca="false">+D224</f>
        <v>0.03</v>
      </c>
      <c r="E225" s="139" t="n">
        <f aca="false">C225/(1-D225)</f>
        <v>11.340206185567</v>
      </c>
      <c r="F225" s="8" t="n">
        <v>50220024</v>
      </c>
      <c r="G225" s="145" t="n">
        <f aca="false">VLOOKUP(F225,$N$205:$O$301,2,0)</f>
        <v>1</v>
      </c>
      <c r="H225" s="145" t="n">
        <f aca="false">G225*1.175</f>
        <v>1.175</v>
      </c>
      <c r="I225" s="1" t="n">
        <f aca="false">H225*1.06*$C$5*E225</f>
        <v>9971.70412371134</v>
      </c>
      <c r="M225" s="146" t="s">
        <v>218</v>
      </c>
      <c r="N225" s="150" t="s">
        <v>217</v>
      </c>
      <c r="O225" s="144" t="n">
        <v>16.86</v>
      </c>
    </row>
    <row r="226" customFormat="false" ht="15" hidden="false" customHeight="false" outlineLevel="0" collapsed="false">
      <c r="A226" s="1"/>
      <c r="B226" s="93" t="s">
        <v>95</v>
      </c>
      <c r="C226" s="152"/>
      <c r="D226" s="64" t="n">
        <f aca="false">+D225</f>
        <v>0.03</v>
      </c>
      <c r="E226" s="139" t="n">
        <f aca="false">C226/(1-D226)</f>
        <v>0</v>
      </c>
      <c r="F226" s="153" t="n">
        <v>50220087</v>
      </c>
      <c r="G226" s="145" t="e">
        <f aca="false">VLOOKUP(F226,$N$205:$O$301,2,0)</f>
        <v>#N/A</v>
      </c>
      <c r="H226" s="154" t="n">
        <v>0</v>
      </c>
      <c r="I226" s="1" t="n">
        <f aca="false">H226*1.06*$C$5*E226</f>
        <v>0</v>
      </c>
      <c r="M226" s="146" t="s">
        <v>220</v>
      </c>
      <c r="N226" s="150" t="s">
        <v>219</v>
      </c>
      <c r="O226" s="144" t="n">
        <v>16.86</v>
      </c>
    </row>
    <row r="227" customFormat="false" ht="15" hidden="false" customHeight="false" outlineLevel="0" collapsed="false">
      <c r="A227" s="1"/>
      <c r="B227" s="93" t="s">
        <v>96</v>
      </c>
      <c r="C227" s="139" t="n">
        <v>2</v>
      </c>
      <c r="D227" s="64" t="n">
        <f aca="false">+D226</f>
        <v>0.03</v>
      </c>
      <c r="E227" s="139" t="n">
        <f aca="false">C227/(1-D227)</f>
        <v>2.06185567010309</v>
      </c>
      <c r="F227" s="8" t="n">
        <v>50220026</v>
      </c>
      <c r="G227" s="145" t="n">
        <f aca="false">VLOOKUP(F227,$N$205:$O$301,2,0)</f>
        <v>1</v>
      </c>
      <c r="H227" s="145" t="n">
        <f aca="false">G227*1.175</f>
        <v>1.175</v>
      </c>
      <c r="I227" s="1" t="n">
        <f aca="false">H227*1.06*$C$5*E227</f>
        <v>1813.03711340206</v>
      </c>
      <c r="M227" s="146" t="s">
        <v>221</v>
      </c>
      <c r="N227" s="155" t="n">
        <v>53220037</v>
      </c>
      <c r="O227" s="144" t="n">
        <v>0.63</v>
      </c>
    </row>
    <row r="228" customFormat="false" ht="15" hidden="false" customHeight="false" outlineLevel="0" collapsed="false">
      <c r="A228" s="8" t="n">
        <v>68061310</v>
      </c>
      <c r="B228" s="79" t="s">
        <v>97</v>
      </c>
      <c r="C228" s="147" t="n">
        <v>4</v>
      </c>
      <c r="D228" s="148" t="n">
        <f aca="false">+D227</f>
        <v>0.03</v>
      </c>
      <c r="E228" s="147" t="n">
        <f aca="false">C228/(1-D228)</f>
        <v>4.12371134020619</v>
      </c>
      <c r="F228" s="8" t="n">
        <v>68061310</v>
      </c>
      <c r="G228" s="149" t="str">
        <f aca="false">VLOOKUP(A228,$N$205:$O$301,2,0)</f>
        <v>0.10</v>
      </c>
      <c r="H228" s="149" t="n">
        <f aca="false">G228*1.175</f>
        <v>0.1175</v>
      </c>
      <c r="I228" s="5" t="n">
        <f aca="false">H228*1.06*$C$5*E228</f>
        <v>362.607422680412</v>
      </c>
      <c r="M228" s="146" t="s">
        <v>222</v>
      </c>
      <c r="N228" s="8" t="n">
        <v>50220046</v>
      </c>
      <c r="O228" s="144" t="n">
        <v>0.84</v>
      </c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6" t="str">
        <f aca="false">SUM(I220:I228)</f>
        <v>100,625</v>
      </c>
      <c r="M229" s="146" t="s">
        <v>223</v>
      </c>
      <c r="N229" s="8" t="n">
        <v>50220047</v>
      </c>
      <c r="O229" s="144" t="n">
        <v>3.64</v>
      </c>
    </row>
    <row r="230" customFormat="false" ht="15" hidden="false" customHeight="false" outlineLevel="0" collapsed="false">
      <c r="B230" s="193"/>
      <c r="E230" s="193"/>
      <c r="F230" s="193"/>
      <c r="M230" s="146" t="s">
        <v>224</v>
      </c>
      <c r="N230" s="8" t="n">
        <v>50220048</v>
      </c>
      <c r="O230" s="144" t="n">
        <v>4.77</v>
      </c>
    </row>
    <row r="231" customFormat="false" ht="15" hidden="false" customHeight="false" outlineLevel="0" collapsed="false">
      <c r="B231" s="193"/>
      <c r="E231" s="193"/>
      <c r="F231" s="193"/>
      <c r="M231" s="146" t="s">
        <v>225</v>
      </c>
      <c r="N231" s="8" t="n">
        <v>50220049</v>
      </c>
      <c r="O231" s="144" t="n">
        <v>0.69</v>
      </c>
    </row>
    <row r="232" customFormat="false" ht="15" hidden="false" customHeight="false" outlineLevel="0" collapsed="false">
      <c r="B232" s="3" t="s">
        <v>6</v>
      </c>
      <c r="C232" s="3"/>
      <c r="D232" s="3"/>
      <c r="E232" s="3"/>
      <c r="F232" s="3"/>
      <c r="G232" s="115" t="s">
        <v>143</v>
      </c>
      <c r="H232" s="115" t="s">
        <v>143</v>
      </c>
      <c r="I232" s="115" t="s">
        <v>180</v>
      </c>
      <c r="M232" s="146" t="s">
        <v>226</v>
      </c>
      <c r="N232" s="8" t="n">
        <v>50220050</v>
      </c>
      <c r="O232" s="144" t="n">
        <v>2.26</v>
      </c>
    </row>
    <row r="233" customFormat="false" ht="15" hidden="false" customHeight="false" outlineLevel="0" collapsed="false">
      <c r="B233" s="3"/>
      <c r="C233" s="142" t="s">
        <v>208</v>
      </c>
      <c r="D233" s="142" t="s">
        <v>209</v>
      </c>
      <c r="E233" s="142" t="s">
        <v>210</v>
      </c>
      <c r="F233" s="3"/>
      <c r="G233" s="142" t="str">
        <f aca="false">+G219</f>
        <v>List Price</v>
      </c>
      <c r="H233" s="142" t="s">
        <v>187</v>
      </c>
      <c r="I233" s="142" t="s">
        <v>188</v>
      </c>
      <c r="M233" s="146" t="s">
        <v>227</v>
      </c>
      <c r="N233" s="8" t="n">
        <v>50220051</v>
      </c>
      <c r="O233" s="144" t="n">
        <v>3.07</v>
      </c>
    </row>
    <row r="234" customFormat="false" ht="15" hidden="false" customHeight="false" outlineLevel="0" collapsed="false">
      <c r="B234" s="71" t="s">
        <v>112</v>
      </c>
      <c r="C234" s="73" t="n">
        <v>0</v>
      </c>
      <c r="D234" s="64" t="n">
        <v>0.03</v>
      </c>
      <c r="E234" s="139" t="n">
        <f aca="false">C234/(1-D234)</f>
        <v>0</v>
      </c>
      <c r="F234" s="8" t="n">
        <v>50220046</v>
      </c>
      <c r="G234" s="145" t="n">
        <f aca="false">VLOOKUP(F234,$N$205:$O$301,2,0)</f>
        <v>0.84</v>
      </c>
      <c r="H234" s="145" t="n">
        <f aca="false">G234*1.175</f>
        <v>0.987</v>
      </c>
      <c r="I234" s="1" t="n">
        <f aca="false">H234*1.06*$C$5*E234</f>
        <v>0</v>
      </c>
      <c r="M234" s="146" t="s">
        <v>228</v>
      </c>
      <c r="N234" s="8" t="n">
        <v>50220038</v>
      </c>
      <c r="O234" s="144" t="n">
        <v>2.01</v>
      </c>
    </row>
    <row r="235" customFormat="false" ht="15" hidden="false" customHeight="false" outlineLevel="0" collapsed="false">
      <c r="B235" s="93" t="s">
        <v>116</v>
      </c>
      <c r="C235" s="87" t="n">
        <v>1</v>
      </c>
      <c r="D235" s="64" t="n">
        <f aca="false">+D234</f>
        <v>0.03</v>
      </c>
      <c r="E235" s="160" t="n">
        <f aca="false">C235/(1-D235)</f>
        <v>1.03092783505155</v>
      </c>
      <c r="F235" s="8" t="n">
        <v>50220047</v>
      </c>
      <c r="G235" s="204" t="n">
        <f aca="false">VLOOKUP(F235,$N$205:$O$301,2,0)</f>
        <v>3.64</v>
      </c>
      <c r="H235" s="145" t="n">
        <f aca="false">G235*1.175</f>
        <v>4.277</v>
      </c>
      <c r="I235" s="1" t="n">
        <f aca="false">H235*1.06*$C$5*E235</f>
        <v>3299.72754639175</v>
      </c>
      <c r="M235" s="146" t="s">
        <v>229</v>
      </c>
      <c r="N235" s="8" t="n">
        <v>50220057</v>
      </c>
      <c r="O235" s="144" t="n">
        <v>1.66</v>
      </c>
    </row>
    <row r="236" customFormat="false" ht="15" hidden="false" customHeight="false" outlineLevel="0" collapsed="false">
      <c r="B236" s="79" t="s">
        <v>120</v>
      </c>
      <c r="C236" s="81" t="n">
        <v>1</v>
      </c>
      <c r="D236" s="64" t="n">
        <f aca="false">+D235</f>
        <v>0.03</v>
      </c>
      <c r="E236" s="162" t="n">
        <f aca="false">C236/(1-D236)</f>
        <v>1.03092783505155</v>
      </c>
      <c r="F236" s="8" t="n">
        <v>50220048</v>
      </c>
      <c r="G236" s="205" t="n">
        <f aca="false">VLOOKUP(F236,$N$205:$O$301,2,0)</f>
        <v>4.77</v>
      </c>
      <c r="H236" s="145" t="n">
        <f aca="false">G236*1.175</f>
        <v>5.60475</v>
      </c>
      <c r="I236" s="1" t="n">
        <f aca="false">H236*1.06*$C$5*E236</f>
        <v>4324.09351546392</v>
      </c>
      <c r="M236" s="146" t="s">
        <v>230</v>
      </c>
      <c r="N236" s="8" t="n">
        <v>50200300</v>
      </c>
      <c r="O236" s="144" t="n">
        <v>6.43</v>
      </c>
    </row>
    <row r="237" customFormat="false" ht="15" hidden="false" customHeight="false" outlineLevel="0" collapsed="false">
      <c r="B237" s="93" t="s">
        <v>123</v>
      </c>
      <c r="C237" s="86"/>
      <c r="D237" s="64" t="n">
        <f aca="false">+D236</f>
        <v>0.03</v>
      </c>
      <c r="E237" s="160" t="n">
        <f aca="false">C237/(1-D237)</f>
        <v>0</v>
      </c>
      <c r="F237" s="163" t="n">
        <v>53220120</v>
      </c>
      <c r="G237" s="86" t="e">
        <f aca="false">VLOOKUP(F237,$N$205:$O$301,2,0)</f>
        <v>#N/A</v>
      </c>
      <c r="H237" s="154" t="n">
        <v>0</v>
      </c>
      <c r="I237" s="1" t="n">
        <f aca="false">H237*1.06*$C$5*E237</f>
        <v>0</v>
      </c>
      <c r="M237" s="146" t="s">
        <v>231</v>
      </c>
      <c r="N237" s="8" t="n">
        <v>50200301</v>
      </c>
      <c r="O237" s="144" t="n">
        <v>6.43</v>
      </c>
    </row>
    <row r="238" customFormat="false" ht="15" hidden="false" customHeight="false" outlineLevel="0" collapsed="false">
      <c r="B238" s="71" t="s">
        <v>127</v>
      </c>
      <c r="C238" s="73" t="n">
        <v>0</v>
      </c>
      <c r="D238" s="64" t="n">
        <f aca="false">+D237</f>
        <v>0.03</v>
      </c>
      <c r="E238" s="158" t="n">
        <f aca="false">C238/(1-D238)</f>
        <v>0</v>
      </c>
      <c r="F238" s="8" t="n">
        <v>50220049</v>
      </c>
      <c r="G238" s="206" t="n">
        <f aca="false">VLOOKUP(F238,$N$205:$O$301,2,0)</f>
        <v>0.69</v>
      </c>
      <c r="H238" s="145" t="n">
        <f aca="false">G238*1.175</f>
        <v>0.81075</v>
      </c>
      <c r="I238" s="1" t="n">
        <f aca="false">H238*1.06*$C$5*E238</f>
        <v>0</v>
      </c>
      <c r="M238" s="146" t="s">
        <v>232</v>
      </c>
      <c r="N238" s="8" t="n">
        <v>50200302</v>
      </c>
      <c r="O238" s="144" t="n">
        <v>6.43</v>
      </c>
    </row>
    <row r="239" customFormat="false" ht="15" hidden="false" customHeight="false" outlineLevel="0" collapsed="false">
      <c r="B239" s="93" t="s">
        <v>129</v>
      </c>
      <c r="C239" s="87" t="n">
        <v>1</v>
      </c>
      <c r="D239" s="64" t="n">
        <f aca="false">+D238</f>
        <v>0.03</v>
      </c>
      <c r="E239" s="160" t="n">
        <f aca="false">C239/(1-D239)</f>
        <v>1.03092783505155</v>
      </c>
      <c r="F239" s="8" t="n">
        <v>50220050</v>
      </c>
      <c r="G239" s="204" t="n">
        <f aca="false">VLOOKUP(F239,$N$205:$O$301,2,0)</f>
        <v>2.26</v>
      </c>
      <c r="H239" s="145" t="n">
        <f aca="false">G239*1.175</f>
        <v>2.6555</v>
      </c>
      <c r="I239" s="1" t="n">
        <f aca="false">H239*1.06*$C$5*E239</f>
        <v>2048.73193814433</v>
      </c>
      <c r="M239" s="146" t="s">
        <v>233</v>
      </c>
      <c r="N239" s="8" t="n">
        <v>51200084</v>
      </c>
      <c r="O239" s="144" t="n">
        <v>5.93</v>
      </c>
    </row>
    <row r="240" customFormat="false" ht="15" hidden="false" customHeight="false" outlineLevel="0" collapsed="false">
      <c r="B240" s="93" t="s">
        <v>132</v>
      </c>
      <c r="C240" s="87" t="n">
        <v>1</v>
      </c>
      <c r="D240" s="64" t="n">
        <f aca="false">+D239</f>
        <v>0.03</v>
      </c>
      <c r="E240" s="160" t="n">
        <f aca="false">C240/(1-D240)</f>
        <v>1.03092783505155</v>
      </c>
      <c r="F240" s="8" t="n">
        <v>50220051</v>
      </c>
      <c r="G240" s="204" t="n">
        <f aca="false">VLOOKUP(F240,$N$205:$O$301,2,0)</f>
        <v>3.07</v>
      </c>
      <c r="H240" s="154" t="n">
        <v>0</v>
      </c>
      <c r="I240" s="1" t="n">
        <f aca="false">H240*1.06*$C$5*E240</f>
        <v>0</v>
      </c>
      <c r="M240" s="146" t="s">
        <v>234</v>
      </c>
      <c r="N240" s="8" t="n">
        <v>51200085</v>
      </c>
      <c r="O240" s="144" t="n">
        <v>5.93</v>
      </c>
    </row>
    <row r="241" customFormat="false" ht="15" hidden="false" customHeight="false" outlineLevel="0" collapsed="false">
      <c r="A241" s="8" t="n">
        <v>54220002</v>
      </c>
      <c r="B241" s="71" t="s">
        <v>135</v>
      </c>
      <c r="C241" s="206" t="n">
        <f aca="false">8340.5/1000</f>
        <v>8.3405</v>
      </c>
      <c r="D241" s="64" t="n">
        <f aca="false">+D240</f>
        <v>0.03</v>
      </c>
      <c r="E241" s="158" t="n">
        <f aca="false">C241/(1-D241)</f>
        <v>8.59845360824742</v>
      </c>
      <c r="F241" s="165" t="n">
        <v>54220001</v>
      </c>
      <c r="G241" s="206" t="str">
        <f aca="false">VLOOKUP(A241,$N$205:$O$301,2,0)</f>
        <v>1.19</v>
      </c>
      <c r="H241" s="145" t="n">
        <f aca="false">G241*1.175</f>
        <v>1.39825</v>
      </c>
      <c r="I241" s="1" t="n">
        <f aca="false">H241*1.06*$C$5*E241</f>
        <v>8997.37344637629</v>
      </c>
      <c r="M241" s="146" t="s">
        <v>235</v>
      </c>
      <c r="N241" s="8" t="n">
        <v>51200086</v>
      </c>
      <c r="O241" s="144" t="n">
        <v>5.93</v>
      </c>
    </row>
    <row r="242" customFormat="false" ht="15" hidden="false" customHeight="false" outlineLevel="0" collapsed="false">
      <c r="B242" s="93" t="s">
        <v>137</v>
      </c>
      <c r="C242" s="205" t="n">
        <f aca="false">8340.5/1000</f>
        <v>8.3405</v>
      </c>
      <c r="D242" s="64" t="n">
        <f aca="false">+D241</f>
        <v>0.03</v>
      </c>
      <c r="E242" s="160" t="n">
        <f aca="false">C242/(1-D242)</f>
        <v>8.59845360824742</v>
      </c>
      <c r="F242" s="167" t="n">
        <v>54220006</v>
      </c>
      <c r="G242" s="112" t="n">
        <f aca="false">VLOOKUP(F242,$N$205:$O$301,2,0)</f>
        <v>0.72</v>
      </c>
      <c r="H242" s="149" t="n">
        <f aca="false">G242*1.175</f>
        <v>0.846</v>
      </c>
      <c r="I242" s="1" t="n">
        <f aca="false">H242*1.06*$C$5*E242</f>
        <v>5443.78897595876</v>
      </c>
      <c r="M242" s="146" t="s">
        <v>236</v>
      </c>
      <c r="N242" s="8" t="n">
        <v>50220039</v>
      </c>
      <c r="O242" s="144" t="n">
        <v>12.18</v>
      </c>
    </row>
    <row r="243" customFormat="false" ht="15" hidden="false" customHeight="false" outlineLevel="0" collapsed="false">
      <c r="B243" s="79" t="s">
        <v>139</v>
      </c>
      <c r="C243" s="193" t="n">
        <f aca="false">8340.5/1000</f>
        <v>8.3405</v>
      </c>
      <c r="D243" s="148" t="n">
        <f aca="false">+D242</f>
        <v>0.03</v>
      </c>
      <c r="E243" s="162" t="n">
        <f aca="false">C243/(1-D243)</f>
        <v>8.59845360824742</v>
      </c>
      <c r="F243" s="169" t="n">
        <v>54220003</v>
      </c>
      <c r="G243" s="114" t="n">
        <f aca="false">VLOOKUP(F243,$N$205:$O$301,2,0)</f>
        <v>1.79</v>
      </c>
      <c r="H243" s="149" t="n">
        <f aca="false">G243*1.175</f>
        <v>2.10325</v>
      </c>
      <c r="I243" s="5" t="n">
        <f aca="false">H243*1.06*$C$5*E243</f>
        <v>13533.8642596753</v>
      </c>
      <c r="M243" s="146" t="s">
        <v>237</v>
      </c>
      <c r="N243" s="8" t="n">
        <v>54144211</v>
      </c>
      <c r="O243" s="144" t="n">
        <v>0.53</v>
      </c>
    </row>
    <row r="244" customFormat="false" ht="15" hidden="false" customHeight="false" outlineLevel="0" collapsed="false">
      <c r="B244" s="193"/>
      <c r="E244" s="193"/>
      <c r="F244" s="193"/>
      <c r="I244" s="6" t="str">
        <f aca="false">SUM(I234:I243)</f>
        <v>37,658</v>
      </c>
      <c r="M244" s="146" t="s">
        <v>238</v>
      </c>
      <c r="N244" s="8" t="n">
        <v>54220002</v>
      </c>
      <c r="O244" s="144" t="n">
        <v>1.19</v>
      </c>
    </row>
    <row r="245" customFormat="false" ht="15" hidden="false" customHeight="false" outlineLevel="0" collapsed="false">
      <c r="B245" s="193"/>
      <c r="E245" s="193"/>
      <c r="F245" s="193"/>
      <c r="M245" s="146" t="s">
        <v>239</v>
      </c>
      <c r="N245" s="8" t="n">
        <v>54220003</v>
      </c>
      <c r="O245" s="144" t="n">
        <v>1.79</v>
      </c>
    </row>
    <row r="246" customFormat="false" ht="15" hidden="false" customHeight="false" outlineLevel="0" collapsed="false">
      <c r="B246" s="193"/>
      <c r="E246" s="193"/>
      <c r="F246" s="193"/>
      <c r="M246" s="146" t="s">
        <v>240</v>
      </c>
      <c r="N246" s="8" t="n">
        <v>54220005</v>
      </c>
      <c r="O246" s="144" t="n">
        <v>0.65</v>
      </c>
    </row>
    <row r="247" customFormat="false" ht="15" hidden="false" customHeight="false" outlineLevel="0" collapsed="false">
      <c r="B247" s="68" t="s">
        <v>10</v>
      </c>
      <c r="C247" s="68"/>
      <c r="D247" s="3"/>
      <c r="E247" s="3"/>
      <c r="F247" s="3"/>
      <c r="G247" s="62" t="s">
        <v>143</v>
      </c>
      <c r="H247" s="62" t="s">
        <v>143</v>
      </c>
      <c r="I247" s="115" t="s">
        <v>180</v>
      </c>
      <c r="M247" s="146" t="s">
        <v>241</v>
      </c>
      <c r="N247" s="8" t="n">
        <v>54220006</v>
      </c>
      <c r="O247" s="144" t="n">
        <v>0.72</v>
      </c>
    </row>
    <row r="248" customFormat="false" ht="15" hidden="false" customHeight="false" outlineLevel="0" collapsed="false">
      <c r="B248" s="69"/>
      <c r="C248" s="142" t="s">
        <v>208</v>
      </c>
      <c r="D248" s="142" t="s">
        <v>209</v>
      </c>
      <c r="E248" s="142" t="s">
        <v>210</v>
      </c>
      <c r="F248" s="142" t="s">
        <v>185</v>
      </c>
      <c r="G248" s="142" t="s">
        <v>186</v>
      </c>
      <c r="H248" s="142" t="s">
        <v>187</v>
      </c>
      <c r="I248" s="142" t="s">
        <v>188</v>
      </c>
      <c r="M248" s="146" t="s">
        <v>242</v>
      </c>
      <c r="N248" s="8" t="n">
        <v>54042014</v>
      </c>
      <c r="O248" s="144" t="n">
        <v>2.66</v>
      </c>
    </row>
    <row r="249" customFormat="false" ht="15" hidden="false" customHeight="false" outlineLevel="0" collapsed="false">
      <c r="B249" s="74"/>
      <c r="C249" s="75"/>
      <c r="D249" s="75"/>
      <c r="E249" s="76"/>
      <c r="F249" s="76"/>
      <c r="G249" s="76"/>
      <c r="H249" s="76"/>
      <c r="I249" s="77"/>
      <c r="M249" s="146" t="s">
        <v>243</v>
      </c>
      <c r="N249" s="8" t="n">
        <v>54042024</v>
      </c>
      <c r="O249" s="144" t="n">
        <v>3.2</v>
      </c>
    </row>
    <row r="250" customFormat="false" ht="15" hidden="false" customHeight="false" outlineLevel="0" collapsed="false">
      <c r="B250" s="82"/>
      <c r="C250" s="83"/>
      <c r="D250" s="83"/>
      <c r="E250" s="84"/>
      <c r="F250" s="84"/>
      <c r="G250" s="84"/>
      <c r="H250" s="84"/>
      <c r="I250" s="85"/>
      <c r="M250" s="146" t="s">
        <v>244</v>
      </c>
      <c r="N250" s="8" t="n">
        <v>54042026</v>
      </c>
      <c r="O250" s="144" t="n">
        <v>3.45</v>
      </c>
    </row>
    <row r="251" customFormat="false" ht="15" hidden="false" customHeight="false" outlineLevel="0" collapsed="false">
      <c r="B251" s="74"/>
      <c r="C251" s="75"/>
      <c r="D251" s="75"/>
      <c r="E251" s="76"/>
      <c r="F251" s="76"/>
      <c r="G251" s="76"/>
      <c r="H251" s="76"/>
      <c r="I251" s="77"/>
      <c r="M251" s="146" t="s">
        <v>245</v>
      </c>
      <c r="N251" s="8" t="n">
        <v>54043014</v>
      </c>
      <c r="O251" s="144" t="n">
        <v>2.04</v>
      </c>
    </row>
    <row r="252" customFormat="false" ht="15" hidden="false" customHeight="false" outlineLevel="0" collapsed="false">
      <c r="B252" s="88"/>
      <c r="C252" s="89"/>
      <c r="D252" s="89"/>
      <c r="E252" s="90"/>
      <c r="F252" s="90"/>
      <c r="G252" s="90"/>
      <c r="H252" s="90"/>
      <c r="I252" s="91"/>
      <c r="M252" s="146" t="s">
        <v>246</v>
      </c>
      <c r="N252" s="8" t="n">
        <v>54043024</v>
      </c>
      <c r="O252" s="144" t="n">
        <v>2.13</v>
      </c>
    </row>
    <row r="253" customFormat="false" ht="15" hidden="false" customHeight="false" outlineLevel="0" collapsed="false">
      <c r="B253" s="82"/>
      <c r="C253" s="83"/>
      <c r="D253" s="83"/>
      <c r="E253" s="84"/>
      <c r="F253" s="84"/>
      <c r="G253" s="84"/>
      <c r="H253" s="84"/>
      <c r="I253" s="85"/>
      <c r="M253" s="146" t="s">
        <v>247</v>
      </c>
      <c r="N253" s="8" t="n">
        <v>54043034</v>
      </c>
      <c r="O253" s="144" t="n">
        <v>2.01</v>
      </c>
    </row>
    <row r="254" customFormat="false" ht="15" hidden="false" customHeight="false" outlineLevel="0" collapsed="false">
      <c r="B254" s="88"/>
      <c r="C254" s="89"/>
      <c r="D254" s="89"/>
      <c r="E254" s="90"/>
      <c r="F254" s="90"/>
      <c r="G254" s="90"/>
      <c r="H254" s="90"/>
      <c r="I254" s="91"/>
      <c r="M254" s="146" t="s">
        <v>248</v>
      </c>
      <c r="N254" s="8" t="n">
        <v>54043044</v>
      </c>
      <c r="O254" s="144" t="n">
        <v>2.13</v>
      </c>
    </row>
    <row r="255" customFormat="false" ht="15" hidden="false" customHeight="false" outlineLevel="0" collapsed="false">
      <c r="B255" s="88"/>
      <c r="C255" s="89"/>
      <c r="D255" s="89"/>
      <c r="E255" s="90"/>
      <c r="F255" s="90"/>
      <c r="G255" s="90"/>
      <c r="H255" s="90"/>
      <c r="I255" s="91"/>
      <c r="M255" s="146" t="s">
        <v>249</v>
      </c>
      <c r="N255" s="8" t="n">
        <v>54043054</v>
      </c>
      <c r="O255" s="144" t="n">
        <v>2.51</v>
      </c>
    </row>
    <row r="256" customFormat="false" ht="15" hidden="false" customHeight="false" outlineLevel="0" collapsed="false">
      <c r="B256" s="95"/>
      <c r="C256" s="80"/>
      <c r="D256" s="80"/>
      <c r="E256" s="80"/>
      <c r="F256" s="80"/>
      <c r="G256" s="80"/>
      <c r="H256" s="80"/>
      <c r="I256" s="81"/>
      <c r="M256" s="146" t="s">
        <v>250</v>
      </c>
      <c r="N256" s="8" t="n">
        <v>54043064</v>
      </c>
      <c r="O256" s="144" t="n">
        <v>2.16</v>
      </c>
    </row>
    <row r="257" customFormat="false" ht="15" hidden="false" customHeight="false" outlineLevel="0" collapsed="false">
      <c r="B257" s="83" t="s">
        <v>100</v>
      </c>
      <c r="C257" s="85" t="n">
        <v>1</v>
      </c>
      <c r="D257" s="64" t="n">
        <v>0.03</v>
      </c>
      <c r="E257" s="170" t="n">
        <f aca="false">C257/(1-D257)</f>
        <v>1.03092783505155</v>
      </c>
      <c r="F257" s="150" t="n">
        <v>50220036</v>
      </c>
      <c r="G257" s="171" t="n">
        <f aca="false">VLOOKUP(F257,$N$205:$O$301,2,0)</f>
        <v>35.58</v>
      </c>
      <c r="H257" s="84" t="str">
        <f aca="false">+G257*1.175</f>
        <v>41.8065</v>
      </c>
      <c r="I257" s="1" t="n">
        <f aca="false">H257*1.06*$C$5*E257</f>
        <v>32253.9302474227</v>
      </c>
      <c r="M257" s="146" t="s">
        <v>251</v>
      </c>
      <c r="N257" s="8" t="n">
        <v>50220009</v>
      </c>
      <c r="O257" s="144" t="n">
        <v>4.93</v>
      </c>
    </row>
    <row r="258" customFormat="false" ht="15" hidden="false" customHeight="false" outlineLevel="0" collapsed="false">
      <c r="B258" s="89" t="s">
        <v>102</v>
      </c>
      <c r="C258" s="91" t="n">
        <v>0</v>
      </c>
      <c r="D258" s="172" t="n">
        <v>0.03</v>
      </c>
      <c r="E258" s="173" t="n">
        <f aca="false">C258/(1-D258)</f>
        <v>0</v>
      </c>
      <c r="F258" s="174" t="s">
        <v>101</v>
      </c>
      <c r="G258" s="89" t="e">
        <f aca="false">VLOOKUP(F258,$N$205:$O$301,2,0)</f>
        <v>#N/A</v>
      </c>
      <c r="H258" s="80"/>
      <c r="I258" s="207" t="n">
        <f aca="false">H258*1.06*$C$5*E258</f>
        <v>0</v>
      </c>
      <c r="M258" s="146" t="s">
        <v>252</v>
      </c>
      <c r="N258" s="8" t="n">
        <v>50220070</v>
      </c>
      <c r="O258" s="144" t="n">
        <v>1.06</v>
      </c>
    </row>
    <row r="259" customFormat="false" ht="15" hidden="false" customHeight="false" outlineLevel="0" collapsed="false">
      <c r="B259" s="83" t="s">
        <v>104</v>
      </c>
      <c r="C259" s="85" t="n">
        <v>1</v>
      </c>
      <c r="D259" s="175" t="n">
        <v>0.03</v>
      </c>
      <c r="E259" s="170" t="n">
        <f aca="false">C259/(1-D259)</f>
        <v>1.03092783505155</v>
      </c>
      <c r="F259" s="150" t="n">
        <v>50220037</v>
      </c>
      <c r="G259" s="171" t="n">
        <f aca="false">VLOOKUP(F259,$N$205:$O$301,2,0)</f>
        <v>35.58</v>
      </c>
      <c r="H259" s="84" t="str">
        <f aca="false">+G259*1.175</f>
        <v>41.8065</v>
      </c>
      <c r="I259" s="208" t="n">
        <f aca="false">H259*1.06*$C$5*E259</f>
        <v>32253.9302474227</v>
      </c>
      <c r="M259" s="146" t="s">
        <v>253</v>
      </c>
      <c r="N259" s="8" t="n">
        <v>11221205</v>
      </c>
      <c r="O259" s="144" t="n">
        <v>5.75</v>
      </c>
    </row>
    <row r="260" customFormat="false" ht="15" hidden="false" customHeight="false" outlineLevel="0" collapsed="false">
      <c r="B260" s="89" t="s">
        <v>106</v>
      </c>
      <c r="C260" s="91" t="n">
        <v>0</v>
      </c>
      <c r="D260" s="172" t="n">
        <v>0.03</v>
      </c>
      <c r="E260" s="173" t="n">
        <f aca="false">C260/(1-D260)</f>
        <v>0</v>
      </c>
      <c r="F260" s="174" t="s">
        <v>105</v>
      </c>
      <c r="G260" s="89" t="e">
        <f aca="false">VLOOKUP(F260,$N$205:$O$301,2,0)</f>
        <v>#N/A</v>
      </c>
      <c r="H260" s="90"/>
      <c r="I260" s="207" t="n">
        <f aca="false">H260*1.06*$C$5*E260</f>
        <v>0</v>
      </c>
      <c r="M260" s="146" t="s">
        <v>254</v>
      </c>
      <c r="N260" s="8" t="n">
        <v>11222206</v>
      </c>
      <c r="O260" s="144" t="n">
        <v>5.71</v>
      </c>
    </row>
    <row r="261" customFormat="false" ht="15" hidden="false" customHeight="false" outlineLevel="0" collapsed="false">
      <c r="B261" s="83" t="s">
        <v>108</v>
      </c>
      <c r="C261" s="85" t="n">
        <v>2</v>
      </c>
      <c r="D261" s="175" t="n">
        <v>0.03</v>
      </c>
      <c r="E261" s="170" t="n">
        <f aca="false">C261/(1-D261)</f>
        <v>2.06185567010309</v>
      </c>
      <c r="F261" s="176" t="n">
        <v>50220033</v>
      </c>
      <c r="G261" s="171" t="n">
        <f aca="false">VLOOKUP(F261,$N$205:$O$301,2,0)</f>
        <v>1.8</v>
      </c>
      <c r="H261" s="86" t="n">
        <f aca="false">+G261*1.175</f>
        <v>2.115</v>
      </c>
      <c r="I261" s="208" t="n">
        <f aca="false">H261*1.06*$C$5*E261</f>
        <v>3263.46680412371</v>
      </c>
      <c r="M261" s="146" t="s">
        <v>255</v>
      </c>
      <c r="N261" s="8" t="n">
        <v>11222207</v>
      </c>
      <c r="O261" s="144" t="n">
        <v>12.9</v>
      </c>
    </row>
    <row r="262" customFormat="false" ht="15" hidden="false" customHeight="false" outlineLevel="0" collapsed="false">
      <c r="B262" s="89" t="s">
        <v>110</v>
      </c>
      <c r="C262" s="91" t="n">
        <v>0</v>
      </c>
      <c r="D262" s="172" t="n">
        <v>0.03</v>
      </c>
      <c r="E262" s="173" t="n">
        <f aca="false">C262/(1-D262)</f>
        <v>0</v>
      </c>
      <c r="F262" s="176" t="n">
        <v>50220045</v>
      </c>
      <c r="G262" s="177" t="n">
        <f aca="false">VLOOKUP(F262,$N$205:$O$301,2,0)</f>
        <v>1.8</v>
      </c>
      <c r="H262" s="90" t="n">
        <f aca="false">+G262*1.175</f>
        <v>2.115</v>
      </c>
      <c r="I262" s="207" t="n">
        <f aca="false">H262*1.06*$C$5*E262</f>
        <v>0</v>
      </c>
      <c r="M262" s="146" t="s">
        <v>256</v>
      </c>
      <c r="N262" s="150" t="n">
        <v>11222208</v>
      </c>
      <c r="O262" s="144" t="n">
        <v>10.03</v>
      </c>
    </row>
    <row r="263" customFormat="false" ht="15" hidden="false" customHeight="false" outlineLevel="0" collapsed="false">
      <c r="B263" s="89" t="s">
        <v>114</v>
      </c>
      <c r="C263" s="100" t="n">
        <v>0</v>
      </c>
      <c r="D263" s="175" t="n">
        <v>0.03</v>
      </c>
      <c r="E263" s="170" t="n">
        <f aca="false">C263/(1-D263)</f>
        <v>0</v>
      </c>
      <c r="F263" s="176" t="n">
        <v>50220076</v>
      </c>
      <c r="G263" s="177" t="n">
        <f aca="false">VLOOKUP(F263,$N$205:$O$301,2,0)</f>
        <v>1.8</v>
      </c>
      <c r="H263" s="84" t="n">
        <f aca="false">+G263*1.175</f>
        <v>2.115</v>
      </c>
      <c r="I263" s="209" t="n">
        <f aca="false">H263*1.06*$C$5*E263</f>
        <v>0</v>
      </c>
      <c r="M263" s="146" t="s">
        <v>257</v>
      </c>
      <c r="N263" s="8" t="n">
        <v>11223001</v>
      </c>
      <c r="O263" s="144" t="n">
        <v>5.25</v>
      </c>
    </row>
    <row r="264" customFormat="false" ht="15" hidden="false" customHeight="false" outlineLevel="0" collapsed="false">
      <c r="B264" s="86"/>
      <c r="C264" s="178"/>
      <c r="D264" s="179" t="n">
        <v>0.03</v>
      </c>
      <c r="E264" s="160" t="n">
        <f aca="false">C264/(1-D264)</f>
        <v>0</v>
      </c>
      <c r="F264" s="178"/>
      <c r="G264" s="86" t="e">
        <f aca="false">VLOOKUP(F264,$N$205:$O$301,2,0)</f>
        <v>#N/A</v>
      </c>
      <c r="H264" s="86"/>
      <c r="I264" s="210" t="n">
        <f aca="false">H264*1.06*$C$5*E264</f>
        <v>0</v>
      </c>
      <c r="M264" s="146" t="s">
        <v>258</v>
      </c>
      <c r="N264" s="8" t="n">
        <v>11223002</v>
      </c>
      <c r="O264" s="144" t="n">
        <v>5.59</v>
      </c>
    </row>
    <row r="265" customFormat="false" ht="15" hidden="false" customHeight="false" outlineLevel="0" collapsed="false">
      <c r="B265" s="75" t="s">
        <v>118</v>
      </c>
      <c r="C265" s="77" t="n">
        <v>32</v>
      </c>
      <c r="D265" s="180" t="n">
        <v>0.03</v>
      </c>
      <c r="E265" s="181" t="n">
        <f aca="false">C265/(1-D265)</f>
        <v>32.9896907216495</v>
      </c>
      <c r="F265" s="8" t="n">
        <v>50220038</v>
      </c>
      <c r="G265" s="182" t="n">
        <f aca="false">VLOOKUP(F265,$N$205:$O$301,2,0)</f>
        <v>2.01</v>
      </c>
      <c r="H265" s="72" t="n">
        <f aca="false">+G265*1.175</f>
        <v>2.36175</v>
      </c>
      <c r="I265" s="211" t="n">
        <f aca="false">H265*1.06*$C$5*E265</f>
        <v>58307.2735670103</v>
      </c>
      <c r="M265" s="146" t="s">
        <v>259</v>
      </c>
      <c r="N265" s="8" t="n">
        <v>11225237</v>
      </c>
      <c r="O265" s="144" t="n">
        <v>2.89</v>
      </c>
    </row>
    <row r="266" customFormat="false" ht="15" hidden="false" customHeight="false" outlineLevel="0" collapsed="false">
      <c r="B266" s="83" t="s">
        <v>122</v>
      </c>
      <c r="C266" s="85" t="n">
        <v>0</v>
      </c>
      <c r="D266" s="175" t="n">
        <v>0.03</v>
      </c>
      <c r="E266" s="170" t="n">
        <f aca="false">C266/(1-D266)</f>
        <v>0</v>
      </c>
      <c r="F266" s="8" t="n">
        <v>50220057</v>
      </c>
      <c r="G266" s="171" t="n">
        <f aca="false">VLOOKUP(F266,$N$205:$O$301,2,0)</f>
        <v>1.66</v>
      </c>
      <c r="H266" s="86" t="n">
        <f aca="false">+G266*1.175</f>
        <v>1.9505</v>
      </c>
      <c r="I266" s="208" t="n">
        <f aca="false">H266*1.06*$C$5*E266</f>
        <v>0</v>
      </c>
      <c r="M266" s="146" t="s">
        <v>260</v>
      </c>
      <c r="N266" s="8" t="n">
        <v>11225239</v>
      </c>
      <c r="O266" s="144" t="n">
        <v>0.97</v>
      </c>
    </row>
    <row r="267" customFormat="false" ht="15" hidden="false" customHeight="false" outlineLevel="0" collapsed="false">
      <c r="B267" s="89" t="s">
        <v>125</v>
      </c>
      <c r="C267" s="91" t="n">
        <v>0</v>
      </c>
      <c r="D267" s="172" t="n">
        <v>0.03</v>
      </c>
      <c r="E267" s="173" t="n">
        <f aca="false">C267/(1-D267)</f>
        <v>0</v>
      </c>
      <c r="F267" s="8" t="n">
        <v>50220009</v>
      </c>
      <c r="G267" s="177" t="n">
        <f aca="false">VLOOKUP(F267,$N$205:$O$301,2,0)</f>
        <v>4.93</v>
      </c>
      <c r="H267" s="80" t="n">
        <f aca="false">+G267*1.175</f>
        <v>5.79275</v>
      </c>
      <c r="I267" s="207" t="n">
        <f aca="false">H267*1.06*$C$5*E267</f>
        <v>0</v>
      </c>
      <c r="M267" s="146" t="s">
        <v>261</v>
      </c>
      <c r="N267" s="8" t="n">
        <v>11225236</v>
      </c>
      <c r="O267" s="144" t="n">
        <v>2.74</v>
      </c>
    </row>
    <row r="268" customFormat="false" ht="15" hidden="false" customHeight="false" outlineLevel="0" collapsed="false">
      <c r="B268" s="193"/>
      <c r="E268" s="193"/>
      <c r="F268" s="193"/>
      <c r="M268" s="146" t="s">
        <v>263</v>
      </c>
      <c r="N268" s="8" t="s">
        <v>262</v>
      </c>
      <c r="O268" s="144" t="n">
        <v>2.85</v>
      </c>
    </row>
    <row r="269" customFormat="false" ht="15" hidden="false" customHeight="false" outlineLevel="0" collapsed="false">
      <c r="B269" s="200" t="s">
        <v>130</v>
      </c>
      <c r="C269" s="104"/>
      <c r="D269" s="104"/>
      <c r="E269" s="105"/>
      <c r="F269" s="105"/>
      <c r="G269" s="105"/>
      <c r="H269" s="105"/>
      <c r="I269" s="213"/>
      <c r="M269" s="146" t="s">
        <v>264</v>
      </c>
      <c r="N269" s="8" t="n">
        <v>11225238</v>
      </c>
      <c r="O269" s="144" t="n">
        <v>2.16</v>
      </c>
    </row>
    <row r="270" customFormat="false" ht="15" hidden="false" customHeight="false" outlineLevel="0" collapsed="false">
      <c r="B270" s="59" t="n">
        <v>0</v>
      </c>
      <c r="C270" s="98" t="s">
        <v>133</v>
      </c>
      <c r="D270" s="98"/>
      <c r="E270" s="3" t="s">
        <v>134</v>
      </c>
      <c r="F270" s="3"/>
      <c r="G270" s="3"/>
      <c r="H270" s="3"/>
      <c r="I270" s="214" t="n">
        <v>0</v>
      </c>
      <c r="M270" s="184" t="s">
        <v>265</v>
      </c>
      <c r="N270" s="176" t="n">
        <v>50220033</v>
      </c>
      <c r="O270" s="183" t="n">
        <v>1.8</v>
      </c>
    </row>
    <row r="271" customFormat="false" ht="15" hidden="false" customHeight="false" outlineLevel="0" collapsed="false">
      <c r="B271" s="95" t="s">
        <v>266</v>
      </c>
      <c r="C271" s="110" t="n">
        <v>30</v>
      </c>
      <c r="D271" s="172" t="n">
        <v>0.03</v>
      </c>
      <c r="E271" s="216" t="n">
        <v>28.8659793814433</v>
      </c>
      <c r="F271" s="176" t="n">
        <v>51220110</v>
      </c>
      <c r="G271" s="215" t="n">
        <v>1.3</v>
      </c>
      <c r="H271" s="80" t="n">
        <v>1.5275</v>
      </c>
      <c r="I271" s="207" t="n">
        <v>33006.6231340206</v>
      </c>
      <c r="M271" s="184" t="s">
        <v>267</v>
      </c>
      <c r="N271" s="176" t="n">
        <v>50220045</v>
      </c>
      <c r="O271" s="183" t="n">
        <v>1.8</v>
      </c>
    </row>
    <row r="272" customFormat="false" ht="15" hidden="false" customHeight="false" outlineLevel="0" collapsed="false">
      <c r="B272" s="193"/>
      <c r="E272" s="193"/>
      <c r="F272" s="193"/>
      <c r="I272" s="6" t="n">
        <v>155475.70336701</v>
      </c>
      <c r="M272" s="184" t="s">
        <v>268</v>
      </c>
      <c r="N272" s="176" t="n">
        <v>50220076</v>
      </c>
      <c r="O272" s="183" t="n">
        <v>1.8</v>
      </c>
    </row>
    <row r="273" customFormat="false" ht="15" hidden="false" customHeight="false" outlineLevel="0" collapsed="false">
      <c r="B273" s="193"/>
      <c r="E273" s="193"/>
      <c r="F273" s="193"/>
      <c r="M273" s="184" t="s">
        <v>269</v>
      </c>
      <c r="N273" s="176" t="n">
        <v>50220070</v>
      </c>
      <c r="O273" s="183" t="n">
        <v>1.06</v>
      </c>
    </row>
    <row r="274" customFormat="false" ht="15" hidden="false" customHeight="false" outlineLevel="0" collapsed="false">
      <c r="B274" s="193"/>
      <c r="E274" s="193"/>
      <c r="F274" s="193"/>
      <c r="M274" s="184" t="s">
        <v>270</v>
      </c>
      <c r="N274" s="176" t="n">
        <v>50220009</v>
      </c>
      <c r="O274" s="183" t="n">
        <v>4.93</v>
      </c>
    </row>
    <row r="275" customFormat="false" ht="15" hidden="false" customHeight="false" outlineLevel="0" collapsed="false">
      <c r="B275" s="193"/>
      <c r="E275" s="193"/>
      <c r="F275" s="193"/>
      <c r="M275" s="184" t="s">
        <v>271</v>
      </c>
      <c r="N275" s="176" t="n">
        <v>51220110</v>
      </c>
      <c r="O275" s="186" t="n">
        <v>1.3</v>
      </c>
    </row>
    <row r="276" customFormat="false" ht="15" hidden="false" customHeight="false" outlineLevel="0" collapsed="false">
      <c r="B276" s="193"/>
      <c r="E276" s="193"/>
      <c r="F276" s="193"/>
      <c r="M276" s="184" t="s">
        <v>272</v>
      </c>
      <c r="N276" s="176" t="n">
        <v>51220210</v>
      </c>
      <c r="O276" s="186" t="n">
        <v>1.3</v>
      </c>
    </row>
    <row r="277" customFormat="false" ht="15" hidden="false" customHeight="false" outlineLevel="0" collapsed="false">
      <c r="B277" s="193"/>
      <c r="E277" s="193"/>
      <c r="F277" s="193"/>
      <c r="M277" s="184" t="s">
        <v>271</v>
      </c>
      <c r="N277" s="176" t="n">
        <v>51220111</v>
      </c>
      <c r="O277" s="186" t="n">
        <v>1.83</v>
      </c>
    </row>
    <row r="278" customFormat="false" ht="15" hidden="false" customHeight="false" outlineLevel="0" collapsed="false">
      <c r="B278" s="193"/>
      <c r="E278" s="193"/>
      <c r="F278" s="193"/>
      <c r="M278" s="184" t="s">
        <v>272</v>
      </c>
      <c r="N278" s="176" t="n">
        <v>51220211</v>
      </c>
      <c r="O278" s="186" t="n">
        <v>1.83</v>
      </c>
    </row>
    <row r="279" customFormat="false" ht="15" hidden="false" customHeight="false" outlineLevel="0" collapsed="false">
      <c r="B279" s="193"/>
      <c r="E279" s="193"/>
      <c r="F279" s="193"/>
      <c r="M279" s="184" t="s">
        <v>273</v>
      </c>
      <c r="N279" s="176" t="n">
        <v>50220077</v>
      </c>
      <c r="O279" s="186" t="n">
        <v>1.3</v>
      </c>
    </row>
    <row r="280" customFormat="false" ht="15" hidden="false" customHeight="false" outlineLevel="0" collapsed="false">
      <c r="B280" s="193"/>
      <c r="E280" s="193"/>
      <c r="F280" s="193"/>
      <c r="M280" s="184" t="s">
        <v>274</v>
      </c>
      <c r="N280" s="176" t="n">
        <v>50220078</v>
      </c>
      <c r="O280" s="186" t="n">
        <v>1.3</v>
      </c>
    </row>
    <row r="281" customFormat="false" ht="15" hidden="false" customHeight="false" outlineLevel="0" collapsed="false">
      <c r="B281" s="193"/>
      <c r="E281" s="193"/>
      <c r="F281" s="193"/>
      <c r="M281" s="184" t="s">
        <v>275</v>
      </c>
      <c r="N281" s="176" t="n">
        <v>53220108</v>
      </c>
      <c r="O281" s="186" t="n">
        <v>0.21</v>
      </c>
    </row>
    <row r="282" customFormat="false" ht="15" hidden="false" customHeight="false" outlineLevel="0" collapsed="false">
      <c r="B282" s="193"/>
      <c r="E282" s="193"/>
      <c r="F282" s="193"/>
      <c r="M282" s="146" t="s">
        <v>276</v>
      </c>
      <c r="N282" s="150" t="n">
        <v>53220109</v>
      </c>
      <c r="O282" s="186" t="n">
        <v>0.21</v>
      </c>
    </row>
    <row r="283" customFormat="false" ht="15" hidden="false" customHeight="false" outlineLevel="0" collapsed="false">
      <c r="B283" s="193"/>
      <c r="E283" s="193"/>
      <c r="F283" s="193"/>
      <c r="M283" s="146" t="s">
        <v>277</v>
      </c>
      <c r="N283" s="150" t="n">
        <v>50220079</v>
      </c>
      <c r="O283" s="186" t="n">
        <v>0.53</v>
      </c>
    </row>
    <row r="284" customFormat="false" ht="15" hidden="false" customHeight="false" outlineLevel="0" collapsed="false">
      <c r="B284" s="193"/>
      <c r="E284" s="193"/>
      <c r="F284" s="193"/>
      <c r="M284" s="146" t="s">
        <v>278</v>
      </c>
      <c r="N284" s="8" t="n">
        <v>50220056</v>
      </c>
      <c r="O284" s="144" t="n">
        <v>0.69</v>
      </c>
    </row>
    <row r="285" customFormat="false" ht="15" hidden="false" customHeight="false" outlineLevel="0" collapsed="false">
      <c r="B285" s="193"/>
      <c r="E285" s="193"/>
      <c r="F285" s="193"/>
      <c r="M285" s="146" t="s">
        <v>167</v>
      </c>
      <c r="N285" s="176" t="n">
        <v>11116211</v>
      </c>
      <c r="O285" s="144" t="n">
        <v>5.37</v>
      </c>
    </row>
    <row r="286" customFormat="false" ht="15" hidden="false" customHeight="false" outlineLevel="0" collapsed="false">
      <c r="B286" s="193"/>
      <c r="E286" s="193"/>
      <c r="F286" s="193"/>
      <c r="M286" s="146" t="s">
        <v>169</v>
      </c>
      <c r="N286" s="176" t="n">
        <v>11116212</v>
      </c>
      <c r="O286" s="144" t="n">
        <v>7.88</v>
      </c>
    </row>
    <row r="287" customFormat="false" ht="15" hidden="false" customHeight="false" outlineLevel="0" collapsed="false">
      <c r="B287" s="193"/>
      <c r="E287" s="193"/>
      <c r="F287" s="193"/>
      <c r="M287" s="146" t="s">
        <v>279</v>
      </c>
      <c r="N287" s="176" t="n">
        <v>54200104</v>
      </c>
      <c r="O287" s="144" t="n">
        <v>1.41</v>
      </c>
    </row>
    <row r="288" customFormat="false" ht="15" hidden="false" customHeight="false" outlineLevel="0" collapsed="false">
      <c r="B288" s="193"/>
      <c r="E288" s="193"/>
      <c r="F288" s="193"/>
      <c r="M288" s="187" t="s">
        <v>280</v>
      </c>
      <c r="N288" s="176" t="n">
        <v>50200068</v>
      </c>
      <c r="O288" s="144" t="n">
        <v>44.45</v>
      </c>
    </row>
    <row r="289" customFormat="false" ht="15" hidden="false" customHeight="false" outlineLevel="0" collapsed="false">
      <c r="B289" s="193"/>
      <c r="E289" s="193"/>
      <c r="F289" s="193"/>
      <c r="M289" s="187" t="s">
        <v>281</v>
      </c>
      <c r="N289" s="176" t="n">
        <v>50200069</v>
      </c>
      <c r="O289" s="144" t="n">
        <v>44.45</v>
      </c>
    </row>
    <row r="290" customFormat="false" ht="15" hidden="false" customHeight="false" outlineLevel="0" collapsed="false">
      <c r="B290" s="193"/>
      <c r="E290" s="193"/>
      <c r="F290" s="193"/>
      <c r="M290" s="187" t="s">
        <v>282</v>
      </c>
      <c r="N290" s="176" t="n">
        <v>50200304</v>
      </c>
      <c r="O290" s="144" t="n">
        <v>7.71</v>
      </c>
    </row>
    <row r="291" customFormat="false" ht="15" hidden="false" customHeight="false" outlineLevel="0" collapsed="false">
      <c r="B291" s="193"/>
      <c r="E291" s="193"/>
      <c r="F291" s="193"/>
      <c r="M291" s="187" t="s">
        <v>283</v>
      </c>
      <c r="N291" s="176" t="n">
        <v>50200305</v>
      </c>
      <c r="O291" s="144" t="n">
        <v>11.67</v>
      </c>
    </row>
    <row r="292" customFormat="false" ht="15" hidden="false" customHeight="false" outlineLevel="0" collapsed="false">
      <c r="B292" s="193"/>
      <c r="E292" s="193"/>
      <c r="F292" s="193"/>
      <c r="M292" s="187" t="s">
        <v>284</v>
      </c>
      <c r="N292" s="176" t="n">
        <v>50200306</v>
      </c>
      <c r="O292" s="144" t="n">
        <v>9.67</v>
      </c>
    </row>
    <row r="293" customFormat="false" ht="15" hidden="false" customHeight="false" outlineLevel="0" collapsed="false">
      <c r="B293" s="193"/>
      <c r="E293" s="193"/>
      <c r="F293" s="193"/>
      <c r="M293" s="187" t="s">
        <v>285</v>
      </c>
      <c r="N293" s="176" t="n">
        <v>50200307</v>
      </c>
      <c r="O293" s="144" t="n">
        <v>0.75</v>
      </c>
    </row>
    <row r="294" customFormat="false" ht="15" hidden="false" customHeight="false" outlineLevel="0" collapsed="false">
      <c r="B294" s="193"/>
      <c r="E294" s="193"/>
      <c r="F294" s="193"/>
      <c r="M294" s="187" t="s">
        <v>286</v>
      </c>
      <c r="N294" s="176" t="n">
        <v>50200308</v>
      </c>
      <c r="O294" s="144" t="n">
        <v>0.75</v>
      </c>
    </row>
    <row r="295" customFormat="false" ht="15" hidden="false" customHeight="false" outlineLevel="0" collapsed="false">
      <c r="B295" s="193"/>
      <c r="E295" s="193"/>
      <c r="F295" s="193"/>
      <c r="M295" s="187" t="s">
        <v>287</v>
      </c>
      <c r="N295" s="176" t="n">
        <v>50200309</v>
      </c>
      <c r="O295" s="144" t="n">
        <v>6.52</v>
      </c>
    </row>
    <row r="296" customFormat="false" ht="15" hidden="false" customHeight="false" outlineLevel="0" collapsed="false">
      <c r="B296" s="193"/>
      <c r="E296" s="193"/>
      <c r="F296" s="193"/>
      <c r="M296" s="187" t="s">
        <v>288</v>
      </c>
      <c r="N296" s="176" t="n">
        <v>50200310</v>
      </c>
      <c r="O296" s="144" t="n">
        <v>0.52</v>
      </c>
    </row>
    <row r="297" customFormat="false" ht="15" hidden="false" customHeight="false" outlineLevel="0" collapsed="false">
      <c r="B297" s="193"/>
      <c r="E297" s="193"/>
      <c r="F297" s="193"/>
      <c r="M297" s="187" t="s">
        <v>289</v>
      </c>
      <c r="N297" s="176" t="n">
        <v>51200070</v>
      </c>
      <c r="O297" s="144" t="n">
        <v>5.03</v>
      </c>
    </row>
    <row r="298" customFormat="false" ht="15" hidden="false" customHeight="false" outlineLevel="0" collapsed="false">
      <c r="B298" s="193"/>
      <c r="E298" s="193"/>
      <c r="F298" s="193"/>
      <c r="M298" s="187" t="s">
        <v>290</v>
      </c>
      <c r="N298" s="176" t="n">
        <v>51200071</v>
      </c>
      <c r="O298" s="144" t="n">
        <v>5.03</v>
      </c>
    </row>
    <row r="299" customFormat="false" ht="15" hidden="false" customHeight="false" outlineLevel="0" collapsed="false">
      <c r="B299" s="193"/>
      <c r="E299" s="193"/>
      <c r="F299" s="193"/>
      <c r="M299" s="189" t="s">
        <v>291</v>
      </c>
      <c r="N299" s="188" t="n">
        <v>50220112</v>
      </c>
      <c r="O299" s="144" t="n">
        <v>4.62</v>
      </c>
    </row>
    <row r="300" customFormat="false" ht="15" hidden="false" customHeight="false" outlineLevel="0" collapsed="false">
      <c r="B300" s="193"/>
      <c r="E300" s="193"/>
      <c r="F300" s="193"/>
      <c r="M300" s="189" t="s">
        <v>292</v>
      </c>
      <c r="N300" s="188" t="n">
        <v>60200110</v>
      </c>
      <c r="O300" s="144" t="n">
        <v>65.31</v>
      </c>
    </row>
    <row r="301" customFormat="false" ht="15.75" hidden="false" customHeight="true" outlineLevel="0" collapsed="false">
      <c r="B301" s="193"/>
      <c r="E301" s="193"/>
      <c r="F301" s="193"/>
      <c r="M301" s="192" t="s">
        <v>293</v>
      </c>
      <c r="N301" s="190" t="n">
        <v>60200105</v>
      </c>
      <c r="O301" s="191" t="n">
        <v>75.18</v>
      </c>
    </row>
    <row r="1048576" customFormat="false" ht="15" hidden="false" customHeight="true" outlineLevel="0" collapsed="false"/>
  </sheetData>
  <mergeCells count="3">
    <mergeCell ref="C191:D191"/>
    <mergeCell ref="E191:G191"/>
    <mergeCell ref="H191:I19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9.17857142857143"/>
    <col collapsed="false" hidden="false" max="1025" min="27" style="0" width="14.581632653061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8.10204081632653"/>
    <col collapsed="false" hidden="false" max="2" min="2" style="0" width="17.1428571428571"/>
    <col collapsed="false" hidden="false" max="3" min="3" style="0" width="45.7602040816327"/>
    <col collapsed="false" hidden="false" max="4" min="4" style="0" width="49.9489795918367"/>
    <col collapsed="false" hidden="false" max="5" min="5" style="0" width="6.61224489795918"/>
    <col collapsed="false" hidden="false" max="6" min="6" style="0" width="6.3469387755102"/>
    <col collapsed="false" hidden="false" max="7" min="7" style="0" width="7.02040816326531"/>
    <col collapsed="false" hidden="false" max="8" min="8" style="0" width="15.2551020408163"/>
    <col collapsed="false" hidden="false" max="26" min="9" style="0" width="10.6632653061225"/>
    <col collapsed="false" hidden="false" max="1025" min="27" style="0" width="14.5816326530612"/>
  </cols>
  <sheetData>
    <row r="1" customFormat="false" ht="12.75" hidden="false" customHeight="true" outlineLevel="0" collapsed="false">
      <c r="A1" s="217"/>
      <c r="B1" s="217"/>
      <c r="C1" s="217"/>
      <c r="D1" s="217"/>
      <c r="E1" s="218"/>
      <c r="F1" s="217"/>
      <c r="G1" s="217"/>
      <c r="H1" s="217"/>
      <c r="I1" s="217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</row>
    <row r="2" customFormat="false" ht="20.25" hidden="false" customHeight="true" outlineLevel="0" collapsed="false">
      <c r="A2" s="217"/>
      <c r="B2" s="219"/>
      <c r="C2" s="219"/>
      <c r="D2" s="217"/>
      <c r="E2" s="218"/>
      <c r="F2" s="217"/>
      <c r="G2" s="217"/>
      <c r="H2" s="217"/>
      <c r="I2" s="217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</row>
    <row r="3" customFormat="false" ht="13.5" hidden="false" customHeight="true" outlineLevel="0" collapsed="false">
      <c r="A3" s="217"/>
      <c r="B3" s="217"/>
      <c r="C3" s="217"/>
      <c r="D3" s="217"/>
      <c r="E3" s="218"/>
      <c r="F3" s="220"/>
      <c r="G3" s="220"/>
      <c r="H3" s="217"/>
      <c r="I3" s="217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</row>
    <row r="4" customFormat="false" ht="12.75" hidden="false" customHeight="true" outlineLevel="0" collapsed="false">
      <c r="A4" s="217"/>
      <c r="B4" s="217"/>
      <c r="C4" s="217"/>
      <c r="D4" s="217"/>
      <c r="E4" s="218"/>
      <c r="F4" s="220"/>
      <c r="G4" s="220"/>
      <c r="H4" s="217"/>
      <c r="I4" s="217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</row>
    <row r="5" customFormat="false" ht="12.75" hidden="false" customHeight="true" outlineLevel="0" collapsed="false">
      <c r="A5" s="217"/>
      <c r="B5" s="217"/>
      <c r="C5" s="217"/>
      <c r="D5" s="217"/>
      <c r="E5" s="218"/>
      <c r="F5" s="220"/>
      <c r="G5" s="220"/>
      <c r="H5" s="217"/>
      <c r="I5" s="217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</row>
    <row r="6" customFormat="false" ht="20.25" hidden="false" customHeight="true" outlineLevel="0" collapsed="false">
      <c r="A6" s="217"/>
      <c r="B6" s="217"/>
      <c r="C6" s="221"/>
      <c r="D6" s="222"/>
      <c r="E6" s="223"/>
      <c r="F6" s="220"/>
      <c r="G6" s="220"/>
      <c r="H6" s="217"/>
      <c r="I6" s="217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</row>
    <row r="7" customFormat="false" ht="18" hidden="false" customHeight="true" outlineLevel="0" collapsed="false">
      <c r="A7" s="217"/>
      <c r="B7" s="224"/>
      <c r="C7" s="222" t="s">
        <v>295</v>
      </c>
      <c r="D7" s="222"/>
      <c r="E7" s="223"/>
      <c r="F7" s="217"/>
      <c r="G7" s="217"/>
      <c r="H7" s="217"/>
      <c r="I7" s="217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</row>
    <row r="8" customFormat="false" ht="13.5" hidden="false" customHeight="true" outlineLevel="0" collapsed="false">
      <c r="A8" s="217"/>
      <c r="B8" s="225"/>
      <c r="C8" s="217"/>
      <c r="D8" s="217"/>
      <c r="E8" s="218"/>
      <c r="F8" s="223"/>
      <c r="G8" s="217"/>
      <c r="H8" s="217"/>
      <c r="I8" s="217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</row>
    <row r="9" customFormat="false" ht="12.75" hidden="false" customHeight="true" outlineLevel="0" collapsed="false">
      <c r="A9" s="217"/>
      <c r="B9" s="226" t="n">
        <v>42370</v>
      </c>
      <c r="C9" s="226"/>
      <c r="D9" s="217"/>
      <c r="E9" s="218"/>
      <c r="F9" s="227"/>
      <c r="G9" s="227"/>
      <c r="H9" s="217"/>
      <c r="I9" s="217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</row>
    <row r="10" customFormat="false" ht="15.75" hidden="false" customHeight="true" outlineLevel="0" collapsed="false">
      <c r="A10" s="217"/>
      <c r="B10" s="228" t="s">
        <v>296</v>
      </c>
      <c r="C10" s="228"/>
      <c r="D10" s="217"/>
      <c r="E10" s="218"/>
      <c r="F10" s="217"/>
      <c r="G10" s="217"/>
      <c r="H10" s="223"/>
      <c r="I10" s="217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</row>
    <row r="11" customFormat="false" ht="12.75" hidden="false" customHeight="true" outlineLevel="0" collapsed="false">
      <c r="A11" s="217"/>
      <c r="B11" s="229" t="s">
        <v>297</v>
      </c>
      <c r="C11" s="230" t="s">
        <v>298</v>
      </c>
      <c r="D11" s="231" t="s">
        <v>299</v>
      </c>
      <c r="E11" s="232" t="s">
        <v>300</v>
      </c>
      <c r="F11" s="233" t="s">
        <v>301</v>
      </c>
      <c r="G11" s="234" t="s">
        <v>302</v>
      </c>
      <c r="H11" s="235"/>
      <c r="I11" s="217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</row>
    <row r="12" customFormat="false" ht="15.75" hidden="false" customHeight="true" outlineLevel="0" collapsed="false">
      <c r="A12" s="217"/>
      <c r="B12" s="236"/>
      <c r="C12" s="237"/>
      <c r="D12" s="238"/>
      <c r="E12" s="239"/>
      <c r="F12" s="240" t="s">
        <v>303</v>
      </c>
      <c r="G12" s="241" t="s">
        <v>304</v>
      </c>
      <c r="H12" s="242" t="s">
        <v>305</v>
      </c>
      <c r="I12" s="217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</row>
    <row r="13" customFormat="false" ht="12.75" hidden="false" customHeight="true" outlineLevel="0" collapsed="false">
      <c r="A13" s="218"/>
      <c r="B13" s="140" t="n">
        <v>50220020</v>
      </c>
      <c r="C13" s="143" t="s">
        <v>306</v>
      </c>
      <c r="D13" s="143" t="s">
        <v>190</v>
      </c>
      <c r="E13" s="141" t="n">
        <v>3.52</v>
      </c>
      <c r="F13" s="243" t="s">
        <v>303</v>
      </c>
      <c r="G13" s="244" t="n">
        <v>20</v>
      </c>
      <c r="H13" s="245" t="s">
        <v>307</v>
      </c>
      <c r="I13" s="217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customFormat="false" ht="15.75" hidden="false" customHeight="true" outlineLevel="0" collapsed="false">
      <c r="A14" s="218"/>
      <c r="B14" s="8" t="n">
        <v>50220021</v>
      </c>
      <c r="C14" s="146" t="s">
        <v>308</v>
      </c>
      <c r="D14" s="146" t="s">
        <v>191</v>
      </c>
      <c r="E14" s="144" t="n">
        <v>3.52</v>
      </c>
      <c r="F14" s="246" t="s">
        <v>303</v>
      </c>
      <c r="G14" s="247" t="n">
        <v>20</v>
      </c>
      <c r="H14" s="248" t="s">
        <v>307</v>
      </c>
      <c r="I14" s="217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customFormat="false" ht="12.75" hidden="false" customHeight="true" outlineLevel="0" collapsed="false">
      <c r="A15" s="218"/>
      <c r="B15" s="8" t="n">
        <v>50220022</v>
      </c>
      <c r="C15" s="146" t="s">
        <v>309</v>
      </c>
      <c r="D15" s="146" t="s">
        <v>192</v>
      </c>
      <c r="E15" s="144" t="n">
        <v>1.19</v>
      </c>
      <c r="F15" s="246" t="s">
        <v>303</v>
      </c>
      <c r="G15" s="247" t="n">
        <v>20</v>
      </c>
      <c r="H15" s="218"/>
      <c r="I15" s="217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customFormat="false" ht="12.75" hidden="false" customHeight="true" outlineLevel="0" collapsed="false">
      <c r="A16" s="218"/>
      <c r="B16" s="8" t="n">
        <v>50220024</v>
      </c>
      <c r="C16" s="146" t="s">
        <v>310</v>
      </c>
      <c r="D16" s="146" t="s">
        <v>194</v>
      </c>
      <c r="E16" s="144" t="n">
        <v>1</v>
      </c>
      <c r="F16" s="246" t="s">
        <v>303</v>
      </c>
      <c r="G16" s="249" t="n">
        <v>20</v>
      </c>
      <c r="H16" s="218"/>
      <c r="I16" s="217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customFormat="false" ht="12.75" hidden="false" customHeight="true" outlineLevel="0" collapsed="false">
      <c r="A17" s="218"/>
      <c r="B17" s="8" t="n">
        <v>50220026</v>
      </c>
      <c r="C17" s="146" t="s">
        <v>311</v>
      </c>
      <c r="D17" s="146" t="s">
        <v>196</v>
      </c>
      <c r="E17" s="144" t="n">
        <v>1</v>
      </c>
      <c r="F17" s="246" t="s">
        <v>303</v>
      </c>
      <c r="G17" s="249" t="n">
        <v>10</v>
      </c>
      <c r="H17" s="218"/>
      <c r="I17" s="217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customFormat="false" ht="12.75" hidden="false" customHeight="true" outlineLevel="0" collapsed="false">
      <c r="A18" s="218"/>
      <c r="B18" s="8" t="n">
        <v>68061310</v>
      </c>
      <c r="C18" s="146" t="s">
        <v>312</v>
      </c>
      <c r="D18" s="146" t="s">
        <v>198</v>
      </c>
      <c r="E18" s="144" t="n">
        <v>0.1</v>
      </c>
      <c r="F18" s="246" t="s">
        <v>303</v>
      </c>
      <c r="G18" s="249" t="n">
        <v>500</v>
      </c>
      <c r="H18" s="218"/>
      <c r="I18" s="217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customFormat="false" ht="12.75" hidden="false" customHeight="true" outlineLevel="0" collapsed="false">
      <c r="A19" s="218"/>
      <c r="B19" s="150" t="n">
        <v>53220068</v>
      </c>
      <c r="C19" s="146" t="s">
        <v>313</v>
      </c>
      <c r="D19" s="146" t="s">
        <v>200</v>
      </c>
      <c r="E19" s="144" t="n">
        <v>0.31</v>
      </c>
      <c r="F19" s="246" t="s">
        <v>303</v>
      </c>
      <c r="G19" s="249" t="n">
        <v>50</v>
      </c>
      <c r="H19" s="218"/>
      <c r="I19" s="217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customFormat="false" ht="12.75" hidden="false" customHeight="true" outlineLevel="0" collapsed="false">
      <c r="A20" s="218"/>
      <c r="B20" s="150" t="n">
        <v>53220069</v>
      </c>
      <c r="C20" s="146" t="s">
        <v>314</v>
      </c>
      <c r="D20" s="146" t="s">
        <v>201</v>
      </c>
      <c r="E20" s="144" t="n">
        <v>0.31</v>
      </c>
      <c r="F20" s="246" t="s">
        <v>303</v>
      </c>
      <c r="G20" s="249" t="n">
        <v>50</v>
      </c>
      <c r="H20" s="218"/>
      <c r="I20" s="217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customFormat="false" ht="12.75" hidden="false" customHeight="true" outlineLevel="0" collapsed="false">
      <c r="A21" s="218"/>
      <c r="B21" s="150" t="n">
        <v>53220103</v>
      </c>
      <c r="C21" s="146" t="s">
        <v>315</v>
      </c>
      <c r="D21" s="146" t="s">
        <v>202</v>
      </c>
      <c r="E21" s="144" t="n">
        <v>0.37</v>
      </c>
      <c r="F21" s="246" t="s">
        <v>303</v>
      </c>
      <c r="G21" s="249" t="n">
        <v>50</v>
      </c>
      <c r="H21" s="218"/>
      <c r="I21" s="217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customFormat="false" ht="12.75" hidden="false" customHeight="true" outlineLevel="0" collapsed="false">
      <c r="A22" s="218"/>
      <c r="B22" s="150" t="n">
        <v>53220104</v>
      </c>
      <c r="C22" s="146" t="s">
        <v>316</v>
      </c>
      <c r="D22" s="146" t="s">
        <v>203</v>
      </c>
      <c r="E22" s="144" t="n">
        <v>0.37</v>
      </c>
      <c r="F22" s="246" t="s">
        <v>303</v>
      </c>
      <c r="G22" s="249" t="n">
        <v>50</v>
      </c>
      <c r="H22" s="218"/>
      <c r="I22" s="217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customFormat="false" ht="12.75" hidden="false" customHeight="true" outlineLevel="0" collapsed="false">
      <c r="A23" s="218"/>
      <c r="B23" s="150" t="n">
        <v>68980502</v>
      </c>
      <c r="C23" s="146" t="s">
        <v>317</v>
      </c>
      <c r="D23" s="146" t="s">
        <v>204</v>
      </c>
      <c r="E23" s="144" t="n">
        <v>0.07</v>
      </c>
      <c r="F23" s="246" t="s">
        <v>303</v>
      </c>
      <c r="G23" s="249" t="n">
        <v>500</v>
      </c>
      <c r="H23" s="218"/>
      <c r="I23" s="217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customFormat="false" ht="12.75" hidden="false" customHeight="true" outlineLevel="0" collapsed="false">
      <c r="A24" s="218"/>
      <c r="B24" s="150" t="n">
        <v>68980501</v>
      </c>
      <c r="C24" s="146" t="s">
        <v>318</v>
      </c>
      <c r="D24" s="146" t="s">
        <v>205</v>
      </c>
      <c r="E24" s="144" t="n">
        <v>0.07</v>
      </c>
      <c r="F24" s="246" t="s">
        <v>303</v>
      </c>
      <c r="G24" s="249" t="n">
        <v>500</v>
      </c>
      <c r="H24" s="218"/>
      <c r="I24" s="217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customFormat="false" ht="12.75" hidden="false" customHeight="true" outlineLevel="0" collapsed="false">
      <c r="A25" s="218"/>
      <c r="B25" s="150" t="n">
        <v>68980503</v>
      </c>
      <c r="C25" s="146" t="s">
        <v>319</v>
      </c>
      <c r="D25" s="146" t="s">
        <v>206</v>
      </c>
      <c r="E25" s="144" t="n">
        <v>0.1</v>
      </c>
      <c r="F25" s="246" t="s">
        <v>303</v>
      </c>
      <c r="G25" s="249" t="n">
        <v>500</v>
      </c>
      <c r="H25" s="218"/>
      <c r="I25" s="217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customFormat="false" ht="12.75" hidden="false" customHeight="true" outlineLevel="0" collapsed="false">
      <c r="A26" s="218"/>
      <c r="B26" s="150" t="n">
        <v>53220121</v>
      </c>
      <c r="C26" s="146" t="s">
        <v>320</v>
      </c>
      <c r="D26" s="146" t="s">
        <v>207</v>
      </c>
      <c r="E26" s="144" t="n">
        <v>0.12</v>
      </c>
      <c r="F26" s="246" t="s">
        <v>303</v>
      </c>
      <c r="G26" s="249"/>
      <c r="H26" s="218"/>
      <c r="I26" s="217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customFormat="false" ht="12.75" hidden="false" customHeight="true" outlineLevel="0" collapsed="false">
      <c r="A27" s="218"/>
      <c r="B27" s="150" t="n">
        <v>53220122</v>
      </c>
      <c r="C27" s="146" t="s">
        <v>321</v>
      </c>
      <c r="D27" s="146" t="s">
        <v>211</v>
      </c>
      <c r="E27" s="144" t="n">
        <v>0.12</v>
      </c>
      <c r="F27" s="246" t="s">
        <v>303</v>
      </c>
      <c r="G27" s="249"/>
      <c r="H27" s="218"/>
      <c r="I27" s="217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customFormat="false" ht="12.75" hidden="false" customHeight="true" outlineLevel="0" collapsed="false">
      <c r="A28" s="218"/>
      <c r="B28" s="150" t="n">
        <v>53220123</v>
      </c>
      <c r="C28" s="146" t="s">
        <v>322</v>
      </c>
      <c r="D28" s="146" t="s">
        <v>212</v>
      </c>
      <c r="E28" s="144" t="n">
        <v>0.12</v>
      </c>
      <c r="F28" s="246" t="s">
        <v>303</v>
      </c>
      <c r="G28" s="249"/>
      <c r="H28" s="218"/>
      <c r="I28" s="21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customFormat="false" ht="12.75" hidden="false" customHeight="true" outlineLevel="0" collapsed="false">
      <c r="A29" s="218"/>
      <c r="B29" s="150" t="n">
        <v>50220037</v>
      </c>
      <c r="C29" s="146" t="s">
        <v>323</v>
      </c>
      <c r="D29" s="146" t="s">
        <v>213</v>
      </c>
      <c r="E29" s="144" t="n">
        <v>35.58</v>
      </c>
      <c r="F29" s="246" t="s">
        <v>303</v>
      </c>
      <c r="G29" s="249" t="n">
        <v>2</v>
      </c>
      <c r="H29" s="218"/>
      <c r="I29" s="217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customFormat="false" ht="12.75" hidden="false" customHeight="true" outlineLevel="0" collapsed="false">
      <c r="A30" s="218"/>
      <c r="B30" s="150" t="n">
        <v>50220036</v>
      </c>
      <c r="C30" s="146" t="s">
        <v>324</v>
      </c>
      <c r="D30" s="146" t="s">
        <v>214</v>
      </c>
      <c r="E30" s="144" t="n">
        <v>35.58</v>
      </c>
      <c r="F30" s="246" t="s">
        <v>303</v>
      </c>
      <c r="G30" s="249" t="n">
        <v>2</v>
      </c>
      <c r="H30" s="218"/>
      <c r="I30" s="217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customFormat="false" ht="12.75" hidden="false" customHeight="true" outlineLevel="0" collapsed="false">
      <c r="A31" s="218"/>
      <c r="B31" s="150" t="n">
        <v>50220115</v>
      </c>
      <c r="C31" s="146" t="s">
        <v>325</v>
      </c>
      <c r="D31" s="146" t="s">
        <v>215</v>
      </c>
      <c r="E31" s="144" t="n">
        <v>69.72</v>
      </c>
      <c r="F31" s="246" t="s">
        <v>303</v>
      </c>
      <c r="G31" s="247" t="n">
        <v>2</v>
      </c>
      <c r="H31" s="218"/>
      <c r="I31" s="217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customFormat="false" ht="12.75" hidden="false" customHeight="true" outlineLevel="0" collapsed="false">
      <c r="A32" s="218"/>
      <c r="B32" s="150" t="n">
        <v>50220116</v>
      </c>
      <c r="C32" s="146" t="s">
        <v>326</v>
      </c>
      <c r="D32" s="146" t="s">
        <v>216</v>
      </c>
      <c r="E32" s="144" t="n">
        <v>69.72</v>
      </c>
      <c r="F32" s="246" t="s">
        <v>303</v>
      </c>
      <c r="G32" s="247" t="n">
        <v>2</v>
      </c>
      <c r="H32" s="218"/>
      <c r="I32" s="217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customFormat="false" ht="12.75" hidden="false" customHeight="true" outlineLevel="0" collapsed="false">
      <c r="A33" s="218"/>
      <c r="B33" s="150" t="s">
        <v>217</v>
      </c>
      <c r="C33" s="146" t="s">
        <v>327</v>
      </c>
      <c r="D33" s="146" t="s">
        <v>218</v>
      </c>
      <c r="E33" s="144" t="n">
        <v>16.86</v>
      </c>
      <c r="F33" s="246" t="s">
        <v>303</v>
      </c>
      <c r="G33" s="247"/>
      <c r="H33" s="218"/>
      <c r="I33" s="217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customFormat="false" ht="12.75" hidden="false" customHeight="true" outlineLevel="0" collapsed="false">
      <c r="A34" s="218"/>
      <c r="B34" s="150" t="s">
        <v>219</v>
      </c>
      <c r="C34" s="146" t="s">
        <v>328</v>
      </c>
      <c r="D34" s="146" t="s">
        <v>220</v>
      </c>
      <c r="E34" s="144" t="n">
        <v>16.86</v>
      </c>
      <c r="F34" s="246" t="s">
        <v>303</v>
      </c>
      <c r="G34" s="247"/>
      <c r="H34" s="218"/>
      <c r="I34" s="217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customFormat="false" ht="12.75" hidden="false" customHeight="true" outlineLevel="0" collapsed="false">
      <c r="A35" s="218"/>
      <c r="B35" s="155" t="n">
        <v>53220037</v>
      </c>
      <c r="C35" s="146" t="s">
        <v>329</v>
      </c>
      <c r="D35" s="146" t="s">
        <v>221</v>
      </c>
      <c r="E35" s="144" t="n">
        <v>0.63</v>
      </c>
      <c r="F35" s="246" t="s">
        <v>303</v>
      </c>
      <c r="G35" s="247" t="n">
        <v>10</v>
      </c>
      <c r="H35" s="218"/>
      <c r="I35" s="217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customFormat="false" ht="12.75" hidden="false" customHeight="true" outlineLevel="0" collapsed="false">
      <c r="A36" s="218"/>
      <c r="B36" s="8" t="n">
        <v>50220046</v>
      </c>
      <c r="C36" s="146" t="s">
        <v>330</v>
      </c>
      <c r="D36" s="146" t="s">
        <v>222</v>
      </c>
      <c r="E36" s="144" t="n">
        <v>0.84</v>
      </c>
      <c r="F36" s="246" t="s">
        <v>303</v>
      </c>
      <c r="G36" s="247" t="n">
        <v>10</v>
      </c>
      <c r="H36" s="218"/>
      <c r="I36" s="217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customFormat="false" ht="12.75" hidden="false" customHeight="true" outlineLevel="0" collapsed="false">
      <c r="A37" s="218"/>
      <c r="B37" s="8" t="n">
        <v>50220047</v>
      </c>
      <c r="C37" s="146" t="s">
        <v>331</v>
      </c>
      <c r="D37" s="146" t="s">
        <v>223</v>
      </c>
      <c r="E37" s="144" t="n">
        <v>3.64</v>
      </c>
      <c r="F37" s="246" t="s">
        <v>303</v>
      </c>
      <c r="G37" s="247" t="n">
        <v>10</v>
      </c>
      <c r="H37" s="218"/>
      <c r="I37" s="217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customFormat="false" ht="12.75" hidden="false" customHeight="true" outlineLevel="0" collapsed="false">
      <c r="A38" s="218"/>
      <c r="B38" s="8" t="n">
        <v>50220048</v>
      </c>
      <c r="C38" s="146" t="s">
        <v>332</v>
      </c>
      <c r="D38" s="146" t="s">
        <v>224</v>
      </c>
      <c r="E38" s="144" t="n">
        <v>4.77</v>
      </c>
      <c r="F38" s="246" t="s">
        <v>303</v>
      </c>
      <c r="G38" s="247" t="n">
        <v>10</v>
      </c>
      <c r="H38" s="218"/>
      <c r="I38" s="217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customFormat="false" ht="12.75" hidden="false" customHeight="true" outlineLevel="0" collapsed="false">
      <c r="A39" s="218"/>
      <c r="B39" s="8" t="n">
        <v>50220049</v>
      </c>
      <c r="C39" s="146" t="s">
        <v>333</v>
      </c>
      <c r="D39" s="146" t="s">
        <v>225</v>
      </c>
      <c r="E39" s="144" t="n">
        <v>0.69</v>
      </c>
      <c r="F39" s="246" t="s">
        <v>303</v>
      </c>
      <c r="G39" s="247" t="n">
        <v>10</v>
      </c>
      <c r="H39" s="218"/>
      <c r="I39" s="217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customFormat="false" ht="12.75" hidden="false" customHeight="true" outlineLevel="0" collapsed="false">
      <c r="A40" s="218"/>
      <c r="B40" s="8" t="n">
        <v>50220050</v>
      </c>
      <c r="C40" s="146" t="s">
        <v>334</v>
      </c>
      <c r="D40" s="146" t="s">
        <v>226</v>
      </c>
      <c r="E40" s="144" t="n">
        <v>2.26</v>
      </c>
      <c r="F40" s="246" t="s">
        <v>303</v>
      </c>
      <c r="G40" s="247" t="n">
        <v>10</v>
      </c>
      <c r="H40" s="218"/>
      <c r="I40" s="217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customFormat="false" ht="12.75" hidden="false" customHeight="true" outlineLevel="0" collapsed="false">
      <c r="A41" s="218"/>
      <c r="B41" s="8" t="n">
        <v>50220051</v>
      </c>
      <c r="C41" s="146" t="s">
        <v>335</v>
      </c>
      <c r="D41" s="146" t="s">
        <v>227</v>
      </c>
      <c r="E41" s="144" t="n">
        <v>3.07</v>
      </c>
      <c r="F41" s="246" t="s">
        <v>303</v>
      </c>
      <c r="G41" s="247" t="n">
        <v>10</v>
      </c>
      <c r="H41" s="218"/>
      <c r="I41" s="217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customFormat="false" ht="12.75" hidden="false" customHeight="true" outlineLevel="0" collapsed="false">
      <c r="A42" s="218"/>
      <c r="B42" s="8" t="n">
        <v>50220038</v>
      </c>
      <c r="C42" s="146" t="s">
        <v>336</v>
      </c>
      <c r="D42" s="146" t="s">
        <v>228</v>
      </c>
      <c r="E42" s="144" t="n">
        <v>2.01</v>
      </c>
      <c r="F42" s="246" t="s">
        <v>303</v>
      </c>
      <c r="G42" s="247" t="n">
        <v>20</v>
      </c>
      <c r="H42" s="218"/>
      <c r="I42" s="217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customFormat="false" ht="12.75" hidden="false" customHeight="true" outlineLevel="0" collapsed="false">
      <c r="A43" s="218"/>
      <c r="B43" s="8" t="n">
        <v>50220057</v>
      </c>
      <c r="C43" s="146" t="s">
        <v>337</v>
      </c>
      <c r="D43" s="146" t="s">
        <v>229</v>
      </c>
      <c r="E43" s="144" t="n">
        <v>1.66</v>
      </c>
      <c r="F43" s="246" t="s">
        <v>303</v>
      </c>
      <c r="G43" s="247" t="n">
        <v>20</v>
      </c>
      <c r="H43" s="218"/>
      <c r="I43" s="217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customFormat="false" ht="12.75" hidden="false" customHeight="true" outlineLevel="0" collapsed="false">
      <c r="A44" s="218"/>
      <c r="B44" s="8" t="n">
        <v>50200300</v>
      </c>
      <c r="C44" s="146" t="s">
        <v>338</v>
      </c>
      <c r="D44" s="146" t="s">
        <v>230</v>
      </c>
      <c r="E44" s="144" t="n">
        <v>6.43</v>
      </c>
      <c r="F44" s="246" t="s">
        <v>303</v>
      </c>
      <c r="G44" s="247" t="n">
        <v>1</v>
      </c>
      <c r="H44" s="218"/>
      <c r="I44" s="21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customFormat="false" ht="12.75" hidden="false" customHeight="true" outlineLevel="0" collapsed="false">
      <c r="A45" s="218"/>
      <c r="B45" s="8" t="n">
        <v>50200301</v>
      </c>
      <c r="C45" s="146" t="s">
        <v>339</v>
      </c>
      <c r="D45" s="146" t="s">
        <v>231</v>
      </c>
      <c r="E45" s="144" t="n">
        <v>6.43</v>
      </c>
      <c r="F45" s="246" t="s">
        <v>303</v>
      </c>
      <c r="G45" s="247" t="n">
        <v>1</v>
      </c>
      <c r="H45" s="218"/>
      <c r="I45" s="217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customFormat="false" ht="12.75" hidden="false" customHeight="true" outlineLevel="0" collapsed="false">
      <c r="A46" s="218"/>
      <c r="B46" s="8" t="n">
        <v>50200302</v>
      </c>
      <c r="C46" s="146" t="s">
        <v>340</v>
      </c>
      <c r="D46" s="146" t="s">
        <v>232</v>
      </c>
      <c r="E46" s="144" t="n">
        <v>6.43</v>
      </c>
      <c r="F46" s="246" t="s">
        <v>303</v>
      </c>
      <c r="G46" s="247" t="n">
        <v>1</v>
      </c>
      <c r="H46" s="218"/>
      <c r="I46" s="217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customFormat="false" ht="12.75" hidden="false" customHeight="true" outlineLevel="0" collapsed="false">
      <c r="A47" s="218"/>
      <c r="B47" s="8" t="n">
        <v>51200084</v>
      </c>
      <c r="C47" s="146" t="s">
        <v>341</v>
      </c>
      <c r="D47" s="146" t="s">
        <v>233</v>
      </c>
      <c r="E47" s="144" t="n">
        <v>5.93</v>
      </c>
      <c r="F47" s="246" t="s">
        <v>303</v>
      </c>
      <c r="G47" s="247" t="n">
        <v>1</v>
      </c>
      <c r="H47" s="218"/>
      <c r="I47" s="217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customFormat="false" ht="12.75" hidden="false" customHeight="true" outlineLevel="0" collapsed="false">
      <c r="A48" s="218"/>
      <c r="B48" s="8" t="n">
        <v>51200085</v>
      </c>
      <c r="C48" s="146" t="s">
        <v>342</v>
      </c>
      <c r="D48" s="146" t="s">
        <v>234</v>
      </c>
      <c r="E48" s="144" t="n">
        <v>5.93</v>
      </c>
      <c r="F48" s="246" t="s">
        <v>303</v>
      </c>
      <c r="G48" s="247" t="n">
        <v>1</v>
      </c>
      <c r="H48" s="218"/>
      <c r="I48" s="217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customFormat="false" ht="12.75" hidden="false" customHeight="true" outlineLevel="0" collapsed="false">
      <c r="A49" s="218"/>
      <c r="B49" s="8" t="n">
        <v>51200086</v>
      </c>
      <c r="C49" s="146" t="s">
        <v>343</v>
      </c>
      <c r="D49" s="146" t="s">
        <v>235</v>
      </c>
      <c r="E49" s="144" t="n">
        <v>5.93</v>
      </c>
      <c r="F49" s="246" t="s">
        <v>303</v>
      </c>
      <c r="G49" s="247" t="n">
        <v>1</v>
      </c>
      <c r="H49" s="218"/>
      <c r="I49" s="217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customFormat="false" ht="12.75" hidden="false" customHeight="true" outlineLevel="0" collapsed="false">
      <c r="A50" s="218"/>
      <c r="B50" s="8" t="n">
        <v>50220039</v>
      </c>
      <c r="C50" s="146" t="s">
        <v>344</v>
      </c>
      <c r="D50" s="146" t="s">
        <v>236</v>
      </c>
      <c r="E50" s="144" t="n">
        <v>12.18</v>
      </c>
      <c r="F50" s="246" t="s">
        <v>303</v>
      </c>
      <c r="G50" s="247" t="n">
        <v>2</v>
      </c>
      <c r="H50" s="218"/>
      <c r="I50" s="217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customFormat="false" ht="12.75" hidden="false" customHeight="true" outlineLevel="0" collapsed="false">
      <c r="A51" s="218"/>
      <c r="B51" s="8" t="n">
        <v>54144211</v>
      </c>
      <c r="C51" s="146" t="s">
        <v>345</v>
      </c>
      <c r="D51" s="146" t="s">
        <v>237</v>
      </c>
      <c r="E51" s="144" t="n">
        <v>0.53</v>
      </c>
      <c r="F51" s="246" t="s">
        <v>346</v>
      </c>
      <c r="G51" s="249" t="n">
        <v>250</v>
      </c>
      <c r="H51" s="218"/>
      <c r="I51" s="217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customFormat="false" ht="12.75" hidden="false" customHeight="true" outlineLevel="0" collapsed="false">
      <c r="A52" s="218"/>
      <c r="B52" s="8" t="n">
        <v>54220002</v>
      </c>
      <c r="C52" s="146" t="s">
        <v>347</v>
      </c>
      <c r="D52" s="146" t="s">
        <v>238</v>
      </c>
      <c r="E52" s="144" t="n">
        <v>1.19</v>
      </c>
      <c r="F52" s="246" t="s">
        <v>346</v>
      </c>
      <c r="G52" s="249" t="n">
        <v>250</v>
      </c>
      <c r="H52" s="218"/>
      <c r="I52" s="217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customFormat="false" ht="12.75" hidden="false" customHeight="true" outlineLevel="0" collapsed="false">
      <c r="A53" s="218"/>
      <c r="B53" s="8" t="n">
        <v>54220003</v>
      </c>
      <c r="C53" s="146" t="s">
        <v>348</v>
      </c>
      <c r="D53" s="146" t="s">
        <v>239</v>
      </c>
      <c r="E53" s="144" t="n">
        <v>1.79</v>
      </c>
      <c r="F53" s="246" t="s">
        <v>346</v>
      </c>
      <c r="G53" s="249" t="n">
        <v>250</v>
      </c>
      <c r="H53" s="218"/>
      <c r="I53" s="217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customFormat="false" ht="12.75" hidden="false" customHeight="true" outlineLevel="0" collapsed="false">
      <c r="A54" s="218"/>
      <c r="B54" s="8" t="n">
        <v>54220005</v>
      </c>
      <c r="C54" s="146" t="s">
        <v>349</v>
      </c>
      <c r="D54" s="146" t="s">
        <v>240</v>
      </c>
      <c r="E54" s="144" t="n">
        <v>0.65</v>
      </c>
      <c r="F54" s="246" t="s">
        <v>346</v>
      </c>
      <c r="G54" s="249" t="n">
        <v>200</v>
      </c>
      <c r="H54" s="218"/>
      <c r="I54" s="217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customFormat="false" ht="12.75" hidden="false" customHeight="true" outlineLevel="0" collapsed="false">
      <c r="A55" s="218"/>
      <c r="B55" s="8" t="n">
        <v>54220006</v>
      </c>
      <c r="C55" s="146" t="s">
        <v>350</v>
      </c>
      <c r="D55" s="146" t="s">
        <v>241</v>
      </c>
      <c r="E55" s="144" t="n">
        <v>0.72</v>
      </c>
      <c r="F55" s="246" t="s">
        <v>346</v>
      </c>
      <c r="G55" s="249" t="n">
        <v>400</v>
      </c>
      <c r="H55" s="218"/>
      <c r="I55" s="217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customFormat="false" ht="12.75" hidden="false" customHeight="true" outlineLevel="0" collapsed="false">
      <c r="A56" s="218"/>
      <c r="B56" s="8" t="n">
        <v>54042014</v>
      </c>
      <c r="C56" s="146" t="s">
        <v>351</v>
      </c>
      <c r="D56" s="146" t="s">
        <v>242</v>
      </c>
      <c r="E56" s="144" t="n">
        <v>2.66</v>
      </c>
      <c r="F56" s="246" t="s">
        <v>346</v>
      </c>
      <c r="G56" s="247" t="n">
        <v>50</v>
      </c>
      <c r="H56" s="218"/>
      <c r="I56" s="217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customFormat="false" ht="12.75" hidden="false" customHeight="true" outlineLevel="0" collapsed="false">
      <c r="A57" s="218"/>
      <c r="B57" s="8" t="n">
        <v>54042024</v>
      </c>
      <c r="C57" s="146" t="s">
        <v>352</v>
      </c>
      <c r="D57" s="146" t="s">
        <v>243</v>
      </c>
      <c r="E57" s="144" t="n">
        <v>3.2</v>
      </c>
      <c r="F57" s="246" t="s">
        <v>346</v>
      </c>
      <c r="G57" s="247" t="n">
        <v>50</v>
      </c>
      <c r="H57" s="218"/>
      <c r="I57" s="217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customFormat="false" ht="12.75" hidden="false" customHeight="true" outlineLevel="0" collapsed="false">
      <c r="A58" s="218"/>
      <c r="B58" s="8" t="n">
        <v>54042026</v>
      </c>
      <c r="C58" s="146" t="s">
        <v>353</v>
      </c>
      <c r="D58" s="146" t="s">
        <v>244</v>
      </c>
      <c r="E58" s="144" t="n">
        <v>3.45</v>
      </c>
      <c r="F58" s="246" t="s">
        <v>346</v>
      </c>
      <c r="G58" s="247" t="n">
        <v>50</v>
      </c>
      <c r="H58" s="218"/>
      <c r="I58" s="217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customFormat="false" ht="12.75" hidden="false" customHeight="true" outlineLevel="0" collapsed="false">
      <c r="A59" s="218"/>
      <c r="B59" s="8" t="n">
        <v>54043014</v>
      </c>
      <c r="C59" s="146" t="s">
        <v>354</v>
      </c>
      <c r="D59" s="146" t="s">
        <v>245</v>
      </c>
      <c r="E59" s="144" t="n">
        <v>2.04</v>
      </c>
      <c r="F59" s="246" t="s">
        <v>346</v>
      </c>
      <c r="G59" s="247" t="n">
        <v>275</v>
      </c>
      <c r="H59" s="218"/>
      <c r="I59" s="217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customFormat="false" ht="12.75" hidden="false" customHeight="true" outlineLevel="0" collapsed="false">
      <c r="A60" s="218"/>
      <c r="B60" s="8" t="n">
        <v>54043024</v>
      </c>
      <c r="C60" s="146" t="s">
        <v>355</v>
      </c>
      <c r="D60" s="146" t="s">
        <v>246</v>
      </c>
      <c r="E60" s="144" t="n">
        <v>2.13</v>
      </c>
      <c r="F60" s="246" t="s">
        <v>346</v>
      </c>
      <c r="G60" s="247" t="n">
        <v>275</v>
      </c>
      <c r="H60" s="218"/>
      <c r="I60" s="217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customFormat="false" ht="12.75" hidden="false" customHeight="true" outlineLevel="0" collapsed="false">
      <c r="A61" s="218"/>
      <c r="B61" s="8" t="n">
        <v>54043034</v>
      </c>
      <c r="C61" s="146" t="s">
        <v>356</v>
      </c>
      <c r="D61" s="146" t="s">
        <v>247</v>
      </c>
      <c r="E61" s="144" t="n">
        <v>2.01</v>
      </c>
      <c r="F61" s="246" t="s">
        <v>346</v>
      </c>
      <c r="G61" s="247" t="n">
        <v>275</v>
      </c>
      <c r="H61" s="218"/>
      <c r="I61" s="217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customFormat="false" ht="12.75" hidden="false" customHeight="true" outlineLevel="0" collapsed="false">
      <c r="A62" s="218"/>
      <c r="B62" s="8" t="n">
        <v>54043044</v>
      </c>
      <c r="C62" s="146" t="s">
        <v>357</v>
      </c>
      <c r="D62" s="146" t="s">
        <v>248</v>
      </c>
      <c r="E62" s="144" t="n">
        <v>2.13</v>
      </c>
      <c r="F62" s="246" t="s">
        <v>346</v>
      </c>
      <c r="G62" s="247" t="n">
        <v>275</v>
      </c>
      <c r="H62" s="218"/>
      <c r="I62" s="217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customFormat="false" ht="12.75" hidden="false" customHeight="true" outlineLevel="0" collapsed="false">
      <c r="A63" s="218"/>
      <c r="B63" s="8" t="n">
        <v>54043054</v>
      </c>
      <c r="C63" s="146" t="s">
        <v>358</v>
      </c>
      <c r="D63" s="146" t="s">
        <v>249</v>
      </c>
      <c r="E63" s="144" t="n">
        <v>2.51</v>
      </c>
      <c r="F63" s="246" t="s">
        <v>346</v>
      </c>
      <c r="G63" s="247" t="n">
        <v>275</v>
      </c>
      <c r="H63" s="218"/>
      <c r="I63" s="217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customFormat="false" ht="12.75" hidden="false" customHeight="true" outlineLevel="0" collapsed="false">
      <c r="A64" s="218"/>
      <c r="B64" s="8" t="n">
        <v>54043064</v>
      </c>
      <c r="C64" s="146" t="s">
        <v>359</v>
      </c>
      <c r="D64" s="146" t="s">
        <v>250</v>
      </c>
      <c r="E64" s="144" t="n">
        <v>2.16</v>
      </c>
      <c r="F64" s="246" t="s">
        <v>346</v>
      </c>
      <c r="G64" s="247" t="n">
        <v>275</v>
      </c>
      <c r="H64" s="218"/>
      <c r="I64" s="217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customFormat="false" ht="12.75" hidden="false" customHeight="true" outlineLevel="0" collapsed="false">
      <c r="A65" s="218"/>
      <c r="B65" s="8" t="n">
        <v>50220009</v>
      </c>
      <c r="C65" s="146" t="s">
        <v>360</v>
      </c>
      <c r="D65" s="146" t="s">
        <v>251</v>
      </c>
      <c r="E65" s="144" t="n">
        <v>4.93</v>
      </c>
      <c r="F65" s="246" t="s">
        <v>303</v>
      </c>
      <c r="G65" s="247" t="n">
        <v>10</v>
      </c>
      <c r="H65" s="218"/>
      <c r="I65" s="217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customFormat="false" ht="12.75" hidden="false" customHeight="true" outlineLevel="0" collapsed="false">
      <c r="A66" s="218"/>
      <c r="B66" s="8" t="n">
        <v>50220070</v>
      </c>
      <c r="C66" s="146" t="s">
        <v>361</v>
      </c>
      <c r="D66" s="146" t="s">
        <v>252</v>
      </c>
      <c r="E66" s="144" t="n">
        <v>1.06</v>
      </c>
      <c r="F66" s="246" t="s">
        <v>303</v>
      </c>
      <c r="G66" s="247" t="n">
        <v>10</v>
      </c>
      <c r="H66" s="218"/>
      <c r="I66" s="217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customFormat="false" ht="12.75" hidden="false" customHeight="true" outlineLevel="0" collapsed="false">
      <c r="A67" s="218"/>
      <c r="B67" s="8" t="n">
        <v>11221205</v>
      </c>
      <c r="C67" s="146" t="s">
        <v>362</v>
      </c>
      <c r="D67" s="146" t="s">
        <v>253</v>
      </c>
      <c r="E67" s="144" t="n">
        <v>5.75</v>
      </c>
      <c r="F67" s="246" t="s">
        <v>346</v>
      </c>
      <c r="G67" s="247" t="n">
        <v>7.4</v>
      </c>
      <c r="H67" s="218"/>
      <c r="I67" s="217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customFormat="false" ht="12.75" hidden="false" customHeight="true" outlineLevel="0" collapsed="false">
      <c r="A68" s="218"/>
      <c r="B68" s="8" t="n">
        <v>11222206</v>
      </c>
      <c r="C68" s="146" t="s">
        <v>363</v>
      </c>
      <c r="D68" s="146" t="s">
        <v>254</v>
      </c>
      <c r="E68" s="144" t="n">
        <v>5.71</v>
      </c>
      <c r="F68" s="246" t="s">
        <v>346</v>
      </c>
      <c r="G68" s="247" t="n">
        <v>7.4</v>
      </c>
      <c r="H68" s="218"/>
      <c r="I68" s="217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customFormat="false" ht="12.75" hidden="false" customHeight="true" outlineLevel="0" collapsed="false">
      <c r="A69" s="218"/>
      <c r="B69" s="8" t="n">
        <v>11222207</v>
      </c>
      <c r="C69" s="146" t="s">
        <v>364</v>
      </c>
      <c r="D69" s="146" t="s">
        <v>255</v>
      </c>
      <c r="E69" s="144" t="n">
        <v>12.9</v>
      </c>
      <c r="F69" s="246" t="s">
        <v>346</v>
      </c>
      <c r="G69" s="247" t="n">
        <v>7.4</v>
      </c>
      <c r="H69" s="218"/>
      <c r="I69" s="217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customFormat="false" ht="12.75" hidden="false" customHeight="true" outlineLevel="0" collapsed="false">
      <c r="A70" s="218"/>
      <c r="B70" s="150" t="n">
        <v>11222208</v>
      </c>
      <c r="C70" s="146" t="s">
        <v>365</v>
      </c>
      <c r="D70" s="146" t="s">
        <v>256</v>
      </c>
      <c r="E70" s="144" t="n">
        <v>10.03</v>
      </c>
      <c r="F70" s="246" t="s">
        <v>346</v>
      </c>
      <c r="G70" s="247" t="n">
        <v>7.4</v>
      </c>
      <c r="H70" s="218"/>
      <c r="I70" s="217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customFormat="false" ht="12.75" hidden="false" customHeight="true" outlineLevel="0" collapsed="false">
      <c r="A71" s="218"/>
      <c r="B71" s="8" t="n">
        <v>11223001</v>
      </c>
      <c r="C71" s="146" t="s">
        <v>366</v>
      </c>
      <c r="D71" s="146" t="s">
        <v>257</v>
      </c>
      <c r="E71" s="144" t="n">
        <v>5.25</v>
      </c>
      <c r="F71" s="246" t="s">
        <v>346</v>
      </c>
      <c r="G71" s="247" t="n">
        <v>7.4</v>
      </c>
      <c r="H71" s="218"/>
      <c r="I71" s="217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customFormat="false" ht="12.75" hidden="false" customHeight="true" outlineLevel="0" collapsed="false">
      <c r="A72" s="218"/>
      <c r="B72" s="8" t="n">
        <v>11223002</v>
      </c>
      <c r="C72" s="146" t="s">
        <v>367</v>
      </c>
      <c r="D72" s="146" t="s">
        <v>258</v>
      </c>
      <c r="E72" s="144" t="n">
        <v>5.59</v>
      </c>
      <c r="F72" s="246" t="s">
        <v>346</v>
      </c>
      <c r="G72" s="247" t="n">
        <v>7.4</v>
      </c>
      <c r="H72" s="218"/>
      <c r="I72" s="217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customFormat="false" ht="12.75" hidden="false" customHeight="true" outlineLevel="0" collapsed="false">
      <c r="A73" s="218"/>
      <c r="B73" s="8" t="n">
        <v>11225237</v>
      </c>
      <c r="C73" s="146" t="s">
        <v>368</v>
      </c>
      <c r="D73" s="146" t="s">
        <v>259</v>
      </c>
      <c r="E73" s="144" t="n">
        <v>2.89</v>
      </c>
      <c r="F73" s="246" t="s">
        <v>346</v>
      </c>
      <c r="G73" s="247" t="n">
        <v>6</v>
      </c>
      <c r="H73" s="218"/>
      <c r="I73" s="217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customFormat="false" ht="12.75" hidden="false" customHeight="true" outlineLevel="0" collapsed="false">
      <c r="A74" s="218"/>
      <c r="B74" s="8" t="n">
        <v>11225239</v>
      </c>
      <c r="C74" s="146" t="s">
        <v>369</v>
      </c>
      <c r="D74" s="146" t="s">
        <v>260</v>
      </c>
      <c r="E74" s="144" t="n">
        <v>0.97</v>
      </c>
      <c r="F74" s="246" t="s">
        <v>346</v>
      </c>
      <c r="G74" s="247" t="n">
        <v>6</v>
      </c>
      <c r="H74" s="218"/>
      <c r="I74" s="217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customFormat="false" ht="12.75" hidden="false" customHeight="true" outlineLevel="0" collapsed="false">
      <c r="A75" s="218"/>
      <c r="B75" s="8" t="n">
        <v>11225236</v>
      </c>
      <c r="C75" s="146" t="s">
        <v>370</v>
      </c>
      <c r="D75" s="146" t="s">
        <v>261</v>
      </c>
      <c r="E75" s="144" t="n">
        <v>2.74</v>
      </c>
      <c r="F75" s="246" t="s">
        <v>346</v>
      </c>
      <c r="G75" s="247" t="n">
        <v>6</v>
      </c>
      <c r="H75" s="218"/>
      <c r="I75" s="217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customFormat="false" ht="12.75" hidden="false" customHeight="true" outlineLevel="0" collapsed="false">
      <c r="A76" s="218"/>
      <c r="B76" s="8" t="s">
        <v>262</v>
      </c>
      <c r="C76" s="146" t="s">
        <v>371</v>
      </c>
      <c r="D76" s="146" t="s">
        <v>263</v>
      </c>
      <c r="E76" s="144" t="n">
        <v>2.85</v>
      </c>
      <c r="F76" s="246" t="s">
        <v>346</v>
      </c>
      <c r="G76" s="247" t="n">
        <v>6</v>
      </c>
      <c r="H76" s="218"/>
      <c r="I76" s="217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customFormat="false" ht="12.75" hidden="false" customHeight="true" outlineLevel="0" collapsed="false">
      <c r="A77" s="218"/>
      <c r="B77" s="8" t="n">
        <v>11225238</v>
      </c>
      <c r="C77" s="146" t="s">
        <v>372</v>
      </c>
      <c r="D77" s="146" t="s">
        <v>264</v>
      </c>
      <c r="E77" s="144" t="n">
        <v>2.16</v>
      </c>
      <c r="F77" s="246" t="s">
        <v>346</v>
      </c>
      <c r="G77" s="247" t="n">
        <v>6</v>
      </c>
      <c r="H77" s="218"/>
      <c r="I77" s="217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customFormat="false" ht="12.75" hidden="false" customHeight="true" outlineLevel="0" collapsed="false">
      <c r="A78" s="218"/>
      <c r="B78" s="176" t="n">
        <v>50220033</v>
      </c>
      <c r="C78" s="184" t="s">
        <v>373</v>
      </c>
      <c r="D78" s="184" t="s">
        <v>265</v>
      </c>
      <c r="E78" s="183" t="n">
        <v>1.8</v>
      </c>
      <c r="F78" s="250" t="s">
        <v>303</v>
      </c>
      <c r="G78" s="249" t="n">
        <v>5</v>
      </c>
      <c r="H78" s="218"/>
      <c r="I78" s="217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customFormat="false" ht="12.75" hidden="false" customHeight="true" outlineLevel="0" collapsed="false">
      <c r="A79" s="218"/>
      <c r="B79" s="176" t="n">
        <v>50220045</v>
      </c>
      <c r="C79" s="184" t="s">
        <v>374</v>
      </c>
      <c r="D79" s="184" t="s">
        <v>267</v>
      </c>
      <c r="E79" s="183" t="n">
        <v>1.8</v>
      </c>
      <c r="F79" s="250" t="s">
        <v>303</v>
      </c>
      <c r="G79" s="249" t="n">
        <v>5</v>
      </c>
      <c r="H79" s="218"/>
      <c r="I79" s="217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customFormat="false" ht="12.75" hidden="false" customHeight="true" outlineLevel="0" collapsed="false">
      <c r="A80" s="218"/>
      <c r="B80" s="176" t="n">
        <v>50220076</v>
      </c>
      <c r="C80" s="184" t="s">
        <v>375</v>
      </c>
      <c r="D80" s="184" t="s">
        <v>268</v>
      </c>
      <c r="E80" s="183" t="n">
        <v>1.8</v>
      </c>
      <c r="F80" s="250" t="s">
        <v>303</v>
      </c>
      <c r="G80" s="249" t="n">
        <v>5</v>
      </c>
      <c r="H80" s="218"/>
      <c r="I80" s="217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customFormat="false" ht="12.75" hidden="false" customHeight="true" outlineLevel="0" collapsed="false">
      <c r="A81" s="218"/>
      <c r="B81" s="176" t="n">
        <v>50220070</v>
      </c>
      <c r="C81" s="184" t="s">
        <v>361</v>
      </c>
      <c r="D81" s="184" t="s">
        <v>269</v>
      </c>
      <c r="E81" s="183" t="n">
        <v>1.06</v>
      </c>
      <c r="F81" s="250" t="s">
        <v>303</v>
      </c>
      <c r="G81" s="249" t="n">
        <v>10</v>
      </c>
      <c r="H81" s="218"/>
      <c r="I81" s="217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customFormat="false" ht="12.75" hidden="false" customHeight="true" outlineLevel="0" collapsed="false">
      <c r="A82" s="218"/>
      <c r="B82" s="176" t="n">
        <v>50220009</v>
      </c>
      <c r="C82" s="184" t="s">
        <v>360</v>
      </c>
      <c r="D82" s="184" t="s">
        <v>270</v>
      </c>
      <c r="E82" s="183" t="n">
        <v>4.93</v>
      </c>
      <c r="F82" s="250" t="s">
        <v>303</v>
      </c>
      <c r="G82" s="249" t="n">
        <v>10</v>
      </c>
      <c r="H82" s="218"/>
      <c r="I82" s="217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customFormat="false" ht="12.75" hidden="false" customHeight="true" outlineLevel="0" collapsed="false">
      <c r="A83" s="218"/>
      <c r="B83" s="176" t="n">
        <v>51220110</v>
      </c>
      <c r="C83" s="184" t="s">
        <v>376</v>
      </c>
      <c r="D83" s="184" t="s">
        <v>271</v>
      </c>
      <c r="E83" s="186" t="n">
        <v>1.3</v>
      </c>
      <c r="F83" s="246" t="s">
        <v>303</v>
      </c>
      <c r="G83" s="251" t="n">
        <v>1</v>
      </c>
      <c r="H83" s="218"/>
      <c r="I83" s="217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customFormat="false" ht="12.75" hidden="false" customHeight="true" outlineLevel="0" collapsed="false">
      <c r="A84" s="218"/>
      <c r="B84" s="176" t="n">
        <v>51220210</v>
      </c>
      <c r="C84" s="184" t="s">
        <v>377</v>
      </c>
      <c r="D84" s="184" t="s">
        <v>272</v>
      </c>
      <c r="E84" s="186" t="n">
        <v>1.3</v>
      </c>
      <c r="F84" s="246" t="s">
        <v>303</v>
      </c>
      <c r="G84" s="251" t="n">
        <v>1</v>
      </c>
      <c r="H84" s="218"/>
      <c r="I84" s="217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customFormat="false" ht="12.75" hidden="false" customHeight="true" outlineLevel="0" collapsed="false">
      <c r="A85" s="218"/>
      <c r="B85" s="176" t="n">
        <v>51220111</v>
      </c>
      <c r="C85" s="184" t="s">
        <v>378</v>
      </c>
      <c r="D85" s="184" t="s">
        <v>271</v>
      </c>
      <c r="E85" s="186" t="n">
        <v>1.83</v>
      </c>
      <c r="F85" s="246" t="s">
        <v>303</v>
      </c>
      <c r="G85" s="251" t="n">
        <v>1</v>
      </c>
      <c r="H85" s="218"/>
      <c r="I85" s="217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customFormat="false" ht="12.75" hidden="false" customHeight="true" outlineLevel="0" collapsed="false">
      <c r="A86" s="218"/>
      <c r="B86" s="176" t="n">
        <v>51220211</v>
      </c>
      <c r="C86" s="184" t="s">
        <v>379</v>
      </c>
      <c r="D86" s="184" t="s">
        <v>272</v>
      </c>
      <c r="E86" s="186" t="n">
        <v>1.83</v>
      </c>
      <c r="F86" s="246" t="s">
        <v>303</v>
      </c>
      <c r="G86" s="251" t="n">
        <v>1</v>
      </c>
      <c r="H86" s="218"/>
      <c r="I86" s="217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customFormat="false" ht="12.75" hidden="false" customHeight="true" outlineLevel="0" collapsed="false">
      <c r="A87" s="218"/>
      <c r="B87" s="176" t="n">
        <v>50220077</v>
      </c>
      <c r="C87" s="184" t="s">
        <v>380</v>
      </c>
      <c r="D87" s="184" t="s">
        <v>273</v>
      </c>
      <c r="E87" s="186" t="n">
        <v>1.3</v>
      </c>
      <c r="F87" s="246" t="s">
        <v>303</v>
      </c>
      <c r="G87" s="251" t="n">
        <v>10</v>
      </c>
      <c r="H87" s="218"/>
      <c r="I87" s="217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customFormat="false" ht="12.75" hidden="false" customHeight="true" outlineLevel="0" collapsed="false">
      <c r="A88" s="218"/>
      <c r="B88" s="176" t="n">
        <v>50220078</v>
      </c>
      <c r="C88" s="184" t="s">
        <v>381</v>
      </c>
      <c r="D88" s="184" t="s">
        <v>274</v>
      </c>
      <c r="E88" s="186" t="n">
        <v>1.3</v>
      </c>
      <c r="F88" s="246" t="s">
        <v>303</v>
      </c>
      <c r="G88" s="251" t="n">
        <v>10</v>
      </c>
      <c r="H88" s="218"/>
      <c r="I88" s="217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customFormat="false" ht="12.75" hidden="false" customHeight="true" outlineLevel="0" collapsed="false">
      <c r="A89" s="218"/>
      <c r="B89" s="176" t="n">
        <v>53220108</v>
      </c>
      <c r="C89" s="184" t="s">
        <v>382</v>
      </c>
      <c r="D89" s="184" t="s">
        <v>275</v>
      </c>
      <c r="E89" s="186" t="n">
        <v>0.21</v>
      </c>
      <c r="F89" s="246" t="s">
        <v>303</v>
      </c>
      <c r="G89" s="251" t="n">
        <v>20</v>
      </c>
      <c r="H89" s="218"/>
      <c r="I89" s="217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customFormat="false" ht="12.75" hidden="false" customHeight="true" outlineLevel="0" collapsed="false">
      <c r="A90" s="218"/>
      <c r="B90" s="150" t="n">
        <v>53220109</v>
      </c>
      <c r="C90" s="146" t="s">
        <v>383</v>
      </c>
      <c r="D90" s="146" t="s">
        <v>276</v>
      </c>
      <c r="E90" s="186" t="n">
        <v>0.21</v>
      </c>
      <c r="F90" s="246" t="s">
        <v>303</v>
      </c>
      <c r="G90" s="251" t="n">
        <v>20</v>
      </c>
      <c r="H90" s="218"/>
      <c r="I90" s="217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customFormat="false" ht="12.75" hidden="false" customHeight="true" outlineLevel="0" collapsed="false">
      <c r="A91" s="218"/>
      <c r="B91" s="150" t="n">
        <v>50220079</v>
      </c>
      <c r="C91" s="146" t="s">
        <v>384</v>
      </c>
      <c r="D91" s="146" t="s">
        <v>277</v>
      </c>
      <c r="E91" s="186" t="n">
        <v>0.53</v>
      </c>
      <c r="F91" s="246" t="s">
        <v>303</v>
      </c>
      <c r="G91" s="251" t="n">
        <v>10</v>
      </c>
      <c r="H91" s="218"/>
      <c r="I91" s="217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customFormat="false" ht="12.75" hidden="false" customHeight="true" outlineLevel="0" collapsed="false">
      <c r="A92" s="218"/>
      <c r="B92" s="8" t="n">
        <v>50220056</v>
      </c>
      <c r="C92" s="146" t="s">
        <v>385</v>
      </c>
      <c r="D92" s="146" t="s">
        <v>278</v>
      </c>
      <c r="E92" s="144" t="n">
        <v>0.69</v>
      </c>
      <c r="F92" s="246" t="s">
        <v>303</v>
      </c>
      <c r="G92" s="251" t="n">
        <v>10</v>
      </c>
      <c r="H92" s="218"/>
      <c r="I92" s="217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customFormat="false" ht="12.75" hidden="false" customHeight="true" outlineLevel="0" collapsed="false">
      <c r="A93" s="218"/>
      <c r="B93" s="176" t="n">
        <v>11116211</v>
      </c>
      <c r="C93" s="146" t="s">
        <v>386</v>
      </c>
      <c r="D93" s="146" t="s">
        <v>167</v>
      </c>
      <c r="E93" s="144" t="n">
        <v>5.37</v>
      </c>
      <c r="F93" s="246" t="s">
        <v>346</v>
      </c>
      <c r="G93" s="252" t="n">
        <v>6</v>
      </c>
      <c r="H93" s="218"/>
      <c r="I93" s="217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customFormat="false" ht="12.75" hidden="false" customHeight="true" outlineLevel="0" collapsed="false">
      <c r="A94" s="218"/>
      <c r="B94" s="176" t="n">
        <v>11116212</v>
      </c>
      <c r="C94" s="146" t="s">
        <v>387</v>
      </c>
      <c r="D94" s="146" t="s">
        <v>169</v>
      </c>
      <c r="E94" s="144" t="n">
        <v>7.88</v>
      </c>
      <c r="F94" s="246" t="s">
        <v>346</v>
      </c>
      <c r="G94" s="252" t="n">
        <v>6</v>
      </c>
      <c r="H94" s="218"/>
      <c r="I94" s="217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customFormat="false" ht="12.75" hidden="false" customHeight="true" outlineLevel="0" collapsed="false">
      <c r="A95" s="218"/>
      <c r="B95" s="176" t="n">
        <v>54200104</v>
      </c>
      <c r="C95" s="146" t="s">
        <v>388</v>
      </c>
      <c r="D95" s="146" t="s">
        <v>279</v>
      </c>
      <c r="E95" s="144" t="n">
        <v>1.41</v>
      </c>
      <c r="F95" s="246" t="s">
        <v>346</v>
      </c>
      <c r="G95" s="252" t="n">
        <v>100</v>
      </c>
      <c r="H95" s="218"/>
      <c r="I95" s="217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customFormat="false" ht="15" hidden="false" customHeight="true" outlineLevel="0" collapsed="false">
      <c r="A96" s="218"/>
      <c r="B96" s="176" t="n">
        <v>50200068</v>
      </c>
      <c r="C96" s="187" t="s">
        <v>389</v>
      </c>
      <c r="D96" s="187" t="s">
        <v>280</v>
      </c>
      <c r="E96" s="144" t="n">
        <v>44.45</v>
      </c>
      <c r="F96" s="246" t="s">
        <v>303</v>
      </c>
      <c r="G96" s="247" t="n">
        <v>20</v>
      </c>
      <c r="H96" s="218"/>
      <c r="I96" s="217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customFormat="false" ht="15" hidden="false" customHeight="true" outlineLevel="0" collapsed="false">
      <c r="A97" s="218"/>
      <c r="B97" s="176" t="n">
        <v>50200069</v>
      </c>
      <c r="C97" s="187" t="s">
        <v>390</v>
      </c>
      <c r="D97" s="187" t="s">
        <v>281</v>
      </c>
      <c r="E97" s="144" t="n">
        <v>44.45</v>
      </c>
      <c r="F97" s="246" t="s">
        <v>303</v>
      </c>
      <c r="G97" s="247" t="n">
        <v>20</v>
      </c>
      <c r="H97" s="218"/>
      <c r="I97" s="217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customFormat="false" ht="15" hidden="false" customHeight="true" outlineLevel="0" collapsed="false">
      <c r="A98" s="218"/>
      <c r="B98" s="176" t="n">
        <v>50200304</v>
      </c>
      <c r="C98" s="187" t="s">
        <v>391</v>
      </c>
      <c r="D98" s="187" t="s">
        <v>282</v>
      </c>
      <c r="E98" s="144" t="n">
        <v>7.71</v>
      </c>
      <c r="F98" s="246" t="s">
        <v>303</v>
      </c>
      <c r="G98" s="247" t="n">
        <v>50</v>
      </c>
      <c r="H98" s="218"/>
      <c r="I98" s="217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customFormat="false" ht="15" hidden="false" customHeight="true" outlineLevel="0" collapsed="false">
      <c r="A99" s="218"/>
      <c r="B99" s="176" t="n">
        <v>50200305</v>
      </c>
      <c r="C99" s="187" t="s">
        <v>392</v>
      </c>
      <c r="D99" s="187" t="s">
        <v>283</v>
      </c>
      <c r="E99" s="144" t="n">
        <v>11.67</v>
      </c>
      <c r="F99" s="246" t="s">
        <v>303</v>
      </c>
      <c r="G99" s="247" t="n">
        <v>50</v>
      </c>
      <c r="H99" s="218"/>
      <c r="I99" s="21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customFormat="false" ht="15" hidden="false" customHeight="true" outlineLevel="0" collapsed="false">
      <c r="A100" s="218"/>
      <c r="B100" s="176" t="n">
        <v>50200306</v>
      </c>
      <c r="C100" s="187" t="s">
        <v>393</v>
      </c>
      <c r="D100" s="187" t="s">
        <v>284</v>
      </c>
      <c r="E100" s="144" t="n">
        <v>9.67</v>
      </c>
      <c r="F100" s="246" t="s">
        <v>303</v>
      </c>
      <c r="G100" s="247" t="n">
        <v>50</v>
      </c>
      <c r="H100" s="218"/>
      <c r="I100" s="21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customFormat="false" ht="15" hidden="false" customHeight="true" outlineLevel="0" collapsed="false">
      <c r="A101" s="218"/>
      <c r="B101" s="176" t="n">
        <v>50200307</v>
      </c>
      <c r="C101" s="187" t="s">
        <v>394</v>
      </c>
      <c r="D101" s="187" t="s">
        <v>285</v>
      </c>
      <c r="E101" s="144" t="n">
        <v>0.75</v>
      </c>
      <c r="F101" s="246" t="s">
        <v>303</v>
      </c>
      <c r="G101" s="247" t="n">
        <v>100</v>
      </c>
      <c r="H101" s="218"/>
      <c r="I101" s="21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customFormat="false" ht="15" hidden="false" customHeight="true" outlineLevel="0" collapsed="false">
      <c r="A102" s="218"/>
      <c r="B102" s="176" t="n">
        <v>50200308</v>
      </c>
      <c r="C102" s="187" t="s">
        <v>395</v>
      </c>
      <c r="D102" s="187" t="s">
        <v>286</v>
      </c>
      <c r="E102" s="144" t="n">
        <v>0.75</v>
      </c>
      <c r="F102" s="246" t="s">
        <v>303</v>
      </c>
      <c r="G102" s="247" t="n">
        <v>100</v>
      </c>
      <c r="H102" s="218"/>
      <c r="I102" s="21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customFormat="false" ht="15" hidden="false" customHeight="true" outlineLevel="0" collapsed="false">
      <c r="A103" s="218"/>
      <c r="B103" s="176" t="n">
        <v>50200309</v>
      </c>
      <c r="C103" s="187" t="s">
        <v>396</v>
      </c>
      <c r="D103" s="187" t="s">
        <v>287</v>
      </c>
      <c r="E103" s="144" t="n">
        <v>6.52</v>
      </c>
      <c r="F103" s="246" t="s">
        <v>303</v>
      </c>
      <c r="G103" s="247" t="n">
        <v>50</v>
      </c>
      <c r="H103" s="218"/>
      <c r="I103" s="21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customFormat="false" ht="15" hidden="false" customHeight="true" outlineLevel="0" collapsed="false">
      <c r="A104" s="218"/>
      <c r="B104" s="176" t="n">
        <v>50200310</v>
      </c>
      <c r="C104" s="187" t="s">
        <v>397</v>
      </c>
      <c r="D104" s="187" t="s">
        <v>288</v>
      </c>
      <c r="E104" s="144" t="n">
        <v>0.52</v>
      </c>
      <c r="F104" s="246" t="s">
        <v>303</v>
      </c>
      <c r="G104" s="247" t="n">
        <v>100</v>
      </c>
      <c r="H104" s="218"/>
      <c r="I104" s="21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customFormat="false" ht="15" hidden="false" customHeight="true" outlineLevel="0" collapsed="false">
      <c r="A105" s="218"/>
      <c r="B105" s="176" t="n">
        <v>51200070</v>
      </c>
      <c r="C105" s="187" t="s">
        <v>398</v>
      </c>
      <c r="D105" s="187" t="s">
        <v>289</v>
      </c>
      <c r="E105" s="144" t="n">
        <v>5.03</v>
      </c>
      <c r="F105" s="246" t="s">
        <v>303</v>
      </c>
      <c r="G105" s="247" t="n">
        <v>32</v>
      </c>
      <c r="H105" s="218"/>
      <c r="I105" s="21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customFormat="false" ht="15" hidden="false" customHeight="true" outlineLevel="0" collapsed="false">
      <c r="A106" s="218"/>
      <c r="B106" s="176" t="n">
        <v>51200071</v>
      </c>
      <c r="C106" s="187" t="s">
        <v>399</v>
      </c>
      <c r="D106" s="187" t="s">
        <v>290</v>
      </c>
      <c r="E106" s="144" t="n">
        <v>5.03</v>
      </c>
      <c r="F106" s="246" t="s">
        <v>303</v>
      </c>
      <c r="G106" s="247" t="n">
        <v>32</v>
      </c>
      <c r="H106" s="218"/>
      <c r="I106" s="21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customFormat="false" ht="15" hidden="false" customHeight="true" outlineLevel="0" collapsed="false">
      <c r="A107" s="218"/>
      <c r="B107" s="188" t="n">
        <v>50220112</v>
      </c>
      <c r="C107" s="189" t="s">
        <v>400</v>
      </c>
      <c r="D107" s="189" t="s">
        <v>291</v>
      </c>
      <c r="E107" s="144" t="n">
        <v>4.62</v>
      </c>
      <c r="F107" s="253" t="s">
        <v>303</v>
      </c>
      <c r="G107" s="254" t="n">
        <v>50</v>
      </c>
      <c r="H107" s="218"/>
      <c r="I107" s="21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customFormat="false" ht="15" hidden="false" customHeight="true" outlineLevel="0" collapsed="false">
      <c r="A108" s="218"/>
      <c r="B108" s="188" t="n">
        <v>60200110</v>
      </c>
      <c r="C108" s="189" t="s">
        <v>401</v>
      </c>
      <c r="D108" s="189" t="s">
        <v>292</v>
      </c>
      <c r="E108" s="144" t="n">
        <v>65.31</v>
      </c>
      <c r="F108" s="253" t="s">
        <v>303</v>
      </c>
      <c r="G108" s="254"/>
      <c r="H108" s="218"/>
      <c r="I108" s="21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customFormat="false" ht="15" hidden="false" customHeight="true" outlineLevel="0" collapsed="false">
      <c r="A109" s="218"/>
      <c r="B109" s="190" t="n">
        <v>60200105</v>
      </c>
      <c r="C109" s="192" t="s">
        <v>402</v>
      </c>
      <c r="D109" s="192" t="s">
        <v>293</v>
      </c>
      <c r="E109" s="191" t="n">
        <v>75.18</v>
      </c>
      <c r="F109" s="255" t="s">
        <v>303</v>
      </c>
      <c r="G109" s="256"/>
      <c r="H109" s="218"/>
      <c r="I109" s="21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customFormat="false" ht="12.75" hidden="false" customHeight="true" outlineLevel="0" collapsed="false">
      <c r="A110" s="218"/>
      <c r="B110" s="218"/>
      <c r="C110" s="218"/>
      <c r="D110" s="218"/>
      <c r="E110" s="218"/>
      <c r="F110" s="218"/>
      <c r="G110" s="218"/>
      <c r="H110" s="218"/>
      <c r="I110" s="21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6" min="1" style="0" width="9.17857142857143"/>
    <col collapsed="false" hidden="false" max="1025" min="27" style="0" width="14.5816326530612"/>
  </cols>
  <sheetData>
    <row r="3" customFormat="false" ht="15" hidden="false" customHeight="false" outlineLevel="0" collapsed="false">
      <c r="B3" s="257" t="s">
        <v>403</v>
      </c>
    </row>
    <row r="4" customFormat="false" ht="15" hidden="false" customHeight="false" outlineLevel="0" collapsed="false">
      <c r="B4" s="257" t="s">
        <v>404</v>
      </c>
    </row>
    <row r="5" customFormat="false" ht="15" hidden="false" customHeight="false" outlineLevel="0" collapsed="false">
      <c r="B5" s="257" t="s">
        <v>405</v>
      </c>
    </row>
    <row r="6" customFormat="false" ht="15" hidden="false" customHeight="false" outlineLevel="0" collapsed="false">
      <c r="B6" s="257" t="s">
        <v>406</v>
      </c>
    </row>
    <row r="7" customFormat="false" ht="15" hidden="false" customHeight="false" outlineLevel="0" collapsed="false">
      <c r="B7" s="257" t="s">
        <v>407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2017-03-24T22:29:45Z</dcterms:modified>
  <cp:revision>8</cp:revision>
  <dc:subject/>
  <dc:title/>
</cp:coreProperties>
</file>