
<file path=[Content_Types].xml><?xml version="1.0" encoding="utf-8"?>
<Types xmlns="http://schemas.openxmlformats.org/package/2006/content-types">
  <Override PartName="/xl/ctrlProps/ctrlProp49.xml" ContentType="application/vnd.ms-excel.controlproperties+xml"/>
  <Override PartName="/xl/ctrlProps/ctrlProp78.xml" ContentType="application/vnd.ms-excel.controlproperties+xml"/>
  <Override PartName="/xl/ctrlProps/ctrlProp96.xml" ContentType="application/vnd.ms-excel.controlproperties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67.xml" ContentType="application/vnd.ms-excel.controlproperties+xml"/>
  <Override PartName="/xl/ctrlProps/ctrlProp85.xml" ContentType="application/vnd.ms-excel.controlproperties+xml"/>
  <Override PartName="/xl/ctrlProps/ctrlProp92.xml" ContentType="application/vnd.ms-excel.controlproperties+xml"/>
  <Override PartName="/xl/ctrlProps/ctrlProp27.xml" ContentType="application/vnd.ms-excel.controlproperties+xml"/>
  <Override PartName="/xl/ctrlProps/ctrlProp45.xml" ContentType="application/vnd.ms-excel.controlproperties+xml"/>
  <Override PartName="/xl/ctrlProps/ctrlProp74.xml" ContentType="application/vnd.ms-excel.controlproperties+xml"/>
  <Override PartName="/xl/ctrlProps/ctrlProp56.xml" ContentType="application/vnd.ms-excel.controlproperties+xml"/>
  <Default Extension="xml" ContentType="application/xml"/>
  <Override PartName="/xl/ctrlProps/ctrlProp118.xml" ContentType="application/vnd.ms-excel.controlproperties+xml"/>
  <Override PartName="/xl/ctrlProps/ctrlProp81.xml" ContentType="application/vnd.ms-excel.controlproperties+xml"/>
  <Override PartName="/xl/ctrlProps/ctrlProp34.xml" ContentType="application/vnd.ms-excel.controlproperties+xml"/>
  <Override PartName="/xl/ctrlProps/ctrlProp63.xml" ContentType="application/vnd.ms-excel.controlproperties+xml"/>
  <Override PartName="/xl/ctrlProps/ctrlProp107.xml" ContentType="application/vnd.ms-excel.controlproperties+xml"/>
  <Override PartName="/xl/ctrlProps/ctrlProp16.xml" ContentType="application/vnd.ms-excel.controlproperties+xml"/>
  <Override PartName="/xl/ctrlProps/ctrlProp52.xml" ContentType="application/vnd.ms-excel.controlproperties+xml"/>
  <Override PartName="/xl/worksheets/sheet3.xml" ContentType="application/vnd.openxmlformats-officedocument.spreadsheetml.worksheet+xml"/>
  <Override PartName="/xl/ctrlProps/ctrlProp23.xml" ContentType="application/vnd.ms-excel.controlproperties+xml"/>
  <Override PartName="/xl/ctrlProps/ctrlProp41.xml" ContentType="application/vnd.ms-excel.controlproperties+xml"/>
  <Override PartName="/xl/ctrlProps/ctrlProp70.xml" ContentType="application/vnd.ms-excel.control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ctrlProps/ctrlProp114.xml" ContentType="application/vnd.ms-excel.controlproperties+xml"/>
  <Override PartName="/xl/ctrlProps/ctrlProp30.xml" ContentType="application/vnd.ms-excel.controlproperties+xml"/>
  <Override PartName="/xl/ctrlProps/ctrlProp12.xml" ContentType="application/vnd.ms-excel.controlproperties+xml"/>
  <Override PartName="/xl/ctrlProps/ctrlProp103.xml" ContentType="application/vnd.ms-excel.controlproperties+xml"/>
  <Override PartName="/xl/ctrlProps/ctrlProp6.xml" ContentType="application/vnd.ms-excel.controlproperties+xml"/>
  <Override PartName="/xl/sharedStrings.xml" ContentType="application/vnd.openxmlformats-officedocument.spreadsheetml.sharedStrings+xml"/>
  <Override PartName="/xl/ctrlProps/ctrlProp2.xml" ContentType="application/vnd.ms-excel.controlproperties+xml"/>
  <Override PartName="/xl/ctrlProps/ctrlProp110.xml" ContentType="application/vnd.ms-excel.controlproperties+xml"/>
  <Default Extension="bin" ContentType="application/vnd.openxmlformats-officedocument.spreadsheetml.printerSettings"/>
  <Override PartName="/xl/ctrlProps/ctrlProp79.xml" ContentType="application/vnd.ms-excel.controlproperties+xml"/>
  <Override PartName="/xl/ctrlProps/ctrlProp97.xml" ContentType="application/vnd.ms-excel.controlproperties+xml"/>
  <Override PartName="/xl/ctrlProps/ctrlProp77.xml" ContentType="application/vnd.ms-excel.controlproperties+xml"/>
  <Override PartName="/xl/ctrlProps/ctrlProp59.xml" ContentType="application/vnd.ms-excel.controlproperties+xml"/>
  <Override PartName="/xl/ctrlProps/ctrlProp88.xml" ContentType="application/vnd.ms-excel.controlproperties+xml"/>
  <Override PartName="/xl/ctrlProps/ctrlProp68.xml" ContentType="application/vnd.ms-excel.controlproperties+xml"/>
  <Override PartName="/xl/ctrlProps/ctrlProp39.xml" ContentType="application/vnd.ms-excel.controlproperties+xml"/>
  <Override PartName="/xl/ctrlProps/ctrlProp86.xml" ContentType="application/vnd.ms-excel.controlproperties+xml"/>
  <Override PartName="/xl/ctrlProps/ctrlProp19.xml" ContentType="application/vnd.ms-excel.controlproperties+xml"/>
  <Override PartName="/xl/ctrlProps/ctrlProp66.xml" ContentType="application/vnd.ms-excel.controlproperties+xml"/>
  <Override PartName="/xl/ctrlProps/ctrlProp48.xml" ContentType="application/vnd.ms-excel.controlproperties+xml"/>
  <Override PartName="/xl/ctrlProps/ctrlProp95.xml" ContentType="application/vnd.ms-excel.controlproperties+xml"/>
  <Override PartName="/xl/ctrlProps/ctrlProp28.xml" ContentType="application/vnd.ms-excel.controlproperties+xml"/>
  <Override PartName="/xl/ctrlProps/ctrlProp57.xml" ContentType="application/vnd.ms-excel.controlproperties+xml"/>
  <Override PartName="/xl/ctrlProps/ctrlProp75.xml" ContentType="application/vnd.ms-excel.controlproperties+xml"/>
  <Default Extension="jpeg" ContentType="image/jpeg"/>
  <Override PartName="/xl/ctrlProps/ctrlProp119.xml" ContentType="application/vnd.ms-excel.controlproperties+xml"/>
  <Override PartName="/xl/ctrlProps/ctrlProp26.xml" ContentType="application/vnd.ms-excel.controlproperties+xml"/>
  <Override PartName="/xl/ctrlProps/ctrlProp37.xml" ContentType="application/vnd.ms-excel.controlproperties+xml"/>
  <Override PartName="/xl/ctrlProps/ctrlProp55.xml" ContentType="application/vnd.ms-excel.controlproperties+xml"/>
  <Override PartName="/xl/ctrlProps/ctrlProp84.xml" ContentType="application/vnd.ms-excel.controlproperties+xml"/>
  <Override PartName="/xl/ctrlProps/ctrlProp64.xml" ContentType="application/vnd.ms-excel.controlproperties+xml"/>
  <Override PartName="/xl/ctrlProps/ctrlProp17.xml" ContentType="application/vnd.ms-excel.controlproperties+xml"/>
  <Override PartName="/xl/ctrlProps/ctrlProp93.xml" ContentType="application/vnd.ms-excel.controlproperties+xml"/>
  <Override PartName="/xl/ctrlProps/ctrlProp46.xml" ContentType="application/vnd.ms-excel.controlproperties+xml"/>
  <Override PartName="/xl/ctrlProps/ctrlProp73.xml" ContentType="application/vnd.ms-excel.controlproperti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trlProps/ctrlProp117.xml" ContentType="application/vnd.ms-excel.controlproperties+xml"/>
  <Override PartName="/xl/ctrlProps/ctrlProp44.xml" ContentType="application/vnd.ms-excel.controlproperties+xml"/>
  <Override PartName="/xl/ctrlProps/ctrlProp71.xml" ContentType="application/vnd.ms-excel.controlproperties+xml"/>
  <Override PartName="/xl/ctrlProps/ctrlProp24.xml" ContentType="application/vnd.ms-excel.controlproperties+xml"/>
  <Override PartName="/xl/ctrlProps/ctrlProp53.xml" ContentType="application/vnd.ms-excel.controlproperties+xml"/>
  <Override PartName="/xl/ctrlProps/ctrlProp82.xml" ContentType="application/vnd.ms-excel.controlproperties+xml"/>
  <Override PartName="/xl/ctrlProps/ctrlProp9.xml" ContentType="application/vnd.ms-excel.controlproperties+xml"/>
  <Override PartName="/xl/ctrlProps/ctrlProp35.xml" ContentType="application/vnd.ms-excel.controlproperties+xml"/>
  <Override PartName="/xl/ctrlProps/ctrlProp108.xml" ContentType="application/vnd.ms-excel.controlproperties+xml"/>
  <Override PartName="/xl/ctrlProps/ctrlProp62.xml" ContentType="application/vnd.ms-excel.controlproperties+xml"/>
  <Override PartName="/xl/ctrlProps/ctrlProp91.xml" ContentType="application/vnd.ms-excel.controlproperties+xml"/>
  <Override PartName="/xl/ctrlProps/ctrlProp15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trlProps/ctrlProp115.xml" ContentType="application/vnd.ms-excel.controlproperties+xml"/>
  <Override PartName="/xl/ctrlProps/ctrlProp60.xml" ContentType="application/vnd.ms-excel.controlproperties+xml"/>
  <Override PartName="/xl/ctrlProps/ctrlProp13.xml" ContentType="application/vnd.ms-excel.controlproperties+xml"/>
  <Override PartName="/xl/ctrlProps/ctrlProp42.xml" ContentType="application/vnd.ms-excel.controlproperties+xml"/>
  <Override PartName="/xl/ctrlProps/ctrlProp22.xml" ContentType="application/vnd.ms-excel.controlproperties+xml"/>
  <Override PartName="/xl/ctrlProps/ctrlProp51.xml" ContentType="application/vnd.ms-excel.controlproperties+xml"/>
  <Override PartName="/xl/ctrlProps/ctrlProp80.xml" ContentType="application/vnd.ms-excel.controlproperties+xml"/>
  <Override PartName="/xl/ctrlProps/ctrlProp33.xml" ContentType="application/vnd.ms-excel.controlproperties+xml"/>
  <Override PartName="/xl/ctrlProps/ctrlProp7.xml" ContentType="application/vnd.ms-excel.controlproperties+xml"/>
  <Override PartName="/xl/ctrlProps/ctrlProp106.xml" ContentType="application/vnd.ms-excel.controlproperties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113.xml" ContentType="application/vnd.ms-excel.controlproperties+xml"/>
  <Override PartName="/xl/ctrlProps/ctrlProp104.xml" ContentType="application/vnd.ms-excel.controlproperties+xml"/>
  <Override PartName="/xl/ctrlProps/ctrlProp11.xml" ContentType="application/vnd.ms-excel.controlproperties+xml"/>
  <Override PartName="/xl/ctrlProps/ctrlProp40.xml" ContentType="application/vnd.ms-excel.controlproperties+xml"/>
  <Override PartName="/xl/ctrlProps/ctrlProp5.xml" ContentType="application/vnd.ms-excel.controlproperties+xml"/>
  <Override PartName="/xl/ctrlProps/ctrlProp20.xml" ContentType="application/vnd.ms-excel.controlproperties+xml"/>
  <Override PartName="/xl/ctrlProps/ctrlProp31.xml" ContentType="application/vnd.ms-excel.controlproperties+xml"/>
  <Override PartName="/xl/ctrlProps/ctrlProp120.xml" ContentType="application/vnd.ms-excel.controlproperties+xml"/>
  <Override PartName="/xl/ctrlProps/ctrlProp102.xml" ContentType="application/vnd.ms-excel.controlproperties+xml"/>
  <Override PartName="/xl/ctrlProps/ctrlProp3.xml" ContentType="application/vnd.ms-excel.controlproperties+xml"/>
  <Override PartName="/xl/ctrlProps/ctrlProp111.xml" ContentType="application/vnd.ms-excel.controlproperties+xml"/>
  <Override PartName="/xl/ctrlProps/ctrlProp100.xml" ContentType="application/vnd.ms-excel.controlproperties+xml"/>
  <Override PartName="/xl/ctrlProps/ctrlProp98.xml" ContentType="application/vnd.ms-excel.controlproperties+xml"/>
  <Override PartName="/xl/ctrlProps/ctrlProp1.xml" ContentType="application/vnd.ms-excel.controlproperties+xml"/>
  <Override PartName="/xl/ctrlProps/ctrlProp89.xml" ContentType="application/vnd.ms-excel.controlproperties+xml"/>
  <Override PartName="/docProps/core.xml" ContentType="application/vnd.openxmlformats-package.core-properties+xml"/>
  <Override PartName="/xl/ctrlProps/ctrlProp87.xml" ContentType="application/vnd.ms-excel.controlproperties+xml"/>
  <Override PartName="/xl/ctrlProps/ctrlProp69.xml" ContentType="application/vnd.ms-excel.controlproperties+xml"/>
  <Override PartName="/xl/theme/theme1.xml" ContentType="application/vnd.openxmlformats-officedocument.theme+xml"/>
  <Override PartName="/xl/ctrlProps/ctrlProp29.xml" ContentType="application/vnd.ms-excel.controlproperties+xml"/>
  <Override PartName="/xl/ctrlProps/ctrlProp76.xml" ContentType="application/vnd.ms-excel.controlproperties+xml"/>
  <Override PartName="/xl/ctrlProps/ctrlProp58.xml" ContentType="application/vnd.ms-excel.controlproperties+xml"/>
  <Override PartName="/xl/ctrlProps/ctrlProp47.xml" ContentType="application/vnd.ms-excel.controlproperties+xml"/>
  <Override PartName="/xl/ctrlProps/ctrlProp94.xml" ContentType="application/vnd.ms-excel.controlproperties+xml"/>
  <Override PartName="/xl/ctrlProps/ctrlProp18.xml" ContentType="application/vnd.ms-excel.controlproperties+xml"/>
  <Override PartName="/xl/ctrlProps/ctrlProp65.xml" ContentType="application/vnd.ms-excel.controlproperties+xml"/>
  <Override PartName="/xl/ctrlProps/ctrlProp83.xml" ContentType="application/vnd.ms-excel.controlproperties+xml"/>
  <Override PartName="/xl/ctrlProps/ctrlProp36.xml" ContentType="application/vnd.ms-excel.controlproperties+xml"/>
  <Default Extension="rels" ContentType="application/vnd.openxmlformats-package.relationships+xml"/>
  <Default Extension="wmf" ContentType="image/x-wmf"/>
  <Override PartName="/xl/ctrlProps/ctrlProp109.xml" ContentType="application/vnd.ms-excel.controlproperties+xml"/>
  <Override PartName="/xl/ctrlProps/ctrlProp90.xml" ContentType="application/vnd.ms-excel.controlproperties+xml"/>
  <Override PartName="/xl/ctrlProps/ctrlProp43.xml" ContentType="application/vnd.ms-excel.controlproperties+xml"/>
  <Override PartName="/xl/ctrlProps/ctrlProp72.xml" ContentType="application/vnd.ms-excel.controlproperties+xml"/>
  <Override PartName="/xl/ctrlProps/ctrlProp25.xml" ContentType="application/vnd.ms-excel.controlproperties+xml"/>
  <Override PartName="/xl/ctrlProps/ctrlProp54.xml" ContentType="application/vnd.ms-excel.controlproperties+xml"/>
  <Override PartName="/xl/comments2.xml" ContentType="application/vnd.openxmlformats-officedocument.spreadsheetml.comments+xml"/>
  <Override PartName="/xl/ctrlProps/ctrlProp116.xml" ContentType="application/vnd.ms-excel.controlproperties+xml"/>
  <Override PartName="/xl/ctrlProps/ctrlProp8.xml" ContentType="application/vnd.ms-excel.controlproperties+xml"/>
  <Override PartName="/xl/ctrlProps/ctrlProp50.xml" ContentType="application/vnd.ms-excel.controlproperties+xml"/>
  <Override PartName="/xl/ctrlProps/ctrlProp32.xml" ContentType="application/vnd.ms-excel.controlproperties+xml"/>
  <Override PartName="/xl/ctrlProps/ctrlProp61.xml" ContentType="application/vnd.ms-excel.controlproperties+xml"/>
  <Override PartName="/xl/ctrlProps/ctrlProp14.xml" ContentType="application/vnd.ms-excel.controlproperties+xml"/>
  <Override PartName="/xl/ctrlProps/ctrlProp105.xml" ContentType="application/vnd.ms-excel.controlproperties+xml"/>
  <Override PartName="/xl/worksheets/sheet1.xml" ContentType="application/vnd.openxmlformats-officedocument.spreadsheetml.worksheet+xml"/>
  <Override PartName="/xl/ctrlProps/ctrlProp21.xml" ContentType="application/vnd.ms-excel.controlproperties+xml"/>
  <Override PartName="/xl/ctrlProps/ctrlProp112.xml" ContentType="application/vnd.ms-excel.controlproperties+xml"/>
  <Override PartName="/xl/ctrlProps/ctrlProp10.xml" ContentType="application/vnd.ms-excel.controlproperties+xml"/>
  <Override PartName="/xl/ctrlProps/ctrlProp101.xml" ContentType="application/vnd.ms-excel.controlproperties+xml"/>
  <Override PartName="/xl/ctrlProps/ctrlProp4.xml" ContentType="application/vnd.ms-excel.controlproperties+xml"/>
  <Override PartName="/xl/ctrlProps/ctrlProp9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0" yWindow="0" windowWidth="20610" windowHeight="11640" tabRatio="849" activeTab="2"/>
  </bookViews>
  <sheets>
    <sheet name="Measures" sheetId="12" r:id="rId1"/>
    <sheet name="KOHILASKENTA" sheetId="13" state="hidden" r:id="rId2"/>
    <sheet name="Manufacturing" sheetId="16" r:id="rId3"/>
    <sheet name="Example" sheetId="15" r:id="rId4"/>
  </sheets>
  <externalReferences>
    <externalReference r:id="rId5"/>
  </externalReferences>
  <definedNames>
    <definedName name="_xlnm.Print_Area" localSheetId="0">Measures!$C$98:$Y$151</definedName>
    <definedName name="jiiri">#REF!</definedName>
    <definedName name="kulma1">#REF!</definedName>
    <definedName name="kulma2">#REF!</definedName>
    <definedName name="lasiväliväh">#REF!</definedName>
    <definedName name="reunaväh">#REF!</definedName>
    <definedName name="RVähOik">#REF!</definedName>
    <definedName name="välilista">#REF!</definedName>
    <definedName name="välys">#REF!</definedName>
    <definedName name="ver">[1]values!$X$42</definedName>
  </definedNames>
  <calcPr calcId="125725"/>
</workbook>
</file>

<file path=xl/calcChain.xml><?xml version="1.0" encoding="utf-8"?>
<calcChain xmlns="http://schemas.openxmlformats.org/spreadsheetml/2006/main">
  <c r="D7" i="16"/>
  <c r="C13"/>
  <c r="B48"/>
  <c r="F149" s="1"/>
  <c r="F140"/>
  <c r="F141"/>
  <c r="B70" l="1"/>
  <c r="D24" i="12" l="1"/>
  <c r="AF81" i="13" l="1"/>
  <c r="AF80" s="1"/>
  <c r="AF84"/>
  <c r="AF85"/>
  <c r="AF86" s="1"/>
  <c r="AF87" s="1"/>
  <c r="AF83"/>
  <c r="W112" l="1"/>
  <c r="W113"/>
  <c r="W114"/>
  <c r="W115"/>
  <c r="W116"/>
  <c r="W117"/>
  <c r="W118"/>
  <c r="W119"/>
  <c r="V112"/>
  <c r="AC119"/>
  <c r="A243" i="16" l="1"/>
  <c r="A244"/>
  <c r="A245"/>
  <c r="A246"/>
  <c r="A247"/>
  <c r="A248"/>
  <c r="A249"/>
  <c r="A250"/>
  <c r="A251"/>
  <c r="A242"/>
  <c r="B131" i="13" l="1"/>
  <c r="B132"/>
  <c r="B133"/>
  <c r="B134"/>
  <c r="B135"/>
  <c r="B136"/>
  <c r="B137"/>
  <c r="B138"/>
  <c r="B130"/>
  <c r="A49" i="16"/>
  <c r="A61" s="1"/>
  <c r="A73" s="1"/>
  <c r="A50"/>
  <c r="A62" s="1"/>
  <c r="A74" s="1"/>
  <c r="A51"/>
  <c r="A63" s="1"/>
  <c r="A75" s="1"/>
  <c r="A52"/>
  <c r="A64" s="1"/>
  <c r="A76" s="1"/>
  <c r="A53"/>
  <c r="A65" s="1"/>
  <c r="A77" s="1"/>
  <c r="A54"/>
  <c r="A66" s="1"/>
  <c r="A78" s="1"/>
  <c r="A55"/>
  <c r="A67" s="1"/>
  <c r="A79" s="1"/>
  <c r="A56"/>
  <c r="A68" s="1"/>
  <c r="A80" s="1"/>
  <c r="A48"/>
  <c r="A60" s="1"/>
  <c r="A72" s="1"/>
  <c r="E7" i="13"/>
  <c r="V7" s="1"/>
  <c r="D6"/>
  <c r="U6" s="1"/>
  <c r="P41"/>
  <c r="D22" l="1"/>
  <c r="C21"/>
  <c r="J7"/>
  <c r="J5"/>
  <c r="C116"/>
  <c r="C163" i="16" l="1"/>
  <c r="C205" l="1"/>
  <c r="C86"/>
  <c r="B43"/>
  <c r="M6"/>
  <c r="Z95" i="13" l="1"/>
  <c r="AA95"/>
  <c r="AB95"/>
  <c r="H148" i="16"/>
  <c r="H147"/>
  <c r="I148"/>
  <c r="I147"/>
  <c r="U112" i="13"/>
  <c r="U113"/>
  <c r="S113" s="1"/>
  <c r="V113" s="1"/>
  <c r="U114"/>
  <c r="S114" s="1"/>
  <c r="V114" s="1"/>
  <c r="U115"/>
  <c r="S115" s="1"/>
  <c r="V115" s="1"/>
  <c r="U116"/>
  <c r="S116" s="1"/>
  <c r="V116" s="1"/>
  <c r="U117"/>
  <c r="S117" s="1"/>
  <c r="V117" s="1"/>
  <c r="U118"/>
  <c r="S118" s="1"/>
  <c r="V118" s="1"/>
  <c r="U119"/>
  <c r="S119" s="1"/>
  <c r="V119" s="1"/>
  <c r="U111"/>
  <c r="EJ6"/>
  <c r="EI14"/>
  <c r="AC105"/>
  <c r="D113"/>
  <c r="D114" s="1"/>
  <c r="D112"/>
  <c r="AF104" s="1"/>
  <c r="C115"/>
  <c r="J89" i="16"/>
  <c r="Y58" i="13"/>
  <c r="Y59"/>
  <c r="Y60"/>
  <c r="Y61"/>
  <c r="Y62"/>
  <c r="Y63"/>
  <c r="Y64"/>
  <c r="Y65"/>
  <c r="Y57"/>
  <c r="J6" i="16"/>
  <c r="L6"/>
  <c r="C123"/>
  <c r="L7"/>
  <c r="M7"/>
  <c r="L8"/>
  <c r="M8"/>
  <c r="L9"/>
  <c r="M9"/>
  <c r="J11"/>
  <c r="L11"/>
  <c r="M11"/>
  <c r="L12"/>
  <c r="M12"/>
  <c r="L13"/>
  <c r="M13"/>
  <c r="L14"/>
  <c r="M14"/>
  <c r="M4"/>
  <c r="C42" s="1"/>
  <c r="C85" s="1"/>
  <c r="C122" s="1"/>
  <c r="J4"/>
  <c r="A42" s="1"/>
  <c r="A85" s="1"/>
  <c r="A122" s="1"/>
  <c r="A162" s="1"/>
  <c r="A204" s="1"/>
  <c r="J120" i="13"/>
  <c r="H112"/>
  <c r="H111"/>
  <c r="N112"/>
  <c r="N111"/>
  <c r="W125"/>
  <c r="N79" i="16" s="1"/>
  <c r="S125" i="13"/>
  <c r="N78" i="16" s="1"/>
  <c r="M113" i="13"/>
  <c r="M115" s="1"/>
  <c r="F115"/>
  <c r="B58" i="16" s="1"/>
  <c r="B46"/>
  <c r="C126" i="13"/>
  <c r="N35" i="16" s="1"/>
  <c r="C125" i="13"/>
  <c r="N34" i="16" s="1"/>
  <c r="F122" i="13"/>
  <c r="AF105"/>
  <c r="AA100"/>
  <c r="Z100"/>
  <c r="R7"/>
  <c r="S7"/>
  <c r="R8"/>
  <c r="S8"/>
  <c r="R9"/>
  <c r="S9"/>
  <c r="R10"/>
  <c r="S10"/>
  <c r="R11"/>
  <c r="S11"/>
  <c r="R12"/>
  <c r="S12"/>
  <c r="R13"/>
  <c r="S13"/>
  <c r="R14"/>
  <c r="S14"/>
  <c r="S6"/>
  <c r="R6"/>
  <c r="EA7"/>
  <c r="EB7"/>
  <c r="BN7" s="1"/>
  <c r="EA8"/>
  <c r="EB8"/>
  <c r="AL8" s="1"/>
  <c r="EA9"/>
  <c r="EB9"/>
  <c r="EA10"/>
  <c r="EB10"/>
  <c r="CK10" s="1"/>
  <c r="EA11"/>
  <c r="EB11"/>
  <c r="CP11" s="1"/>
  <c r="EA12"/>
  <c r="EB12"/>
  <c r="AX12" s="1"/>
  <c r="EA13"/>
  <c r="EB13"/>
  <c r="CK13" s="1"/>
  <c r="EA14"/>
  <c r="EB14"/>
  <c r="CW14" s="1"/>
  <c r="EB6"/>
  <c r="BM6" s="1"/>
  <c r="EA6"/>
  <c r="J195"/>
  <c r="J196"/>
  <c r="O140" i="16" s="1"/>
  <c r="DA309" i="13"/>
  <c r="CZ309"/>
  <c r="CY309"/>
  <c r="CX309"/>
  <c r="DA308"/>
  <c r="CW309" s="1"/>
  <c r="CZ308"/>
  <c r="CV309" s="1"/>
  <c r="CY308"/>
  <c r="CU309" s="1"/>
  <c r="CX308"/>
  <c r="CT309"/>
  <c r="DA307"/>
  <c r="CW308" s="1"/>
  <c r="CS309" s="1"/>
  <c r="CZ307"/>
  <c r="CV308" s="1"/>
  <c r="CR309" s="1"/>
  <c r="CY307"/>
  <c r="CU308" s="1"/>
  <c r="CQ309" s="1"/>
  <c r="CX307"/>
  <c r="CT308"/>
  <c r="CP309" s="1"/>
  <c r="DA306"/>
  <c r="CW307" s="1"/>
  <c r="CS308" s="1"/>
  <c r="CO309" s="1"/>
  <c r="CZ306"/>
  <c r="CV307" s="1"/>
  <c r="CR308" s="1"/>
  <c r="CN309" s="1"/>
  <c r="CY306"/>
  <c r="CU307" s="1"/>
  <c r="CQ308" s="1"/>
  <c r="CM309" s="1"/>
  <c r="CX306"/>
  <c r="CT307" s="1"/>
  <c r="CP308" s="1"/>
  <c r="CL309" s="1"/>
  <c r="DA305"/>
  <c r="CW306" s="1"/>
  <c r="CS307" s="1"/>
  <c r="CO308" s="1"/>
  <c r="CK309" s="1"/>
  <c r="CZ305"/>
  <c r="CV306"/>
  <c r="CR307" s="1"/>
  <c r="CN308" s="1"/>
  <c r="CJ309" s="1"/>
  <c r="CY305"/>
  <c r="CU306" s="1"/>
  <c r="CQ307" s="1"/>
  <c r="CM308" s="1"/>
  <c r="CI309" s="1"/>
  <c r="CX305"/>
  <c r="CT306" s="1"/>
  <c r="CP307" s="1"/>
  <c r="CL308" s="1"/>
  <c r="CH309" s="1"/>
  <c r="DA304"/>
  <c r="CW305" s="1"/>
  <c r="CS306" s="1"/>
  <c r="CO307" s="1"/>
  <c r="CK308" s="1"/>
  <c r="CG309" s="1"/>
  <c r="CZ304"/>
  <c r="CV305" s="1"/>
  <c r="CR306" s="1"/>
  <c r="CN307" s="1"/>
  <c r="CJ308" s="1"/>
  <c r="CF309" s="1"/>
  <c r="CY304"/>
  <c r="CU305" s="1"/>
  <c r="CQ306" s="1"/>
  <c r="CM307" s="1"/>
  <c r="CI308" s="1"/>
  <c r="CE309" s="1"/>
  <c r="CX304"/>
  <c r="CT305" s="1"/>
  <c r="CP306" s="1"/>
  <c r="CL307" s="1"/>
  <c r="CH308" s="1"/>
  <c r="CD309" s="1"/>
  <c r="DA303"/>
  <c r="CW304" s="1"/>
  <c r="CS305" s="1"/>
  <c r="CO306" s="1"/>
  <c r="CK307" s="1"/>
  <c r="CG308" s="1"/>
  <c r="CC309" s="1"/>
  <c r="CZ303"/>
  <c r="CV304" s="1"/>
  <c r="CR305" s="1"/>
  <c r="CN306" s="1"/>
  <c r="CJ307" s="1"/>
  <c r="CF308" s="1"/>
  <c r="CB309" s="1"/>
  <c r="CY303"/>
  <c r="CU304" s="1"/>
  <c r="CQ305" s="1"/>
  <c r="CM306" s="1"/>
  <c r="CI307" s="1"/>
  <c r="CE308" s="1"/>
  <c r="CA309" s="1"/>
  <c r="CX303"/>
  <c r="CT304" s="1"/>
  <c r="CP305" s="1"/>
  <c r="CL306" s="1"/>
  <c r="CH307" s="1"/>
  <c r="CD308" s="1"/>
  <c r="BZ309" s="1"/>
  <c r="DA302"/>
  <c r="CW303" s="1"/>
  <c r="CS304" s="1"/>
  <c r="CO305" s="1"/>
  <c r="CK306" s="1"/>
  <c r="CG307" s="1"/>
  <c r="CC308" s="1"/>
  <c r="BY309" s="1"/>
  <c r="CZ302"/>
  <c r="CV303" s="1"/>
  <c r="CR304" s="1"/>
  <c r="CN305" s="1"/>
  <c r="CJ306" s="1"/>
  <c r="CF307" s="1"/>
  <c r="CB308" s="1"/>
  <c r="BX309" s="1"/>
  <c r="CY302"/>
  <c r="CU303" s="1"/>
  <c r="CQ304" s="1"/>
  <c r="CM305" s="1"/>
  <c r="CI306" s="1"/>
  <c r="CE307" s="1"/>
  <c r="CA308" s="1"/>
  <c r="BW309" s="1"/>
  <c r="CX302"/>
  <c r="CT303" s="1"/>
  <c r="CP304" s="1"/>
  <c r="CL305" s="1"/>
  <c r="CH306" s="1"/>
  <c r="CD307" s="1"/>
  <c r="BZ308" s="1"/>
  <c r="BV309" s="1"/>
  <c r="DA301"/>
  <c r="CW302" s="1"/>
  <c r="CS303" s="1"/>
  <c r="CO304" s="1"/>
  <c r="CK305" s="1"/>
  <c r="CG306" s="1"/>
  <c r="CC307" s="1"/>
  <c r="BY308" s="1"/>
  <c r="BU309" s="1"/>
  <c r="CZ301"/>
  <c r="CV302" s="1"/>
  <c r="CR303" s="1"/>
  <c r="CN304" s="1"/>
  <c r="CJ305" s="1"/>
  <c r="CF306" s="1"/>
  <c r="CB307" s="1"/>
  <c r="BX308" s="1"/>
  <c r="BT309" s="1"/>
  <c r="CY301"/>
  <c r="CU302" s="1"/>
  <c r="CQ303" s="1"/>
  <c r="CM304" s="1"/>
  <c r="CI305" s="1"/>
  <c r="CE306" s="1"/>
  <c r="CA307" s="1"/>
  <c r="BW308" s="1"/>
  <c r="BS309" s="1"/>
  <c r="CX301"/>
  <c r="CT302" s="1"/>
  <c r="CP303" s="1"/>
  <c r="CL304" s="1"/>
  <c r="CH305" s="1"/>
  <c r="CD306" s="1"/>
  <c r="BZ307" s="1"/>
  <c r="BV308" s="1"/>
  <c r="BR309" s="1"/>
  <c r="DA300"/>
  <c r="CW301" s="1"/>
  <c r="CS302" s="1"/>
  <c r="CO303" s="1"/>
  <c r="CK304" s="1"/>
  <c r="CG305" s="1"/>
  <c r="CC306" s="1"/>
  <c r="BY307" s="1"/>
  <c r="BU308" s="1"/>
  <c r="BQ309" s="1"/>
  <c r="CZ300"/>
  <c r="CV301" s="1"/>
  <c r="CR302" s="1"/>
  <c r="CN303" s="1"/>
  <c r="CJ304" s="1"/>
  <c r="CF305" s="1"/>
  <c r="CB306" s="1"/>
  <c r="BX307" s="1"/>
  <c r="BT308" s="1"/>
  <c r="BP309" s="1"/>
  <c r="CY300"/>
  <c r="CU301" s="1"/>
  <c r="CQ302" s="1"/>
  <c r="CM303" s="1"/>
  <c r="CI304" s="1"/>
  <c r="CE305" s="1"/>
  <c r="CA306" s="1"/>
  <c r="BW307" s="1"/>
  <c r="BS308" s="1"/>
  <c r="BO309" s="1"/>
  <c r="CX300"/>
  <c r="CT301" s="1"/>
  <c r="CP302" s="1"/>
  <c r="CL303" s="1"/>
  <c r="CH304" s="1"/>
  <c r="CD305" s="1"/>
  <c r="BZ306" s="1"/>
  <c r="BV307" s="1"/>
  <c r="BR308" s="1"/>
  <c r="BN309" s="1"/>
  <c r="DA299"/>
  <c r="CW300" s="1"/>
  <c r="CS301" s="1"/>
  <c r="CO302" s="1"/>
  <c r="CK303" s="1"/>
  <c r="CG304" s="1"/>
  <c r="CC305" s="1"/>
  <c r="BY306" s="1"/>
  <c r="BU307" s="1"/>
  <c r="BQ308" s="1"/>
  <c r="BM309" s="1"/>
  <c r="CZ299"/>
  <c r="CV300" s="1"/>
  <c r="CR301" s="1"/>
  <c r="CN302" s="1"/>
  <c r="CJ303" s="1"/>
  <c r="CF304" s="1"/>
  <c r="CB305" s="1"/>
  <c r="BX306" s="1"/>
  <c r="BT307" s="1"/>
  <c r="BP308" s="1"/>
  <c r="BL309" s="1"/>
  <c r="CY299"/>
  <c r="CU300" s="1"/>
  <c r="CQ301" s="1"/>
  <c r="CM302" s="1"/>
  <c r="CI303" s="1"/>
  <c r="CE304" s="1"/>
  <c r="CA305" s="1"/>
  <c r="BW306" s="1"/>
  <c r="BS307" s="1"/>
  <c r="BO308" s="1"/>
  <c r="BK309" s="1"/>
  <c r="CX299"/>
  <c r="CT300"/>
  <c r="CP301" s="1"/>
  <c r="CL302" s="1"/>
  <c r="CH303" s="1"/>
  <c r="CD304" s="1"/>
  <c r="BZ305" s="1"/>
  <c r="BV306" s="1"/>
  <c r="BR307" s="1"/>
  <c r="BN308" s="1"/>
  <c r="BJ309" s="1"/>
  <c r="DA298"/>
  <c r="CW299" s="1"/>
  <c r="CS300" s="1"/>
  <c r="CO301" s="1"/>
  <c r="CK302" s="1"/>
  <c r="CG303" s="1"/>
  <c r="CC304" s="1"/>
  <c r="BY305" s="1"/>
  <c r="BU306" s="1"/>
  <c r="BQ307" s="1"/>
  <c r="BM308" s="1"/>
  <c r="BI309" s="1"/>
  <c r="CZ298"/>
  <c r="CV299" s="1"/>
  <c r="CR300" s="1"/>
  <c r="CN301" s="1"/>
  <c r="CJ302" s="1"/>
  <c r="CF303" s="1"/>
  <c r="CB304" s="1"/>
  <c r="BX305" s="1"/>
  <c r="BT306" s="1"/>
  <c r="BP307" s="1"/>
  <c r="BL308" s="1"/>
  <c r="BH309" s="1"/>
  <c r="CY298"/>
  <c r="CU299" s="1"/>
  <c r="CQ300" s="1"/>
  <c r="CM301" s="1"/>
  <c r="CI302" s="1"/>
  <c r="CE303" s="1"/>
  <c r="CA304" s="1"/>
  <c r="BW305" s="1"/>
  <c r="BS306" s="1"/>
  <c r="BO307" s="1"/>
  <c r="BK308" s="1"/>
  <c r="BG309" s="1"/>
  <c r="CX298"/>
  <c r="CT299" s="1"/>
  <c r="CP300" s="1"/>
  <c r="CL301" s="1"/>
  <c r="CH302" s="1"/>
  <c r="CD303" s="1"/>
  <c r="BZ304" s="1"/>
  <c r="BV305"/>
  <c r="BR306" s="1"/>
  <c r="BN307" s="1"/>
  <c r="BJ308" s="1"/>
  <c r="BF309" s="1"/>
  <c r="DA297"/>
  <c r="CW298" s="1"/>
  <c r="CS299" s="1"/>
  <c r="CO300" s="1"/>
  <c r="CK301" s="1"/>
  <c r="CG302" s="1"/>
  <c r="CC303" s="1"/>
  <c r="BY304" s="1"/>
  <c r="BU305" s="1"/>
  <c r="BQ306" s="1"/>
  <c r="BM307" s="1"/>
  <c r="BI308" s="1"/>
  <c r="BE309" s="1"/>
  <c r="CZ297"/>
  <c r="CV298" s="1"/>
  <c r="CR299" s="1"/>
  <c r="CN300" s="1"/>
  <c r="CJ301" s="1"/>
  <c r="CF302" s="1"/>
  <c r="CB303" s="1"/>
  <c r="BX304" s="1"/>
  <c r="BT305" s="1"/>
  <c r="BP306" s="1"/>
  <c r="BL307" s="1"/>
  <c r="BH308" s="1"/>
  <c r="BD309" s="1"/>
  <c r="CY297"/>
  <c r="CU298" s="1"/>
  <c r="CQ299" s="1"/>
  <c r="CM300" s="1"/>
  <c r="CI301" s="1"/>
  <c r="CE302" s="1"/>
  <c r="CA303" s="1"/>
  <c r="BW304" s="1"/>
  <c r="BS305" s="1"/>
  <c r="BO306" s="1"/>
  <c r="BK307" s="1"/>
  <c r="BG308" s="1"/>
  <c r="BC309" s="1"/>
  <c r="CX297"/>
  <c r="CT298" s="1"/>
  <c r="CP299" s="1"/>
  <c r="CL300" s="1"/>
  <c r="CH301" s="1"/>
  <c r="CD302" s="1"/>
  <c r="BZ303" s="1"/>
  <c r="BV304" s="1"/>
  <c r="BR305" s="1"/>
  <c r="BN306" s="1"/>
  <c r="BJ307" s="1"/>
  <c r="BF308" s="1"/>
  <c r="BB309" s="1"/>
  <c r="DA296"/>
  <c r="CW297" s="1"/>
  <c r="CS298" s="1"/>
  <c r="CO299" s="1"/>
  <c r="CK300" s="1"/>
  <c r="CG301" s="1"/>
  <c r="CC302" s="1"/>
  <c r="BY303" s="1"/>
  <c r="BU304" s="1"/>
  <c r="BQ305" s="1"/>
  <c r="BM306" s="1"/>
  <c r="BI307" s="1"/>
  <c r="BE308" s="1"/>
  <c r="BA309" s="1"/>
  <c r="CZ296"/>
  <c r="CV297" s="1"/>
  <c r="CR298" s="1"/>
  <c r="CN299" s="1"/>
  <c r="CJ300"/>
  <c r="CF301" s="1"/>
  <c r="CB302" s="1"/>
  <c r="BX303" s="1"/>
  <c r="BT304" s="1"/>
  <c r="BP305" s="1"/>
  <c r="BL306" s="1"/>
  <c r="BH307" s="1"/>
  <c r="BD308" s="1"/>
  <c r="AZ309" s="1"/>
  <c r="CY296"/>
  <c r="CU297" s="1"/>
  <c r="CQ298" s="1"/>
  <c r="CM299" s="1"/>
  <c r="CI300" s="1"/>
  <c r="CE301" s="1"/>
  <c r="CA302" s="1"/>
  <c r="BW303" s="1"/>
  <c r="BS304" s="1"/>
  <c r="BO305" s="1"/>
  <c r="BK306" s="1"/>
  <c r="BG307" s="1"/>
  <c r="BC308" s="1"/>
  <c r="AY309" s="1"/>
  <c r="CX296"/>
  <c r="CT297" s="1"/>
  <c r="CP298" s="1"/>
  <c r="CL299" s="1"/>
  <c r="CH300" s="1"/>
  <c r="CD301" s="1"/>
  <c r="BZ302" s="1"/>
  <c r="BV303" s="1"/>
  <c r="BR304" s="1"/>
  <c r="BN305" s="1"/>
  <c r="BJ306" s="1"/>
  <c r="BF307" s="1"/>
  <c r="BB308" s="1"/>
  <c r="AX309" s="1"/>
  <c r="DA295"/>
  <c r="CW296" s="1"/>
  <c r="CS297" s="1"/>
  <c r="CO298" s="1"/>
  <c r="CK299" s="1"/>
  <c r="CG300" s="1"/>
  <c r="CC301" s="1"/>
  <c r="BY302" s="1"/>
  <c r="BU303" s="1"/>
  <c r="BQ304" s="1"/>
  <c r="BM305" s="1"/>
  <c r="BI306" s="1"/>
  <c r="BE307" s="1"/>
  <c r="BA308" s="1"/>
  <c r="AW309" s="1"/>
  <c r="CZ295"/>
  <c r="CV296" s="1"/>
  <c r="CR297" s="1"/>
  <c r="CN298" s="1"/>
  <c r="CJ299" s="1"/>
  <c r="CF300" s="1"/>
  <c r="CB301" s="1"/>
  <c r="BX302" s="1"/>
  <c r="BT303" s="1"/>
  <c r="BP304" s="1"/>
  <c r="BL305" s="1"/>
  <c r="BH306" s="1"/>
  <c r="BD307" s="1"/>
  <c r="AZ308" s="1"/>
  <c r="AV309" s="1"/>
  <c r="CY295"/>
  <c r="CU296" s="1"/>
  <c r="CQ297" s="1"/>
  <c r="CM298" s="1"/>
  <c r="CI299" s="1"/>
  <c r="CE300" s="1"/>
  <c r="CA301" s="1"/>
  <c r="BW302" s="1"/>
  <c r="BS303" s="1"/>
  <c r="BO304" s="1"/>
  <c r="BK305" s="1"/>
  <c r="BG306" s="1"/>
  <c r="BC307" s="1"/>
  <c r="AY308" s="1"/>
  <c r="AU309" s="1"/>
  <c r="CX295"/>
  <c r="CT296" s="1"/>
  <c r="CP297" s="1"/>
  <c r="CL298" s="1"/>
  <c r="CH299" s="1"/>
  <c r="CD300" s="1"/>
  <c r="BZ301" s="1"/>
  <c r="BV302" s="1"/>
  <c r="BR303" s="1"/>
  <c r="BN304" s="1"/>
  <c r="BJ305" s="1"/>
  <c r="BF306" s="1"/>
  <c r="BB307" s="1"/>
  <c r="AX308" s="1"/>
  <c r="AT309" s="1"/>
  <c r="DA294"/>
  <c r="CW295" s="1"/>
  <c r="CS296" s="1"/>
  <c r="CO297" s="1"/>
  <c r="CK298" s="1"/>
  <c r="CG299" s="1"/>
  <c r="CC300" s="1"/>
  <c r="BY301" s="1"/>
  <c r="BU302" s="1"/>
  <c r="BQ303" s="1"/>
  <c r="BM304" s="1"/>
  <c r="BI305" s="1"/>
  <c r="BE306" s="1"/>
  <c r="BA307" s="1"/>
  <c r="AW308" s="1"/>
  <c r="AS309" s="1"/>
  <c r="CZ294"/>
  <c r="CV295" s="1"/>
  <c r="CR296" s="1"/>
  <c r="CN297" s="1"/>
  <c r="CJ298" s="1"/>
  <c r="CF299" s="1"/>
  <c r="CB300" s="1"/>
  <c r="BX301" s="1"/>
  <c r="BT302" s="1"/>
  <c r="BP303" s="1"/>
  <c r="BL304" s="1"/>
  <c r="BH305" s="1"/>
  <c r="BD306" s="1"/>
  <c r="AZ307" s="1"/>
  <c r="AV308" s="1"/>
  <c r="AR309" s="1"/>
  <c r="CY294"/>
  <c r="CU295" s="1"/>
  <c r="CQ296" s="1"/>
  <c r="CM297" s="1"/>
  <c r="CI298" s="1"/>
  <c r="CE299" s="1"/>
  <c r="CA300" s="1"/>
  <c r="BW301" s="1"/>
  <c r="BS302" s="1"/>
  <c r="BO303" s="1"/>
  <c r="BK304" s="1"/>
  <c r="BG305" s="1"/>
  <c r="BC306" s="1"/>
  <c r="AY307" s="1"/>
  <c r="AU308" s="1"/>
  <c r="AQ309" s="1"/>
  <c r="CX294"/>
  <c r="CT295" s="1"/>
  <c r="CP296" s="1"/>
  <c r="CL297" s="1"/>
  <c r="CH298" s="1"/>
  <c r="CD299" s="1"/>
  <c r="BZ300" s="1"/>
  <c r="BV301" s="1"/>
  <c r="BR302" s="1"/>
  <c r="BN303" s="1"/>
  <c r="BJ304" s="1"/>
  <c r="BF305" s="1"/>
  <c r="BB306" s="1"/>
  <c r="AX307" s="1"/>
  <c r="AT308" s="1"/>
  <c r="AP309" s="1"/>
  <c r="DA293"/>
  <c r="CW294" s="1"/>
  <c r="CS295" s="1"/>
  <c r="CO296" s="1"/>
  <c r="CK297" s="1"/>
  <c r="CG298" s="1"/>
  <c r="CC299" s="1"/>
  <c r="BY300" s="1"/>
  <c r="BU301" s="1"/>
  <c r="BQ302" s="1"/>
  <c r="BM303" s="1"/>
  <c r="BI304" s="1"/>
  <c r="BE305" s="1"/>
  <c r="BA306" s="1"/>
  <c r="AW307" s="1"/>
  <c r="AS308" s="1"/>
  <c r="AO309" s="1"/>
  <c r="CZ293"/>
  <c r="CV294" s="1"/>
  <c r="CR295" s="1"/>
  <c r="CN296" s="1"/>
  <c r="CJ297" s="1"/>
  <c r="CF298" s="1"/>
  <c r="CB299" s="1"/>
  <c r="BX300" s="1"/>
  <c r="BT301" s="1"/>
  <c r="BP302" s="1"/>
  <c r="BL303" s="1"/>
  <c r="BH304" s="1"/>
  <c r="BD305" s="1"/>
  <c r="AZ306" s="1"/>
  <c r="AV307" s="1"/>
  <c r="AR308" s="1"/>
  <c r="AN309" s="1"/>
  <c r="CY293"/>
  <c r="CU294" s="1"/>
  <c r="CQ295" s="1"/>
  <c r="CM296" s="1"/>
  <c r="CI297" s="1"/>
  <c r="CE298" s="1"/>
  <c r="CA299" s="1"/>
  <c r="BW300" s="1"/>
  <c r="BS301" s="1"/>
  <c r="BO302" s="1"/>
  <c r="BK303" s="1"/>
  <c r="BG304" s="1"/>
  <c r="BC305" s="1"/>
  <c r="AY306" s="1"/>
  <c r="AU307" s="1"/>
  <c r="AQ308" s="1"/>
  <c r="AM309" s="1"/>
  <c r="CX293"/>
  <c r="CT294" s="1"/>
  <c r="CP295"/>
  <c r="CL296" s="1"/>
  <c r="CH297" s="1"/>
  <c r="CD298" s="1"/>
  <c r="BZ299" s="1"/>
  <c r="BV300" s="1"/>
  <c r="BR301" s="1"/>
  <c r="BN302" s="1"/>
  <c r="BJ303" s="1"/>
  <c r="BF304" s="1"/>
  <c r="BB305" s="1"/>
  <c r="AX306" s="1"/>
  <c r="AT307" s="1"/>
  <c r="AP308" s="1"/>
  <c r="AL309" s="1"/>
  <c r="DA292"/>
  <c r="CW293" s="1"/>
  <c r="CS294" s="1"/>
  <c r="CO295" s="1"/>
  <c r="CK296" s="1"/>
  <c r="CG297" s="1"/>
  <c r="CC298" s="1"/>
  <c r="BY299" s="1"/>
  <c r="BU300" s="1"/>
  <c r="BQ301" s="1"/>
  <c r="BM302" s="1"/>
  <c r="BI303" s="1"/>
  <c r="BE304" s="1"/>
  <c r="BA305" s="1"/>
  <c r="AW306" s="1"/>
  <c r="AS307" s="1"/>
  <c r="AO308" s="1"/>
  <c r="AK309" s="1"/>
  <c r="CZ292"/>
  <c r="CV293" s="1"/>
  <c r="CR294" s="1"/>
  <c r="CN295" s="1"/>
  <c r="CJ296" s="1"/>
  <c r="CF297" s="1"/>
  <c r="CB298" s="1"/>
  <c r="BX299" s="1"/>
  <c r="BT300" s="1"/>
  <c r="BP301" s="1"/>
  <c r="BL302" s="1"/>
  <c r="BH303" s="1"/>
  <c r="BD304" s="1"/>
  <c r="AZ305" s="1"/>
  <c r="AV306" s="1"/>
  <c r="AR307" s="1"/>
  <c r="AN308" s="1"/>
  <c r="AJ309" s="1"/>
  <c r="CY292"/>
  <c r="CU293" s="1"/>
  <c r="CQ294" s="1"/>
  <c r="CM295" s="1"/>
  <c r="CI296" s="1"/>
  <c r="CE297" s="1"/>
  <c r="CA298" s="1"/>
  <c r="BW299" s="1"/>
  <c r="BS300" s="1"/>
  <c r="BO301" s="1"/>
  <c r="BK302" s="1"/>
  <c r="BG303" s="1"/>
  <c r="BC304" s="1"/>
  <c r="AY305" s="1"/>
  <c r="AU306" s="1"/>
  <c r="AQ307" s="1"/>
  <c r="AM308" s="1"/>
  <c r="AI309" s="1"/>
  <c r="CX292"/>
  <c r="CT293" s="1"/>
  <c r="CP294" s="1"/>
  <c r="CL295" s="1"/>
  <c r="CH296" s="1"/>
  <c r="CD297" s="1"/>
  <c r="BZ298" s="1"/>
  <c r="BV299" s="1"/>
  <c r="BR300" s="1"/>
  <c r="BN301" s="1"/>
  <c r="BJ302" s="1"/>
  <c r="BF303" s="1"/>
  <c r="BB304" s="1"/>
  <c r="AX305" s="1"/>
  <c r="AT306" s="1"/>
  <c r="AP307" s="1"/>
  <c r="AL308" s="1"/>
  <c r="AH309" s="1"/>
  <c r="DA291"/>
  <c r="CW292" s="1"/>
  <c r="CS293" s="1"/>
  <c r="CO294" s="1"/>
  <c r="CK295" s="1"/>
  <c r="CG296" s="1"/>
  <c r="CC297" s="1"/>
  <c r="BY298" s="1"/>
  <c r="BU299" s="1"/>
  <c r="BQ300" s="1"/>
  <c r="BM301" s="1"/>
  <c r="BI302" s="1"/>
  <c r="BE303" s="1"/>
  <c r="BA304" s="1"/>
  <c r="AW305" s="1"/>
  <c r="AS306" s="1"/>
  <c r="AO307" s="1"/>
  <c r="AK308" s="1"/>
  <c r="AG309" s="1"/>
  <c r="CZ291"/>
  <c r="CV292" s="1"/>
  <c r="CR293" s="1"/>
  <c r="CN294" s="1"/>
  <c r="CJ295" s="1"/>
  <c r="CF296" s="1"/>
  <c r="CB297" s="1"/>
  <c r="BX298" s="1"/>
  <c r="BT299" s="1"/>
  <c r="BP300" s="1"/>
  <c r="BL301" s="1"/>
  <c r="BH302" s="1"/>
  <c r="BD303" s="1"/>
  <c r="AZ304" s="1"/>
  <c r="AV305" s="1"/>
  <c r="AR306" s="1"/>
  <c r="AN307" s="1"/>
  <c r="AJ308" s="1"/>
  <c r="AF309" s="1"/>
  <c r="CY291"/>
  <c r="CU292" s="1"/>
  <c r="CQ293" s="1"/>
  <c r="CM294" s="1"/>
  <c r="CI295" s="1"/>
  <c r="CE296" s="1"/>
  <c r="CA297" s="1"/>
  <c r="BW298" s="1"/>
  <c r="BS299" s="1"/>
  <c r="BO300" s="1"/>
  <c r="BK301" s="1"/>
  <c r="BG302" s="1"/>
  <c r="BC303" s="1"/>
  <c r="AY304" s="1"/>
  <c r="AU305" s="1"/>
  <c r="AQ306" s="1"/>
  <c r="AM307" s="1"/>
  <c r="AI308" s="1"/>
  <c r="AE309" s="1"/>
  <c r="CX291"/>
  <c r="CT292" s="1"/>
  <c r="CP293" s="1"/>
  <c r="CL294" s="1"/>
  <c r="CH295" s="1"/>
  <c r="CD296" s="1"/>
  <c r="BZ297" s="1"/>
  <c r="BV298" s="1"/>
  <c r="BR299" s="1"/>
  <c r="BN300" s="1"/>
  <c r="BJ301" s="1"/>
  <c r="BF302" s="1"/>
  <c r="BB303" s="1"/>
  <c r="AX304" s="1"/>
  <c r="AT305" s="1"/>
  <c r="AP306" s="1"/>
  <c r="AL307" s="1"/>
  <c r="AH308" s="1"/>
  <c r="AD309" s="1"/>
  <c r="DA289"/>
  <c r="CZ289"/>
  <c r="CY289"/>
  <c r="CX289"/>
  <c r="DA288"/>
  <c r="CW289" s="1"/>
  <c r="CZ288"/>
  <c r="CV289" s="1"/>
  <c r="CY288"/>
  <c r="CU289" s="1"/>
  <c r="CX288"/>
  <c r="CT289" s="1"/>
  <c r="DA287"/>
  <c r="CW288" s="1"/>
  <c r="CS289" s="1"/>
  <c r="CZ287"/>
  <c r="CV288" s="1"/>
  <c r="CR289" s="1"/>
  <c r="CY287"/>
  <c r="CU288" s="1"/>
  <c r="CQ289" s="1"/>
  <c r="CX287"/>
  <c r="CT288" s="1"/>
  <c r="CP289" s="1"/>
  <c r="DA286"/>
  <c r="CW287" s="1"/>
  <c r="CS288" s="1"/>
  <c r="CO289" s="1"/>
  <c r="CZ286"/>
  <c r="CV287"/>
  <c r="CR288" s="1"/>
  <c r="CN289" s="1"/>
  <c r="CY286"/>
  <c r="CU287" s="1"/>
  <c r="CQ288" s="1"/>
  <c r="CM289" s="1"/>
  <c r="CX286"/>
  <c r="CT287" s="1"/>
  <c r="CP288" s="1"/>
  <c r="CL289" s="1"/>
  <c r="DA285"/>
  <c r="CW286" s="1"/>
  <c r="CS287" s="1"/>
  <c r="CO288" s="1"/>
  <c r="CK289" s="1"/>
  <c r="CZ285"/>
  <c r="CV286" s="1"/>
  <c r="CR287" s="1"/>
  <c r="CN288" s="1"/>
  <c r="CJ289" s="1"/>
  <c r="CY285"/>
  <c r="CU286" s="1"/>
  <c r="CQ287" s="1"/>
  <c r="CM288" s="1"/>
  <c r="CI289" s="1"/>
  <c r="CX285"/>
  <c r="CT286" s="1"/>
  <c r="CP287" s="1"/>
  <c r="CL288" s="1"/>
  <c r="CH289" s="1"/>
  <c r="DA284"/>
  <c r="CW285"/>
  <c r="CS286" s="1"/>
  <c r="CO287" s="1"/>
  <c r="CK288" s="1"/>
  <c r="CG289" s="1"/>
  <c r="CZ284"/>
  <c r="CV285" s="1"/>
  <c r="CR286" s="1"/>
  <c r="CN287" s="1"/>
  <c r="CJ288" s="1"/>
  <c r="CF289" s="1"/>
  <c r="CY284"/>
  <c r="CU285" s="1"/>
  <c r="CQ286" s="1"/>
  <c r="CM287" s="1"/>
  <c r="CI288" s="1"/>
  <c r="CE289" s="1"/>
  <c r="CX284"/>
  <c r="CT285" s="1"/>
  <c r="CP286"/>
  <c r="CL287" s="1"/>
  <c r="CH288" s="1"/>
  <c r="CD289" s="1"/>
  <c r="DA283"/>
  <c r="CW284" s="1"/>
  <c r="CS285" s="1"/>
  <c r="CO286" s="1"/>
  <c r="CK287" s="1"/>
  <c r="CG288" s="1"/>
  <c r="CC289" s="1"/>
  <c r="CZ283"/>
  <c r="CV284" s="1"/>
  <c r="CR285" s="1"/>
  <c r="CN286" s="1"/>
  <c r="CJ287" s="1"/>
  <c r="CF288" s="1"/>
  <c r="CB289" s="1"/>
  <c r="CY283"/>
  <c r="CU284" s="1"/>
  <c r="CQ285" s="1"/>
  <c r="CM286" s="1"/>
  <c r="CI287" s="1"/>
  <c r="CE288" s="1"/>
  <c r="CA289" s="1"/>
  <c r="CX283"/>
  <c r="CT284" s="1"/>
  <c r="CP285" s="1"/>
  <c r="CL286" s="1"/>
  <c r="CH287" s="1"/>
  <c r="CD288" s="1"/>
  <c r="BZ289" s="1"/>
  <c r="DA282"/>
  <c r="CW283" s="1"/>
  <c r="CS284" s="1"/>
  <c r="CO285" s="1"/>
  <c r="CK286" s="1"/>
  <c r="CG287" s="1"/>
  <c r="CC288" s="1"/>
  <c r="BY289" s="1"/>
  <c r="CZ282"/>
  <c r="CV283" s="1"/>
  <c r="CR284" s="1"/>
  <c r="CN285" s="1"/>
  <c r="CJ286" s="1"/>
  <c r="CF287" s="1"/>
  <c r="CB288" s="1"/>
  <c r="BX289" s="1"/>
  <c r="CY282"/>
  <c r="CU283" s="1"/>
  <c r="CQ284" s="1"/>
  <c r="CM285" s="1"/>
  <c r="CI286" s="1"/>
  <c r="CE287" s="1"/>
  <c r="CA288" s="1"/>
  <c r="BW289" s="1"/>
  <c r="CX282"/>
  <c r="CT283" s="1"/>
  <c r="CP284" s="1"/>
  <c r="CL285" s="1"/>
  <c r="CH286" s="1"/>
  <c r="CD287" s="1"/>
  <c r="BZ288" s="1"/>
  <c r="BV289" s="1"/>
  <c r="DA281"/>
  <c r="CW282" s="1"/>
  <c r="CS283" s="1"/>
  <c r="CO284" s="1"/>
  <c r="CK285" s="1"/>
  <c r="CG286" s="1"/>
  <c r="CC287" s="1"/>
  <c r="BY288" s="1"/>
  <c r="BU289" s="1"/>
  <c r="CZ281"/>
  <c r="CV282" s="1"/>
  <c r="CR283" s="1"/>
  <c r="CN284" s="1"/>
  <c r="CJ285" s="1"/>
  <c r="CF286" s="1"/>
  <c r="CB287" s="1"/>
  <c r="BX288" s="1"/>
  <c r="BT289" s="1"/>
  <c r="CY281"/>
  <c r="CU282" s="1"/>
  <c r="CQ283" s="1"/>
  <c r="CM284" s="1"/>
  <c r="CI285" s="1"/>
  <c r="CE286" s="1"/>
  <c r="CA287" s="1"/>
  <c r="BW288" s="1"/>
  <c r="BS289" s="1"/>
  <c r="CX281"/>
  <c r="CT282" s="1"/>
  <c r="CP283" s="1"/>
  <c r="CL284" s="1"/>
  <c r="CH285" s="1"/>
  <c r="CD286" s="1"/>
  <c r="BZ287" s="1"/>
  <c r="BV288" s="1"/>
  <c r="BR289" s="1"/>
  <c r="DA280"/>
  <c r="CW281" s="1"/>
  <c r="CS282" s="1"/>
  <c r="CO283" s="1"/>
  <c r="CK284" s="1"/>
  <c r="CG285" s="1"/>
  <c r="CC286" s="1"/>
  <c r="BY287" s="1"/>
  <c r="BU288" s="1"/>
  <c r="BQ289" s="1"/>
  <c r="CZ280"/>
  <c r="CV281" s="1"/>
  <c r="CR282" s="1"/>
  <c r="CN283" s="1"/>
  <c r="CJ284" s="1"/>
  <c r="CF285" s="1"/>
  <c r="CB286" s="1"/>
  <c r="BX287" s="1"/>
  <c r="BT288" s="1"/>
  <c r="BP289" s="1"/>
  <c r="CY280"/>
  <c r="CU281" s="1"/>
  <c r="CQ282" s="1"/>
  <c r="CM283" s="1"/>
  <c r="CI284" s="1"/>
  <c r="CE285" s="1"/>
  <c r="CA286" s="1"/>
  <c r="BW287" s="1"/>
  <c r="BS288" s="1"/>
  <c r="BO289" s="1"/>
  <c r="CX280"/>
  <c r="CT281" s="1"/>
  <c r="CP282" s="1"/>
  <c r="CL283" s="1"/>
  <c r="CH284" s="1"/>
  <c r="CD285" s="1"/>
  <c r="BZ286" s="1"/>
  <c r="BV287" s="1"/>
  <c r="BR288" s="1"/>
  <c r="BN289" s="1"/>
  <c r="DA279"/>
  <c r="CW280" s="1"/>
  <c r="CS281" s="1"/>
  <c r="CO282" s="1"/>
  <c r="CK283" s="1"/>
  <c r="CG284" s="1"/>
  <c r="CC285" s="1"/>
  <c r="BY286" s="1"/>
  <c r="BU287" s="1"/>
  <c r="BQ288" s="1"/>
  <c r="BM289" s="1"/>
  <c r="CZ279"/>
  <c r="CV280" s="1"/>
  <c r="CR281" s="1"/>
  <c r="CN282" s="1"/>
  <c r="CJ283" s="1"/>
  <c r="CF284" s="1"/>
  <c r="CB285" s="1"/>
  <c r="BX286" s="1"/>
  <c r="BT287" s="1"/>
  <c r="BP288" s="1"/>
  <c r="BL289" s="1"/>
  <c r="CY279"/>
  <c r="CU280" s="1"/>
  <c r="CQ281" s="1"/>
  <c r="CM282" s="1"/>
  <c r="CI283"/>
  <c r="CE284" s="1"/>
  <c r="CA285" s="1"/>
  <c r="BW286" s="1"/>
  <c r="BS287" s="1"/>
  <c r="BO288" s="1"/>
  <c r="BK289" s="1"/>
  <c r="CX279"/>
  <c r="CT280" s="1"/>
  <c r="CP281" s="1"/>
  <c r="CL282" s="1"/>
  <c r="CH283" s="1"/>
  <c r="CD284" s="1"/>
  <c r="BZ285" s="1"/>
  <c r="BV286" s="1"/>
  <c r="BR287" s="1"/>
  <c r="BN288" s="1"/>
  <c r="BJ289" s="1"/>
  <c r="DA278"/>
  <c r="CW279" s="1"/>
  <c r="CS280" s="1"/>
  <c r="CO281" s="1"/>
  <c r="CK282" s="1"/>
  <c r="CG283" s="1"/>
  <c r="CC284" s="1"/>
  <c r="BY285" s="1"/>
  <c r="BU286" s="1"/>
  <c r="BQ287" s="1"/>
  <c r="BM288" s="1"/>
  <c r="BI289" s="1"/>
  <c r="CZ278"/>
  <c r="CV279" s="1"/>
  <c r="CR280" s="1"/>
  <c r="CN281" s="1"/>
  <c r="CJ282" s="1"/>
  <c r="CF283" s="1"/>
  <c r="CB284" s="1"/>
  <c r="BX285" s="1"/>
  <c r="BT286"/>
  <c r="BP287" s="1"/>
  <c r="BL288" s="1"/>
  <c r="BH289" s="1"/>
  <c r="CY278"/>
  <c r="CU279" s="1"/>
  <c r="CQ280" s="1"/>
  <c r="CM281" s="1"/>
  <c r="CI282" s="1"/>
  <c r="CE283" s="1"/>
  <c r="CA284" s="1"/>
  <c r="BW285" s="1"/>
  <c r="BS286" s="1"/>
  <c r="BO287" s="1"/>
  <c r="BK288" s="1"/>
  <c r="BG289" s="1"/>
  <c r="CX278"/>
  <c r="CT279"/>
  <c r="CP280" s="1"/>
  <c r="CL281" s="1"/>
  <c r="CH282" s="1"/>
  <c r="CD283" s="1"/>
  <c r="BZ284" s="1"/>
  <c r="BV285" s="1"/>
  <c r="BR286" s="1"/>
  <c r="BN287" s="1"/>
  <c r="BJ288" s="1"/>
  <c r="BF289" s="1"/>
  <c r="DA277"/>
  <c r="CW278" s="1"/>
  <c r="CS279" s="1"/>
  <c r="CO280" s="1"/>
  <c r="CK281" s="1"/>
  <c r="CG282" s="1"/>
  <c r="CC283" s="1"/>
  <c r="BY284" s="1"/>
  <c r="BU285" s="1"/>
  <c r="BQ286" s="1"/>
  <c r="BM287" s="1"/>
  <c r="BI288" s="1"/>
  <c r="BE289" s="1"/>
  <c r="CZ277"/>
  <c r="CV278" s="1"/>
  <c r="CR279" s="1"/>
  <c r="CN280" s="1"/>
  <c r="CJ281" s="1"/>
  <c r="CF282" s="1"/>
  <c r="CB283" s="1"/>
  <c r="BX284" s="1"/>
  <c r="BT285" s="1"/>
  <c r="BP286" s="1"/>
  <c r="BL287" s="1"/>
  <c r="BH288" s="1"/>
  <c r="BD289" s="1"/>
  <c r="CY277"/>
  <c r="CU278" s="1"/>
  <c r="CQ279" s="1"/>
  <c r="CM280" s="1"/>
  <c r="CI281" s="1"/>
  <c r="CE282" s="1"/>
  <c r="CA283" s="1"/>
  <c r="BW284" s="1"/>
  <c r="BS285" s="1"/>
  <c r="BO286" s="1"/>
  <c r="BK287" s="1"/>
  <c r="BG288" s="1"/>
  <c r="BC289" s="1"/>
  <c r="CX277"/>
  <c r="CT278" s="1"/>
  <c r="CP279" s="1"/>
  <c r="CL280" s="1"/>
  <c r="CH281" s="1"/>
  <c r="CD282" s="1"/>
  <c r="BZ283" s="1"/>
  <c r="BV284" s="1"/>
  <c r="BR285" s="1"/>
  <c r="BN286" s="1"/>
  <c r="BJ287" s="1"/>
  <c r="BF288" s="1"/>
  <c r="BB289" s="1"/>
  <c r="DA276"/>
  <c r="CW277" s="1"/>
  <c r="CS278" s="1"/>
  <c r="CO279" s="1"/>
  <c r="CK280" s="1"/>
  <c r="CG281" s="1"/>
  <c r="CC282" s="1"/>
  <c r="BY283" s="1"/>
  <c r="BU284" s="1"/>
  <c r="BQ285" s="1"/>
  <c r="BM286" s="1"/>
  <c r="BI287" s="1"/>
  <c r="BE288" s="1"/>
  <c r="BA289" s="1"/>
  <c r="CZ276"/>
  <c r="CV277" s="1"/>
  <c r="CR278" s="1"/>
  <c r="CN279" s="1"/>
  <c r="CJ280" s="1"/>
  <c r="CF281" s="1"/>
  <c r="CB282" s="1"/>
  <c r="BX283" s="1"/>
  <c r="BT284" s="1"/>
  <c r="BP285" s="1"/>
  <c r="BL286" s="1"/>
  <c r="BH287" s="1"/>
  <c r="BD288" s="1"/>
  <c r="AZ289" s="1"/>
  <c r="CY276"/>
  <c r="CU277" s="1"/>
  <c r="CQ278" s="1"/>
  <c r="CM279" s="1"/>
  <c r="CI280" s="1"/>
  <c r="CE281" s="1"/>
  <c r="CA282" s="1"/>
  <c r="BW283" s="1"/>
  <c r="BS284" s="1"/>
  <c r="BO285" s="1"/>
  <c r="BK286" s="1"/>
  <c r="BG287" s="1"/>
  <c r="BC288" s="1"/>
  <c r="AY289" s="1"/>
  <c r="CX276"/>
  <c r="CT277" s="1"/>
  <c r="CP278" s="1"/>
  <c r="CL279" s="1"/>
  <c r="CH280" s="1"/>
  <c r="CD281" s="1"/>
  <c r="BZ282" s="1"/>
  <c r="BV283" s="1"/>
  <c r="BR284" s="1"/>
  <c r="BN285" s="1"/>
  <c r="BJ286" s="1"/>
  <c r="BF287" s="1"/>
  <c r="BB288" s="1"/>
  <c r="AX289" s="1"/>
  <c r="DA275"/>
  <c r="CW276" s="1"/>
  <c r="CS277" s="1"/>
  <c r="CO278" s="1"/>
  <c r="CK279" s="1"/>
  <c r="CG280" s="1"/>
  <c r="CC281" s="1"/>
  <c r="BY282" s="1"/>
  <c r="BU283" s="1"/>
  <c r="BQ284" s="1"/>
  <c r="BM285" s="1"/>
  <c r="BI286" s="1"/>
  <c r="BE287" s="1"/>
  <c r="BA288" s="1"/>
  <c r="AW289" s="1"/>
  <c r="CZ275"/>
  <c r="CV276" s="1"/>
  <c r="CR277" s="1"/>
  <c r="CN278" s="1"/>
  <c r="CJ279" s="1"/>
  <c r="CF280" s="1"/>
  <c r="CB281" s="1"/>
  <c r="BX282" s="1"/>
  <c r="BT283" s="1"/>
  <c r="BP284" s="1"/>
  <c r="BL285" s="1"/>
  <c r="BH286" s="1"/>
  <c r="BD287" s="1"/>
  <c r="AZ288" s="1"/>
  <c r="AV289" s="1"/>
  <c r="CY275"/>
  <c r="CU276" s="1"/>
  <c r="CQ277" s="1"/>
  <c r="CM278" s="1"/>
  <c r="CI279" s="1"/>
  <c r="CE280" s="1"/>
  <c r="CA281" s="1"/>
  <c r="BW282" s="1"/>
  <c r="BS283" s="1"/>
  <c r="BO284" s="1"/>
  <c r="BK285" s="1"/>
  <c r="BG286" s="1"/>
  <c r="BC287" s="1"/>
  <c r="AY288" s="1"/>
  <c r="AU289" s="1"/>
  <c r="CX275"/>
  <c r="CT276" s="1"/>
  <c r="CP277" s="1"/>
  <c r="CL278" s="1"/>
  <c r="CH279" s="1"/>
  <c r="CD280" s="1"/>
  <c r="BZ281" s="1"/>
  <c r="BV282" s="1"/>
  <c r="BR283" s="1"/>
  <c r="BN284" s="1"/>
  <c r="BJ285" s="1"/>
  <c r="BF286" s="1"/>
  <c r="BB287" s="1"/>
  <c r="AX288" s="1"/>
  <c r="AT289" s="1"/>
  <c r="DA274"/>
  <c r="CW275" s="1"/>
  <c r="CS276" s="1"/>
  <c r="CO277" s="1"/>
  <c r="CK278" s="1"/>
  <c r="CG279" s="1"/>
  <c r="CC280" s="1"/>
  <c r="BY281" s="1"/>
  <c r="BU282" s="1"/>
  <c r="BQ283" s="1"/>
  <c r="BM284" s="1"/>
  <c r="BI285" s="1"/>
  <c r="BE286" s="1"/>
  <c r="BA287" s="1"/>
  <c r="AW288" s="1"/>
  <c r="AS289" s="1"/>
  <c r="CZ274"/>
  <c r="CV275" s="1"/>
  <c r="CR276" s="1"/>
  <c r="CN277" s="1"/>
  <c r="CJ278" s="1"/>
  <c r="CF279" s="1"/>
  <c r="CB280" s="1"/>
  <c r="BX281" s="1"/>
  <c r="BT282" s="1"/>
  <c r="BP283" s="1"/>
  <c r="BL284" s="1"/>
  <c r="BH285" s="1"/>
  <c r="BD286" s="1"/>
  <c r="AZ287" s="1"/>
  <c r="AV288" s="1"/>
  <c r="AR289" s="1"/>
  <c r="CY274"/>
  <c r="CU275" s="1"/>
  <c r="CQ276" s="1"/>
  <c r="CM277" s="1"/>
  <c r="CI278" s="1"/>
  <c r="CE279" s="1"/>
  <c r="CA280" s="1"/>
  <c r="BW281" s="1"/>
  <c r="BS282" s="1"/>
  <c r="BO283" s="1"/>
  <c r="BK284" s="1"/>
  <c r="BG285" s="1"/>
  <c r="BC286" s="1"/>
  <c r="AY287" s="1"/>
  <c r="AU288" s="1"/>
  <c r="AQ289" s="1"/>
  <c r="CX274"/>
  <c r="CT275" s="1"/>
  <c r="CP276" s="1"/>
  <c r="CL277" s="1"/>
  <c r="CH278" s="1"/>
  <c r="CD279" s="1"/>
  <c r="BZ280" s="1"/>
  <c r="BV281" s="1"/>
  <c r="BR282" s="1"/>
  <c r="BN283" s="1"/>
  <c r="BJ284" s="1"/>
  <c r="BF285" s="1"/>
  <c r="BB286" s="1"/>
  <c r="AX287" s="1"/>
  <c r="AT288" s="1"/>
  <c r="AP289" s="1"/>
  <c r="DA273"/>
  <c r="CW274" s="1"/>
  <c r="CS275" s="1"/>
  <c r="CO276" s="1"/>
  <c r="CK277" s="1"/>
  <c r="CG278" s="1"/>
  <c r="CC279" s="1"/>
  <c r="BY280" s="1"/>
  <c r="BU281" s="1"/>
  <c r="BQ282" s="1"/>
  <c r="BM283" s="1"/>
  <c r="BI284" s="1"/>
  <c r="BE285" s="1"/>
  <c r="BA286" s="1"/>
  <c r="AW287" s="1"/>
  <c r="AS288" s="1"/>
  <c r="AO289" s="1"/>
  <c r="CZ273"/>
  <c r="CV274" s="1"/>
  <c r="CR275" s="1"/>
  <c r="CN276" s="1"/>
  <c r="CJ277" s="1"/>
  <c r="CF278" s="1"/>
  <c r="CB279" s="1"/>
  <c r="BX280" s="1"/>
  <c r="BT281" s="1"/>
  <c r="BP282" s="1"/>
  <c r="BL283" s="1"/>
  <c r="BH284" s="1"/>
  <c r="BD285" s="1"/>
  <c r="AZ286" s="1"/>
  <c r="AV287" s="1"/>
  <c r="AR288" s="1"/>
  <c r="AN289" s="1"/>
  <c r="CY273"/>
  <c r="CU274" s="1"/>
  <c r="CQ275" s="1"/>
  <c r="CM276" s="1"/>
  <c r="CI277" s="1"/>
  <c r="CE278" s="1"/>
  <c r="CA279" s="1"/>
  <c r="BW280" s="1"/>
  <c r="BS281" s="1"/>
  <c r="BO282" s="1"/>
  <c r="BK283" s="1"/>
  <c r="BG284" s="1"/>
  <c r="BC285" s="1"/>
  <c r="AY286" s="1"/>
  <c r="AU287" s="1"/>
  <c r="AQ288" s="1"/>
  <c r="AM289" s="1"/>
  <c r="CX273"/>
  <c r="CT274" s="1"/>
  <c r="CP275" s="1"/>
  <c r="CL276" s="1"/>
  <c r="CH277" s="1"/>
  <c r="CD278" s="1"/>
  <c r="BZ279" s="1"/>
  <c r="BV280" s="1"/>
  <c r="BR281" s="1"/>
  <c r="BN282" s="1"/>
  <c r="BJ283" s="1"/>
  <c r="BF284" s="1"/>
  <c r="BB285" s="1"/>
  <c r="AX286" s="1"/>
  <c r="AT287" s="1"/>
  <c r="AP288" s="1"/>
  <c r="AL289" s="1"/>
  <c r="DA272"/>
  <c r="CW273" s="1"/>
  <c r="CS274" s="1"/>
  <c r="CO275" s="1"/>
  <c r="CK276" s="1"/>
  <c r="CG277" s="1"/>
  <c r="CC278" s="1"/>
  <c r="BY279" s="1"/>
  <c r="BU280" s="1"/>
  <c r="BQ281" s="1"/>
  <c r="BM282" s="1"/>
  <c r="BI283" s="1"/>
  <c r="BE284" s="1"/>
  <c r="BA285" s="1"/>
  <c r="AW286" s="1"/>
  <c r="AS287" s="1"/>
  <c r="AO288" s="1"/>
  <c r="AK289" s="1"/>
  <c r="CZ272"/>
  <c r="CV273" s="1"/>
  <c r="CR274" s="1"/>
  <c r="CN275" s="1"/>
  <c r="CJ276" s="1"/>
  <c r="CF277" s="1"/>
  <c r="CB278" s="1"/>
  <c r="BX279" s="1"/>
  <c r="BT280" s="1"/>
  <c r="BP281" s="1"/>
  <c r="BL282" s="1"/>
  <c r="BH283" s="1"/>
  <c r="BD284" s="1"/>
  <c r="AZ285" s="1"/>
  <c r="AV286" s="1"/>
  <c r="AR287" s="1"/>
  <c r="AN288" s="1"/>
  <c r="AJ289" s="1"/>
  <c r="CY272"/>
  <c r="CU273" s="1"/>
  <c r="CQ274" s="1"/>
  <c r="CM275" s="1"/>
  <c r="CI276" s="1"/>
  <c r="CE277" s="1"/>
  <c r="CA278" s="1"/>
  <c r="BW279" s="1"/>
  <c r="BS280" s="1"/>
  <c r="BO281" s="1"/>
  <c r="BK282" s="1"/>
  <c r="BG283" s="1"/>
  <c r="BC284" s="1"/>
  <c r="AY285" s="1"/>
  <c r="AU286" s="1"/>
  <c r="AQ287" s="1"/>
  <c r="AM288" s="1"/>
  <c r="AI289" s="1"/>
  <c r="CX272"/>
  <c r="CT273" s="1"/>
  <c r="CP274" s="1"/>
  <c r="CL275" s="1"/>
  <c r="CH276" s="1"/>
  <c r="CD277" s="1"/>
  <c r="BZ278" s="1"/>
  <c r="BV279" s="1"/>
  <c r="BR280" s="1"/>
  <c r="BN281" s="1"/>
  <c r="BJ282" s="1"/>
  <c r="BF283" s="1"/>
  <c r="BB284" s="1"/>
  <c r="AX285" s="1"/>
  <c r="AT286" s="1"/>
  <c r="AP287" s="1"/>
  <c r="AL288" s="1"/>
  <c r="AH289" s="1"/>
  <c r="DA271"/>
  <c r="CW272" s="1"/>
  <c r="CS273" s="1"/>
  <c r="CO274" s="1"/>
  <c r="CK275" s="1"/>
  <c r="CG276" s="1"/>
  <c r="CC277" s="1"/>
  <c r="BY278" s="1"/>
  <c r="BU279" s="1"/>
  <c r="BQ280" s="1"/>
  <c r="BM281" s="1"/>
  <c r="BI282" s="1"/>
  <c r="BE283" s="1"/>
  <c r="BA284" s="1"/>
  <c r="AW285" s="1"/>
  <c r="AS286" s="1"/>
  <c r="AO287" s="1"/>
  <c r="AK288" s="1"/>
  <c r="AG289" s="1"/>
  <c r="CZ271"/>
  <c r="CV272" s="1"/>
  <c r="CR273" s="1"/>
  <c r="CN274" s="1"/>
  <c r="CJ275" s="1"/>
  <c r="CF276" s="1"/>
  <c r="CB277" s="1"/>
  <c r="BX278" s="1"/>
  <c r="BT279" s="1"/>
  <c r="BP280" s="1"/>
  <c r="BL281" s="1"/>
  <c r="BH282" s="1"/>
  <c r="BD283" s="1"/>
  <c r="AZ284" s="1"/>
  <c r="AV285" s="1"/>
  <c r="AR286" s="1"/>
  <c r="AN287" s="1"/>
  <c r="AJ288" s="1"/>
  <c r="AF289" s="1"/>
  <c r="CY271"/>
  <c r="CU272" s="1"/>
  <c r="CQ273" s="1"/>
  <c r="CM274" s="1"/>
  <c r="CI275" s="1"/>
  <c r="CE276" s="1"/>
  <c r="CA277" s="1"/>
  <c r="BW278" s="1"/>
  <c r="BS279" s="1"/>
  <c r="BO280" s="1"/>
  <c r="BK281" s="1"/>
  <c r="BG282" s="1"/>
  <c r="BC283" s="1"/>
  <c r="AY284" s="1"/>
  <c r="AU285" s="1"/>
  <c r="AQ286" s="1"/>
  <c r="AM287" s="1"/>
  <c r="AI288" s="1"/>
  <c r="AE289" s="1"/>
  <c r="CX271"/>
  <c r="CT272" s="1"/>
  <c r="CP273" s="1"/>
  <c r="CL274" s="1"/>
  <c r="CH275" s="1"/>
  <c r="CD276" s="1"/>
  <c r="BZ277" s="1"/>
  <c r="BV278" s="1"/>
  <c r="BR279" s="1"/>
  <c r="BN280" s="1"/>
  <c r="BJ281" s="1"/>
  <c r="BF282" s="1"/>
  <c r="BB283" s="1"/>
  <c r="AX284" s="1"/>
  <c r="AT285" s="1"/>
  <c r="AP286" s="1"/>
  <c r="AL287" s="1"/>
  <c r="AH288" s="1"/>
  <c r="AD289" s="1"/>
  <c r="DA269"/>
  <c r="CZ269"/>
  <c r="CY269"/>
  <c r="CX269"/>
  <c r="DA268"/>
  <c r="CW269" s="1"/>
  <c r="CZ268"/>
  <c r="CV269" s="1"/>
  <c r="CY268"/>
  <c r="CU269" s="1"/>
  <c r="CX268"/>
  <c r="CT269" s="1"/>
  <c r="DA267"/>
  <c r="CW268" s="1"/>
  <c r="CS269" s="1"/>
  <c r="CZ267"/>
  <c r="CV268"/>
  <c r="CR269" s="1"/>
  <c r="CY267"/>
  <c r="CU268" s="1"/>
  <c r="CQ269" s="1"/>
  <c r="CX267"/>
  <c r="CT268" s="1"/>
  <c r="CP269" s="1"/>
  <c r="DA266"/>
  <c r="CW267" s="1"/>
  <c r="CS268" s="1"/>
  <c r="CO269" s="1"/>
  <c r="CZ266"/>
  <c r="CV267" s="1"/>
  <c r="CR268" s="1"/>
  <c r="CN269" s="1"/>
  <c r="CY266"/>
  <c r="CU267" s="1"/>
  <c r="CQ268" s="1"/>
  <c r="CM269" s="1"/>
  <c r="CX266"/>
  <c r="CT267" s="1"/>
  <c r="CP268" s="1"/>
  <c r="CL269" s="1"/>
  <c r="DA265"/>
  <c r="CW266" s="1"/>
  <c r="CS267" s="1"/>
  <c r="CO268" s="1"/>
  <c r="CK269" s="1"/>
  <c r="CZ265"/>
  <c r="CV266" s="1"/>
  <c r="CR267" s="1"/>
  <c r="CN268" s="1"/>
  <c r="CJ269" s="1"/>
  <c r="CY265"/>
  <c r="CU266" s="1"/>
  <c r="CQ267" s="1"/>
  <c r="CM268" s="1"/>
  <c r="CI269" s="1"/>
  <c r="CX265"/>
  <c r="CT266" s="1"/>
  <c r="CP267" s="1"/>
  <c r="CL268" s="1"/>
  <c r="CH269" s="1"/>
  <c r="DA264"/>
  <c r="CW265" s="1"/>
  <c r="CS266" s="1"/>
  <c r="CO267" s="1"/>
  <c r="CK268" s="1"/>
  <c r="CG269" s="1"/>
  <c r="CZ264"/>
  <c r="CV265" s="1"/>
  <c r="CR266" s="1"/>
  <c r="CN267" s="1"/>
  <c r="CJ268" s="1"/>
  <c r="CF269" s="1"/>
  <c r="CY264"/>
  <c r="CU265" s="1"/>
  <c r="CQ266" s="1"/>
  <c r="CM267" s="1"/>
  <c r="CI268" s="1"/>
  <c r="CE269" s="1"/>
  <c r="CX264"/>
  <c r="CT265"/>
  <c r="CP266" s="1"/>
  <c r="CL267" s="1"/>
  <c r="CH268" s="1"/>
  <c r="CD269" s="1"/>
  <c r="DA263"/>
  <c r="CW264" s="1"/>
  <c r="CS265" s="1"/>
  <c r="CO266" s="1"/>
  <c r="CK267" s="1"/>
  <c r="CG268" s="1"/>
  <c r="CC269" s="1"/>
  <c r="CZ263"/>
  <c r="CV264" s="1"/>
  <c r="CR265" s="1"/>
  <c r="CN266" s="1"/>
  <c r="CJ267" s="1"/>
  <c r="CF268" s="1"/>
  <c r="CB269" s="1"/>
  <c r="CY263"/>
  <c r="CU264" s="1"/>
  <c r="CQ265" s="1"/>
  <c r="CM266" s="1"/>
  <c r="CI267" s="1"/>
  <c r="CE268" s="1"/>
  <c r="CA269" s="1"/>
  <c r="CX263"/>
  <c r="CT264" s="1"/>
  <c r="CP265" s="1"/>
  <c r="CL266" s="1"/>
  <c r="CH267" s="1"/>
  <c r="CD268" s="1"/>
  <c r="BZ269" s="1"/>
  <c r="DA262"/>
  <c r="CW263" s="1"/>
  <c r="CS264" s="1"/>
  <c r="CO265" s="1"/>
  <c r="CK266" s="1"/>
  <c r="CG267" s="1"/>
  <c r="CC268" s="1"/>
  <c r="BY269" s="1"/>
  <c r="CZ262"/>
  <c r="CV263" s="1"/>
  <c r="CR264" s="1"/>
  <c r="CN265" s="1"/>
  <c r="CJ266" s="1"/>
  <c r="CF267" s="1"/>
  <c r="CB268" s="1"/>
  <c r="BX269" s="1"/>
  <c r="CY262"/>
  <c r="CU263" s="1"/>
  <c r="CQ264" s="1"/>
  <c r="CM265"/>
  <c r="CI266" s="1"/>
  <c r="CE267" s="1"/>
  <c r="CA268" s="1"/>
  <c r="BW269" s="1"/>
  <c r="CX262"/>
  <c r="CT263" s="1"/>
  <c r="CP264" s="1"/>
  <c r="CL265" s="1"/>
  <c r="CH266" s="1"/>
  <c r="CD267" s="1"/>
  <c r="BZ268" s="1"/>
  <c r="BV269" s="1"/>
  <c r="DA261"/>
  <c r="CW262" s="1"/>
  <c r="CS263" s="1"/>
  <c r="CO264" s="1"/>
  <c r="CK265" s="1"/>
  <c r="CG266" s="1"/>
  <c r="CC267" s="1"/>
  <c r="BY268" s="1"/>
  <c r="BU269" s="1"/>
  <c r="CZ261"/>
  <c r="CV262" s="1"/>
  <c r="CR263"/>
  <c r="CN264" s="1"/>
  <c r="CJ265" s="1"/>
  <c r="CF266" s="1"/>
  <c r="CB267" s="1"/>
  <c r="BX268" s="1"/>
  <c r="BT269" s="1"/>
  <c r="CY261"/>
  <c r="CU262" s="1"/>
  <c r="CQ263" s="1"/>
  <c r="CM264" s="1"/>
  <c r="CI265" s="1"/>
  <c r="CE266" s="1"/>
  <c r="CA267" s="1"/>
  <c r="BW268" s="1"/>
  <c r="BS269" s="1"/>
  <c r="CX261"/>
  <c r="CT262" s="1"/>
  <c r="CP263" s="1"/>
  <c r="CL264" s="1"/>
  <c r="CH265" s="1"/>
  <c r="CD266" s="1"/>
  <c r="BZ267" s="1"/>
  <c r="BV268" s="1"/>
  <c r="BR269" s="1"/>
  <c r="DA260"/>
  <c r="CW261" s="1"/>
  <c r="CS262" s="1"/>
  <c r="CO263" s="1"/>
  <c r="CK264" s="1"/>
  <c r="CG265" s="1"/>
  <c r="CC266" s="1"/>
  <c r="BY267" s="1"/>
  <c r="BU268" s="1"/>
  <c r="BQ269" s="1"/>
  <c r="CZ260"/>
  <c r="CV261" s="1"/>
  <c r="CR262" s="1"/>
  <c r="CN263" s="1"/>
  <c r="CJ264" s="1"/>
  <c r="CF265" s="1"/>
  <c r="CB266" s="1"/>
  <c r="BX267" s="1"/>
  <c r="BT268" s="1"/>
  <c r="BP269" s="1"/>
  <c r="CY260"/>
  <c r="CU261" s="1"/>
  <c r="CQ262" s="1"/>
  <c r="CM263" s="1"/>
  <c r="CI264" s="1"/>
  <c r="CE265" s="1"/>
  <c r="CA266" s="1"/>
  <c r="BW267" s="1"/>
  <c r="BS268" s="1"/>
  <c r="BO269" s="1"/>
  <c r="CX260"/>
  <c r="CT261" s="1"/>
  <c r="CP262" s="1"/>
  <c r="CL263" s="1"/>
  <c r="CH264" s="1"/>
  <c r="CD265" s="1"/>
  <c r="BZ266" s="1"/>
  <c r="BV267" s="1"/>
  <c r="BR268" s="1"/>
  <c r="BN269" s="1"/>
  <c r="DA259"/>
  <c r="CW260" s="1"/>
  <c r="CS261" s="1"/>
  <c r="CO262" s="1"/>
  <c r="CK263" s="1"/>
  <c r="CG264"/>
  <c r="CC265" s="1"/>
  <c r="BY266" s="1"/>
  <c r="BU267" s="1"/>
  <c r="BQ268" s="1"/>
  <c r="BM269" s="1"/>
  <c r="CZ259"/>
  <c r="CV260" s="1"/>
  <c r="CR261" s="1"/>
  <c r="CN262" s="1"/>
  <c r="CJ263" s="1"/>
  <c r="CF264" s="1"/>
  <c r="CB265" s="1"/>
  <c r="BX266" s="1"/>
  <c r="BT267" s="1"/>
  <c r="BP268" s="1"/>
  <c r="BL269" s="1"/>
  <c r="CY259"/>
  <c r="CU260" s="1"/>
  <c r="CQ261" s="1"/>
  <c r="CM262" s="1"/>
  <c r="CI263" s="1"/>
  <c r="CE264" s="1"/>
  <c r="CA265" s="1"/>
  <c r="BW266" s="1"/>
  <c r="BS267" s="1"/>
  <c r="BO268" s="1"/>
  <c r="BK269" s="1"/>
  <c r="CX259"/>
  <c r="CT260" s="1"/>
  <c r="CP261" s="1"/>
  <c r="CL262" s="1"/>
  <c r="CH263" s="1"/>
  <c r="CD264" s="1"/>
  <c r="BZ265" s="1"/>
  <c r="BV266" s="1"/>
  <c r="BR267" s="1"/>
  <c r="BN268" s="1"/>
  <c r="BJ269" s="1"/>
  <c r="DA258"/>
  <c r="CW259" s="1"/>
  <c r="CS260" s="1"/>
  <c r="CO261" s="1"/>
  <c r="CK262" s="1"/>
  <c r="CG263" s="1"/>
  <c r="CC264" s="1"/>
  <c r="BY265" s="1"/>
  <c r="BU266" s="1"/>
  <c r="BQ267" s="1"/>
  <c r="BM268" s="1"/>
  <c r="BI269" s="1"/>
  <c r="CZ258"/>
  <c r="CV259" s="1"/>
  <c r="CR260" s="1"/>
  <c r="CN261" s="1"/>
  <c r="CJ262" s="1"/>
  <c r="CF263" s="1"/>
  <c r="CB264" s="1"/>
  <c r="BX265" s="1"/>
  <c r="BT266" s="1"/>
  <c r="BP267" s="1"/>
  <c r="BL268" s="1"/>
  <c r="BH269" s="1"/>
  <c r="CY258"/>
  <c r="CU259" s="1"/>
  <c r="CQ260" s="1"/>
  <c r="CM261" s="1"/>
  <c r="CI262" s="1"/>
  <c r="CE263" s="1"/>
  <c r="CA264" s="1"/>
  <c r="BW265" s="1"/>
  <c r="BS266" s="1"/>
  <c r="BO267" s="1"/>
  <c r="BK268" s="1"/>
  <c r="BG269" s="1"/>
  <c r="CX258"/>
  <c r="CT259" s="1"/>
  <c r="CP260" s="1"/>
  <c r="CL261" s="1"/>
  <c r="CH262" s="1"/>
  <c r="CD263" s="1"/>
  <c r="BZ264" s="1"/>
  <c r="BV265" s="1"/>
  <c r="BR266" s="1"/>
  <c r="BN267" s="1"/>
  <c r="BJ268" s="1"/>
  <c r="BF269" s="1"/>
  <c r="DA257"/>
  <c r="CW258" s="1"/>
  <c r="CS259" s="1"/>
  <c r="CO260" s="1"/>
  <c r="CK261" s="1"/>
  <c r="CG262" s="1"/>
  <c r="CC263" s="1"/>
  <c r="BY264" s="1"/>
  <c r="BU265" s="1"/>
  <c r="BQ266" s="1"/>
  <c r="BM267" s="1"/>
  <c r="BI268" s="1"/>
  <c r="BE269" s="1"/>
  <c r="CZ257"/>
  <c r="CV258" s="1"/>
  <c r="CR259" s="1"/>
  <c r="CN260" s="1"/>
  <c r="CJ261" s="1"/>
  <c r="CF262" s="1"/>
  <c r="CB263" s="1"/>
  <c r="BX264" s="1"/>
  <c r="BT265" s="1"/>
  <c r="BP266" s="1"/>
  <c r="BL267" s="1"/>
  <c r="BH268" s="1"/>
  <c r="BD269" s="1"/>
  <c r="CY257"/>
  <c r="CU258" s="1"/>
  <c r="CQ259" s="1"/>
  <c r="CM260" s="1"/>
  <c r="CI261" s="1"/>
  <c r="CE262" s="1"/>
  <c r="CA263" s="1"/>
  <c r="BW264" s="1"/>
  <c r="BS265" s="1"/>
  <c r="BO266" s="1"/>
  <c r="BK267" s="1"/>
  <c r="BG268" s="1"/>
  <c r="BC269" s="1"/>
  <c r="CX257"/>
  <c r="CT258" s="1"/>
  <c r="CP259" s="1"/>
  <c r="CL260" s="1"/>
  <c r="CH261" s="1"/>
  <c r="CD262" s="1"/>
  <c r="BZ263" s="1"/>
  <c r="BV264" s="1"/>
  <c r="BR265" s="1"/>
  <c r="BN266" s="1"/>
  <c r="BJ267" s="1"/>
  <c r="BF268" s="1"/>
  <c r="BB269" s="1"/>
  <c r="DA256"/>
  <c r="CW257" s="1"/>
  <c r="CS258" s="1"/>
  <c r="CO259" s="1"/>
  <c r="CK260" s="1"/>
  <c r="CG261" s="1"/>
  <c r="CC262" s="1"/>
  <c r="BY263" s="1"/>
  <c r="BU264" s="1"/>
  <c r="BQ265" s="1"/>
  <c r="BM266" s="1"/>
  <c r="BI267" s="1"/>
  <c r="BE268" s="1"/>
  <c r="BA269" s="1"/>
  <c r="CZ256"/>
  <c r="CV257" s="1"/>
  <c r="CR258" s="1"/>
  <c r="CN259" s="1"/>
  <c r="CJ260" s="1"/>
  <c r="CF261" s="1"/>
  <c r="CB262" s="1"/>
  <c r="BX263" s="1"/>
  <c r="BT264" s="1"/>
  <c r="BP265" s="1"/>
  <c r="BL266" s="1"/>
  <c r="BH267" s="1"/>
  <c r="BD268" s="1"/>
  <c r="AZ269" s="1"/>
  <c r="CY256"/>
  <c r="CU257" s="1"/>
  <c r="CQ258" s="1"/>
  <c r="CM259" s="1"/>
  <c r="CI260" s="1"/>
  <c r="CE261" s="1"/>
  <c r="CA262" s="1"/>
  <c r="BW263" s="1"/>
  <c r="BS264" s="1"/>
  <c r="BO265" s="1"/>
  <c r="BK266" s="1"/>
  <c r="BG267" s="1"/>
  <c r="BC268" s="1"/>
  <c r="AY269" s="1"/>
  <c r="CX256"/>
  <c r="CT257" s="1"/>
  <c r="CP258" s="1"/>
  <c r="CL259" s="1"/>
  <c r="CH260" s="1"/>
  <c r="CD261" s="1"/>
  <c r="BZ262" s="1"/>
  <c r="BV263" s="1"/>
  <c r="BR264" s="1"/>
  <c r="BN265" s="1"/>
  <c r="BJ266" s="1"/>
  <c r="BF267" s="1"/>
  <c r="BB268" s="1"/>
  <c r="AX269" s="1"/>
  <c r="DA255"/>
  <c r="CW256" s="1"/>
  <c r="CS257" s="1"/>
  <c r="CO258" s="1"/>
  <c r="CK259" s="1"/>
  <c r="CG260" s="1"/>
  <c r="CC261" s="1"/>
  <c r="BY262" s="1"/>
  <c r="BU263" s="1"/>
  <c r="BQ264" s="1"/>
  <c r="BM265" s="1"/>
  <c r="BI266" s="1"/>
  <c r="BE267" s="1"/>
  <c r="BA268" s="1"/>
  <c r="AW269" s="1"/>
  <c r="CZ255"/>
  <c r="CV256" s="1"/>
  <c r="CR257" s="1"/>
  <c r="CN258" s="1"/>
  <c r="CJ259" s="1"/>
  <c r="CF260" s="1"/>
  <c r="CB261" s="1"/>
  <c r="BX262" s="1"/>
  <c r="BT263" s="1"/>
  <c r="BP264" s="1"/>
  <c r="BL265" s="1"/>
  <c r="BH266" s="1"/>
  <c r="BD267" s="1"/>
  <c r="AZ268" s="1"/>
  <c r="AV269" s="1"/>
  <c r="CY255"/>
  <c r="CU256" s="1"/>
  <c r="CQ257" s="1"/>
  <c r="CM258" s="1"/>
  <c r="CI259" s="1"/>
  <c r="CE260" s="1"/>
  <c r="CA261" s="1"/>
  <c r="BW262" s="1"/>
  <c r="BS263" s="1"/>
  <c r="BO264" s="1"/>
  <c r="BK265" s="1"/>
  <c r="BG266" s="1"/>
  <c r="BC267" s="1"/>
  <c r="AY268" s="1"/>
  <c r="AU269" s="1"/>
  <c r="CX255"/>
  <c r="CT256" s="1"/>
  <c r="CP257" s="1"/>
  <c r="CL258" s="1"/>
  <c r="CH259" s="1"/>
  <c r="CD260" s="1"/>
  <c r="BZ261" s="1"/>
  <c r="BV262" s="1"/>
  <c r="BR263" s="1"/>
  <c r="BN264" s="1"/>
  <c r="BJ265" s="1"/>
  <c r="BF266" s="1"/>
  <c r="BB267" s="1"/>
  <c r="AX268" s="1"/>
  <c r="AT269" s="1"/>
  <c r="DA254"/>
  <c r="CW255" s="1"/>
  <c r="CS256" s="1"/>
  <c r="CO257" s="1"/>
  <c r="CK258" s="1"/>
  <c r="CG259" s="1"/>
  <c r="CC260" s="1"/>
  <c r="BY261" s="1"/>
  <c r="BU262" s="1"/>
  <c r="BQ263" s="1"/>
  <c r="BM264" s="1"/>
  <c r="BI265" s="1"/>
  <c r="BE266" s="1"/>
  <c r="BA267" s="1"/>
  <c r="AW268" s="1"/>
  <c r="AS269" s="1"/>
  <c r="CZ254"/>
  <c r="CV255" s="1"/>
  <c r="CR256" s="1"/>
  <c r="CN257" s="1"/>
  <c r="CJ258" s="1"/>
  <c r="CF259" s="1"/>
  <c r="CB260" s="1"/>
  <c r="BX261" s="1"/>
  <c r="BT262" s="1"/>
  <c r="BP263" s="1"/>
  <c r="BL264" s="1"/>
  <c r="BH265" s="1"/>
  <c r="BD266" s="1"/>
  <c r="AZ267" s="1"/>
  <c r="AV268" s="1"/>
  <c r="AR269" s="1"/>
  <c r="CY254"/>
  <c r="CU255" s="1"/>
  <c r="CQ256" s="1"/>
  <c r="CM257" s="1"/>
  <c r="CI258" s="1"/>
  <c r="CE259" s="1"/>
  <c r="CA260" s="1"/>
  <c r="BW261" s="1"/>
  <c r="BS262" s="1"/>
  <c r="BO263" s="1"/>
  <c r="BK264" s="1"/>
  <c r="BG265" s="1"/>
  <c r="BC266" s="1"/>
  <c r="AY267" s="1"/>
  <c r="AU268" s="1"/>
  <c r="AQ269" s="1"/>
  <c r="CX254"/>
  <c r="CT255" s="1"/>
  <c r="CP256" s="1"/>
  <c r="CL257" s="1"/>
  <c r="CH258" s="1"/>
  <c r="CD259" s="1"/>
  <c r="BZ260" s="1"/>
  <c r="BV261" s="1"/>
  <c r="BR262" s="1"/>
  <c r="BN263" s="1"/>
  <c r="BJ264" s="1"/>
  <c r="BF265" s="1"/>
  <c r="BB266" s="1"/>
  <c r="AX267" s="1"/>
  <c r="AT268" s="1"/>
  <c r="AP269" s="1"/>
  <c r="DA253"/>
  <c r="CW254" s="1"/>
  <c r="CS255" s="1"/>
  <c r="CO256" s="1"/>
  <c r="CK257" s="1"/>
  <c r="CG258" s="1"/>
  <c r="CC259" s="1"/>
  <c r="BY260" s="1"/>
  <c r="BU261" s="1"/>
  <c r="BQ262" s="1"/>
  <c r="BM263" s="1"/>
  <c r="BI264" s="1"/>
  <c r="BE265" s="1"/>
  <c r="BA266" s="1"/>
  <c r="AW267" s="1"/>
  <c r="AS268" s="1"/>
  <c r="AO269" s="1"/>
  <c r="CZ253"/>
  <c r="CV254" s="1"/>
  <c r="CR255" s="1"/>
  <c r="CN256" s="1"/>
  <c r="CJ257" s="1"/>
  <c r="CF258" s="1"/>
  <c r="CB259" s="1"/>
  <c r="BX260" s="1"/>
  <c r="BT261" s="1"/>
  <c r="BP262" s="1"/>
  <c r="BL263" s="1"/>
  <c r="BH264" s="1"/>
  <c r="BD265" s="1"/>
  <c r="AZ266" s="1"/>
  <c r="AV267" s="1"/>
  <c r="AR268" s="1"/>
  <c r="AN269" s="1"/>
  <c r="CY253"/>
  <c r="CU254" s="1"/>
  <c r="CQ255" s="1"/>
  <c r="CM256" s="1"/>
  <c r="CI257" s="1"/>
  <c r="CE258" s="1"/>
  <c r="CA259" s="1"/>
  <c r="BW260" s="1"/>
  <c r="BS261" s="1"/>
  <c r="BO262" s="1"/>
  <c r="BK263" s="1"/>
  <c r="BG264" s="1"/>
  <c r="BC265" s="1"/>
  <c r="AY266" s="1"/>
  <c r="AU267" s="1"/>
  <c r="AQ268" s="1"/>
  <c r="AM269" s="1"/>
  <c r="CX253"/>
  <c r="CT254" s="1"/>
  <c r="CP255" s="1"/>
  <c r="CL256" s="1"/>
  <c r="CH257" s="1"/>
  <c r="CD258" s="1"/>
  <c r="BZ259" s="1"/>
  <c r="BV260" s="1"/>
  <c r="BR261" s="1"/>
  <c r="BN262" s="1"/>
  <c r="BJ263" s="1"/>
  <c r="BF264" s="1"/>
  <c r="BB265" s="1"/>
  <c r="AX266" s="1"/>
  <c r="AT267" s="1"/>
  <c r="AP268" s="1"/>
  <c r="AL269" s="1"/>
  <c r="DA252"/>
  <c r="CW253" s="1"/>
  <c r="CS254" s="1"/>
  <c r="CO255" s="1"/>
  <c r="CK256" s="1"/>
  <c r="CG257" s="1"/>
  <c r="CC258" s="1"/>
  <c r="BY259" s="1"/>
  <c r="BU260" s="1"/>
  <c r="BQ261" s="1"/>
  <c r="BM262" s="1"/>
  <c r="BI263" s="1"/>
  <c r="BE264" s="1"/>
  <c r="BA265" s="1"/>
  <c r="AW266" s="1"/>
  <c r="AS267" s="1"/>
  <c r="AO268" s="1"/>
  <c r="AK269" s="1"/>
  <c r="CZ252"/>
  <c r="CV253" s="1"/>
  <c r="CR254" s="1"/>
  <c r="CN255" s="1"/>
  <c r="CJ256" s="1"/>
  <c r="CF257" s="1"/>
  <c r="CB258" s="1"/>
  <c r="BX259" s="1"/>
  <c r="BT260" s="1"/>
  <c r="BP261" s="1"/>
  <c r="BL262" s="1"/>
  <c r="BH263" s="1"/>
  <c r="BD264" s="1"/>
  <c r="AZ265" s="1"/>
  <c r="AV266" s="1"/>
  <c r="AR267" s="1"/>
  <c r="AN268" s="1"/>
  <c r="AJ269" s="1"/>
  <c r="CY252"/>
  <c r="CU253"/>
  <c r="CQ254" s="1"/>
  <c r="CM255" s="1"/>
  <c r="CI256" s="1"/>
  <c r="CE257" s="1"/>
  <c r="CA258" s="1"/>
  <c r="BW259" s="1"/>
  <c r="BS260" s="1"/>
  <c r="BO261" s="1"/>
  <c r="BK262" s="1"/>
  <c r="BG263" s="1"/>
  <c r="BC264" s="1"/>
  <c r="AY265" s="1"/>
  <c r="AU266" s="1"/>
  <c r="AQ267" s="1"/>
  <c r="AM268" s="1"/>
  <c r="AI269" s="1"/>
  <c r="CX252"/>
  <c r="CT253" s="1"/>
  <c r="CP254" s="1"/>
  <c r="CL255" s="1"/>
  <c r="CH256" s="1"/>
  <c r="CD257" s="1"/>
  <c r="BZ258" s="1"/>
  <c r="BV259" s="1"/>
  <c r="BR260" s="1"/>
  <c r="BN261" s="1"/>
  <c r="BJ262" s="1"/>
  <c r="BF263" s="1"/>
  <c r="BB264" s="1"/>
  <c r="AX265" s="1"/>
  <c r="AT266" s="1"/>
  <c r="AP267" s="1"/>
  <c r="AL268" s="1"/>
  <c r="AH269" s="1"/>
  <c r="DA251"/>
  <c r="CW252" s="1"/>
  <c r="CS253" s="1"/>
  <c r="CO254" s="1"/>
  <c r="CK255" s="1"/>
  <c r="CG256" s="1"/>
  <c r="CC257" s="1"/>
  <c r="BY258" s="1"/>
  <c r="BU259" s="1"/>
  <c r="BQ260" s="1"/>
  <c r="BM261" s="1"/>
  <c r="BI262" s="1"/>
  <c r="BE263" s="1"/>
  <c r="BA264" s="1"/>
  <c r="AW265" s="1"/>
  <c r="AS266" s="1"/>
  <c r="AO267" s="1"/>
  <c r="AK268" s="1"/>
  <c r="AG269" s="1"/>
  <c r="CZ251"/>
  <c r="CV252" s="1"/>
  <c r="CR253" s="1"/>
  <c r="CN254" s="1"/>
  <c r="CJ255" s="1"/>
  <c r="CF256" s="1"/>
  <c r="CB257" s="1"/>
  <c r="BX258" s="1"/>
  <c r="BT259" s="1"/>
  <c r="BP260" s="1"/>
  <c r="BL261" s="1"/>
  <c r="BH262" s="1"/>
  <c r="BD263" s="1"/>
  <c r="AZ264" s="1"/>
  <c r="AV265" s="1"/>
  <c r="AR266" s="1"/>
  <c r="AN267" s="1"/>
  <c r="AJ268" s="1"/>
  <c r="AF269" s="1"/>
  <c r="CY251"/>
  <c r="CU252" s="1"/>
  <c r="CQ253" s="1"/>
  <c r="CM254" s="1"/>
  <c r="CI255" s="1"/>
  <c r="CE256" s="1"/>
  <c r="CA257" s="1"/>
  <c r="BW258" s="1"/>
  <c r="BS259" s="1"/>
  <c r="BO260" s="1"/>
  <c r="BK261" s="1"/>
  <c r="BG262" s="1"/>
  <c r="BC263" s="1"/>
  <c r="AY264" s="1"/>
  <c r="AU265" s="1"/>
  <c r="AQ266" s="1"/>
  <c r="AM267" s="1"/>
  <c r="AI268" s="1"/>
  <c r="AE269" s="1"/>
  <c r="CX251"/>
  <c r="CT252" s="1"/>
  <c r="CP253" s="1"/>
  <c r="CL254" s="1"/>
  <c r="CH255" s="1"/>
  <c r="CD256" s="1"/>
  <c r="BZ257" s="1"/>
  <c r="BV258" s="1"/>
  <c r="BR259" s="1"/>
  <c r="BN260" s="1"/>
  <c r="BJ261" s="1"/>
  <c r="BF262" s="1"/>
  <c r="BB263" s="1"/>
  <c r="AX264" s="1"/>
  <c r="AT265" s="1"/>
  <c r="AP266" s="1"/>
  <c r="AL267" s="1"/>
  <c r="AH268" s="1"/>
  <c r="AD269" s="1"/>
  <c r="DA249"/>
  <c r="CZ249"/>
  <c r="CY249"/>
  <c r="CX249"/>
  <c r="DA248"/>
  <c r="CW249" s="1"/>
  <c r="CZ248"/>
  <c r="CV249" s="1"/>
  <c r="CY248"/>
  <c r="CU249" s="1"/>
  <c r="CX248"/>
  <c r="CT249" s="1"/>
  <c r="DA247"/>
  <c r="CW248" s="1"/>
  <c r="CS249" s="1"/>
  <c r="CZ247"/>
  <c r="CV248" s="1"/>
  <c r="CR249" s="1"/>
  <c r="CY247"/>
  <c r="CU248" s="1"/>
  <c r="CQ249" s="1"/>
  <c r="CX247"/>
  <c r="CT248" s="1"/>
  <c r="CP249" s="1"/>
  <c r="DA246"/>
  <c r="CW247" s="1"/>
  <c r="CS248" s="1"/>
  <c r="CO249" s="1"/>
  <c r="CZ246"/>
  <c r="CV247" s="1"/>
  <c r="CR248" s="1"/>
  <c r="CN249" s="1"/>
  <c r="CY246"/>
  <c r="CU247" s="1"/>
  <c r="CQ248" s="1"/>
  <c r="CM249" s="1"/>
  <c r="CX246"/>
  <c r="CT247" s="1"/>
  <c r="CP248" s="1"/>
  <c r="CL249" s="1"/>
  <c r="DA245"/>
  <c r="CW246" s="1"/>
  <c r="CS247" s="1"/>
  <c r="CO248" s="1"/>
  <c r="CK249" s="1"/>
  <c r="CZ245"/>
  <c r="CV246" s="1"/>
  <c r="CR247" s="1"/>
  <c r="CN248" s="1"/>
  <c r="CJ249" s="1"/>
  <c r="CY245"/>
  <c r="CU246" s="1"/>
  <c r="CQ247" s="1"/>
  <c r="CM248" s="1"/>
  <c r="CI249" s="1"/>
  <c r="CX245"/>
  <c r="CT246" s="1"/>
  <c r="CP247" s="1"/>
  <c r="CL248" s="1"/>
  <c r="CH249" s="1"/>
  <c r="DA244"/>
  <c r="CW245" s="1"/>
  <c r="CS246" s="1"/>
  <c r="CO247" s="1"/>
  <c r="CK248" s="1"/>
  <c r="CG249" s="1"/>
  <c r="CZ244"/>
  <c r="CV245" s="1"/>
  <c r="CR246" s="1"/>
  <c r="CN247" s="1"/>
  <c r="CJ248" s="1"/>
  <c r="CF249" s="1"/>
  <c r="CY244"/>
  <c r="CU245" s="1"/>
  <c r="CQ246" s="1"/>
  <c r="CM247" s="1"/>
  <c r="CI248" s="1"/>
  <c r="CE249" s="1"/>
  <c r="CX244"/>
  <c r="CT245" s="1"/>
  <c r="CP246" s="1"/>
  <c r="CL247" s="1"/>
  <c r="CH248" s="1"/>
  <c r="CD249" s="1"/>
  <c r="DA243"/>
  <c r="CW244" s="1"/>
  <c r="CS245" s="1"/>
  <c r="CO246" s="1"/>
  <c r="CK247" s="1"/>
  <c r="CG248" s="1"/>
  <c r="CC249" s="1"/>
  <c r="CZ243"/>
  <c r="CV244" s="1"/>
  <c r="CR245" s="1"/>
  <c r="CN246" s="1"/>
  <c r="CJ247" s="1"/>
  <c r="CF248" s="1"/>
  <c r="CB249" s="1"/>
  <c r="CY243"/>
  <c r="CU244" s="1"/>
  <c r="CQ245" s="1"/>
  <c r="CM246" s="1"/>
  <c r="CI247" s="1"/>
  <c r="CE248" s="1"/>
  <c r="CA249" s="1"/>
  <c r="CX243"/>
  <c r="CT244" s="1"/>
  <c r="CP245" s="1"/>
  <c r="CL246" s="1"/>
  <c r="CH247" s="1"/>
  <c r="CD248" s="1"/>
  <c r="BZ249" s="1"/>
  <c r="DA242"/>
  <c r="CW243" s="1"/>
  <c r="CS244" s="1"/>
  <c r="CO245" s="1"/>
  <c r="CK246" s="1"/>
  <c r="CG247" s="1"/>
  <c r="CC248" s="1"/>
  <c r="BY249" s="1"/>
  <c r="CZ242"/>
  <c r="CV243" s="1"/>
  <c r="CR244" s="1"/>
  <c r="CN245" s="1"/>
  <c r="CJ246" s="1"/>
  <c r="CF247" s="1"/>
  <c r="CB248" s="1"/>
  <c r="BX249" s="1"/>
  <c r="CY242"/>
  <c r="CU243" s="1"/>
  <c r="CQ244" s="1"/>
  <c r="CM245" s="1"/>
  <c r="CI246" s="1"/>
  <c r="CE247" s="1"/>
  <c r="CA248" s="1"/>
  <c r="BW249" s="1"/>
  <c r="CX242"/>
  <c r="CT243" s="1"/>
  <c r="CP244" s="1"/>
  <c r="CL245" s="1"/>
  <c r="CH246" s="1"/>
  <c r="CD247" s="1"/>
  <c r="BZ248" s="1"/>
  <c r="BV249" s="1"/>
  <c r="DA241"/>
  <c r="CW242" s="1"/>
  <c r="CS243" s="1"/>
  <c r="CO244" s="1"/>
  <c r="CK245" s="1"/>
  <c r="CG246" s="1"/>
  <c r="CC247" s="1"/>
  <c r="BY248" s="1"/>
  <c r="BU249" s="1"/>
  <c r="CZ241"/>
  <c r="CV242" s="1"/>
  <c r="CR243"/>
  <c r="CN244" s="1"/>
  <c r="CJ245" s="1"/>
  <c r="CF246" s="1"/>
  <c r="CB247" s="1"/>
  <c r="BX248" s="1"/>
  <c r="BT249" s="1"/>
  <c r="CY241"/>
  <c r="CU242" s="1"/>
  <c r="CQ243" s="1"/>
  <c r="CM244" s="1"/>
  <c r="CI245" s="1"/>
  <c r="CE246" s="1"/>
  <c r="CA247" s="1"/>
  <c r="BW248" s="1"/>
  <c r="BS249" s="1"/>
  <c r="CX241"/>
  <c r="CT242" s="1"/>
  <c r="CP243" s="1"/>
  <c r="CL244" s="1"/>
  <c r="CH245" s="1"/>
  <c r="CD246" s="1"/>
  <c r="BZ247" s="1"/>
  <c r="BV248" s="1"/>
  <c r="BR249" s="1"/>
  <c r="DA240"/>
  <c r="CW241" s="1"/>
  <c r="CS242" s="1"/>
  <c r="CO243" s="1"/>
  <c r="CK244" s="1"/>
  <c r="CG245" s="1"/>
  <c r="CC246" s="1"/>
  <c r="BY247" s="1"/>
  <c r="BU248" s="1"/>
  <c r="BQ249" s="1"/>
  <c r="CZ240"/>
  <c r="CV241" s="1"/>
  <c r="CR242" s="1"/>
  <c r="CN243" s="1"/>
  <c r="CJ244" s="1"/>
  <c r="CF245" s="1"/>
  <c r="CB246" s="1"/>
  <c r="BX247" s="1"/>
  <c r="BT248" s="1"/>
  <c r="BP249" s="1"/>
  <c r="CY240"/>
  <c r="CU241" s="1"/>
  <c r="CQ242" s="1"/>
  <c r="CM243" s="1"/>
  <c r="CI244" s="1"/>
  <c r="CE245" s="1"/>
  <c r="CA246" s="1"/>
  <c r="BW247" s="1"/>
  <c r="BS248" s="1"/>
  <c r="BO249" s="1"/>
  <c r="CX240"/>
  <c r="CT241" s="1"/>
  <c r="CP242" s="1"/>
  <c r="CL243" s="1"/>
  <c r="CH244" s="1"/>
  <c r="CD245" s="1"/>
  <c r="BZ246" s="1"/>
  <c r="BV247" s="1"/>
  <c r="BR248" s="1"/>
  <c r="BN249" s="1"/>
  <c r="DA239"/>
  <c r="CW240" s="1"/>
  <c r="CS241" s="1"/>
  <c r="CO242" s="1"/>
  <c r="CK243" s="1"/>
  <c r="CG244" s="1"/>
  <c r="CC245" s="1"/>
  <c r="BY246" s="1"/>
  <c r="BU247" s="1"/>
  <c r="BQ248" s="1"/>
  <c r="BM249" s="1"/>
  <c r="CZ239"/>
  <c r="CV240" s="1"/>
  <c r="CR241" s="1"/>
  <c r="CN242" s="1"/>
  <c r="CJ243" s="1"/>
  <c r="CF244" s="1"/>
  <c r="CB245" s="1"/>
  <c r="BX246" s="1"/>
  <c r="BT247" s="1"/>
  <c r="BP248" s="1"/>
  <c r="BL249" s="1"/>
  <c r="CY239"/>
  <c r="CU240" s="1"/>
  <c r="CQ241" s="1"/>
  <c r="CM242" s="1"/>
  <c r="CI243" s="1"/>
  <c r="CE244" s="1"/>
  <c r="CA245" s="1"/>
  <c r="BW246" s="1"/>
  <c r="BS247" s="1"/>
  <c r="BO248" s="1"/>
  <c r="BK249" s="1"/>
  <c r="CX239"/>
  <c r="CT240" s="1"/>
  <c r="CP241" s="1"/>
  <c r="CL242" s="1"/>
  <c r="CH243" s="1"/>
  <c r="CD244" s="1"/>
  <c r="BZ245" s="1"/>
  <c r="BV246" s="1"/>
  <c r="BR247" s="1"/>
  <c r="BN248" s="1"/>
  <c r="BJ249" s="1"/>
  <c r="DA238"/>
  <c r="CW239" s="1"/>
  <c r="CS240" s="1"/>
  <c r="CO241" s="1"/>
  <c r="CK242" s="1"/>
  <c r="CG243" s="1"/>
  <c r="CC244" s="1"/>
  <c r="BY245" s="1"/>
  <c r="BU246" s="1"/>
  <c r="BQ247" s="1"/>
  <c r="BM248" s="1"/>
  <c r="BI249" s="1"/>
  <c r="CZ238"/>
  <c r="CV239" s="1"/>
  <c r="CR240" s="1"/>
  <c r="CN241" s="1"/>
  <c r="CJ242" s="1"/>
  <c r="CF243" s="1"/>
  <c r="CB244" s="1"/>
  <c r="BX245" s="1"/>
  <c r="BT246" s="1"/>
  <c r="BP247" s="1"/>
  <c r="BL248" s="1"/>
  <c r="BH249" s="1"/>
  <c r="CY238"/>
  <c r="CU239" s="1"/>
  <c r="CQ240" s="1"/>
  <c r="CM241" s="1"/>
  <c r="CI242" s="1"/>
  <c r="CE243" s="1"/>
  <c r="CA244" s="1"/>
  <c r="BW245" s="1"/>
  <c r="BS246" s="1"/>
  <c r="BO247" s="1"/>
  <c r="BK248" s="1"/>
  <c r="BG249" s="1"/>
  <c r="CX238"/>
  <c r="CT239" s="1"/>
  <c r="CP240" s="1"/>
  <c r="CL241" s="1"/>
  <c r="CH242" s="1"/>
  <c r="CD243" s="1"/>
  <c r="BZ244" s="1"/>
  <c r="BV245" s="1"/>
  <c r="BR246" s="1"/>
  <c r="BN247" s="1"/>
  <c r="BJ248" s="1"/>
  <c r="BF249" s="1"/>
  <c r="DA237"/>
  <c r="CW238" s="1"/>
  <c r="CS239" s="1"/>
  <c r="CO240" s="1"/>
  <c r="CK241" s="1"/>
  <c r="CG242" s="1"/>
  <c r="CC243" s="1"/>
  <c r="BY244" s="1"/>
  <c r="BU245" s="1"/>
  <c r="BQ246" s="1"/>
  <c r="BM247" s="1"/>
  <c r="BI248" s="1"/>
  <c r="BE249" s="1"/>
  <c r="CZ237"/>
  <c r="CV238" s="1"/>
  <c r="CR239" s="1"/>
  <c r="CN240" s="1"/>
  <c r="CJ241" s="1"/>
  <c r="CF242" s="1"/>
  <c r="CB243" s="1"/>
  <c r="BX244" s="1"/>
  <c r="BT245" s="1"/>
  <c r="BP246" s="1"/>
  <c r="BL247" s="1"/>
  <c r="BH248" s="1"/>
  <c r="BD249" s="1"/>
  <c r="CY237"/>
  <c r="CU238" s="1"/>
  <c r="CQ239" s="1"/>
  <c r="CM240" s="1"/>
  <c r="CI241" s="1"/>
  <c r="CE242" s="1"/>
  <c r="CA243" s="1"/>
  <c r="BW244" s="1"/>
  <c r="BS245" s="1"/>
  <c r="BO246" s="1"/>
  <c r="BK247" s="1"/>
  <c r="BG248" s="1"/>
  <c r="BC249" s="1"/>
  <c r="CX237"/>
  <c r="CT238" s="1"/>
  <c r="CP239" s="1"/>
  <c r="CL240" s="1"/>
  <c r="CH241" s="1"/>
  <c r="CD242" s="1"/>
  <c r="BZ243" s="1"/>
  <c r="BV244" s="1"/>
  <c r="BR245" s="1"/>
  <c r="BN246" s="1"/>
  <c r="BJ247" s="1"/>
  <c r="BF248" s="1"/>
  <c r="BB249" s="1"/>
  <c r="DA236"/>
  <c r="CW237" s="1"/>
  <c r="CS238" s="1"/>
  <c r="CO239" s="1"/>
  <c r="CK240" s="1"/>
  <c r="CG241" s="1"/>
  <c r="CC242" s="1"/>
  <c r="BY243" s="1"/>
  <c r="BU244" s="1"/>
  <c r="BQ245" s="1"/>
  <c r="BM246" s="1"/>
  <c r="BI247" s="1"/>
  <c r="BE248" s="1"/>
  <c r="BA249" s="1"/>
  <c r="CZ236"/>
  <c r="CV237" s="1"/>
  <c r="CR238" s="1"/>
  <c r="CN239" s="1"/>
  <c r="CJ240" s="1"/>
  <c r="CF241" s="1"/>
  <c r="CB242" s="1"/>
  <c r="BX243" s="1"/>
  <c r="BT244" s="1"/>
  <c r="BP245" s="1"/>
  <c r="BL246" s="1"/>
  <c r="BH247" s="1"/>
  <c r="BD248" s="1"/>
  <c r="AZ249" s="1"/>
  <c r="CY236"/>
  <c r="CU237" s="1"/>
  <c r="CQ238" s="1"/>
  <c r="CM239" s="1"/>
  <c r="CI240" s="1"/>
  <c r="CE241" s="1"/>
  <c r="CA242" s="1"/>
  <c r="BW243" s="1"/>
  <c r="BS244" s="1"/>
  <c r="BO245" s="1"/>
  <c r="BK246" s="1"/>
  <c r="BG247" s="1"/>
  <c r="BC248" s="1"/>
  <c r="AY249" s="1"/>
  <c r="CX236"/>
  <c r="CT237" s="1"/>
  <c r="CP238" s="1"/>
  <c r="CL239" s="1"/>
  <c r="CH240"/>
  <c r="CD241" s="1"/>
  <c r="BZ242" s="1"/>
  <c r="BV243" s="1"/>
  <c r="BR244" s="1"/>
  <c r="BN245" s="1"/>
  <c r="BJ246" s="1"/>
  <c r="BF247" s="1"/>
  <c r="BB248" s="1"/>
  <c r="AX249" s="1"/>
  <c r="DA235"/>
  <c r="CW236" s="1"/>
  <c r="CS237" s="1"/>
  <c r="CO238" s="1"/>
  <c r="CK239" s="1"/>
  <c r="CG240" s="1"/>
  <c r="CC241" s="1"/>
  <c r="BY242" s="1"/>
  <c r="BU243" s="1"/>
  <c r="BQ244" s="1"/>
  <c r="BM245" s="1"/>
  <c r="BI246" s="1"/>
  <c r="BE247" s="1"/>
  <c r="BA248" s="1"/>
  <c r="AW249" s="1"/>
  <c r="CZ235"/>
  <c r="CV236" s="1"/>
  <c r="CR237" s="1"/>
  <c r="CN238" s="1"/>
  <c r="CJ239" s="1"/>
  <c r="CF240" s="1"/>
  <c r="CB241" s="1"/>
  <c r="BX242" s="1"/>
  <c r="BT243" s="1"/>
  <c r="BP244" s="1"/>
  <c r="BL245" s="1"/>
  <c r="BH246" s="1"/>
  <c r="BD247" s="1"/>
  <c r="AZ248" s="1"/>
  <c r="AV249" s="1"/>
  <c r="CY235"/>
  <c r="CU236" s="1"/>
  <c r="CQ237" s="1"/>
  <c r="CM238" s="1"/>
  <c r="CI239" s="1"/>
  <c r="CE240" s="1"/>
  <c r="CA241" s="1"/>
  <c r="BW242" s="1"/>
  <c r="BS243" s="1"/>
  <c r="BO244" s="1"/>
  <c r="BK245" s="1"/>
  <c r="BG246" s="1"/>
  <c r="BC247" s="1"/>
  <c r="AY248" s="1"/>
  <c r="AU249" s="1"/>
  <c r="CX235"/>
  <c r="CT236" s="1"/>
  <c r="CP237" s="1"/>
  <c r="CL238" s="1"/>
  <c r="CH239" s="1"/>
  <c r="CD240" s="1"/>
  <c r="BZ241" s="1"/>
  <c r="BV242" s="1"/>
  <c r="BR243" s="1"/>
  <c r="BN244" s="1"/>
  <c r="BJ245" s="1"/>
  <c r="BF246" s="1"/>
  <c r="BB247" s="1"/>
  <c r="AX248" s="1"/>
  <c r="AT249" s="1"/>
  <c r="DA234"/>
  <c r="CW235" s="1"/>
  <c r="CS236" s="1"/>
  <c r="CO237" s="1"/>
  <c r="CK238" s="1"/>
  <c r="CG239" s="1"/>
  <c r="CC240" s="1"/>
  <c r="BY241" s="1"/>
  <c r="BU242" s="1"/>
  <c r="BQ243" s="1"/>
  <c r="BM244" s="1"/>
  <c r="BI245" s="1"/>
  <c r="BE246" s="1"/>
  <c r="BA247" s="1"/>
  <c r="AW248" s="1"/>
  <c r="AS249" s="1"/>
  <c r="CZ234"/>
  <c r="CV235" s="1"/>
  <c r="CR236" s="1"/>
  <c r="CN237"/>
  <c r="CJ238" s="1"/>
  <c r="CF239" s="1"/>
  <c r="CB240" s="1"/>
  <c r="BX241" s="1"/>
  <c r="BT242" s="1"/>
  <c r="BP243" s="1"/>
  <c r="BL244" s="1"/>
  <c r="BH245" s="1"/>
  <c r="BD246" s="1"/>
  <c r="AZ247" s="1"/>
  <c r="AV248" s="1"/>
  <c r="AR249" s="1"/>
  <c r="CY234"/>
  <c r="CU235" s="1"/>
  <c r="CQ236" s="1"/>
  <c r="CM237" s="1"/>
  <c r="CI238" s="1"/>
  <c r="CE239" s="1"/>
  <c r="CA240" s="1"/>
  <c r="BW241" s="1"/>
  <c r="BS242" s="1"/>
  <c r="BO243" s="1"/>
  <c r="BK244" s="1"/>
  <c r="BG245" s="1"/>
  <c r="BC246" s="1"/>
  <c r="AY247" s="1"/>
  <c r="AU248" s="1"/>
  <c r="AQ249" s="1"/>
  <c r="CX234"/>
  <c r="CT235" s="1"/>
  <c r="CP236" s="1"/>
  <c r="CL237" s="1"/>
  <c r="CH238" s="1"/>
  <c r="CD239" s="1"/>
  <c r="BZ240" s="1"/>
  <c r="BV241" s="1"/>
  <c r="BR242" s="1"/>
  <c r="BN243" s="1"/>
  <c r="BJ244" s="1"/>
  <c r="BF245" s="1"/>
  <c r="BB246" s="1"/>
  <c r="AX247" s="1"/>
  <c r="AT248" s="1"/>
  <c r="AP249" s="1"/>
  <c r="DA233"/>
  <c r="CW234" s="1"/>
  <c r="CS235" s="1"/>
  <c r="CO236" s="1"/>
  <c r="CK237" s="1"/>
  <c r="CG238" s="1"/>
  <c r="CC239" s="1"/>
  <c r="BY240" s="1"/>
  <c r="BU241" s="1"/>
  <c r="BQ242" s="1"/>
  <c r="BM243" s="1"/>
  <c r="BI244" s="1"/>
  <c r="BE245" s="1"/>
  <c r="BA246" s="1"/>
  <c r="AW247" s="1"/>
  <c r="AS248" s="1"/>
  <c r="AO249" s="1"/>
  <c r="CZ233"/>
  <c r="CV234" s="1"/>
  <c r="CR235" s="1"/>
  <c r="CN236" s="1"/>
  <c r="CJ237" s="1"/>
  <c r="CF238" s="1"/>
  <c r="CB239" s="1"/>
  <c r="BX240" s="1"/>
  <c r="BT241" s="1"/>
  <c r="BP242" s="1"/>
  <c r="BL243" s="1"/>
  <c r="BH244" s="1"/>
  <c r="BD245" s="1"/>
  <c r="AZ246" s="1"/>
  <c r="AV247" s="1"/>
  <c r="AR248" s="1"/>
  <c r="AN249" s="1"/>
  <c r="CY233"/>
  <c r="CU234" s="1"/>
  <c r="CQ235" s="1"/>
  <c r="CM236" s="1"/>
  <c r="CI237" s="1"/>
  <c r="CE238" s="1"/>
  <c r="CA239" s="1"/>
  <c r="BW240" s="1"/>
  <c r="BS241" s="1"/>
  <c r="BO242" s="1"/>
  <c r="BK243" s="1"/>
  <c r="BG244" s="1"/>
  <c r="BC245" s="1"/>
  <c r="AY246" s="1"/>
  <c r="AU247" s="1"/>
  <c r="AQ248" s="1"/>
  <c r="AM249" s="1"/>
  <c r="CX233"/>
  <c r="CT234" s="1"/>
  <c r="CP235" s="1"/>
  <c r="CL236" s="1"/>
  <c r="CH237" s="1"/>
  <c r="CD238" s="1"/>
  <c r="BZ239" s="1"/>
  <c r="BV240" s="1"/>
  <c r="BR241" s="1"/>
  <c r="BN242" s="1"/>
  <c r="BJ243" s="1"/>
  <c r="BF244" s="1"/>
  <c r="BB245" s="1"/>
  <c r="AX246" s="1"/>
  <c r="AT247" s="1"/>
  <c r="AP248" s="1"/>
  <c r="AL249" s="1"/>
  <c r="DA232"/>
  <c r="CW233" s="1"/>
  <c r="CS234" s="1"/>
  <c r="CO235" s="1"/>
  <c r="CK236" s="1"/>
  <c r="CG237" s="1"/>
  <c r="CC238" s="1"/>
  <c r="BY239" s="1"/>
  <c r="BU240" s="1"/>
  <c r="BQ241" s="1"/>
  <c r="BM242" s="1"/>
  <c r="BI243" s="1"/>
  <c r="BE244" s="1"/>
  <c r="BA245" s="1"/>
  <c r="AW246" s="1"/>
  <c r="AS247" s="1"/>
  <c r="AO248" s="1"/>
  <c r="AK249" s="1"/>
  <c r="CZ232"/>
  <c r="CV233" s="1"/>
  <c r="CR234" s="1"/>
  <c r="CN235" s="1"/>
  <c r="CJ236" s="1"/>
  <c r="CF237" s="1"/>
  <c r="CB238" s="1"/>
  <c r="BX239" s="1"/>
  <c r="BT240" s="1"/>
  <c r="BP241" s="1"/>
  <c r="BL242" s="1"/>
  <c r="BH243" s="1"/>
  <c r="BD244" s="1"/>
  <c r="AZ245" s="1"/>
  <c r="AV246" s="1"/>
  <c r="AR247" s="1"/>
  <c r="AN248" s="1"/>
  <c r="AJ249" s="1"/>
  <c r="CY232"/>
  <c r="CU233" s="1"/>
  <c r="CQ234" s="1"/>
  <c r="CM235" s="1"/>
  <c r="CI236" s="1"/>
  <c r="CE237" s="1"/>
  <c r="CA238" s="1"/>
  <c r="BW239" s="1"/>
  <c r="BS240" s="1"/>
  <c r="BO241" s="1"/>
  <c r="BK242" s="1"/>
  <c r="BG243" s="1"/>
  <c r="BC244" s="1"/>
  <c r="AY245" s="1"/>
  <c r="AU246" s="1"/>
  <c r="AQ247" s="1"/>
  <c r="AM248" s="1"/>
  <c r="AI249" s="1"/>
  <c r="CX232"/>
  <c r="CT233" s="1"/>
  <c r="CP234" s="1"/>
  <c r="CL235" s="1"/>
  <c r="CH236" s="1"/>
  <c r="CD237" s="1"/>
  <c r="BZ238" s="1"/>
  <c r="BV239" s="1"/>
  <c r="BR240" s="1"/>
  <c r="BN241" s="1"/>
  <c r="BJ242" s="1"/>
  <c r="BF243" s="1"/>
  <c r="BB244" s="1"/>
  <c r="AX245" s="1"/>
  <c r="AT246" s="1"/>
  <c r="AP247" s="1"/>
  <c r="AL248" s="1"/>
  <c r="AH249" s="1"/>
  <c r="DA231"/>
  <c r="CW232" s="1"/>
  <c r="CS233" s="1"/>
  <c r="CO234" s="1"/>
  <c r="CK235" s="1"/>
  <c r="CG236" s="1"/>
  <c r="CC237" s="1"/>
  <c r="BY238" s="1"/>
  <c r="BU239" s="1"/>
  <c r="BQ240" s="1"/>
  <c r="BM241" s="1"/>
  <c r="BI242" s="1"/>
  <c r="BE243" s="1"/>
  <c r="BA244" s="1"/>
  <c r="AW245" s="1"/>
  <c r="AS246" s="1"/>
  <c r="AO247" s="1"/>
  <c r="AK248" s="1"/>
  <c r="AG249" s="1"/>
  <c r="CZ231"/>
  <c r="CV232" s="1"/>
  <c r="CR233" s="1"/>
  <c r="CN234" s="1"/>
  <c r="CJ235" s="1"/>
  <c r="CF236" s="1"/>
  <c r="CB237" s="1"/>
  <c r="BX238" s="1"/>
  <c r="BT239" s="1"/>
  <c r="BP240" s="1"/>
  <c r="BL241" s="1"/>
  <c r="BH242" s="1"/>
  <c r="BD243" s="1"/>
  <c r="AZ244" s="1"/>
  <c r="AV245" s="1"/>
  <c r="AR246" s="1"/>
  <c r="AN247" s="1"/>
  <c r="AJ248" s="1"/>
  <c r="AF249" s="1"/>
  <c r="CY231"/>
  <c r="CU232" s="1"/>
  <c r="CQ233" s="1"/>
  <c r="CM234" s="1"/>
  <c r="CI235" s="1"/>
  <c r="CE236" s="1"/>
  <c r="CA237" s="1"/>
  <c r="BW238" s="1"/>
  <c r="BS239" s="1"/>
  <c r="BO240" s="1"/>
  <c r="BK241" s="1"/>
  <c r="BG242" s="1"/>
  <c r="BC243" s="1"/>
  <c r="AY244" s="1"/>
  <c r="AU245" s="1"/>
  <c r="AQ246" s="1"/>
  <c r="AM247" s="1"/>
  <c r="AI248" s="1"/>
  <c r="AE249" s="1"/>
  <c r="CX231"/>
  <c r="CT232" s="1"/>
  <c r="CP233" s="1"/>
  <c r="CL234" s="1"/>
  <c r="CH235" s="1"/>
  <c r="CD236" s="1"/>
  <c r="BZ237" s="1"/>
  <c r="BV238" s="1"/>
  <c r="BR239" s="1"/>
  <c r="BN240" s="1"/>
  <c r="BJ241" s="1"/>
  <c r="BF242" s="1"/>
  <c r="BB243" s="1"/>
  <c r="AX244" s="1"/>
  <c r="AT245" s="1"/>
  <c r="AP246" s="1"/>
  <c r="AL247" s="1"/>
  <c r="AH248" s="1"/>
  <c r="AD249" s="1"/>
  <c r="DA229"/>
  <c r="CZ229"/>
  <c r="CY229"/>
  <c r="CX229"/>
  <c r="DA228"/>
  <c r="CW229" s="1"/>
  <c r="CZ228"/>
  <c r="CV229" s="1"/>
  <c r="CY228"/>
  <c r="CU229" s="1"/>
  <c r="CX228"/>
  <c r="CT229" s="1"/>
  <c r="DA227"/>
  <c r="CW228" s="1"/>
  <c r="CS229" s="1"/>
  <c r="CZ227"/>
  <c r="CV228" s="1"/>
  <c r="CR229" s="1"/>
  <c r="CY227"/>
  <c r="CU228" s="1"/>
  <c r="CQ229" s="1"/>
  <c r="CX227"/>
  <c r="CT228" s="1"/>
  <c r="CP229" s="1"/>
  <c r="DA226"/>
  <c r="CW227" s="1"/>
  <c r="CS228" s="1"/>
  <c r="CO229" s="1"/>
  <c r="CZ226"/>
  <c r="CV227" s="1"/>
  <c r="CR228" s="1"/>
  <c r="CN229" s="1"/>
  <c r="CY226"/>
  <c r="CU227" s="1"/>
  <c r="CQ228" s="1"/>
  <c r="CM229" s="1"/>
  <c r="CX226"/>
  <c r="CT227" s="1"/>
  <c r="CP228" s="1"/>
  <c r="CL229" s="1"/>
  <c r="DA225"/>
  <c r="CW226" s="1"/>
  <c r="CS227" s="1"/>
  <c r="CO228" s="1"/>
  <c r="CK229" s="1"/>
  <c r="CZ225"/>
  <c r="CV226" s="1"/>
  <c r="CR227"/>
  <c r="CN228" s="1"/>
  <c r="CJ229" s="1"/>
  <c r="CY225"/>
  <c r="CU226" s="1"/>
  <c r="CQ227" s="1"/>
  <c r="CM228" s="1"/>
  <c r="CI229" s="1"/>
  <c r="CX225"/>
  <c r="CT226" s="1"/>
  <c r="CP227" s="1"/>
  <c r="CL228" s="1"/>
  <c r="CH229" s="1"/>
  <c r="DA224"/>
  <c r="CW225" s="1"/>
  <c r="CS226" s="1"/>
  <c r="CO227" s="1"/>
  <c r="CK228" s="1"/>
  <c r="CG229" s="1"/>
  <c r="CZ224"/>
  <c r="CV225" s="1"/>
  <c r="CR226" s="1"/>
  <c r="CN227" s="1"/>
  <c r="CJ228" s="1"/>
  <c r="CF229" s="1"/>
  <c r="CY224"/>
  <c r="CU225" s="1"/>
  <c r="CQ226" s="1"/>
  <c r="CM227" s="1"/>
  <c r="CI228" s="1"/>
  <c r="CE229" s="1"/>
  <c r="CX224"/>
  <c r="CT225" s="1"/>
  <c r="CP226" s="1"/>
  <c r="CL227" s="1"/>
  <c r="CH228" s="1"/>
  <c r="CD229" s="1"/>
  <c r="DA223"/>
  <c r="CW224" s="1"/>
  <c r="CS225" s="1"/>
  <c r="CO226" s="1"/>
  <c r="CK227" s="1"/>
  <c r="CG228" s="1"/>
  <c r="CC229" s="1"/>
  <c r="CZ223"/>
  <c r="CV224" s="1"/>
  <c r="CR225" s="1"/>
  <c r="CN226" s="1"/>
  <c r="CJ227" s="1"/>
  <c r="CF228" s="1"/>
  <c r="CB229" s="1"/>
  <c r="CY223"/>
  <c r="CU224" s="1"/>
  <c r="CQ225" s="1"/>
  <c r="CM226" s="1"/>
  <c r="CI227" s="1"/>
  <c r="CE228" s="1"/>
  <c r="CA229" s="1"/>
  <c r="CX223"/>
  <c r="CT224" s="1"/>
  <c r="CP225" s="1"/>
  <c r="CL226" s="1"/>
  <c r="CH227" s="1"/>
  <c r="CD228" s="1"/>
  <c r="BZ229" s="1"/>
  <c r="DA222"/>
  <c r="CW223" s="1"/>
  <c r="CS224" s="1"/>
  <c r="CO225" s="1"/>
  <c r="CK226" s="1"/>
  <c r="CG227" s="1"/>
  <c r="CC228" s="1"/>
  <c r="BY229" s="1"/>
  <c r="CZ222"/>
  <c r="CV223" s="1"/>
  <c r="CR224" s="1"/>
  <c r="CN225" s="1"/>
  <c r="CJ226" s="1"/>
  <c r="CF227" s="1"/>
  <c r="CB228" s="1"/>
  <c r="BX229" s="1"/>
  <c r="CY222"/>
  <c r="CU223" s="1"/>
  <c r="CQ224" s="1"/>
  <c r="CM225" s="1"/>
  <c r="CI226" s="1"/>
  <c r="CE227" s="1"/>
  <c r="CA228" s="1"/>
  <c r="BW229" s="1"/>
  <c r="CX222"/>
  <c r="CT223" s="1"/>
  <c r="CP224" s="1"/>
  <c r="CL225" s="1"/>
  <c r="CH226" s="1"/>
  <c r="CD227" s="1"/>
  <c r="BZ228" s="1"/>
  <c r="BV229" s="1"/>
  <c r="DA221"/>
  <c r="CW222" s="1"/>
  <c r="CS223" s="1"/>
  <c r="CO224" s="1"/>
  <c r="CK225" s="1"/>
  <c r="CG226" s="1"/>
  <c r="CC227" s="1"/>
  <c r="BY228" s="1"/>
  <c r="BU229" s="1"/>
  <c r="CZ221"/>
  <c r="CV222" s="1"/>
  <c r="CR223" s="1"/>
  <c r="CN224" s="1"/>
  <c r="CJ225" s="1"/>
  <c r="CF226" s="1"/>
  <c r="CB227" s="1"/>
  <c r="BX228" s="1"/>
  <c r="BT229" s="1"/>
  <c r="CY221"/>
  <c r="CU222" s="1"/>
  <c r="CQ223" s="1"/>
  <c r="CM224" s="1"/>
  <c r="CI225" s="1"/>
  <c r="CE226" s="1"/>
  <c r="CA227" s="1"/>
  <c r="BW228" s="1"/>
  <c r="BS229" s="1"/>
  <c r="CX221"/>
  <c r="CT222" s="1"/>
  <c r="CP223" s="1"/>
  <c r="CL224" s="1"/>
  <c r="CH225" s="1"/>
  <c r="CD226" s="1"/>
  <c r="BZ227" s="1"/>
  <c r="BV228" s="1"/>
  <c r="BR229" s="1"/>
  <c r="DA220"/>
  <c r="CW221" s="1"/>
  <c r="CS222" s="1"/>
  <c r="CO223" s="1"/>
  <c r="CK224" s="1"/>
  <c r="CG225" s="1"/>
  <c r="CC226" s="1"/>
  <c r="BY227" s="1"/>
  <c r="BU228" s="1"/>
  <c r="BQ229" s="1"/>
  <c r="CZ220"/>
  <c r="CV221" s="1"/>
  <c r="CR222" s="1"/>
  <c r="CN223" s="1"/>
  <c r="CJ224" s="1"/>
  <c r="CF225" s="1"/>
  <c r="CB226" s="1"/>
  <c r="BX227" s="1"/>
  <c r="BT228" s="1"/>
  <c r="BP229" s="1"/>
  <c r="CY220"/>
  <c r="CU221" s="1"/>
  <c r="CQ222" s="1"/>
  <c r="CM223" s="1"/>
  <c r="CI224" s="1"/>
  <c r="CE225" s="1"/>
  <c r="CA226" s="1"/>
  <c r="BW227" s="1"/>
  <c r="BS228" s="1"/>
  <c r="BO229" s="1"/>
  <c r="CX220"/>
  <c r="CT221" s="1"/>
  <c r="CP222" s="1"/>
  <c r="CL223" s="1"/>
  <c r="CH224" s="1"/>
  <c r="CD225" s="1"/>
  <c r="BZ226" s="1"/>
  <c r="BV227" s="1"/>
  <c r="BR228" s="1"/>
  <c r="BN229" s="1"/>
  <c r="DA219"/>
  <c r="CW220" s="1"/>
  <c r="CS221" s="1"/>
  <c r="CO222" s="1"/>
  <c r="CK223" s="1"/>
  <c r="CG224" s="1"/>
  <c r="CC225" s="1"/>
  <c r="BY226" s="1"/>
  <c r="BU227" s="1"/>
  <c r="BQ228" s="1"/>
  <c r="BM229" s="1"/>
  <c r="CZ219"/>
  <c r="CV220" s="1"/>
  <c r="CR221" s="1"/>
  <c r="CN222" s="1"/>
  <c r="CJ223" s="1"/>
  <c r="CF224" s="1"/>
  <c r="CB225" s="1"/>
  <c r="BX226" s="1"/>
  <c r="BT227" s="1"/>
  <c r="BP228" s="1"/>
  <c r="BL229" s="1"/>
  <c r="CY219"/>
  <c r="CU220" s="1"/>
  <c r="CQ221" s="1"/>
  <c r="CM222" s="1"/>
  <c r="CI223" s="1"/>
  <c r="CE224" s="1"/>
  <c r="CA225" s="1"/>
  <c r="BW226" s="1"/>
  <c r="BS227" s="1"/>
  <c r="BO228" s="1"/>
  <c r="BK229" s="1"/>
  <c r="CX219"/>
  <c r="CT220" s="1"/>
  <c r="CP221" s="1"/>
  <c r="CL222" s="1"/>
  <c r="CH223" s="1"/>
  <c r="CD224" s="1"/>
  <c r="BZ225" s="1"/>
  <c r="BV226" s="1"/>
  <c r="BR227" s="1"/>
  <c r="BN228" s="1"/>
  <c r="BJ229" s="1"/>
  <c r="DA218"/>
  <c r="CW219" s="1"/>
  <c r="CS220" s="1"/>
  <c r="CO221" s="1"/>
  <c r="CK222" s="1"/>
  <c r="CG223" s="1"/>
  <c r="CC224" s="1"/>
  <c r="BY225" s="1"/>
  <c r="BU226" s="1"/>
  <c r="BQ227" s="1"/>
  <c r="BM228" s="1"/>
  <c r="BI229" s="1"/>
  <c r="CZ218"/>
  <c r="CV219" s="1"/>
  <c r="CR220" s="1"/>
  <c r="CN221" s="1"/>
  <c r="CJ222" s="1"/>
  <c r="CF223" s="1"/>
  <c r="CB224" s="1"/>
  <c r="BX225" s="1"/>
  <c r="BT226" s="1"/>
  <c r="BP227" s="1"/>
  <c r="BL228" s="1"/>
  <c r="BH229" s="1"/>
  <c r="CY218"/>
  <c r="CU219" s="1"/>
  <c r="CQ220" s="1"/>
  <c r="CM221" s="1"/>
  <c r="CI222" s="1"/>
  <c r="CE223" s="1"/>
  <c r="CA224" s="1"/>
  <c r="BW225" s="1"/>
  <c r="BS226" s="1"/>
  <c r="BO227" s="1"/>
  <c r="BK228" s="1"/>
  <c r="BG229" s="1"/>
  <c r="CX218"/>
  <c r="CT219" s="1"/>
  <c r="CP220" s="1"/>
  <c r="CL221" s="1"/>
  <c r="CH222" s="1"/>
  <c r="CD223" s="1"/>
  <c r="BZ224" s="1"/>
  <c r="BV225" s="1"/>
  <c r="BR226" s="1"/>
  <c r="BN227" s="1"/>
  <c r="BJ228" s="1"/>
  <c r="BF229" s="1"/>
  <c r="DA217"/>
  <c r="CW218" s="1"/>
  <c r="CS219" s="1"/>
  <c r="CO220" s="1"/>
  <c r="CK221" s="1"/>
  <c r="CG222" s="1"/>
  <c r="CC223" s="1"/>
  <c r="BY224" s="1"/>
  <c r="BU225" s="1"/>
  <c r="BQ226" s="1"/>
  <c r="BM227" s="1"/>
  <c r="BI228" s="1"/>
  <c r="BE229" s="1"/>
  <c r="CZ217"/>
  <c r="CV218" s="1"/>
  <c r="CR219" s="1"/>
  <c r="CN220" s="1"/>
  <c r="CJ221" s="1"/>
  <c r="CF222" s="1"/>
  <c r="CB223" s="1"/>
  <c r="BX224" s="1"/>
  <c r="BT225" s="1"/>
  <c r="BP226" s="1"/>
  <c r="BL227" s="1"/>
  <c r="BH228" s="1"/>
  <c r="BD229" s="1"/>
  <c r="CY217"/>
  <c r="CU218" s="1"/>
  <c r="CQ219" s="1"/>
  <c r="CM220" s="1"/>
  <c r="CI221" s="1"/>
  <c r="CE222" s="1"/>
  <c r="CA223" s="1"/>
  <c r="BW224" s="1"/>
  <c r="BS225" s="1"/>
  <c r="BO226" s="1"/>
  <c r="BK227" s="1"/>
  <c r="BG228" s="1"/>
  <c r="BC229" s="1"/>
  <c r="CX217"/>
  <c r="CT218" s="1"/>
  <c r="CP219" s="1"/>
  <c r="CL220" s="1"/>
  <c r="CH221" s="1"/>
  <c r="CD222" s="1"/>
  <c r="BZ223" s="1"/>
  <c r="BV224" s="1"/>
  <c r="BR225" s="1"/>
  <c r="BN226" s="1"/>
  <c r="BJ227" s="1"/>
  <c r="BF228" s="1"/>
  <c r="BB229" s="1"/>
  <c r="DA216"/>
  <c r="CW217" s="1"/>
  <c r="CS218" s="1"/>
  <c r="CO219" s="1"/>
  <c r="CK220" s="1"/>
  <c r="CG221" s="1"/>
  <c r="CC222" s="1"/>
  <c r="BY223" s="1"/>
  <c r="BU224" s="1"/>
  <c r="BQ225" s="1"/>
  <c r="BM226" s="1"/>
  <c r="BI227" s="1"/>
  <c r="BE228" s="1"/>
  <c r="BA229" s="1"/>
  <c r="CZ216"/>
  <c r="CV217" s="1"/>
  <c r="CR218" s="1"/>
  <c r="CN219" s="1"/>
  <c r="CJ220" s="1"/>
  <c r="CF221" s="1"/>
  <c r="CB222" s="1"/>
  <c r="BX223" s="1"/>
  <c r="BT224" s="1"/>
  <c r="BP225" s="1"/>
  <c r="BL226" s="1"/>
  <c r="BH227" s="1"/>
  <c r="BD228" s="1"/>
  <c r="AZ229" s="1"/>
  <c r="CY216"/>
  <c r="CU217" s="1"/>
  <c r="CQ218" s="1"/>
  <c r="CM219" s="1"/>
  <c r="CI220" s="1"/>
  <c r="CE221" s="1"/>
  <c r="CA222" s="1"/>
  <c r="BW223" s="1"/>
  <c r="BS224" s="1"/>
  <c r="BO225" s="1"/>
  <c r="BK226" s="1"/>
  <c r="BG227" s="1"/>
  <c r="BC228" s="1"/>
  <c r="AY229" s="1"/>
  <c r="CX216"/>
  <c r="CT217" s="1"/>
  <c r="CP218" s="1"/>
  <c r="CL219" s="1"/>
  <c r="CH220" s="1"/>
  <c r="CD221" s="1"/>
  <c r="BZ222" s="1"/>
  <c r="BV223" s="1"/>
  <c r="BR224" s="1"/>
  <c r="BN225" s="1"/>
  <c r="BJ226" s="1"/>
  <c r="BF227" s="1"/>
  <c r="BB228" s="1"/>
  <c r="AX229" s="1"/>
  <c r="DA215"/>
  <c r="CW216" s="1"/>
  <c r="CS217" s="1"/>
  <c r="CO218" s="1"/>
  <c r="CK219" s="1"/>
  <c r="CG220" s="1"/>
  <c r="CC221" s="1"/>
  <c r="BY222" s="1"/>
  <c r="BU223" s="1"/>
  <c r="BQ224" s="1"/>
  <c r="BM225" s="1"/>
  <c r="BI226" s="1"/>
  <c r="BE227" s="1"/>
  <c r="BA228" s="1"/>
  <c r="AW229" s="1"/>
  <c r="CZ215"/>
  <c r="CV216" s="1"/>
  <c r="CR217" s="1"/>
  <c r="CN218" s="1"/>
  <c r="CJ219" s="1"/>
  <c r="CF220" s="1"/>
  <c r="CB221" s="1"/>
  <c r="BX222" s="1"/>
  <c r="BT223" s="1"/>
  <c r="BP224" s="1"/>
  <c r="BL225" s="1"/>
  <c r="BH226" s="1"/>
  <c r="BD227" s="1"/>
  <c r="AZ228" s="1"/>
  <c r="AV229" s="1"/>
  <c r="CY215"/>
  <c r="CU216" s="1"/>
  <c r="CQ217" s="1"/>
  <c r="CM218" s="1"/>
  <c r="CI219" s="1"/>
  <c r="CE220" s="1"/>
  <c r="CA221" s="1"/>
  <c r="BW222" s="1"/>
  <c r="BS223" s="1"/>
  <c r="BO224" s="1"/>
  <c r="BK225" s="1"/>
  <c r="BG226" s="1"/>
  <c r="BC227" s="1"/>
  <c r="AY228" s="1"/>
  <c r="AU229" s="1"/>
  <c r="CX215"/>
  <c r="CT216" s="1"/>
  <c r="CP217" s="1"/>
  <c r="CL218" s="1"/>
  <c r="CH219" s="1"/>
  <c r="CD220" s="1"/>
  <c r="BZ221" s="1"/>
  <c r="BV222" s="1"/>
  <c r="BR223" s="1"/>
  <c r="BN224" s="1"/>
  <c r="BJ225" s="1"/>
  <c r="BF226" s="1"/>
  <c r="BB227" s="1"/>
  <c r="AX228" s="1"/>
  <c r="AT229" s="1"/>
  <c r="DA214"/>
  <c r="CW215" s="1"/>
  <c r="CS216" s="1"/>
  <c r="CO217" s="1"/>
  <c r="CK218" s="1"/>
  <c r="CG219" s="1"/>
  <c r="CC220" s="1"/>
  <c r="BY221" s="1"/>
  <c r="BU222" s="1"/>
  <c r="BQ223" s="1"/>
  <c r="BM224" s="1"/>
  <c r="BI225" s="1"/>
  <c r="BE226" s="1"/>
  <c r="BA227" s="1"/>
  <c r="AW228" s="1"/>
  <c r="AS229" s="1"/>
  <c r="CZ214"/>
  <c r="CV215" s="1"/>
  <c r="CR216" s="1"/>
  <c r="CN217" s="1"/>
  <c r="CJ218" s="1"/>
  <c r="CF219" s="1"/>
  <c r="CB220" s="1"/>
  <c r="BX221" s="1"/>
  <c r="BT222" s="1"/>
  <c r="BP223" s="1"/>
  <c r="BL224" s="1"/>
  <c r="BH225" s="1"/>
  <c r="BD226" s="1"/>
  <c r="AZ227" s="1"/>
  <c r="AV228" s="1"/>
  <c r="AR229" s="1"/>
  <c r="CY214"/>
  <c r="CU215" s="1"/>
  <c r="CQ216" s="1"/>
  <c r="CM217" s="1"/>
  <c r="CI218" s="1"/>
  <c r="CE219" s="1"/>
  <c r="CA220" s="1"/>
  <c r="BW221" s="1"/>
  <c r="BS222" s="1"/>
  <c r="BO223" s="1"/>
  <c r="BK224" s="1"/>
  <c r="BG225" s="1"/>
  <c r="BC226" s="1"/>
  <c r="AY227" s="1"/>
  <c r="AU228" s="1"/>
  <c r="AQ229" s="1"/>
  <c r="CX214"/>
  <c r="CT215" s="1"/>
  <c r="CP216" s="1"/>
  <c r="CL217" s="1"/>
  <c r="CH218" s="1"/>
  <c r="CD219" s="1"/>
  <c r="BZ220" s="1"/>
  <c r="BV221" s="1"/>
  <c r="BR222" s="1"/>
  <c r="BN223" s="1"/>
  <c r="BJ224" s="1"/>
  <c r="BF225" s="1"/>
  <c r="BB226" s="1"/>
  <c r="AX227" s="1"/>
  <c r="AT228" s="1"/>
  <c r="AP229" s="1"/>
  <c r="DA213"/>
  <c r="CW214" s="1"/>
  <c r="CS215" s="1"/>
  <c r="CO216" s="1"/>
  <c r="CK217" s="1"/>
  <c r="CG218" s="1"/>
  <c r="CC219" s="1"/>
  <c r="BY220" s="1"/>
  <c r="BU221" s="1"/>
  <c r="BQ222" s="1"/>
  <c r="BM223" s="1"/>
  <c r="BI224" s="1"/>
  <c r="BE225" s="1"/>
  <c r="BA226" s="1"/>
  <c r="AW227" s="1"/>
  <c r="AS228" s="1"/>
  <c r="AO229" s="1"/>
  <c r="CZ213"/>
  <c r="CV214" s="1"/>
  <c r="CR215" s="1"/>
  <c r="CN216" s="1"/>
  <c r="CJ217" s="1"/>
  <c r="CF218" s="1"/>
  <c r="CB219" s="1"/>
  <c r="BX220" s="1"/>
  <c r="BT221" s="1"/>
  <c r="BP222" s="1"/>
  <c r="BL223" s="1"/>
  <c r="BH224" s="1"/>
  <c r="BD225" s="1"/>
  <c r="AZ226" s="1"/>
  <c r="AV227" s="1"/>
  <c r="AR228" s="1"/>
  <c r="AN229" s="1"/>
  <c r="CY213"/>
  <c r="CU214" s="1"/>
  <c r="CQ215" s="1"/>
  <c r="CM216" s="1"/>
  <c r="CI217" s="1"/>
  <c r="CE218" s="1"/>
  <c r="CA219" s="1"/>
  <c r="BW220" s="1"/>
  <c r="BS221" s="1"/>
  <c r="BO222" s="1"/>
  <c r="BK223" s="1"/>
  <c r="BG224" s="1"/>
  <c r="BC225" s="1"/>
  <c r="AY226" s="1"/>
  <c r="AU227" s="1"/>
  <c r="AQ228" s="1"/>
  <c r="AM229" s="1"/>
  <c r="CX213"/>
  <c r="CT214" s="1"/>
  <c r="CP215" s="1"/>
  <c r="CL216" s="1"/>
  <c r="CH217" s="1"/>
  <c r="CD218" s="1"/>
  <c r="BZ219" s="1"/>
  <c r="BV220" s="1"/>
  <c r="BR221" s="1"/>
  <c r="BN222" s="1"/>
  <c r="BJ223" s="1"/>
  <c r="BF224" s="1"/>
  <c r="BB225" s="1"/>
  <c r="AX226" s="1"/>
  <c r="AT227" s="1"/>
  <c r="AP228" s="1"/>
  <c r="AL229" s="1"/>
  <c r="DA212"/>
  <c r="CW213" s="1"/>
  <c r="CS214" s="1"/>
  <c r="CO215" s="1"/>
  <c r="CK216" s="1"/>
  <c r="CG217" s="1"/>
  <c r="CC218" s="1"/>
  <c r="BY219" s="1"/>
  <c r="BU220" s="1"/>
  <c r="BQ221" s="1"/>
  <c r="BM222" s="1"/>
  <c r="BI223" s="1"/>
  <c r="BE224" s="1"/>
  <c r="BA225" s="1"/>
  <c r="AW226" s="1"/>
  <c r="AS227" s="1"/>
  <c r="AO228" s="1"/>
  <c r="AK229" s="1"/>
  <c r="CZ212"/>
  <c r="CV213" s="1"/>
  <c r="CR214" s="1"/>
  <c r="CN215" s="1"/>
  <c r="CJ216" s="1"/>
  <c r="CF217" s="1"/>
  <c r="CB218" s="1"/>
  <c r="BX219" s="1"/>
  <c r="BT220" s="1"/>
  <c r="BP221" s="1"/>
  <c r="BL222" s="1"/>
  <c r="BH223" s="1"/>
  <c r="BD224" s="1"/>
  <c r="AZ225" s="1"/>
  <c r="AV226" s="1"/>
  <c r="AR227" s="1"/>
  <c r="AN228" s="1"/>
  <c r="AJ229" s="1"/>
  <c r="CY212"/>
  <c r="CU213" s="1"/>
  <c r="CQ214" s="1"/>
  <c r="CM215" s="1"/>
  <c r="CI216" s="1"/>
  <c r="CE217" s="1"/>
  <c r="CA218" s="1"/>
  <c r="BW219" s="1"/>
  <c r="BS220" s="1"/>
  <c r="BO221" s="1"/>
  <c r="BK222" s="1"/>
  <c r="BG223" s="1"/>
  <c r="BC224" s="1"/>
  <c r="AY225" s="1"/>
  <c r="AU226" s="1"/>
  <c r="AQ227" s="1"/>
  <c r="AM228" s="1"/>
  <c r="AI229" s="1"/>
  <c r="CX212"/>
  <c r="CT213" s="1"/>
  <c r="CP214" s="1"/>
  <c r="CL215" s="1"/>
  <c r="CH216" s="1"/>
  <c r="CD217" s="1"/>
  <c r="BZ218" s="1"/>
  <c r="BV219" s="1"/>
  <c r="BR220" s="1"/>
  <c r="BN221" s="1"/>
  <c r="BJ222" s="1"/>
  <c r="BF223" s="1"/>
  <c r="BB224" s="1"/>
  <c r="AX225" s="1"/>
  <c r="AT226" s="1"/>
  <c r="AP227" s="1"/>
  <c r="AL228" s="1"/>
  <c r="AH229" s="1"/>
  <c r="DA211"/>
  <c r="CW212" s="1"/>
  <c r="CS213" s="1"/>
  <c r="CO214" s="1"/>
  <c r="CK215" s="1"/>
  <c r="CG216" s="1"/>
  <c r="CC217" s="1"/>
  <c r="BY218" s="1"/>
  <c r="BU219" s="1"/>
  <c r="BQ220" s="1"/>
  <c r="BM221" s="1"/>
  <c r="BI222" s="1"/>
  <c r="BE223" s="1"/>
  <c r="BA224" s="1"/>
  <c r="AW225" s="1"/>
  <c r="AS226" s="1"/>
  <c r="AO227" s="1"/>
  <c r="AK228" s="1"/>
  <c r="AG229" s="1"/>
  <c r="CZ211"/>
  <c r="CV212" s="1"/>
  <c r="CR213" s="1"/>
  <c r="CN214" s="1"/>
  <c r="CJ215" s="1"/>
  <c r="CF216" s="1"/>
  <c r="CB217" s="1"/>
  <c r="BX218" s="1"/>
  <c r="BT219" s="1"/>
  <c r="BP220" s="1"/>
  <c r="BL221" s="1"/>
  <c r="BH222" s="1"/>
  <c r="BD223" s="1"/>
  <c r="AZ224" s="1"/>
  <c r="AV225" s="1"/>
  <c r="AR226" s="1"/>
  <c r="AN227" s="1"/>
  <c r="AJ228" s="1"/>
  <c r="AF229" s="1"/>
  <c r="CY211"/>
  <c r="CU212" s="1"/>
  <c r="CQ213" s="1"/>
  <c r="CM214" s="1"/>
  <c r="CI215" s="1"/>
  <c r="CE216" s="1"/>
  <c r="CA217" s="1"/>
  <c r="BW218" s="1"/>
  <c r="BS219" s="1"/>
  <c r="BO220" s="1"/>
  <c r="BK221" s="1"/>
  <c r="BG222" s="1"/>
  <c r="BC223" s="1"/>
  <c r="AY224" s="1"/>
  <c r="AU225" s="1"/>
  <c r="AQ226" s="1"/>
  <c r="AM227" s="1"/>
  <c r="AI228" s="1"/>
  <c r="AE229" s="1"/>
  <c r="CX211"/>
  <c r="CT212" s="1"/>
  <c r="CP213" s="1"/>
  <c r="CL214" s="1"/>
  <c r="CH215" s="1"/>
  <c r="CD216" s="1"/>
  <c r="BZ217" s="1"/>
  <c r="BV218" s="1"/>
  <c r="BR219" s="1"/>
  <c r="BN220" s="1"/>
  <c r="BJ221" s="1"/>
  <c r="BF222" s="1"/>
  <c r="BB223" s="1"/>
  <c r="AX224" s="1"/>
  <c r="AT225" s="1"/>
  <c r="AP226" s="1"/>
  <c r="AL227" s="1"/>
  <c r="AH228" s="1"/>
  <c r="AD229" s="1"/>
  <c r="DA209"/>
  <c r="CZ209"/>
  <c r="CY209"/>
  <c r="CX209"/>
  <c r="DA208"/>
  <c r="CW209" s="1"/>
  <c r="CZ208"/>
  <c r="CV209" s="1"/>
  <c r="CY208"/>
  <c r="CU209" s="1"/>
  <c r="CX208"/>
  <c r="CT209" s="1"/>
  <c r="DA207"/>
  <c r="CW208" s="1"/>
  <c r="CS209" s="1"/>
  <c r="CZ207"/>
  <c r="CV208" s="1"/>
  <c r="CR209" s="1"/>
  <c r="CY207"/>
  <c r="CU208" s="1"/>
  <c r="CQ209" s="1"/>
  <c r="CX207"/>
  <c r="CT208" s="1"/>
  <c r="CP209" s="1"/>
  <c r="DA206"/>
  <c r="CW207" s="1"/>
  <c r="CS208" s="1"/>
  <c r="CO209" s="1"/>
  <c r="CZ206"/>
  <c r="CV207" s="1"/>
  <c r="CR208" s="1"/>
  <c r="CN209" s="1"/>
  <c r="CY206"/>
  <c r="CU207" s="1"/>
  <c r="CQ208" s="1"/>
  <c r="CM209" s="1"/>
  <c r="CX206"/>
  <c r="CT207" s="1"/>
  <c r="CP208" s="1"/>
  <c r="CL209" s="1"/>
  <c r="DA205"/>
  <c r="CW206" s="1"/>
  <c r="CS207" s="1"/>
  <c r="CO208" s="1"/>
  <c r="CK209" s="1"/>
  <c r="CZ205"/>
  <c r="CV206" s="1"/>
  <c r="CR207" s="1"/>
  <c r="CN208" s="1"/>
  <c r="CJ209" s="1"/>
  <c r="CY205"/>
  <c r="CU206" s="1"/>
  <c r="CQ207" s="1"/>
  <c r="CM208" s="1"/>
  <c r="CI209" s="1"/>
  <c r="CX205"/>
  <c r="CT206" s="1"/>
  <c r="CP207" s="1"/>
  <c r="CL208" s="1"/>
  <c r="CH209" s="1"/>
  <c r="DA204"/>
  <c r="CW205" s="1"/>
  <c r="CS206" s="1"/>
  <c r="CO207" s="1"/>
  <c r="CK208" s="1"/>
  <c r="CG209" s="1"/>
  <c r="CZ204"/>
  <c r="CV205" s="1"/>
  <c r="CR206" s="1"/>
  <c r="CN207" s="1"/>
  <c r="CJ208" s="1"/>
  <c r="CF209" s="1"/>
  <c r="CY204"/>
  <c r="CU205" s="1"/>
  <c r="CQ206" s="1"/>
  <c r="CM207" s="1"/>
  <c r="CI208" s="1"/>
  <c r="CE209" s="1"/>
  <c r="CX204"/>
  <c r="CT205" s="1"/>
  <c r="CP206" s="1"/>
  <c r="CL207" s="1"/>
  <c r="CH208" s="1"/>
  <c r="CD209" s="1"/>
  <c r="DA203"/>
  <c r="CW204" s="1"/>
  <c r="CS205" s="1"/>
  <c r="CO206" s="1"/>
  <c r="CK207" s="1"/>
  <c r="CG208" s="1"/>
  <c r="CC209" s="1"/>
  <c r="CZ203"/>
  <c r="CV204" s="1"/>
  <c r="CR205" s="1"/>
  <c r="CN206" s="1"/>
  <c r="CJ207" s="1"/>
  <c r="CF208" s="1"/>
  <c r="CB209" s="1"/>
  <c r="CY203"/>
  <c r="CU204" s="1"/>
  <c r="CQ205" s="1"/>
  <c r="CM206" s="1"/>
  <c r="CI207" s="1"/>
  <c r="CE208" s="1"/>
  <c r="CA209" s="1"/>
  <c r="CX203"/>
  <c r="CT204" s="1"/>
  <c r="CP205" s="1"/>
  <c r="CL206" s="1"/>
  <c r="CH207" s="1"/>
  <c r="CD208" s="1"/>
  <c r="BZ209" s="1"/>
  <c r="DA202"/>
  <c r="CW203" s="1"/>
  <c r="CS204" s="1"/>
  <c r="CO205" s="1"/>
  <c r="CK206" s="1"/>
  <c r="CG207" s="1"/>
  <c r="CC208" s="1"/>
  <c r="BY209" s="1"/>
  <c r="CZ202"/>
  <c r="CV203" s="1"/>
  <c r="CR204" s="1"/>
  <c r="CN205" s="1"/>
  <c r="CJ206" s="1"/>
  <c r="CF207" s="1"/>
  <c r="CB208" s="1"/>
  <c r="BX209" s="1"/>
  <c r="CY202"/>
  <c r="CU203" s="1"/>
  <c r="CQ204" s="1"/>
  <c r="CM205" s="1"/>
  <c r="CI206" s="1"/>
  <c r="CE207" s="1"/>
  <c r="CA208" s="1"/>
  <c r="BW209" s="1"/>
  <c r="CX202"/>
  <c r="CT203" s="1"/>
  <c r="CP204" s="1"/>
  <c r="CL205" s="1"/>
  <c r="CH206" s="1"/>
  <c r="CD207" s="1"/>
  <c r="BZ208" s="1"/>
  <c r="BV209" s="1"/>
  <c r="DA201"/>
  <c r="CW202"/>
  <c r="CS203" s="1"/>
  <c r="CO204" s="1"/>
  <c r="CK205" s="1"/>
  <c r="CG206"/>
  <c r="CC207" s="1"/>
  <c r="BY208" s="1"/>
  <c r="BU209" s="1"/>
  <c r="CZ201"/>
  <c r="CV202" s="1"/>
  <c r="CR203" s="1"/>
  <c r="CN204" s="1"/>
  <c r="CJ205" s="1"/>
  <c r="CF206" s="1"/>
  <c r="CB207" s="1"/>
  <c r="BX208" s="1"/>
  <c r="BT209" s="1"/>
  <c r="CY201"/>
  <c r="CU202" s="1"/>
  <c r="CQ203" s="1"/>
  <c r="CM204" s="1"/>
  <c r="CI205" s="1"/>
  <c r="CE206" s="1"/>
  <c r="CA207" s="1"/>
  <c r="BW208" s="1"/>
  <c r="BS209" s="1"/>
  <c r="CX201"/>
  <c r="CT202" s="1"/>
  <c r="CP203" s="1"/>
  <c r="CL204" s="1"/>
  <c r="CH205" s="1"/>
  <c r="CD206" s="1"/>
  <c r="BZ207" s="1"/>
  <c r="BV208" s="1"/>
  <c r="BR209" s="1"/>
  <c r="DA200"/>
  <c r="CW201" s="1"/>
  <c r="CS202" s="1"/>
  <c r="CO203" s="1"/>
  <c r="CK204" s="1"/>
  <c r="CG205" s="1"/>
  <c r="CC206" s="1"/>
  <c r="BY207" s="1"/>
  <c r="BU208" s="1"/>
  <c r="BQ209" s="1"/>
  <c r="CZ200"/>
  <c r="CV201" s="1"/>
  <c r="CR202" s="1"/>
  <c r="CN203" s="1"/>
  <c r="CJ204" s="1"/>
  <c r="CF205" s="1"/>
  <c r="CB206" s="1"/>
  <c r="BX207" s="1"/>
  <c r="BT208" s="1"/>
  <c r="BP209" s="1"/>
  <c r="CY200"/>
  <c r="CU201"/>
  <c r="CQ202" s="1"/>
  <c r="CM203" s="1"/>
  <c r="CI204" s="1"/>
  <c r="CE205" s="1"/>
  <c r="CA206" s="1"/>
  <c r="BW207" s="1"/>
  <c r="BS208" s="1"/>
  <c r="BO209" s="1"/>
  <c r="CX200"/>
  <c r="CT201" s="1"/>
  <c r="CP202" s="1"/>
  <c r="CL203" s="1"/>
  <c r="CH204" s="1"/>
  <c r="CD205" s="1"/>
  <c r="BZ206" s="1"/>
  <c r="BV207" s="1"/>
  <c r="BR208" s="1"/>
  <c r="BN209" s="1"/>
  <c r="DA199"/>
  <c r="CW200" s="1"/>
  <c r="CS201" s="1"/>
  <c r="CO202" s="1"/>
  <c r="CK203" s="1"/>
  <c r="CG204" s="1"/>
  <c r="CC205" s="1"/>
  <c r="BY206" s="1"/>
  <c r="BU207" s="1"/>
  <c r="BQ208" s="1"/>
  <c r="BM209" s="1"/>
  <c r="CZ199"/>
  <c r="CV200" s="1"/>
  <c r="CR201" s="1"/>
  <c r="CN202" s="1"/>
  <c r="CJ203" s="1"/>
  <c r="CF204" s="1"/>
  <c r="CB205" s="1"/>
  <c r="BX206" s="1"/>
  <c r="BT207" s="1"/>
  <c r="BP208" s="1"/>
  <c r="BL209" s="1"/>
  <c r="CY199"/>
  <c r="CU200" s="1"/>
  <c r="CQ201" s="1"/>
  <c r="CM202" s="1"/>
  <c r="CI203" s="1"/>
  <c r="CE204" s="1"/>
  <c r="CA205" s="1"/>
  <c r="BW206" s="1"/>
  <c r="BS207" s="1"/>
  <c r="BO208" s="1"/>
  <c r="BK209" s="1"/>
  <c r="CX199"/>
  <c r="CT200" s="1"/>
  <c r="CP201" s="1"/>
  <c r="CL202" s="1"/>
  <c r="CH203" s="1"/>
  <c r="CD204" s="1"/>
  <c r="BZ205" s="1"/>
  <c r="BV206" s="1"/>
  <c r="BR207" s="1"/>
  <c r="BN208" s="1"/>
  <c r="BJ209" s="1"/>
  <c r="DA198"/>
  <c r="CW199" s="1"/>
  <c r="CS200" s="1"/>
  <c r="CO201" s="1"/>
  <c r="CK202" s="1"/>
  <c r="CG203" s="1"/>
  <c r="CC204" s="1"/>
  <c r="BY205" s="1"/>
  <c r="BU206" s="1"/>
  <c r="BQ207" s="1"/>
  <c r="BM208" s="1"/>
  <c r="BI209" s="1"/>
  <c r="CZ198"/>
  <c r="CV199" s="1"/>
  <c r="CR200" s="1"/>
  <c r="CN201" s="1"/>
  <c r="CJ202" s="1"/>
  <c r="CF203" s="1"/>
  <c r="CB204" s="1"/>
  <c r="BX205" s="1"/>
  <c r="BT206" s="1"/>
  <c r="BP207" s="1"/>
  <c r="BL208" s="1"/>
  <c r="BH209" s="1"/>
  <c r="CY198"/>
  <c r="CU199" s="1"/>
  <c r="CQ200" s="1"/>
  <c r="CM201" s="1"/>
  <c r="CI202" s="1"/>
  <c r="CE203" s="1"/>
  <c r="CA204" s="1"/>
  <c r="BW205" s="1"/>
  <c r="BS206" s="1"/>
  <c r="BO207" s="1"/>
  <c r="BK208" s="1"/>
  <c r="BG209" s="1"/>
  <c r="CX198"/>
  <c r="CT199" s="1"/>
  <c r="CP200" s="1"/>
  <c r="CL201" s="1"/>
  <c r="CH202" s="1"/>
  <c r="CD203" s="1"/>
  <c r="BZ204" s="1"/>
  <c r="BV205" s="1"/>
  <c r="BR206" s="1"/>
  <c r="BN207" s="1"/>
  <c r="BJ208" s="1"/>
  <c r="BF209" s="1"/>
  <c r="DA197"/>
  <c r="CW198" s="1"/>
  <c r="CS199" s="1"/>
  <c r="CO200" s="1"/>
  <c r="CK201" s="1"/>
  <c r="CG202" s="1"/>
  <c r="CC203" s="1"/>
  <c r="BY204" s="1"/>
  <c r="BU205" s="1"/>
  <c r="BQ206" s="1"/>
  <c r="BM207" s="1"/>
  <c r="BI208" s="1"/>
  <c r="BE209" s="1"/>
  <c r="CZ197"/>
  <c r="CV198" s="1"/>
  <c r="CR199" s="1"/>
  <c r="CN200" s="1"/>
  <c r="CJ201" s="1"/>
  <c r="CF202" s="1"/>
  <c r="CB203" s="1"/>
  <c r="BX204" s="1"/>
  <c r="BT205" s="1"/>
  <c r="BP206" s="1"/>
  <c r="BL207" s="1"/>
  <c r="BH208" s="1"/>
  <c r="BD209" s="1"/>
  <c r="CY197"/>
  <c r="CU198" s="1"/>
  <c r="CQ199" s="1"/>
  <c r="CM200" s="1"/>
  <c r="CI201" s="1"/>
  <c r="CE202" s="1"/>
  <c r="CA203" s="1"/>
  <c r="BW204" s="1"/>
  <c r="BS205" s="1"/>
  <c r="BO206" s="1"/>
  <c r="BK207" s="1"/>
  <c r="BG208" s="1"/>
  <c r="BC209" s="1"/>
  <c r="CX197"/>
  <c r="CT198" s="1"/>
  <c r="CP199" s="1"/>
  <c r="CL200" s="1"/>
  <c r="CH201" s="1"/>
  <c r="CD202" s="1"/>
  <c r="BZ203" s="1"/>
  <c r="BV204" s="1"/>
  <c r="BR205" s="1"/>
  <c r="BN206" s="1"/>
  <c r="BJ207" s="1"/>
  <c r="BF208" s="1"/>
  <c r="BB209" s="1"/>
  <c r="DA196"/>
  <c r="CW197" s="1"/>
  <c r="CS198" s="1"/>
  <c r="CO199" s="1"/>
  <c r="CK200" s="1"/>
  <c r="CG201" s="1"/>
  <c r="CC202" s="1"/>
  <c r="BY203" s="1"/>
  <c r="BU204" s="1"/>
  <c r="BQ205" s="1"/>
  <c r="BM206" s="1"/>
  <c r="BI207" s="1"/>
  <c r="BE208" s="1"/>
  <c r="BA209" s="1"/>
  <c r="CZ196"/>
  <c r="CV197" s="1"/>
  <c r="CR198" s="1"/>
  <c r="CN199" s="1"/>
  <c r="CJ200" s="1"/>
  <c r="CF201" s="1"/>
  <c r="CB202" s="1"/>
  <c r="BX203" s="1"/>
  <c r="BT204" s="1"/>
  <c r="BP205" s="1"/>
  <c r="BL206" s="1"/>
  <c r="BH207" s="1"/>
  <c r="BD208" s="1"/>
  <c r="AZ209" s="1"/>
  <c r="CY196"/>
  <c r="CU197"/>
  <c r="CQ198" s="1"/>
  <c r="CM199" s="1"/>
  <c r="CI200" s="1"/>
  <c r="CE201" s="1"/>
  <c r="CA202" s="1"/>
  <c r="BW203" s="1"/>
  <c r="BS204" s="1"/>
  <c r="BO205" s="1"/>
  <c r="BK206" s="1"/>
  <c r="BG207" s="1"/>
  <c r="BC208" s="1"/>
  <c r="AY209" s="1"/>
  <c r="CX196"/>
  <c r="CT197" s="1"/>
  <c r="CP198" s="1"/>
  <c r="CL199" s="1"/>
  <c r="CH200" s="1"/>
  <c r="CD201" s="1"/>
  <c r="BZ202" s="1"/>
  <c r="BV203" s="1"/>
  <c r="BR204" s="1"/>
  <c r="BN205" s="1"/>
  <c r="BJ206" s="1"/>
  <c r="BF207" s="1"/>
  <c r="BB208" s="1"/>
  <c r="AX209" s="1"/>
  <c r="DA195"/>
  <c r="CW196" s="1"/>
  <c r="CS197" s="1"/>
  <c r="CO198" s="1"/>
  <c r="CK199" s="1"/>
  <c r="CG200" s="1"/>
  <c r="CC201" s="1"/>
  <c r="BY202" s="1"/>
  <c r="BU203" s="1"/>
  <c r="BQ204" s="1"/>
  <c r="BM205" s="1"/>
  <c r="BI206" s="1"/>
  <c r="BE207" s="1"/>
  <c r="BA208" s="1"/>
  <c r="AW209" s="1"/>
  <c r="CZ195"/>
  <c r="CV196" s="1"/>
  <c r="CR197" s="1"/>
  <c r="CN198" s="1"/>
  <c r="CJ199" s="1"/>
  <c r="CF200" s="1"/>
  <c r="CB201" s="1"/>
  <c r="BX202" s="1"/>
  <c r="BT203" s="1"/>
  <c r="BP204" s="1"/>
  <c r="BL205" s="1"/>
  <c r="BH206" s="1"/>
  <c r="BD207" s="1"/>
  <c r="AZ208" s="1"/>
  <c r="AV209" s="1"/>
  <c r="CY195"/>
  <c r="CU196" s="1"/>
  <c r="CQ197" s="1"/>
  <c r="CM198" s="1"/>
  <c r="CI199" s="1"/>
  <c r="CE200" s="1"/>
  <c r="CA201" s="1"/>
  <c r="BW202" s="1"/>
  <c r="BS203" s="1"/>
  <c r="BO204" s="1"/>
  <c r="BK205" s="1"/>
  <c r="BG206" s="1"/>
  <c r="BC207" s="1"/>
  <c r="AY208" s="1"/>
  <c r="AU209" s="1"/>
  <c r="CX195"/>
  <c r="CT196" s="1"/>
  <c r="CP197" s="1"/>
  <c r="CL198" s="1"/>
  <c r="CH199" s="1"/>
  <c r="CD200" s="1"/>
  <c r="BZ201" s="1"/>
  <c r="BV202" s="1"/>
  <c r="BR203" s="1"/>
  <c r="BN204" s="1"/>
  <c r="BJ205" s="1"/>
  <c r="BF206" s="1"/>
  <c r="BB207" s="1"/>
  <c r="AX208" s="1"/>
  <c r="AT209" s="1"/>
  <c r="DA194"/>
  <c r="CW195" s="1"/>
  <c r="CS196" s="1"/>
  <c r="CO197" s="1"/>
  <c r="CK198" s="1"/>
  <c r="CG199" s="1"/>
  <c r="CC200" s="1"/>
  <c r="BY201" s="1"/>
  <c r="BU202" s="1"/>
  <c r="BQ203" s="1"/>
  <c r="BM204" s="1"/>
  <c r="BI205" s="1"/>
  <c r="BE206" s="1"/>
  <c r="BA207" s="1"/>
  <c r="AW208" s="1"/>
  <c r="AS209" s="1"/>
  <c r="CZ194"/>
  <c r="CV195" s="1"/>
  <c r="CR196" s="1"/>
  <c r="CN197" s="1"/>
  <c r="CJ198" s="1"/>
  <c r="CF199" s="1"/>
  <c r="CB200" s="1"/>
  <c r="BX201" s="1"/>
  <c r="BT202" s="1"/>
  <c r="BP203" s="1"/>
  <c r="BL204" s="1"/>
  <c r="BH205" s="1"/>
  <c r="BD206" s="1"/>
  <c r="AZ207" s="1"/>
  <c r="AV208" s="1"/>
  <c r="AR209" s="1"/>
  <c r="CY194"/>
  <c r="CU195" s="1"/>
  <c r="CQ196" s="1"/>
  <c r="CM197" s="1"/>
  <c r="CI198" s="1"/>
  <c r="CE199" s="1"/>
  <c r="CA200" s="1"/>
  <c r="BW201" s="1"/>
  <c r="BS202" s="1"/>
  <c r="BO203" s="1"/>
  <c r="BK204" s="1"/>
  <c r="BG205" s="1"/>
  <c r="BC206" s="1"/>
  <c r="AY207" s="1"/>
  <c r="AU208" s="1"/>
  <c r="AQ209" s="1"/>
  <c r="CX194"/>
  <c r="CT195" s="1"/>
  <c r="CP196" s="1"/>
  <c r="CL197" s="1"/>
  <c r="CH198" s="1"/>
  <c r="CD199" s="1"/>
  <c r="BZ200" s="1"/>
  <c r="BV201" s="1"/>
  <c r="BR202" s="1"/>
  <c r="BN203" s="1"/>
  <c r="BJ204" s="1"/>
  <c r="BF205" s="1"/>
  <c r="BB206" s="1"/>
  <c r="AX207" s="1"/>
  <c r="AT208" s="1"/>
  <c r="AP209" s="1"/>
  <c r="DA193"/>
  <c r="CW194" s="1"/>
  <c r="CS195" s="1"/>
  <c r="CO196" s="1"/>
  <c r="CK197" s="1"/>
  <c r="CG198" s="1"/>
  <c r="CC199" s="1"/>
  <c r="BY200" s="1"/>
  <c r="BU201" s="1"/>
  <c r="BQ202" s="1"/>
  <c r="BM203" s="1"/>
  <c r="BI204" s="1"/>
  <c r="BE205" s="1"/>
  <c r="BA206" s="1"/>
  <c r="AW207" s="1"/>
  <c r="AS208" s="1"/>
  <c r="AO209" s="1"/>
  <c r="CZ193"/>
  <c r="CV194" s="1"/>
  <c r="CR195" s="1"/>
  <c r="CN196" s="1"/>
  <c r="CJ197" s="1"/>
  <c r="CF198" s="1"/>
  <c r="CB199" s="1"/>
  <c r="BX200" s="1"/>
  <c r="BT201" s="1"/>
  <c r="BP202" s="1"/>
  <c r="BL203" s="1"/>
  <c r="BH204" s="1"/>
  <c r="BD205" s="1"/>
  <c r="AZ206" s="1"/>
  <c r="AV207" s="1"/>
  <c r="AR208" s="1"/>
  <c r="AN209" s="1"/>
  <c r="CY193"/>
  <c r="CU194" s="1"/>
  <c r="CQ195" s="1"/>
  <c r="CM196" s="1"/>
  <c r="CI197" s="1"/>
  <c r="CE198" s="1"/>
  <c r="CA199" s="1"/>
  <c r="BW200" s="1"/>
  <c r="BS201" s="1"/>
  <c r="BO202" s="1"/>
  <c r="BK203" s="1"/>
  <c r="BG204" s="1"/>
  <c r="BC205" s="1"/>
  <c r="AY206" s="1"/>
  <c r="AU207" s="1"/>
  <c r="AQ208" s="1"/>
  <c r="AM209" s="1"/>
  <c r="CX193"/>
  <c r="CT194" s="1"/>
  <c r="CP195" s="1"/>
  <c r="CL196" s="1"/>
  <c r="CH197" s="1"/>
  <c r="CD198" s="1"/>
  <c r="BZ199" s="1"/>
  <c r="BV200" s="1"/>
  <c r="BR201" s="1"/>
  <c r="BN202" s="1"/>
  <c r="BJ203" s="1"/>
  <c r="BF204" s="1"/>
  <c r="BB205" s="1"/>
  <c r="AX206" s="1"/>
  <c r="AT207" s="1"/>
  <c r="AP208" s="1"/>
  <c r="AL209" s="1"/>
  <c r="DA192"/>
  <c r="CW193" s="1"/>
  <c r="CS194" s="1"/>
  <c r="CO195" s="1"/>
  <c r="CK196" s="1"/>
  <c r="CG197" s="1"/>
  <c r="CC198" s="1"/>
  <c r="BY199" s="1"/>
  <c r="BU200" s="1"/>
  <c r="BQ201" s="1"/>
  <c r="BM202" s="1"/>
  <c r="BI203" s="1"/>
  <c r="BE204" s="1"/>
  <c r="BA205" s="1"/>
  <c r="AW206" s="1"/>
  <c r="AS207" s="1"/>
  <c r="AO208" s="1"/>
  <c r="AK209" s="1"/>
  <c r="CZ192"/>
  <c r="CV193" s="1"/>
  <c r="CR194" s="1"/>
  <c r="CN195" s="1"/>
  <c r="CJ196" s="1"/>
  <c r="CF197" s="1"/>
  <c r="CB198" s="1"/>
  <c r="BX199" s="1"/>
  <c r="BT200" s="1"/>
  <c r="BP201" s="1"/>
  <c r="BL202" s="1"/>
  <c r="BH203" s="1"/>
  <c r="BD204" s="1"/>
  <c r="AZ205" s="1"/>
  <c r="AV206" s="1"/>
  <c r="AR207" s="1"/>
  <c r="AN208" s="1"/>
  <c r="AJ209" s="1"/>
  <c r="CY192"/>
  <c r="CU193" s="1"/>
  <c r="CQ194" s="1"/>
  <c r="CM195" s="1"/>
  <c r="CI196" s="1"/>
  <c r="CE197" s="1"/>
  <c r="CA198" s="1"/>
  <c r="BW199" s="1"/>
  <c r="BS200" s="1"/>
  <c r="BO201" s="1"/>
  <c r="BK202" s="1"/>
  <c r="BG203" s="1"/>
  <c r="BC204" s="1"/>
  <c r="AY205" s="1"/>
  <c r="AU206" s="1"/>
  <c r="AQ207" s="1"/>
  <c r="AM208" s="1"/>
  <c r="AI209" s="1"/>
  <c r="CX192"/>
  <c r="CT193" s="1"/>
  <c r="CP194" s="1"/>
  <c r="CL195" s="1"/>
  <c r="CH196" s="1"/>
  <c r="CD197" s="1"/>
  <c r="BZ198" s="1"/>
  <c r="BV199" s="1"/>
  <c r="BR200" s="1"/>
  <c r="BN201" s="1"/>
  <c r="BJ202" s="1"/>
  <c r="BF203" s="1"/>
  <c r="BB204" s="1"/>
  <c r="AX205" s="1"/>
  <c r="AT206" s="1"/>
  <c r="AP207" s="1"/>
  <c r="AL208" s="1"/>
  <c r="AH209" s="1"/>
  <c r="DA191"/>
  <c r="CW192" s="1"/>
  <c r="CS193" s="1"/>
  <c r="CO194" s="1"/>
  <c r="CK195" s="1"/>
  <c r="CG196" s="1"/>
  <c r="CC197" s="1"/>
  <c r="BY198" s="1"/>
  <c r="BU199" s="1"/>
  <c r="BQ200" s="1"/>
  <c r="BM201" s="1"/>
  <c r="BI202" s="1"/>
  <c r="BE203" s="1"/>
  <c r="BA204" s="1"/>
  <c r="AW205" s="1"/>
  <c r="AS206" s="1"/>
  <c r="AO207" s="1"/>
  <c r="AK208" s="1"/>
  <c r="AG209" s="1"/>
  <c r="CZ191"/>
  <c r="CV192" s="1"/>
  <c r="CR193" s="1"/>
  <c r="CN194" s="1"/>
  <c r="CJ195" s="1"/>
  <c r="CF196" s="1"/>
  <c r="CB197" s="1"/>
  <c r="BX198" s="1"/>
  <c r="BT199" s="1"/>
  <c r="BP200" s="1"/>
  <c r="BL201" s="1"/>
  <c r="BH202" s="1"/>
  <c r="BD203" s="1"/>
  <c r="AZ204" s="1"/>
  <c r="AV205" s="1"/>
  <c r="AR206" s="1"/>
  <c r="AN207" s="1"/>
  <c r="AJ208" s="1"/>
  <c r="AF209" s="1"/>
  <c r="CY191"/>
  <c r="CU192" s="1"/>
  <c r="CQ193" s="1"/>
  <c r="CM194" s="1"/>
  <c r="CI195" s="1"/>
  <c r="CE196" s="1"/>
  <c r="CA197" s="1"/>
  <c r="BW198" s="1"/>
  <c r="BS199" s="1"/>
  <c r="BO200" s="1"/>
  <c r="BK201" s="1"/>
  <c r="BG202" s="1"/>
  <c r="BC203" s="1"/>
  <c r="AY204" s="1"/>
  <c r="AU205" s="1"/>
  <c r="AQ206" s="1"/>
  <c r="AM207" s="1"/>
  <c r="AI208" s="1"/>
  <c r="AE209" s="1"/>
  <c r="CX191"/>
  <c r="CT192" s="1"/>
  <c r="CP193" s="1"/>
  <c r="CL194" s="1"/>
  <c r="CH195" s="1"/>
  <c r="CD196" s="1"/>
  <c r="BZ197" s="1"/>
  <c r="BV198" s="1"/>
  <c r="BR199" s="1"/>
  <c r="BN200" s="1"/>
  <c r="BJ201" s="1"/>
  <c r="BF202" s="1"/>
  <c r="BB203" s="1"/>
  <c r="AX204" s="1"/>
  <c r="AT205" s="1"/>
  <c r="AP206" s="1"/>
  <c r="AL207" s="1"/>
  <c r="AH208" s="1"/>
  <c r="AD209" s="1"/>
  <c r="DA189"/>
  <c r="CZ189"/>
  <c r="CY189"/>
  <c r="CX189"/>
  <c r="DA188"/>
  <c r="CW189" s="1"/>
  <c r="CZ188"/>
  <c r="CV189" s="1"/>
  <c r="CY188"/>
  <c r="CU189" s="1"/>
  <c r="CX188"/>
  <c r="CT189" s="1"/>
  <c r="DA187"/>
  <c r="CW188" s="1"/>
  <c r="CS189" s="1"/>
  <c r="CZ187"/>
  <c r="CV188" s="1"/>
  <c r="CR189" s="1"/>
  <c r="CY187"/>
  <c r="CU188" s="1"/>
  <c r="CQ189" s="1"/>
  <c r="CX187"/>
  <c r="CT188" s="1"/>
  <c r="CP189" s="1"/>
  <c r="DA186"/>
  <c r="CW187" s="1"/>
  <c r="CS188" s="1"/>
  <c r="CO189" s="1"/>
  <c r="CZ186"/>
  <c r="CV187" s="1"/>
  <c r="CR188" s="1"/>
  <c r="CN189" s="1"/>
  <c r="CY186"/>
  <c r="CU187" s="1"/>
  <c r="CQ188" s="1"/>
  <c r="CM189" s="1"/>
  <c r="CX186"/>
  <c r="CT187" s="1"/>
  <c r="CP188" s="1"/>
  <c r="CL189" s="1"/>
  <c r="DA185"/>
  <c r="CW186" s="1"/>
  <c r="CS187" s="1"/>
  <c r="CO188" s="1"/>
  <c r="CK189" s="1"/>
  <c r="CZ185"/>
  <c r="CV186" s="1"/>
  <c r="CR187" s="1"/>
  <c r="CN188" s="1"/>
  <c r="CJ189" s="1"/>
  <c r="CY185"/>
  <c r="CU186" s="1"/>
  <c r="CQ187" s="1"/>
  <c r="CM188" s="1"/>
  <c r="CI189" s="1"/>
  <c r="CX185"/>
  <c r="CT186" s="1"/>
  <c r="CP187" s="1"/>
  <c r="CL188" s="1"/>
  <c r="CH189" s="1"/>
  <c r="DA184"/>
  <c r="CW185" s="1"/>
  <c r="CS186" s="1"/>
  <c r="CO187" s="1"/>
  <c r="CK188" s="1"/>
  <c r="CG189" s="1"/>
  <c r="CZ184"/>
  <c r="CV185" s="1"/>
  <c r="CR186" s="1"/>
  <c r="CN187" s="1"/>
  <c r="CJ188" s="1"/>
  <c r="CF189" s="1"/>
  <c r="CY184"/>
  <c r="CU185" s="1"/>
  <c r="CQ186" s="1"/>
  <c r="CM187" s="1"/>
  <c r="CI188" s="1"/>
  <c r="CE189" s="1"/>
  <c r="CX184"/>
  <c r="CT185" s="1"/>
  <c r="CP186" s="1"/>
  <c r="CL187" s="1"/>
  <c r="CH188" s="1"/>
  <c r="CD189" s="1"/>
  <c r="DA183"/>
  <c r="CW184" s="1"/>
  <c r="CS185" s="1"/>
  <c r="CO186" s="1"/>
  <c r="CK187" s="1"/>
  <c r="CG188" s="1"/>
  <c r="CC189" s="1"/>
  <c r="CZ183"/>
  <c r="CV184" s="1"/>
  <c r="CR185" s="1"/>
  <c r="CN186" s="1"/>
  <c r="CJ187" s="1"/>
  <c r="CF188" s="1"/>
  <c r="CB189" s="1"/>
  <c r="CY183"/>
  <c r="CU184" s="1"/>
  <c r="CQ185" s="1"/>
  <c r="CM186" s="1"/>
  <c r="CI187" s="1"/>
  <c r="CE188" s="1"/>
  <c r="CA189" s="1"/>
  <c r="CX183"/>
  <c r="CT184" s="1"/>
  <c r="CP185" s="1"/>
  <c r="CL186" s="1"/>
  <c r="CH187" s="1"/>
  <c r="CD188" s="1"/>
  <c r="BZ189" s="1"/>
  <c r="DA182"/>
  <c r="CW183" s="1"/>
  <c r="CS184" s="1"/>
  <c r="CO185" s="1"/>
  <c r="CK186" s="1"/>
  <c r="CG187" s="1"/>
  <c r="CC188" s="1"/>
  <c r="BY189" s="1"/>
  <c r="CZ182"/>
  <c r="CV183" s="1"/>
  <c r="CR184" s="1"/>
  <c r="CN185" s="1"/>
  <c r="CJ186" s="1"/>
  <c r="CF187" s="1"/>
  <c r="CB188" s="1"/>
  <c r="BX189" s="1"/>
  <c r="CY182"/>
  <c r="CU183" s="1"/>
  <c r="CQ184" s="1"/>
  <c r="CM185" s="1"/>
  <c r="CI186" s="1"/>
  <c r="CE187" s="1"/>
  <c r="CA188" s="1"/>
  <c r="BW189" s="1"/>
  <c r="CX182"/>
  <c r="CT183" s="1"/>
  <c r="CP184" s="1"/>
  <c r="CL185" s="1"/>
  <c r="CH186" s="1"/>
  <c r="CD187" s="1"/>
  <c r="BZ188" s="1"/>
  <c r="BV189" s="1"/>
  <c r="DA181"/>
  <c r="CW182" s="1"/>
  <c r="CS183" s="1"/>
  <c r="CO184" s="1"/>
  <c r="CK185" s="1"/>
  <c r="CG186" s="1"/>
  <c r="CC187" s="1"/>
  <c r="BY188" s="1"/>
  <c r="BU189" s="1"/>
  <c r="CZ181"/>
  <c r="CV182" s="1"/>
  <c r="CR183" s="1"/>
  <c r="CN184" s="1"/>
  <c r="CJ185" s="1"/>
  <c r="CF186" s="1"/>
  <c r="CB187" s="1"/>
  <c r="BX188" s="1"/>
  <c r="BT189" s="1"/>
  <c r="CY181"/>
  <c r="CU182" s="1"/>
  <c r="CQ183" s="1"/>
  <c r="CM184" s="1"/>
  <c r="CI185" s="1"/>
  <c r="CE186" s="1"/>
  <c r="CA187" s="1"/>
  <c r="BW188" s="1"/>
  <c r="BS189" s="1"/>
  <c r="CX181"/>
  <c r="CT182" s="1"/>
  <c r="CP183" s="1"/>
  <c r="CL184" s="1"/>
  <c r="CH185" s="1"/>
  <c r="CD186" s="1"/>
  <c r="BZ187" s="1"/>
  <c r="BV188" s="1"/>
  <c r="BR189" s="1"/>
  <c r="DA180"/>
  <c r="CW181" s="1"/>
  <c r="CS182" s="1"/>
  <c r="CO183" s="1"/>
  <c r="CK184" s="1"/>
  <c r="CG185" s="1"/>
  <c r="CC186" s="1"/>
  <c r="BY187" s="1"/>
  <c r="BU188" s="1"/>
  <c r="BQ189" s="1"/>
  <c r="CZ180"/>
  <c r="CV181" s="1"/>
  <c r="CR182" s="1"/>
  <c r="CN183" s="1"/>
  <c r="CJ184" s="1"/>
  <c r="CF185" s="1"/>
  <c r="CB186" s="1"/>
  <c r="BX187" s="1"/>
  <c r="BT188" s="1"/>
  <c r="BP189" s="1"/>
  <c r="CY180"/>
  <c r="CU181" s="1"/>
  <c r="CQ182" s="1"/>
  <c r="CM183" s="1"/>
  <c r="CI184" s="1"/>
  <c r="CE185" s="1"/>
  <c r="CA186" s="1"/>
  <c r="BW187" s="1"/>
  <c r="BS188" s="1"/>
  <c r="BO189" s="1"/>
  <c r="CX180"/>
  <c r="CT181" s="1"/>
  <c r="CP182" s="1"/>
  <c r="CL183" s="1"/>
  <c r="CH184" s="1"/>
  <c r="CD185" s="1"/>
  <c r="BZ186" s="1"/>
  <c r="BV187" s="1"/>
  <c r="BR188" s="1"/>
  <c r="BN189" s="1"/>
  <c r="DA179"/>
  <c r="CW180" s="1"/>
  <c r="CS181" s="1"/>
  <c r="CO182" s="1"/>
  <c r="CK183" s="1"/>
  <c r="CG184" s="1"/>
  <c r="CC185" s="1"/>
  <c r="BY186" s="1"/>
  <c r="BU187" s="1"/>
  <c r="BQ188" s="1"/>
  <c r="BM189" s="1"/>
  <c r="CZ179"/>
  <c r="CV180" s="1"/>
  <c r="CR181" s="1"/>
  <c r="CN182" s="1"/>
  <c r="CJ183" s="1"/>
  <c r="CF184" s="1"/>
  <c r="CB185" s="1"/>
  <c r="BX186" s="1"/>
  <c r="BT187" s="1"/>
  <c r="BP188" s="1"/>
  <c r="BL189" s="1"/>
  <c r="CY179"/>
  <c r="CU180" s="1"/>
  <c r="CQ181" s="1"/>
  <c r="CM182" s="1"/>
  <c r="CI183" s="1"/>
  <c r="CE184" s="1"/>
  <c r="CA185" s="1"/>
  <c r="BW186" s="1"/>
  <c r="BS187" s="1"/>
  <c r="BO188" s="1"/>
  <c r="BK189" s="1"/>
  <c r="CX179"/>
  <c r="CT180" s="1"/>
  <c r="CP181" s="1"/>
  <c r="CL182" s="1"/>
  <c r="CH183" s="1"/>
  <c r="CD184" s="1"/>
  <c r="BZ185" s="1"/>
  <c r="BV186" s="1"/>
  <c r="BR187" s="1"/>
  <c r="BN188" s="1"/>
  <c r="BJ189" s="1"/>
  <c r="DA178"/>
  <c r="CW179" s="1"/>
  <c r="CS180" s="1"/>
  <c r="CO181" s="1"/>
  <c r="CK182" s="1"/>
  <c r="CG183" s="1"/>
  <c r="CC184" s="1"/>
  <c r="BY185" s="1"/>
  <c r="BU186" s="1"/>
  <c r="BQ187" s="1"/>
  <c r="BM188" s="1"/>
  <c r="BI189" s="1"/>
  <c r="CZ178"/>
  <c r="CV179" s="1"/>
  <c r="CR180" s="1"/>
  <c r="CN181" s="1"/>
  <c r="CJ182" s="1"/>
  <c r="CF183" s="1"/>
  <c r="CB184" s="1"/>
  <c r="BX185" s="1"/>
  <c r="BT186" s="1"/>
  <c r="BP187" s="1"/>
  <c r="BL188" s="1"/>
  <c r="BH189" s="1"/>
  <c r="CY178"/>
  <c r="CU179" s="1"/>
  <c r="CQ180" s="1"/>
  <c r="CM181" s="1"/>
  <c r="CI182" s="1"/>
  <c r="CE183" s="1"/>
  <c r="CA184" s="1"/>
  <c r="BW185" s="1"/>
  <c r="BS186" s="1"/>
  <c r="BO187" s="1"/>
  <c r="BK188" s="1"/>
  <c r="BG189" s="1"/>
  <c r="CX178"/>
  <c r="CT179"/>
  <c r="CP180" s="1"/>
  <c r="CL181" s="1"/>
  <c r="CH182" s="1"/>
  <c r="CD183" s="1"/>
  <c r="BZ184" s="1"/>
  <c r="BV185" s="1"/>
  <c r="BR186" s="1"/>
  <c r="BN187" s="1"/>
  <c r="BJ188" s="1"/>
  <c r="BF189" s="1"/>
  <c r="DA177"/>
  <c r="CW178" s="1"/>
  <c r="CS179" s="1"/>
  <c r="CO180" s="1"/>
  <c r="CK181" s="1"/>
  <c r="CG182" s="1"/>
  <c r="CC183" s="1"/>
  <c r="BY184" s="1"/>
  <c r="BU185" s="1"/>
  <c r="BQ186" s="1"/>
  <c r="BM187" s="1"/>
  <c r="BI188" s="1"/>
  <c r="BE189" s="1"/>
  <c r="CZ177"/>
  <c r="CV178" s="1"/>
  <c r="CR179" s="1"/>
  <c r="CN180" s="1"/>
  <c r="CJ181" s="1"/>
  <c r="CF182" s="1"/>
  <c r="CB183" s="1"/>
  <c r="BX184" s="1"/>
  <c r="BT185" s="1"/>
  <c r="BP186" s="1"/>
  <c r="BL187" s="1"/>
  <c r="BH188" s="1"/>
  <c r="BD189" s="1"/>
  <c r="CY177"/>
  <c r="CU178" s="1"/>
  <c r="CQ179" s="1"/>
  <c r="CM180" s="1"/>
  <c r="CI181" s="1"/>
  <c r="CE182" s="1"/>
  <c r="CA183" s="1"/>
  <c r="BW184" s="1"/>
  <c r="BS185" s="1"/>
  <c r="BO186" s="1"/>
  <c r="BK187" s="1"/>
  <c r="BG188" s="1"/>
  <c r="BC189" s="1"/>
  <c r="CX177"/>
  <c r="CT178" s="1"/>
  <c r="CP179" s="1"/>
  <c r="CL180" s="1"/>
  <c r="CH181" s="1"/>
  <c r="CD182" s="1"/>
  <c r="BZ183" s="1"/>
  <c r="BV184" s="1"/>
  <c r="BR185" s="1"/>
  <c r="BN186" s="1"/>
  <c r="BJ187" s="1"/>
  <c r="BF188" s="1"/>
  <c r="BB189" s="1"/>
  <c r="DA176"/>
  <c r="CW177" s="1"/>
  <c r="CS178" s="1"/>
  <c r="CO179" s="1"/>
  <c r="CK180" s="1"/>
  <c r="CG181" s="1"/>
  <c r="CC182" s="1"/>
  <c r="BY183" s="1"/>
  <c r="BU184" s="1"/>
  <c r="BQ185" s="1"/>
  <c r="BM186" s="1"/>
  <c r="BI187" s="1"/>
  <c r="BE188" s="1"/>
  <c r="BA189" s="1"/>
  <c r="CZ176"/>
  <c r="CV177"/>
  <c r="CR178" s="1"/>
  <c r="CN179" s="1"/>
  <c r="CJ180" s="1"/>
  <c r="CF181" s="1"/>
  <c r="CB182" s="1"/>
  <c r="BX183" s="1"/>
  <c r="BT184" s="1"/>
  <c r="BP185" s="1"/>
  <c r="BL186" s="1"/>
  <c r="BH187" s="1"/>
  <c r="BD188" s="1"/>
  <c r="AZ189" s="1"/>
  <c r="CY176"/>
  <c r="CU177" s="1"/>
  <c r="CQ178" s="1"/>
  <c r="CM179" s="1"/>
  <c r="CI180" s="1"/>
  <c r="CE181" s="1"/>
  <c r="CA182" s="1"/>
  <c r="BW183" s="1"/>
  <c r="BS184" s="1"/>
  <c r="BO185" s="1"/>
  <c r="BK186" s="1"/>
  <c r="BG187" s="1"/>
  <c r="BC188" s="1"/>
  <c r="AY189" s="1"/>
  <c r="CX176"/>
  <c r="CT177" s="1"/>
  <c r="CP178" s="1"/>
  <c r="CL179" s="1"/>
  <c r="CH180" s="1"/>
  <c r="CD181" s="1"/>
  <c r="BZ182" s="1"/>
  <c r="BV183" s="1"/>
  <c r="BR184" s="1"/>
  <c r="BN185" s="1"/>
  <c r="BJ186" s="1"/>
  <c r="BF187" s="1"/>
  <c r="BB188" s="1"/>
  <c r="AX189" s="1"/>
  <c r="DA175"/>
  <c r="CW176" s="1"/>
  <c r="CS177" s="1"/>
  <c r="CO178" s="1"/>
  <c r="CK179" s="1"/>
  <c r="CG180" s="1"/>
  <c r="CC181" s="1"/>
  <c r="BY182" s="1"/>
  <c r="BU183" s="1"/>
  <c r="BQ184" s="1"/>
  <c r="BM185" s="1"/>
  <c r="BI186" s="1"/>
  <c r="BE187" s="1"/>
  <c r="BA188" s="1"/>
  <c r="AW189" s="1"/>
  <c r="CZ175"/>
  <c r="CV176" s="1"/>
  <c r="CR177" s="1"/>
  <c r="CN178" s="1"/>
  <c r="CJ179" s="1"/>
  <c r="CF180" s="1"/>
  <c r="CB181" s="1"/>
  <c r="BX182" s="1"/>
  <c r="BT183" s="1"/>
  <c r="BP184" s="1"/>
  <c r="BL185" s="1"/>
  <c r="BH186" s="1"/>
  <c r="BD187" s="1"/>
  <c r="AZ188" s="1"/>
  <c r="AV189" s="1"/>
  <c r="CY175"/>
  <c r="CU176" s="1"/>
  <c r="CQ177" s="1"/>
  <c r="CM178" s="1"/>
  <c r="CI179" s="1"/>
  <c r="CE180" s="1"/>
  <c r="CA181" s="1"/>
  <c r="BW182" s="1"/>
  <c r="BS183" s="1"/>
  <c r="BO184" s="1"/>
  <c r="BK185" s="1"/>
  <c r="BG186" s="1"/>
  <c r="BC187" s="1"/>
  <c r="AY188" s="1"/>
  <c r="AU189" s="1"/>
  <c r="CX175"/>
  <c r="CT176" s="1"/>
  <c r="CP177" s="1"/>
  <c r="CL178" s="1"/>
  <c r="CH179" s="1"/>
  <c r="CD180" s="1"/>
  <c r="BZ181" s="1"/>
  <c r="BV182" s="1"/>
  <c r="BR183" s="1"/>
  <c r="BN184" s="1"/>
  <c r="BJ185" s="1"/>
  <c r="BF186" s="1"/>
  <c r="BB187" s="1"/>
  <c r="AX188" s="1"/>
  <c r="AT189" s="1"/>
  <c r="DA174"/>
  <c r="CW175" s="1"/>
  <c r="CS176" s="1"/>
  <c r="CO177" s="1"/>
  <c r="CK178" s="1"/>
  <c r="CG179" s="1"/>
  <c r="CC180" s="1"/>
  <c r="BY181" s="1"/>
  <c r="BU182" s="1"/>
  <c r="BQ183" s="1"/>
  <c r="BM184" s="1"/>
  <c r="BI185" s="1"/>
  <c r="BE186" s="1"/>
  <c r="BA187" s="1"/>
  <c r="AW188" s="1"/>
  <c r="AS189" s="1"/>
  <c r="CZ174"/>
  <c r="CV175" s="1"/>
  <c r="CR176" s="1"/>
  <c r="CN177" s="1"/>
  <c r="CJ178" s="1"/>
  <c r="CF179" s="1"/>
  <c r="CB180" s="1"/>
  <c r="BX181" s="1"/>
  <c r="BT182" s="1"/>
  <c r="BP183" s="1"/>
  <c r="BL184" s="1"/>
  <c r="BH185" s="1"/>
  <c r="BD186" s="1"/>
  <c r="AZ187" s="1"/>
  <c r="AV188" s="1"/>
  <c r="AR189" s="1"/>
  <c r="CY174"/>
  <c r="CU175" s="1"/>
  <c r="CQ176" s="1"/>
  <c r="CM177" s="1"/>
  <c r="CI178" s="1"/>
  <c r="CE179" s="1"/>
  <c r="CA180" s="1"/>
  <c r="BW181" s="1"/>
  <c r="BS182" s="1"/>
  <c r="BO183" s="1"/>
  <c r="BK184" s="1"/>
  <c r="BG185" s="1"/>
  <c r="BC186" s="1"/>
  <c r="AY187" s="1"/>
  <c r="AU188" s="1"/>
  <c r="AQ189" s="1"/>
  <c r="CX174"/>
  <c r="CT175" s="1"/>
  <c r="CP176" s="1"/>
  <c r="CL177" s="1"/>
  <c r="CH178" s="1"/>
  <c r="CD179" s="1"/>
  <c r="BZ180" s="1"/>
  <c r="BV181" s="1"/>
  <c r="BR182" s="1"/>
  <c r="BN183" s="1"/>
  <c r="BJ184" s="1"/>
  <c r="BF185" s="1"/>
  <c r="BB186" s="1"/>
  <c r="AX187" s="1"/>
  <c r="AT188" s="1"/>
  <c r="AP189" s="1"/>
  <c r="DA173"/>
  <c r="CW174" s="1"/>
  <c r="CS175" s="1"/>
  <c r="CO176" s="1"/>
  <c r="CK177" s="1"/>
  <c r="CG178" s="1"/>
  <c r="CC179" s="1"/>
  <c r="BY180" s="1"/>
  <c r="BU181" s="1"/>
  <c r="BQ182" s="1"/>
  <c r="BM183" s="1"/>
  <c r="BI184" s="1"/>
  <c r="BE185" s="1"/>
  <c r="BA186" s="1"/>
  <c r="AW187" s="1"/>
  <c r="AS188" s="1"/>
  <c r="AO189" s="1"/>
  <c r="CZ173"/>
  <c r="CV174" s="1"/>
  <c r="CR175" s="1"/>
  <c r="CN176" s="1"/>
  <c r="CJ177" s="1"/>
  <c r="CF178" s="1"/>
  <c r="CB179" s="1"/>
  <c r="BX180" s="1"/>
  <c r="BT181" s="1"/>
  <c r="BP182" s="1"/>
  <c r="BL183" s="1"/>
  <c r="BH184" s="1"/>
  <c r="BD185" s="1"/>
  <c r="AZ186" s="1"/>
  <c r="AV187" s="1"/>
  <c r="AR188" s="1"/>
  <c r="AN189" s="1"/>
  <c r="CY173"/>
  <c r="CU174" s="1"/>
  <c r="CQ175" s="1"/>
  <c r="CM176" s="1"/>
  <c r="CI177" s="1"/>
  <c r="CE178" s="1"/>
  <c r="CA179" s="1"/>
  <c r="BW180" s="1"/>
  <c r="BS181" s="1"/>
  <c r="BO182" s="1"/>
  <c r="BK183" s="1"/>
  <c r="BG184" s="1"/>
  <c r="BC185" s="1"/>
  <c r="AY186" s="1"/>
  <c r="AU187" s="1"/>
  <c r="AQ188" s="1"/>
  <c r="AM189" s="1"/>
  <c r="CX173"/>
  <c r="CT174" s="1"/>
  <c r="CP175" s="1"/>
  <c r="CL176" s="1"/>
  <c r="CH177" s="1"/>
  <c r="CD178" s="1"/>
  <c r="BZ179" s="1"/>
  <c r="BV180" s="1"/>
  <c r="BR181" s="1"/>
  <c r="BN182" s="1"/>
  <c r="BJ183" s="1"/>
  <c r="BF184" s="1"/>
  <c r="BB185" s="1"/>
  <c r="AX186" s="1"/>
  <c r="AT187" s="1"/>
  <c r="AP188" s="1"/>
  <c r="AL189" s="1"/>
  <c r="DA172"/>
  <c r="CW173" s="1"/>
  <c r="CS174" s="1"/>
  <c r="CO175" s="1"/>
  <c r="CK176" s="1"/>
  <c r="CG177" s="1"/>
  <c r="CC178" s="1"/>
  <c r="BY179" s="1"/>
  <c r="BU180" s="1"/>
  <c r="BQ181" s="1"/>
  <c r="BM182" s="1"/>
  <c r="BI183" s="1"/>
  <c r="BE184" s="1"/>
  <c r="BA185" s="1"/>
  <c r="AW186" s="1"/>
  <c r="AS187" s="1"/>
  <c r="AO188" s="1"/>
  <c r="AK189" s="1"/>
  <c r="CZ172"/>
  <c r="CV173" s="1"/>
  <c r="CR174" s="1"/>
  <c r="CN175" s="1"/>
  <c r="CJ176" s="1"/>
  <c r="CF177" s="1"/>
  <c r="CB178" s="1"/>
  <c r="BX179" s="1"/>
  <c r="BT180" s="1"/>
  <c r="BP181" s="1"/>
  <c r="BL182" s="1"/>
  <c r="BH183" s="1"/>
  <c r="BD184" s="1"/>
  <c r="AZ185" s="1"/>
  <c r="AV186" s="1"/>
  <c r="AR187" s="1"/>
  <c r="AN188" s="1"/>
  <c r="AJ189" s="1"/>
  <c r="CY172"/>
  <c r="CU173" s="1"/>
  <c r="CQ174" s="1"/>
  <c r="CM175" s="1"/>
  <c r="CI176" s="1"/>
  <c r="CE177" s="1"/>
  <c r="CA178" s="1"/>
  <c r="BW179" s="1"/>
  <c r="BS180" s="1"/>
  <c r="BO181" s="1"/>
  <c r="BK182" s="1"/>
  <c r="BG183" s="1"/>
  <c r="BC184" s="1"/>
  <c r="AY185" s="1"/>
  <c r="AU186" s="1"/>
  <c r="AQ187" s="1"/>
  <c r="AM188" s="1"/>
  <c r="AI189" s="1"/>
  <c r="CX172"/>
  <c r="CT173" s="1"/>
  <c r="CP174" s="1"/>
  <c r="CL175" s="1"/>
  <c r="CH176" s="1"/>
  <c r="CD177" s="1"/>
  <c r="BZ178" s="1"/>
  <c r="BV179" s="1"/>
  <c r="BR180" s="1"/>
  <c r="BN181" s="1"/>
  <c r="BJ182" s="1"/>
  <c r="BF183" s="1"/>
  <c r="BB184" s="1"/>
  <c r="AX185" s="1"/>
  <c r="AT186" s="1"/>
  <c r="AP187" s="1"/>
  <c r="AL188" s="1"/>
  <c r="AH189" s="1"/>
  <c r="DA171"/>
  <c r="CW172" s="1"/>
  <c r="CS173" s="1"/>
  <c r="CO174" s="1"/>
  <c r="CK175" s="1"/>
  <c r="CG176" s="1"/>
  <c r="CC177" s="1"/>
  <c r="BY178" s="1"/>
  <c r="BU179" s="1"/>
  <c r="BQ180" s="1"/>
  <c r="BM181" s="1"/>
  <c r="BI182" s="1"/>
  <c r="BE183" s="1"/>
  <c r="BA184" s="1"/>
  <c r="AW185" s="1"/>
  <c r="AS186" s="1"/>
  <c r="AO187" s="1"/>
  <c r="AK188" s="1"/>
  <c r="AG189" s="1"/>
  <c r="CZ171"/>
  <c r="CV172" s="1"/>
  <c r="CR173" s="1"/>
  <c r="CN174" s="1"/>
  <c r="CJ175" s="1"/>
  <c r="CF176" s="1"/>
  <c r="CB177" s="1"/>
  <c r="BX178" s="1"/>
  <c r="BT179" s="1"/>
  <c r="BP180" s="1"/>
  <c r="BL181" s="1"/>
  <c r="BH182" s="1"/>
  <c r="BD183" s="1"/>
  <c r="AZ184" s="1"/>
  <c r="AV185" s="1"/>
  <c r="AR186" s="1"/>
  <c r="AN187" s="1"/>
  <c r="AJ188" s="1"/>
  <c r="AF189" s="1"/>
  <c r="CY171"/>
  <c r="CU172" s="1"/>
  <c r="CQ173" s="1"/>
  <c r="CM174" s="1"/>
  <c r="CI175" s="1"/>
  <c r="CE176" s="1"/>
  <c r="CA177" s="1"/>
  <c r="BW178" s="1"/>
  <c r="BS179" s="1"/>
  <c r="BO180" s="1"/>
  <c r="BK181" s="1"/>
  <c r="BG182" s="1"/>
  <c r="BC183" s="1"/>
  <c r="AY184" s="1"/>
  <c r="AU185" s="1"/>
  <c r="AQ186" s="1"/>
  <c r="AM187" s="1"/>
  <c r="AI188" s="1"/>
  <c r="AE189" s="1"/>
  <c r="CX171"/>
  <c r="CT172" s="1"/>
  <c r="CP173" s="1"/>
  <c r="CL174" s="1"/>
  <c r="CH175" s="1"/>
  <c r="CD176" s="1"/>
  <c r="BZ177" s="1"/>
  <c r="BV178" s="1"/>
  <c r="BR179" s="1"/>
  <c r="BN180" s="1"/>
  <c r="BJ181" s="1"/>
  <c r="BF182" s="1"/>
  <c r="BB183" s="1"/>
  <c r="AX184" s="1"/>
  <c r="AT185" s="1"/>
  <c r="AP186" s="1"/>
  <c r="AL187" s="1"/>
  <c r="AH188" s="1"/>
  <c r="AD189" s="1"/>
  <c r="DA169"/>
  <c r="CZ169"/>
  <c r="CY169"/>
  <c r="CX169"/>
  <c r="DA168"/>
  <c r="CW169" s="1"/>
  <c r="CZ168"/>
  <c r="CV169" s="1"/>
  <c r="CY168"/>
  <c r="CU169" s="1"/>
  <c r="CX168"/>
  <c r="CT169" s="1"/>
  <c r="DA167"/>
  <c r="CW168"/>
  <c r="CS169" s="1"/>
  <c r="CZ167"/>
  <c r="CV168" s="1"/>
  <c r="CR169" s="1"/>
  <c r="CY167"/>
  <c r="CU168" s="1"/>
  <c r="CQ169" s="1"/>
  <c r="CX167"/>
  <c r="CT168" s="1"/>
  <c r="CP169" s="1"/>
  <c r="DA166"/>
  <c r="CW167" s="1"/>
  <c r="CS168" s="1"/>
  <c r="CO169" s="1"/>
  <c r="CZ166"/>
  <c r="CV167" s="1"/>
  <c r="CR168" s="1"/>
  <c r="CN169" s="1"/>
  <c r="CY166"/>
  <c r="CU167" s="1"/>
  <c r="CQ168" s="1"/>
  <c r="CM169" s="1"/>
  <c r="CX166"/>
  <c r="CT167" s="1"/>
  <c r="CP168" s="1"/>
  <c r="CL169" s="1"/>
  <c r="DA165"/>
  <c r="CW166" s="1"/>
  <c r="CS167" s="1"/>
  <c r="CO168" s="1"/>
  <c r="CK169" s="1"/>
  <c r="CZ165"/>
  <c r="CV166" s="1"/>
  <c r="CR167" s="1"/>
  <c r="CN168" s="1"/>
  <c r="CJ169" s="1"/>
  <c r="CY165"/>
  <c r="CU166" s="1"/>
  <c r="CQ167" s="1"/>
  <c r="CM168" s="1"/>
  <c r="CI169" s="1"/>
  <c r="CX165"/>
  <c r="CT166" s="1"/>
  <c r="CP167" s="1"/>
  <c r="CL168" s="1"/>
  <c r="CH169" s="1"/>
  <c r="DA164"/>
  <c r="CW165" s="1"/>
  <c r="CS166" s="1"/>
  <c r="CO167" s="1"/>
  <c r="CK168" s="1"/>
  <c r="CG169" s="1"/>
  <c r="CZ164"/>
  <c r="CV165" s="1"/>
  <c r="CR166" s="1"/>
  <c r="CN167" s="1"/>
  <c r="CJ168" s="1"/>
  <c r="CF169" s="1"/>
  <c r="CY164"/>
  <c r="CU165" s="1"/>
  <c r="CQ166" s="1"/>
  <c r="CM167" s="1"/>
  <c r="CI168" s="1"/>
  <c r="CE169" s="1"/>
  <c r="CX164"/>
  <c r="CT165" s="1"/>
  <c r="CP166" s="1"/>
  <c r="CL167" s="1"/>
  <c r="CH168" s="1"/>
  <c r="CD169" s="1"/>
  <c r="DA163"/>
  <c r="CW164" s="1"/>
  <c r="CS165" s="1"/>
  <c r="CO166" s="1"/>
  <c r="CK167" s="1"/>
  <c r="CG168" s="1"/>
  <c r="CC169" s="1"/>
  <c r="CZ163"/>
  <c r="CV164" s="1"/>
  <c r="CR165" s="1"/>
  <c r="CN166" s="1"/>
  <c r="CJ167" s="1"/>
  <c r="CF168" s="1"/>
  <c r="CB169" s="1"/>
  <c r="CY163"/>
  <c r="CU164" s="1"/>
  <c r="CQ165" s="1"/>
  <c r="CM166" s="1"/>
  <c r="CI167" s="1"/>
  <c r="CE168" s="1"/>
  <c r="CA169" s="1"/>
  <c r="CX163"/>
  <c r="CT164"/>
  <c r="CP165" s="1"/>
  <c r="CL166" s="1"/>
  <c r="CH167" s="1"/>
  <c r="CD168" s="1"/>
  <c r="BZ169" s="1"/>
  <c r="DA162"/>
  <c r="CW163" s="1"/>
  <c r="CS164" s="1"/>
  <c r="CO165" s="1"/>
  <c r="CK166" s="1"/>
  <c r="CG167" s="1"/>
  <c r="CC168" s="1"/>
  <c r="BY169" s="1"/>
  <c r="CZ162"/>
  <c r="CV163" s="1"/>
  <c r="CR164" s="1"/>
  <c r="CN165" s="1"/>
  <c r="CJ166" s="1"/>
  <c r="CF167" s="1"/>
  <c r="CB168" s="1"/>
  <c r="BX169" s="1"/>
  <c r="CY162"/>
  <c r="CU163" s="1"/>
  <c r="CQ164" s="1"/>
  <c r="CM165" s="1"/>
  <c r="CI166" s="1"/>
  <c r="CE167" s="1"/>
  <c r="CA168" s="1"/>
  <c r="BW169" s="1"/>
  <c r="CX162"/>
  <c r="CT163" s="1"/>
  <c r="CP164" s="1"/>
  <c r="CL165" s="1"/>
  <c r="CH166" s="1"/>
  <c r="CD167" s="1"/>
  <c r="BZ168" s="1"/>
  <c r="BV169" s="1"/>
  <c r="DA161"/>
  <c r="CW162" s="1"/>
  <c r="CS163" s="1"/>
  <c r="CO164" s="1"/>
  <c r="CK165" s="1"/>
  <c r="CG166" s="1"/>
  <c r="CC167" s="1"/>
  <c r="BY168" s="1"/>
  <c r="BU169" s="1"/>
  <c r="CZ161"/>
  <c r="CV162" s="1"/>
  <c r="CR163" s="1"/>
  <c r="CN164" s="1"/>
  <c r="CJ165" s="1"/>
  <c r="CF166" s="1"/>
  <c r="CB167" s="1"/>
  <c r="BX168" s="1"/>
  <c r="BT169" s="1"/>
  <c r="CY161"/>
  <c r="CU162" s="1"/>
  <c r="CQ163" s="1"/>
  <c r="CM164" s="1"/>
  <c r="CI165" s="1"/>
  <c r="CE166" s="1"/>
  <c r="CA167" s="1"/>
  <c r="BW168" s="1"/>
  <c r="BS169" s="1"/>
  <c r="CX161"/>
  <c r="CT162" s="1"/>
  <c r="CP163" s="1"/>
  <c r="CL164" s="1"/>
  <c r="CH165" s="1"/>
  <c r="CD166" s="1"/>
  <c r="BZ167" s="1"/>
  <c r="BV168" s="1"/>
  <c r="BR169" s="1"/>
  <c r="DA160"/>
  <c r="CW161" s="1"/>
  <c r="CS162" s="1"/>
  <c r="CO163" s="1"/>
  <c r="CK164" s="1"/>
  <c r="CG165" s="1"/>
  <c r="CC166" s="1"/>
  <c r="BY167" s="1"/>
  <c r="BU168" s="1"/>
  <c r="BQ169" s="1"/>
  <c r="CZ160"/>
  <c r="CV161" s="1"/>
  <c r="CR162" s="1"/>
  <c r="CN163" s="1"/>
  <c r="CJ164" s="1"/>
  <c r="CF165" s="1"/>
  <c r="CB166" s="1"/>
  <c r="BX167" s="1"/>
  <c r="BT168" s="1"/>
  <c r="BP169" s="1"/>
  <c r="CY160"/>
  <c r="CU161" s="1"/>
  <c r="CQ162" s="1"/>
  <c r="CM163" s="1"/>
  <c r="CI164" s="1"/>
  <c r="CE165" s="1"/>
  <c r="CA166" s="1"/>
  <c r="BW167" s="1"/>
  <c r="BS168" s="1"/>
  <c r="BO169" s="1"/>
  <c r="CX160"/>
  <c r="CT161" s="1"/>
  <c r="CP162" s="1"/>
  <c r="CL163" s="1"/>
  <c r="CH164" s="1"/>
  <c r="CD165" s="1"/>
  <c r="BZ166" s="1"/>
  <c r="BV167" s="1"/>
  <c r="BR168" s="1"/>
  <c r="BN169" s="1"/>
  <c r="DA159"/>
  <c r="CW160" s="1"/>
  <c r="CS161" s="1"/>
  <c r="CO162" s="1"/>
  <c r="CK163" s="1"/>
  <c r="CG164" s="1"/>
  <c r="CC165" s="1"/>
  <c r="BY166" s="1"/>
  <c r="BU167" s="1"/>
  <c r="BQ168" s="1"/>
  <c r="BM169" s="1"/>
  <c r="CZ159"/>
  <c r="CV160" s="1"/>
  <c r="CR161" s="1"/>
  <c r="CN162" s="1"/>
  <c r="CJ163" s="1"/>
  <c r="CF164" s="1"/>
  <c r="CB165" s="1"/>
  <c r="BX166" s="1"/>
  <c r="BT167" s="1"/>
  <c r="BP168" s="1"/>
  <c r="BL169" s="1"/>
  <c r="CY159"/>
  <c r="CU160" s="1"/>
  <c r="CQ161" s="1"/>
  <c r="CM162" s="1"/>
  <c r="CI163" s="1"/>
  <c r="CE164" s="1"/>
  <c r="CA165" s="1"/>
  <c r="BW166" s="1"/>
  <c r="BS167" s="1"/>
  <c r="BO168" s="1"/>
  <c r="BK169" s="1"/>
  <c r="CX159"/>
  <c r="CT160" s="1"/>
  <c r="CP161" s="1"/>
  <c r="CL162" s="1"/>
  <c r="CH163" s="1"/>
  <c r="CD164" s="1"/>
  <c r="BZ165" s="1"/>
  <c r="BV166" s="1"/>
  <c r="BR167" s="1"/>
  <c r="BN168" s="1"/>
  <c r="BJ169" s="1"/>
  <c r="DA158"/>
  <c r="CW159" s="1"/>
  <c r="CS160" s="1"/>
  <c r="CO161" s="1"/>
  <c r="CK162" s="1"/>
  <c r="CG163" s="1"/>
  <c r="CC164" s="1"/>
  <c r="BY165" s="1"/>
  <c r="BU166" s="1"/>
  <c r="BQ167" s="1"/>
  <c r="BM168" s="1"/>
  <c r="BI169" s="1"/>
  <c r="CZ158"/>
  <c r="CV159" s="1"/>
  <c r="CR160" s="1"/>
  <c r="CN161" s="1"/>
  <c r="CJ162" s="1"/>
  <c r="CF163" s="1"/>
  <c r="CB164" s="1"/>
  <c r="BX165" s="1"/>
  <c r="BT166" s="1"/>
  <c r="BP167" s="1"/>
  <c r="BL168" s="1"/>
  <c r="BH169" s="1"/>
  <c r="CY158"/>
  <c r="CU159" s="1"/>
  <c r="CQ160" s="1"/>
  <c r="CM161" s="1"/>
  <c r="CI162" s="1"/>
  <c r="CE163" s="1"/>
  <c r="CA164" s="1"/>
  <c r="BW165" s="1"/>
  <c r="BS166" s="1"/>
  <c r="BO167" s="1"/>
  <c r="BK168" s="1"/>
  <c r="BG169" s="1"/>
  <c r="CX158"/>
  <c r="CT159" s="1"/>
  <c r="CP160" s="1"/>
  <c r="CL161" s="1"/>
  <c r="CH162" s="1"/>
  <c r="CD163" s="1"/>
  <c r="BZ164" s="1"/>
  <c r="BV165" s="1"/>
  <c r="BR166" s="1"/>
  <c r="BN167" s="1"/>
  <c r="BJ168" s="1"/>
  <c r="BF169" s="1"/>
  <c r="DA157"/>
  <c r="CW158" s="1"/>
  <c r="CS159" s="1"/>
  <c r="CO160" s="1"/>
  <c r="CK161" s="1"/>
  <c r="CG162" s="1"/>
  <c r="CC163" s="1"/>
  <c r="BY164" s="1"/>
  <c r="BU165" s="1"/>
  <c r="BQ166" s="1"/>
  <c r="BM167" s="1"/>
  <c r="BI168" s="1"/>
  <c r="BE169" s="1"/>
  <c r="CZ157"/>
  <c r="CV158" s="1"/>
  <c r="CR159" s="1"/>
  <c r="CN160" s="1"/>
  <c r="CJ161" s="1"/>
  <c r="CF162" s="1"/>
  <c r="CB163" s="1"/>
  <c r="BX164" s="1"/>
  <c r="BT165" s="1"/>
  <c r="BP166" s="1"/>
  <c r="BL167" s="1"/>
  <c r="BH168" s="1"/>
  <c r="BD169" s="1"/>
  <c r="CY157"/>
  <c r="CU158" s="1"/>
  <c r="CQ159" s="1"/>
  <c r="CM160" s="1"/>
  <c r="CI161" s="1"/>
  <c r="CE162" s="1"/>
  <c r="CA163" s="1"/>
  <c r="BW164" s="1"/>
  <c r="BS165" s="1"/>
  <c r="BO166" s="1"/>
  <c r="BK167" s="1"/>
  <c r="BG168" s="1"/>
  <c r="BC169" s="1"/>
  <c r="CX157"/>
  <c r="CT158" s="1"/>
  <c r="CP159" s="1"/>
  <c r="CL160" s="1"/>
  <c r="CH161" s="1"/>
  <c r="CD162" s="1"/>
  <c r="BZ163" s="1"/>
  <c r="BV164" s="1"/>
  <c r="BR165" s="1"/>
  <c r="BN166" s="1"/>
  <c r="BJ167" s="1"/>
  <c r="BF168" s="1"/>
  <c r="BB169" s="1"/>
  <c r="DA156"/>
  <c r="CW157" s="1"/>
  <c r="CS158" s="1"/>
  <c r="CO159" s="1"/>
  <c r="CK160" s="1"/>
  <c r="CG161" s="1"/>
  <c r="CC162" s="1"/>
  <c r="BY163" s="1"/>
  <c r="BU164" s="1"/>
  <c r="BQ165" s="1"/>
  <c r="BM166" s="1"/>
  <c r="BI167" s="1"/>
  <c r="BE168" s="1"/>
  <c r="BA169" s="1"/>
  <c r="CZ156"/>
  <c r="CV157"/>
  <c r="CR158" s="1"/>
  <c r="CN159" s="1"/>
  <c r="CJ160" s="1"/>
  <c r="CF161" s="1"/>
  <c r="CB162" s="1"/>
  <c r="BX163" s="1"/>
  <c r="BT164" s="1"/>
  <c r="BP165" s="1"/>
  <c r="BL166" s="1"/>
  <c r="BH167" s="1"/>
  <c r="BD168" s="1"/>
  <c r="AZ169" s="1"/>
  <c r="CY156"/>
  <c r="CU157" s="1"/>
  <c r="CQ158" s="1"/>
  <c r="CM159" s="1"/>
  <c r="CI160" s="1"/>
  <c r="CE161" s="1"/>
  <c r="CA162" s="1"/>
  <c r="BW163" s="1"/>
  <c r="BS164" s="1"/>
  <c r="BO165" s="1"/>
  <c r="BK166" s="1"/>
  <c r="BG167" s="1"/>
  <c r="BC168" s="1"/>
  <c r="AY169" s="1"/>
  <c r="CX156"/>
  <c r="CT157" s="1"/>
  <c r="CP158" s="1"/>
  <c r="CL159" s="1"/>
  <c r="CH160" s="1"/>
  <c r="CD161" s="1"/>
  <c r="BZ162" s="1"/>
  <c r="BV163" s="1"/>
  <c r="BR164" s="1"/>
  <c r="BN165" s="1"/>
  <c r="BJ166" s="1"/>
  <c r="BF167" s="1"/>
  <c r="BB168" s="1"/>
  <c r="AX169" s="1"/>
  <c r="DA155"/>
  <c r="CW156" s="1"/>
  <c r="CS157" s="1"/>
  <c r="CO158"/>
  <c r="CK159" s="1"/>
  <c r="CG160" s="1"/>
  <c r="CC161" s="1"/>
  <c r="BY162" s="1"/>
  <c r="BU163" s="1"/>
  <c r="BQ164" s="1"/>
  <c r="BM165" s="1"/>
  <c r="BI166" s="1"/>
  <c r="BE167" s="1"/>
  <c r="BA168" s="1"/>
  <c r="AW169" s="1"/>
  <c r="CZ155"/>
  <c r="CV156" s="1"/>
  <c r="CR157" s="1"/>
  <c r="CN158" s="1"/>
  <c r="CJ159" s="1"/>
  <c r="CF160" s="1"/>
  <c r="CB161" s="1"/>
  <c r="BX162" s="1"/>
  <c r="BT163" s="1"/>
  <c r="BP164" s="1"/>
  <c r="BL165" s="1"/>
  <c r="BH166" s="1"/>
  <c r="BD167" s="1"/>
  <c r="AZ168" s="1"/>
  <c r="AV169" s="1"/>
  <c r="CY155"/>
  <c r="CU156" s="1"/>
  <c r="CQ157" s="1"/>
  <c r="CM158" s="1"/>
  <c r="CI159" s="1"/>
  <c r="CE160" s="1"/>
  <c r="CA161" s="1"/>
  <c r="BW162" s="1"/>
  <c r="BS163" s="1"/>
  <c r="BO164" s="1"/>
  <c r="BK165" s="1"/>
  <c r="BG166" s="1"/>
  <c r="BC167" s="1"/>
  <c r="AY168" s="1"/>
  <c r="AU169" s="1"/>
  <c r="CX155"/>
  <c r="CT156" s="1"/>
  <c r="CP157" s="1"/>
  <c r="CL158" s="1"/>
  <c r="CH159" s="1"/>
  <c r="CD160" s="1"/>
  <c r="BZ161" s="1"/>
  <c r="BV162" s="1"/>
  <c r="BR163" s="1"/>
  <c r="BN164" s="1"/>
  <c r="BJ165" s="1"/>
  <c r="BF166" s="1"/>
  <c r="BB167" s="1"/>
  <c r="AX168" s="1"/>
  <c r="AT169" s="1"/>
  <c r="DA154"/>
  <c r="CW155" s="1"/>
  <c r="CS156" s="1"/>
  <c r="CO157" s="1"/>
  <c r="CK158" s="1"/>
  <c r="CG159" s="1"/>
  <c r="CC160" s="1"/>
  <c r="BY161" s="1"/>
  <c r="BU162" s="1"/>
  <c r="BQ163" s="1"/>
  <c r="BM164" s="1"/>
  <c r="BI165" s="1"/>
  <c r="BE166" s="1"/>
  <c r="BA167" s="1"/>
  <c r="AW168" s="1"/>
  <c r="AS169" s="1"/>
  <c r="CZ154"/>
  <c r="CV155" s="1"/>
  <c r="CR156" s="1"/>
  <c r="CN157" s="1"/>
  <c r="CJ158" s="1"/>
  <c r="CF159" s="1"/>
  <c r="CB160" s="1"/>
  <c r="BX161" s="1"/>
  <c r="BT162" s="1"/>
  <c r="BP163" s="1"/>
  <c r="BL164" s="1"/>
  <c r="BH165" s="1"/>
  <c r="BD166" s="1"/>
  <c r="AZ167" s="1"/>
  <c r="AV168" s="1"/>
  <c r="AR169" s="1"/>
  <c r="CY154"/>
  <c r="CU155" s="1"/>
  <c r="CQ156" s="1"/>
  <c r="CM157" s="1"/>
  <c r="CI158" s="1"/>
  <c r="CE159" s="1"/>
  <c r="CA160" s="1"/>
  <c r="BW161" s="1"/>
  <c r="BS162" s="1"/>
  <c r="BO163" s="1"/>
  <c r="BK164" s="1"/>
  <c r="BG165" s="1"/>
  <c r="BC166" s="1"/>
  <c r="AY167" s="1"/>
  <c r="AU168" s="1"/>
  <c r="AQ169" s="1"/>
  <c r="CX154"/>
  <c r="CT155"/>
  <c r="CP156" s="1"/>
  <c r="CL157" s="1"/>
  <c r="CH158" s="1"/>
  <c r="CD159" s="1"/>
  <c r="BZ160" s="1"/>
  <c r="BV161" s="1"/>
  <c r="BR162" s="1"/>
  <c r="BN163" s="1"/>
  <c r="BJ164" s="1"/>
  <c r="BF165" s="1"/>
  <c r="BB166" s="1"/>
  <c r="AX167" s="1"/>
  <c r="AT168" s="1"/>
  <c r="AP169" s="1"/>
  <c r="DA153"/>
  <c r="CW154" s="1"/>
  <c r="CS155" s="1"/>
  <c r="CO156" s="1"/>
  <c r="CK157" s="1"/>
  <c r="CG158" s="1"/>
  <c r="CC159" s="1"/>
  <c r="BY160" s="1"/>
  <c r="BU161" s="1"/>
  <c r="BQ162" s="1"/>
  <c r="BM163" s="1"/>
  <c r="BI164" s="1"/>
  <c r="BE165" s="1"/>
  <c r="BA166" s="1"/>
  <c r="AW167" s="1"/>
  <c r="AS168" s="1"/>
  <c r="AO169" s="1"/>
  <c r="CZ153"/>
  <c r="CV154" s="1"/>
  <c r="CR155" s="1"/>
  <c r="CN156" s="1"/>
  <c r="CJ157" s="1"/>
  <c r="CF158" s="1"/>
  <c r="CB159" s="1"/>
  <c r="BX160" s="1"/>
  <c r="BT161" s="1"/>
  <c r="BP162" s="1"/>
  <c r="BL163" s="1"/>
  <c r="BH164" s="1"/>
  <c r="BD165" s="1"/>
  <c r="AZ166" s="1"/>
  <c r="AV167" s="1"/>
  <c r="AR168" s="1"/>
  <c r="AN169" s="1"/>
  <c r="CY153"/>
  <c r="CU154" s="1"/>
  <c r="CQ155" s="1"/>
  <c r="CM156" s="1"/>
  <c r="CI157" s="1"/>
  <c r="CE158" s="1"/>
  <c r="CA159" s="1"/>
  <c r="BW160" s="1"/>
  <c r="BS161" s="1"/>
  <c r="BO162" s="1"/>
  <c r="BK163" s="1"/>
  <c r="BG164" s="1"/>
  <c r="BC165" s="1"/>
  <c r="AY166" s="1"/>
  <c r="AU167" s="1"/>
  <c r="AQ168" s="1"/>
  <c r="AM169" s="1"/>
  <c r="CX153"/>
  <c r="CT154" s="1"/>
  <c r="CP155" s="1"/>
  <c r="CL156" s="1"/>
  <c r="CH157" s="1"/>
  <c r="CD158" s="1"/>
  <c r="BZ159" s="1"/>
  <c r="BV160" s="1"/>
  <c r="BR161" s="1"/>
  <c r="BN162" s="1"/>
  <c r="BJ163" s="1"/>
  <c r="BF164" s="1"/>
  <c r="BB165" s="1"/>
  <c r="AX166" s="1"/>
  <c r="AT167" s="1"/>
  <c r="AP168" s="1"/>
  <c r="AL169" s="1"/>
  <c r="DA152"/>
  <c r="CW153" s="1"/>
  <c r="CS154" s="1"/>
  <c r="CO155" s="1"/>
  <c r="CK156" s="1"/>
  <c r="CG157" s="1"/>
  <c r="CC158" s="1"/>
  <c r="BY159" s="1"/>
  <c r="BU160" s="1"/>
  <c r="BQ161" s="1"/>
  <c r="BM162" s="1"/>
  <c r="BI163" s="1"/>
  <c r="BE164" s="1"/>
  <c r="BA165" s="1"/>
  <c r="AW166" s="1"/>
  <c r="AS167" s="1"/>
  <c r="AO168" s="1"/>
  <c r="AK169" s="1"/>
  <c r="CZ152"/>
  <c r="CV153" s="1"/>
  <c r="CR154" s="1"/>
  <c r="CN155" s="1"/>
  <c r="CJ156" s="1"/>
  <c r="CF157" s="1"/>
  <c r="CB158" s="1"/>
  <c r="BX159" s="1"/>
  <c r="BT160" s="1"/>
  <c r="BP161" s="1"/>
  <c r="BL162" s="1"/>
  <c r="BH163" s="1"/>
  <c r="BD164" s="1"/>
  <c r="AZ165" s="1"/>
  <c r="AV166" s="1"/>
  <c r="AR167" s="1"/>
  <c r="AN168" s="1"/>
  <c r="AJ169" s="1"/>
  <c r="CY152"/>
  <c r="CU153" s="1"/>
  <c r="CQ154" s="1"/>
  <c r="CM155" s="1"/>
  <c r="CI156" s="1"/>
  <c r="CE157" s="1"/>
  <c r="CA158" s="1"/>
  <c r="BW159" s="1"/>
  <c r="BS160" s="1"/>
  <c r="BO161" s="1"/>
  <c r="BK162" s="1"/>
  <c r="BG163" s="1"/>
  <c r="BC164" s="1"/>
  <c r="AY165" s="1"/>
  <c r="AU166" s="1"/>
  <c r="AQ167" s="1"/>
  <c r="AM168" s="1"/>
  <c r="AI169" s="1"/>
  <c r="CX152"/>
  <c r="CT153" s="1"/>
  <c r="CP154" s="1"/>
  <c r="CL155" s="1"/>
  <c r="CH156" s="1"/>
  <c r="CD157" s="1"/>
  <c r="BZ158" s="1"/>
  <c r="BV159" s="1"/>
  <c r="BR160" s="1"/>
  <c r="BN161" s="1"/>
  <c r="BJ162" s="1"/>
  <c r="BF163" s="1"/>
  <c r="BB164" s="1"/>
  <c r="AX165" s="1"/>
  <c r="AT166" s="1"/>
  <c r="AP167" s="1"/>
  <c r="AL168" s="1"/>
  <c r="AH169" s="1"/>
  <c r="DA151"/>
  <c r="CW152" s="1"/>
  <c r="CS153" s="1"/>
  <c r="CO154" s="1"/>
  <c r="CK155" s="1"/>
  <c r="CG156" s="1"/>
  <c r="CC157" s="1"/>
  <c r="BY158" s="1"/>
  <c r="BU159" s="1"/>
  <c r="BQ160" s="1"/>
  <c r="BM161" s="1"/>
  <c r="BI162" s="1"/>
  <c r="BE163" s="1"/>
  <c r="BA164" s="1"/>
  <c r="AW165" s="1"/>
  <c r="AS166" s="1"/>
  <c r="AO167" s="1"/>
  <c r="AK168" s="1"/>
  <c r="AG169" s="1"/>
  <c r="CZ151"/>
  <c r="CV152" s="1"/>
  <c r="CR153" s="1"/>
  <c r="CN154" s="1"/>
  <c r="CJ155" s="1"/>
  <c r="CF156" s="1"/>
  <c r="CB157" s="1"/>
  <c r="BX158" s="1"/>
  <c r="BT159" s="1"/>
  <c r="BP160" s="1"/>
  <c r="BL161" s="1"/>
  <c r="BH162" s="1"/>
  <c r="BD163" s="1"/>
  <c r="AZ164" s="1"/>
  <c r="AV165" s="1"/>
  <c r="AR166" s="1"/>
  <c r="AN167" s="1"/>
  <c r="AJ168" s="1"/>
  <c r="AF169" s="1"/>
  <c r="CY151"/>
  <c r="CU152" s="1"/>
  <c r="CQ153" s="1"/>
  <c r="CM154" s="1"/>
  <c r="CI155" s="1"/>
  <c r="CE156" s="1"/>
  <c r="CA157" s="1"/>
  <c r="BW158" s="1"/>
  <c r="BS159" s="1"/>
  <c r="BO160" s="1"/>
  <c r="BK161" s="1"/>
  <c r="BG162" s="1"/>
  <c r="BC163" s="1"/>
  <c r="AY164" s="1"/>
  <c r="AU165" s="1"/>
  <c r="AQ166" s="1"/>
  <c r="AM167" s="1"/>
  <c r="AI168" s="1"/>
  <c r="AE169" s="1"/>
  <c r="CX151"/>
  <c r="CT152" s="1"/>
  <c r="CP153" s="1"/>
  <c r="CL154" s="1"/>
  <c r="CH155" s="1"/>
  <c r="CD156" s="1"/>
  <c r="BZ157" s="1"/>
  <c r="BV158" s="1"/>
  <c r="BR159" s="1"/>
  <c r="BN160" s="1"/>
  <c r="BJ161" s="1"/>
  <c r="BF162" s="1"/>
  <c r="BB163" s="1"/>
  <c r="AX164" s="1"/>
  <c r="AT165" s="1"/>
  <c r="AP166" s="1"/>
  <c r="AL167" s="1"/>
  <c r="AH168" s="1"/>
  <c r="AD169" s="1"/>
  <c r="CX131"/>
  <c r="CT132" s="1"/>
  <c r="CP133" s="1"/>
  <c r="CL134" s="1"/>
  <c r="CH135" s="1"/>
  <c r="CD136" s="1"/>
  <c r="BZ137" s="1"/>
  <c r="BV138" s="1"/>
  <c r="BR139" s="1"/>
  <c r="BN140" s="1"/>
  <c r="BJ141" s="1"/>
  <c r="BF142" s="1"/>
  <c r="BB143" s="1"/>
  <c r="AX144" s="1"/>
  <c r="AT145" s="1"/>
  <c r="AP146" s="1"/>
  <c r="AL147" s="1"/>
  <c r="AH148" s="1"/>
  <c r="AD149" s="1"/>
  <c r="CY131"/>
  <c r="CU132" s="1"/>
  <c r="CQ133" s="1"/>
  <c r="CM134" s="1"/>
  <c r="CI135" s="1"/>
  <c r="CE136" s="1"/>
  <c r="CA137" s="1"/>
  <c r="BW138" s="1"/>
  <c r="BS139" s="1"/>
  <c r="BO140" s="1"/>
  <c r="BK141" s="1"/>
  <c r="BG142" s="1"/>
  <c r="BC143" s="1"/>
  <c r="AY144" s="1"/>
  <c r="AU145" s="1"/>
  <c r="AQ146" s="1"/>
  <c r="AM147" s="1"/>
  <c r="AI148" s="1"/>
  <c r="AE149" s="1"/>
  <c r="CZ131"/>
  <c r="CV132" s="1"/>
  <c r="CR133" s="1"/>
  <c r="CN134" s="1"/>
  <c r="CJ135" s="1"/>
  <c r="CF136" s="1"/>
  <c r="CB137" s="1"/>
  <c r="BX138" s="1"/>
  <c r="BT139" s="1"/>
  <c r="BP140" s="1"/>
  <c r="BL141" s="1"/>
  <c r="BH142" s="1"/>
  <c r="BD143" s="1"/>
  <c r="AZ144" s="1"/>
  <c r="AV145" s="1"/>
  <c r="AR146" s="1"/>
  <c r="AN147" s="1"/>
  <c r="AJ148" s="1"/>
  <c r="AF149" s="1"/>
  <c r="DA131"/>
  <c r="CW132" s="1"/>
  <c r="CS133" s="1"/>
  <c r="CO134" s="1"/>
  <c r="CK135" s="1"/>
  <c r="CG136" s="1"/>
  <c r="CC137" s="1"/>
  <c r="BY138" s="1"/>
  <c r="BU139" s="1"/>
  <c r="BQ140" s="1"/>
  <c r="BM141" s="1"/>
  <c r="BI142" s="1"/>
  <c r="BE143" s="1"/>
  <c r="BA144" s="1"/>
  <c r="AW145" s="1"/>
  <c r="AS146" s="1"/>
  <c r="AO147" s="1"/>
  <c r="AK148" s="1"/>
  <c r="AG149" s="1"/>
  <c r="CX132"/>
  <c r="CT133" s="1"/>
  <c r="CP134" s="1"/>
  <c r="CL135" s="1"/>
  <c r="CH136" s="1"/>
  <c r="CD137" s="1"/>
  <c r="BZ138" s="1"/>
  <c r="BV139" s="1"/>
  <c r="BR140" s="1"/>
  <c r="BN141" s="1"/>
  <c r="BJ142" s="1"/>
  <c r="BF143" s="1"/>
  <c r="BB144" s="1"/>
  <c r="AX145" s="1"/>
  <c r="AT146" s="1"/>
  <c r="AP147" s="1"/>
  <c r="AL148" s="1"/>
  <c r="AH149" s="1"/>
  <c r="CY132"/>
  <c r="CU133" s="1"/>
  <c r="CQ134" s="1"/>
  <c r="CM135" s="1"/>
  <c r="CI136" s="1"/>
  <c r="CE137" s="1"/>
  <c r="CA138" s="1"/>
  <c r="BW139" s="1"/>
  <c r="BS140" s="1"/>
  <c r="BO141" s="1"/>
  <c r="BK142" s="1"/>
  <c r="BG143" s="1"/>
  <c r="BC144" s="1"/>
  <c r="AY145" s="1"/>
  <c r="AU146" s="1"/>
  <c r="AQ147" s="1"/>
  <c r="AM148" s="1"/>
  <c r="AI149" s="1"/>
  <c r="CZ132"/>
  <c r="CV133" s="1"/>
  <c r="CR134" s="1"/>
  <c r="CN135" s="1"/>
  <c r="CJ136" s="1"/>
  <c r="CF137" s="1"/>
  <c r="CB138" s="1"/>
  <c r="BX139" s="1"/>
  <c r="BT140" s="1"/>
  <c r="BP141" s="1"/>
  <c r="BL142" s="1"/>
  <c r="BH143" s="1"/>
  <c r="BD144" s="1"/>
  <c r="AZ145" s="1"/>
  <c r="AV146" s="1"/>
  <c r="AR147" s="1"/>
  <c r="AN148" s="1"/>
  <c r="AJ149" s="1"/>
  <c r="DA132"/>
  <c r="CW133" s="1"/>
  <c r="CS134" s="1"/>
  <c r="CO135" s="1"/>
  <c r="CK136" s="1"/>
  <c r="CG137" s="1"/>
  <c r="CC138" s="1"/>
  <c r="BY139" s="1"/>
  <c r="BU140" s="1"/>
  <c r="BQ141" s="1"/>
  <c r="BM142" s="1"/>
  <c r="BI143" s="1"/>
  <c r="BE144" s="1"/>
  <c r="BA145" s="1"/>
  <c r="AW146" s="1"/>
  <c r="AS147" s="1"/>
  <c r="AO148" s="1"/>
  <c r="AK149" s="1"/>
  <c r="CX133"/>
  <c r="CT134" s="1"/>
  <c r="CP135" s="1"/>
  <c r="CL136" s="1"/>
  <c r="CH137" s="1"/>
  <c r="CD138" s="1"/>
  <c r="BZ139" s="1"/>
  <c r="BV140" s="1"/>
  <c r="BR141" s="1"/>
  <c r="BN142" s="1"/>
  <c r="BJ143" s="1"/>
  <c r="BF144" s="1"/>
  <c r="BB145" s="1"/>
  <c r="AX146" s="1"/>
  <c r="AT147" s="1"/>
  <c r="AP148" s="1"/>
  <c r="AL149" s="1"/>
  <c r="CY133"/>
  <c r="CU134" s="1"/>
  <c r="CQ135" s="1"/>
  <c r="CM136" s="1"/>
  <c r="CI137" s="1"/>
  <c r="CE138" s="1"/>
  <c r="CA139" s="1"/>
  <c r="BW140" s="1"/>
  <c r="BS141" s="1"/>
  <c r="BO142" s="1"/>
  <c r="BK143" s="1"/>
  <c r="BG144" s="1"/>
  <c r="BC145" s="1"/>
  <c r="AY146" s="1"/>
  <c r="AU147" s="1"/>
  <c r="AQ148" s="1"/>
  <c r="AM149" s="1"/>
  <c r="CZ133"/>
  <c r="CV134" s="1"/>
  <c r="CR135" s="1"/>
  <c r="CN136" s="1"/>
  <c r="CJ137" s="1"/>
  <c r="CF138" s="1"/>
  <c r="CB139" s="1"/>
  <c r="BX140" s="1"/>
  <c r="BT141" s="1"/>
  <c r="BP142" s="1"/>
  <c r="BL143" s="1"/>
  <c r="BH144" s="1"/>
  <c r="BD145" s="1"/>
  <c r="AZ146" s="1"/>
  <c r="AV147" s="1"/>
  <c r="AR148" s="1"/>
  <c r="AN149" s="1"/>
  <c r="DA133"/>
  <c r="CW134" s="1"/>
  <c r="CS135" s="1"/>
  <c r="CO136" s="1"/>
  <c r="CK137" s="1"/>
  <c r="CG138" s="1"/>
  <c r="CC139" s="1"/>
  <c r="BY140" s="1"/>
  <c r="BU141" s="1"/>
  <c r="BQ142" s="1"/>
  <c r="BM143" s="1"/>
  <c r="BI144" s="1"/>
  <c r="BE145" s="1"/>
  <c r="BA146" s="1"/>
  <c r="AW147" s="1"/>
  <c r="AS148" s="1"/>
  <c r="AO149" s="1"/>
  <c r="CX134"/>
  <c r="CT135" s="1"/>
  <c r="CP136" s="1"/>
  <c r="CL137" s="1"/>
  <c r="CH138" s="1"/>
  <c r="CD139" s="1"/>
  <c r="BZ140" s="1"/>
  <c r="BV141" s="1"/>
  <c r="BR142" s="1"/>
  <c r="BN143" s="1"/>
  <c r="BJ144" s="1"/>
  <c r="BF145" s="1"/>
  <c r="BB146" s="1"/>
  <c r="AX147" s="1"/>
  <c r="AT148" s="1"/>
  <c r="AP149" s="1"/>
  <c r="CY134"/>
  <c r="CU135" s="1"/>
  <c r="CQ136" s="1"/>
  <c r="CM137" s="1"/>
  <c r="CI138" s="1"/>
  <c r="CE139" s="1"/>
  <c r="CA140" s="1"/>
  <c r="BW141" s="1"/>
  <c r="BS142" s="1"/>
  <c r="BO143" s="1"/>
  <c r="BK144" s="1"/>
  <c r="BG145" s="1"/>
  <c r="BC146" s="1"/>
  <c r="AY147" s="1"/>
  <c r="AU148" s="1"/>
  <c r="AQ149" s="1"/>
  <c r="CZ134"/>
  <c r="CV135" s="1"/>
  <c r="CR136" s="1"/>
  <c r="CN137" s="1"/>
  <c r="CJ138" s="1"/>
  <c r="CF139" s="1"/>
  <c r="CB140" s="1"/>
  <c r="BX141" s="1"/>
  <c r="BT142" s="1"/>
  <c r="BP143" s="1"/>
  <c r="BL144" s="1"/>
  <c r="BH145" s="1"/>
  <c r="BD146" s="1"/>
  <c r="AZ147" s="1"/>
  <c r="AV148" s="1"/>
  <c r="AR149" s="1"/>
  <c r="DA134"/>
  <c r="CW135" s="1"/>
  <c r="CS136" s="1"/>
  <c r="CO137" s="1"/>
  <c r="CK138" s="1"/>
  <c r="CG139" s="1"/>
  <c r="CC140" s="1"/>
  <c r="BY141" s="1"/>
  <c r="BU142" s="1"/>
  <c r="BQ143" s="1"/>
  <c r="BM144" s="1"/>
  <c r="BI145" s="1"/>
  <c r="BE146" s="1"/>
  <c r="BA147" s="1"/>
  <c r="AW148" s="1"/>
  <c r="AS149" s="1"/>
  <c r="CX135"/>
  <c r="CT136" s="1"/>
  <c r="CP137" s="1"/>
  <c r="CL138" s="1"/>
  <c r="CH139" s="1"/>
  <c r="CD140" s="1"/>
  <c r="BZ141" s="1"/>
  <c r="BV142" s="1"/>
  <c r="BR143" s="1"/>
  <c r="BN144" s="1"/>
  <c r="BJ145" s="1"/>
  <c r="BF146" s="1"/>
  <c r="BB147" s="1"/>
  <c r="AX148" s="1"/>
  <c r="AT149" s="1"/>
  <c r="CY135"/>
  <c r="CU136" s="1"/>
  <c r="CQ137" s="1"/>
  <c r="CM138" s="1"/>
  <c r="CI139" s="1"/>
  <c r="CE140" s="1"/>
  <c r="CA141" s="1"/>
  <c r="BW142" s="1"/>
  <c r="BS143" s="1"/>
  <c r="BO144" s="1"/>
  <c r="BK145" s="1"/>
  <c r="BG146" s="1"/>
  <c r="BC147" s="1"/>
  <c r="AY148" s="1"/>
  <c r="AU149" s="1"/>
  <c r="CZ135"/>
  <c r="CV136" s="1"/>
  <c r="CR137" s="1"/>
  <c r="CN138" s="1"/>
  <c r="CJ139" s="1"/>
  <c r="CF140" s="1"/>
  <c r="CB141" s="1"/>
  <c r="BX142" s="1"/>
  <c r="BT143" s="1"/>
  <c r="BP144" s="1"/>
  <c r="BL145" s="1"/>
  <c r="BH146" s="1"/>
  <c r="BD147" s="1"/>
  <c r="AZ148" s="1"/>
  <c r="AV149" s="1"/>
  <c r="DA135"/>
  <c r="CW136" s="1"/>
  <c r="CS137" s="1"/>
  <c r="CO138" s="1"/>
  <c r="CK139" s="1"/>
  <c r="CG140" s="1"/>
  <c r="CC141" s="1"/>
  <c r="BY142" s="1"/>
  <c r="BU143" s="1"/>
  <c r="BQ144" s="1"/>
  <c r="BM145" s="1"/>
  <c r="BI146" s="1"/>
  <c r="BE147" s="1"/>
  <c r="BA148" s="1"/>
  <c r="AW149" s="1"/>
  <c r="CX136"/>
  <c r="CT137" s="1"/>
  <c r="CP138" s="1"/>
  <c r="CL139" s="1"/>
  <c r="CH140" s="1"/>
  <c r="CD141" s="1"/>
  <c r="BZ142" s="1"/>
  <c r="BV143" s="1"/>
  <c r="BR144" s="1"/>
  <c r="BN145" s="1"/>
  <c r="BJ146" s="1"/>
  <c r="BF147" s="1"/>
  <c r="BB148" s="1"/>
  <c r="AX149" s="1"/>
  <c r="CY136"/>
  <c r="CU137" s="1"/>
  <c r="CQ138" s="1"/>
  <c r="CM139" s="1"/>
  <c r="CI140" s="1"/>
  <c r="CE141" s="1"/>
  <c r="CA142" s="1"/>
  <c r="BW143" s="1"/>
  <c r="BS144" s="1"/>
  <c r="BO145" s="1"/>
  <c r="BK146" s="1"/>
  <c r="BG147" s="1"/>
  <c r="BC148" s="1"/>
  <c r="AY149" s="1"/>
  <c r="CZ136"/>
  <c r="DA136"/>
  <c r="CW137" s="1"/>
  <c r="CS138" s="1"/>
  <c r="CO139" s="1"/>
  <c r="CK140" s="1"/>
  <c r="CG141" s="1"/>
  <c r="CC142" s="1"/>
  <c r="BY143" s="1"/>
  <c r="BU144" s="1"/>
  <c r="BQ145" s="1"/>
  <c r="BM146" s="1"/>
  <c r="BI147" s="1"/>
  <c r="BE148" s="1"/>
  <c r="BA149" s="1"/>
  <c r="CV137"/>
  <c r="CR138" s="1"/>
  <c r="CN139" s="1"/>
  <c r="CJ140" s="1"/>
  <c r="CF141" s="1"/>
  <c r="CB142" s="1"/>
  <c r="BX143" s="1"/>
  <c r="BT144" s="1"/>
  <c r="BP145" s="1"/>
  <c r="BL146" s="1"/>
  <c r="BH147" s="1"/>
  <c r="BD148" s="1"/>
  <c r="AZ149" s="1"/>
  <c r="CX137"/>
  <c r="CT138" s="1"/>
  <c r="CP139" s="1"/>
  <c r="CL140" s="1"/>
  <c r="CH141" s="1"/>
  <c r="CD142" s="1"/>
  <c r="BZ143" s="1"/>
  <c r="BV144" s="1"/>
  <c r="BR145" s="1"/>
  <c r="BN146" s="1"/>
  <c r="BJ147" s="1"/>
  <c r="BF148" s="1"/>
  <c r="BB149" s="1"/>
  <c r="CY137"/>
  <c r="CU138" s="1"/>
  <c r="CQ139" s="1"/>
  <c r="CM140" s="1"/>
  <c r="CI141" s="1"/>
  <c r="CE142" s="1"/>
  <c r="CA143" s="1"/>
  <c r="BW144" s="1"/>
  <c r="BS145" s="1"/>
  <c r="BO146" s="1"/>
  <c r="BK147" s="1"/>
  <c r="BG148" s="1"/>
  <c r="BC149" s="1"/>
  <c r="CZ137"/>
  <c r="CV138" s="1"/>
  <c r="CR139" s="1"/>
  <c r="CN140" s="1"/>
  <c r="CJ141" s="1"/>
  <c r="CF142" s="1"/>
  <c r="CB143" s="1"/>
  <c r="BX144" s="1"/>
  <c r="BT145" s="1"/>
  <c r="BP146" s="1"/>
  <c r="BL147" s="1"/>
  <c r="BH148" s="1"/>
  <c r="BD149" s="1"/>
  <c r="DA137"/>
  <c r="CW138" s="1"/>
  <c r="CS139" s="1"/>
  <c r="CO140" s="1"/>
  <c r="CK141" s="1"/>
  <c r="CG142" s="1"/>
  <c r="CC143" s="1"/>
  <c r="BY144" s="1"/>
  <c r="BU145" s="1"/>
  <c r="BQ146" s="1"/>
  <c r="BM147" s="1"/>
  <c r="BI148" s="1"/>
  <c r="BE149" s="1"/>
  <c r="CX138"/>
  <c r="CT139" s="1"/>
  <c r="CP140" s="1"/>
  <c r="CL141" s="1"/>
  <c r="CH142" s="1"/>
  <c r="CD143" s="1"/>
  <c r="BZ144" s="1"/>
  <c r="BV145" s="1"/>
  <c r="BR146" s="1"/>
  <c r="BN147" s="1"/>
  <c r="BJ148" s="1"/>
  <c r="BF149" s="1"/>
  <c r="CY138"/>
  <c r="CU139" s="1"/>
  <c r="CQ140" s="1"/>
  <c r="CM141" s="1"/>
  <c r="CI142" s="1"/>
  <c r="CE143" s="1"/>
  <c r="CA144" s="1"/>
  <c r="BW145" s="1"/>
  <c r="BS146" s="1"/>
  <c r="BO147" s="1"/>
  <c r="BK148" s="1"/>
  <c r="BG149" s="1"/>
  <c r="CZ138"/>
  <c r="CV139" s="1"/>
  <c r="CR140" s="1"/>
  <c r="CN141" s="1"/>
  <c r="CJ142" s="1"/>
  <c r="CF143" s="1"/>
  <c r="CB144" s="1"/>
  <c r="BX145" s="1"/>
  <c r="BT146" s="1"/>
  <c r="BP147" s="1"/>
  <c r="BL148" s="1"/>
  <c r="BH149" s="1"/>
  <c r="DA138"/>
  <c r="CW139" s="1"/>
  <c r="CS140" s="1"/>
  <c r="CO141" s="1"/>
  <c r="CK142" s="1"/>
  <c r="CG143" s="1"/>
  <c r="CC144" s="1"/>
  <c r="BY145" s="1"/>
  <c r="BU146" s="1"/>
  <c r="BQ147" s="1"/>
  <c r="BM148" s="1"/>
  <c r="BI149" s="1"/>
  <c r="CX139"/>
  <c r="CT140" s="1"/>
  <c r="CP141" s="1"/>
  <c r="CL142" s="1"/>
  <c r="CH143" s="1"/>
  <c r="CD144" s="1"/>
  <c r="BZ145" s="1"/>
  <c r="BV146" s="1"/>
  <c r="BR147" s="1"/>
  <c r="BN148" s="1"/>
  <c r="BJ149" s="1"/>
  <c r="CY139"/>
  <c r="CU140" s="1"/>
  <c r="CQ141" s="1"/>
  <c r="CM142" s="1"/>
  <c r="CI143" s="1"/>
  <c r="CE144" s="1"/>
  <c r="CA145" s="1"/>
  <c r="BW146" s="1"/>
  <c r="BS147" s="1"/>
  <c r="BO148" s="1"/>
  <c r="BK149" s="1"/>
  <c r="CZ139"/>
  <c r="CV140" s="1"/>
  <c r="CR141" s="1"/>
  <c r="CN142" s="1"/>
  <c r="CJ143" s="1"/>
  <c r="CF144" s="1"/>
  <c r="CB145" s="1"/>
  <c r="BX146" s="1"/>
  <c r="BT147" s="1"/>
  <c r="BP148" s="1"/>
  <c r="BL149" s="1"/>
  <c r="DA139"/>
  <c r="CW140" s="1"/>
  <c r="CS141" s="1"/>
  <c r="CO142" s="1"/>
  <c r="CK143" s="1"/>
  <c r="CG144" s="1"/>
  <c r="CC145" s="1"/>
  <c r="BY146" s="1"/>
  <c r="BU147" s="1"/>
  <c r="BQ148" s="1"/>
  <c r="BM149" s="1"/>
  <c r="CX140"/>
  <c r="CT141" s="1"/>
  <c r="CP142" s="1"/>
  <c r="CL143" s="1"/>
  <c r="CH144" s="1"/>
  <c r="CD145" s="1"/>
  <c r="BZ146" s="1"/>
  <c r="BV147" s="1"/>
  <c r="BR148" s="1"/>
  <c r="BN149" s="1"/>
  <c r="CY140"/>
  <c r="CU141" s="1"/>
  <c r="CQ142" s="1"/>
  <c r="CM143" s="1"/>
  <c r="CI144" s="1"/>
  <c r="CE145" s="1"/>
  <c r="CA146" s="1"/>
  <c r="BW147" s="1"/>
  <c r="BS148" s="1"/>
  <c r="BO149" s="1"/>
  <c r="CZ140"/>
  <c r="CV141" s="1"/>
  <c r="CR142" s="1"/>
  <c r="CN143" s="1"/>
  <c r="CJ144" s="1"/>
  <c r="CF145" s="1"/>
  <c r="CB146" s="1"/>
  <c r="BX147" s="1"/>
  <c r="BT148" s="1"/>
  <c r="BP149" s="1"/>
  <c r="DA140"/>
  <c r="CW141" s="1"/>
  <c r="CS142" s="1"/>
  <c r="CO143" s="1"/>
  <c r="CK144" s="1"/>
  <c r="CG145" s="1"/>
  <c r="CC146" s="1"/>
  <c r="BY147" s="1"/>
  <c r="BU148" s="1"/>
  <c r="BQ149" s="1"/>
  <c r="CX141"/>
  <c r="CT142" s="1"/>
  <c r="CP143" s="1"/>
  <c r="CL144" s="1"/>
  <c r="CH145" s="1"/>
  <c r="CD146" s="1"/>
  <c r="BZ147" s="1"/>
  <c r="BV148" s="1"/>
  <c r="BR149" s="1"/>
  <c r="CY141"/>
  <c r="CU142" s="1"/>
  <c r="CQ143" s="1"/>
  <c r="CM144" s="1"/>
  <c r="CI145" s="1"/>
  <c r="CE146" s="1"/>
  <c r="CA147" s="1"/>
  <c r="BW148" s="1"/>
  <c r="BS149" s="1"/>
  <c r="CZ141"/>
  <c r="CV142" s="1"/>
  <c r="CR143" s="1"/>
  <c r="CN144" s="1"/>
  <c r="CJ145" s="1"/>
  <c r="CF146" s="1"/>
  <c r="CB147" s="1"/>
  <c r="BX148" s="1"/>
  <c r="BT149" s="1"/>
  <c r="DA141"/>
  <c r="CW142" s="1"/>
  <c r="CS143" s="1"/>
  <c r="CO144" s="1"/>
  <c r="CK145" s="1"/>
  <c r="CG146" s="1"/>
  <c r="CC147" s="1"/>
  <c r="BY148" s="1"/>
  <c r="BU149" s="1"/>
  <c r="CX142"/>
  <c r="CT143" s="1"/>
  <c r="CP144" s="1"/>
  <c r="CL145" s="1"/>
  <c r="CH146" s="1"/>
  <c r="CD147" s="1"/>
  <c r="BZ148" s="1"/>
  <c r="BV149" s="1"/>
  <c r="CY142"/>
  <c r="CU143" s="1"/>
  <c r="CQ144" s="1"/>
  <c r="CM145" s="1"/>
  <c r="CI146" s="1"/>
  <c r="CE147" s="1"/>
  <c r="CA148" s="1"/>
  <c r="BW149" s="1"/>
  <c r="CZ142"/>
  <c r="CV143" s="1"/>
  <c r="CR144" s="1"/>
  <c r="CN145" s="1"/>
  <c r="CJ146" s="1"/>
  <c r="CF147" s="1"/>
  <c r="CB148" s="1"/>
  <c r="BX149" s="1"/>
  <c r="DA142"/>
  <c r="CW143" s="1"/>
  <c r="CS144" s="1"/>
  <c r="CO145" s="1"/>
  <c r="CK146" s="1"/>
  <c r="CG147" s="1"/>
  <c r="CC148" s="1"/>
  <c r="BY149" s="1"/>
  <c r="CX143"/>
  <c r="CT144" s="1"/>
  <c r="CP145" s="1"/>
  <c r="CL146" s="1"/>
  <c r="CH147" s="1"/>
  <c r="CD148" s="1"/>
  <c r="BZ149" s="1"/>
  <c r="CY143"/>
  <c r="CU144" s="1"/>
  <c r="CQ145" s="1"/>
  <c r="CM146" s="1"/>
  <c r="CI147" s="1"/>
  <c r="CE148" s="1"/>
  <c r="CA149" s="1"/>
  <c r="CZ143"/>
  <c r="CV144" s="1"/>
  <c r="CR145" s="1"/>
  <c r="CN146" s="1"/>
  <c r="CJ147" s="1"/>
  <c r="CF148" s="1"/>
  <c r="CB149" s="1"/>
  <c r="DA143"/>
  <c r="CW144" s="1"/>
  <c r="CS145" s="1"/>
  <c r="CO146" s="1"/>
  <c r="CK147" s="1"/>
  <c r="CG148" s="1"/>
  <c r="CC149" s="1"/>
  <c r="CX144"/>
  <c r="CT145" s="1"/>
  <c r="CP146" s="1"/>
  <c r="CL147" s="1"/>
  <c r="CH148" s="1"/>
  <c r="CD149" s="1"/>
  <c r="CY144"/>
  <c r="CU145" s="1"/>
  <c r="CQ146" s="1"/>
  <c r="CM147" s="1"/>
  <c r="CI148" s="1"/>
  <c r="CE149" s="1"/>
  <c r="CZ144"/>
  <c r="CV145" s="1"/>
  <c r="CR146" s="1"/>
  <c r="CN147" s="1"/>
  <c r="CJ148" s="1"/>
  <c r="CF149" s="1"/>
  <c r="DA144"/>
  <c r="CW145" s="1"/>
  <c r="CS146" s="1"/>
  <c r="CO147" s="1"/>
  <c r="CK148" s="1"/>
  <c r="CG149" s="1"/>
  <c r="CX145"/>
  <c r="CT146" s="1"/>
  <c r="CP147" s="1"/>
  <c r="CL148" s="1"/>
  <c r="CH149" s="1"/>
  <c r="CY145"/>
  <c r="CU146" s="1"/>
  <c r="CQ147" s="1"/>
  <c r="CM148" s="1"/>
  <c r="CI149" s="1"/>
  <c r="CZ145"/>
  <c r="CV146" s="1"/>
  <c r="CR147" s="1"/>
  <c r="CN148" s="1"/>
  <c r="CJ149" s="1"/>
  <c r="DA145"/>
  <c r="CW146" s="1"/>
  <c r="CS147" s="1"/>
  <c r="CO148" s="1"/>
  <c r="CK149" s="1"/>
  <c r="CX146"/>
  <c r="CT147" s="1"/>
  <c r="CP148" s="1"/>
  <c r="CL149" s="1"/>
  <c r="CY146"/>
  <c r="CU147" s="1"/>
  <c r="CQ148" s="1"/>
  <c r="CM149" s="1"/>
  <c r="CZ146"/>
  <c r="CV147" s="1"/>
  <c r="CR148" s="1"/>
  <c r="CN149" s="1"/>
  <c r="DA146"/>
  <c r="CW147" s="1"/>
  <c r="CS148" s="1"/>
  <c r="CO149" s="1"/>
  <c r="CX147"/>
  <c r="CT148" s="1"/>
  <c r="CP149" s="1"/>
  <c r="CY147"/>
  <c r="CU148" s="1"/>
  <c r="CQ149" s="1"/>
  <c r="CZ147"/>
  <c r="CV148" s="1"/>
  <c r="CR149" s="1"/>
  <c r="DA147"/>
  <c r="CW148" s="1"/>
  <c r="CS149" s="1"/>
  <c r="CX148"/>
  <c r="CT149" s="1"/>
  <c r="CY148"/>
  <c r="CU149" s="1"/>
  <c r="CZ148"/>
  <c r="CV149" s="1"/>
  <c r="DA148"/>
  <c r="CW149" s="1"/>
  <c r="CX149"/>
  <c r="CY149"/>
  <c r="CZ149"/>
  <c r="DA149"/>
  <c r="L7"/>
  <c r="U59" s="1"/>
  <c r="L8"/>
  <c r="L9"/>
  <c r="L10"/>
  <c r="L11"/>
  <c r="U63" s="1"/>
  <c r="L12"/>
  <c r="U64" s="1"/>
  <c r="L13"/>
  <c r="L14"/>
  <c r="L15"/>
  <c r="L6"/>
  <c r="K7"/>
  <c r="K8"/>
  <c r="T60" s="1"/>
  <c r="K9"/>
  <c r="K10"/>
  <c r="G54" s="1"/>
  <c r="K11"/>
  <c r="DN11" s="1"/>
  <c r="K12"/>
  <c r="DN12" s="1"/>
  <c r="K13"/>
  <c r="G57" s="1"/>
  <c r="K14"/>
  <c r="K6"/>
  <c r="G50" s="1"/>
  <c r="EF23"/>
  <c r="FT21"/>
  <c r="EV22"/>
  <c r="GJ24"/>
  <c r="E6"/>
  <c r="F6"/>
  <c r="G6"/>
  <c r="H6"/>
  <c r="I6"/>
  <c r="J6"/>
  <c r="T59" s="1"/>
  <c r="D7"/>
  <c r="S22"/>
  <c r="F7"/>
  <c r="G7"/>
  <c r="H7"/>
  <c r="CA22" s="1"/>
  <c r="I7"/>
  <c r="P6"/>
  <c r="Q6"/>
  <c r="P7"/>
  <c r="Q7"/>
  <c r="C2"/>
  <c r="H2"/>
  <c r="I2"/>
  <c r="J2"/>
  <c r="K2"/>
  <c r="M2"/>
  <c r="P2"/>
  <c r="Q2"/>
  <c r="U2"/>
  <c r="V2"/>
  <c r="BG2"/>
  <c r="BJ2"/>
  <c r="BM2"/>
  <c r="BO2"/>
  <c r="BR2"/>
  <c r="BU2"/>
  <c r="C3"/>
  <c r="D3"/>
  <c r="E3"/>
  <c r="F3"/>
  <c r="G3"/>
  <c r="H3"/>
  <c r="I3"/>
  <c r="J3"/>
  <c r="K3"/>
  <c r="N3"/>
  <c r="O3"/>
  <c r="P3"/>
  <c r="Q3"/>
  <c r="U3"/>
  <c r="V3"/>
  <c r="BF3"/>
  <c r="BI3"/>
  <c r="BK3"/>
  <c r="BN3"/>
  <c r="BQ3"/>
  <c r="BS3"/>
  <c r="BV3"/>
  <c r="BY3"/>
  <c r="C4"/>
  <c r="D4"/>
  <c r="E4"/>
  <c r="F4"/>
  <c r="G4"/>
  <c r="H4"/>
  <c r="I4"/>
  <c r="J4"/>
  <c r="N4"/>
  <c r="O4"/>
  <c r="P4"/>
  <c r="Q4"/>
  <c r="R4"/>
  <c r="S4"/>
  <c r="U4"/>
  <c r="V4"/>
  <c r="A5"/>
  <c r="N5"/>
  <c r="O5"/>
  <c r="P5"/>
  <c r="Q5"/>
  <c r="R5"/>
  <c r="S5"/>
  <c r="U5"/>
  <c r="V5"/>
  <c r="AM5"/>
  <c r="AQ5"/>
  <c r="AU5"/>
  <c r="AY5"/>
  <c r="BC5"/>
  <c r="BG5"/>
  <c r="BK5"/>
  <c r="BO5"/>
  <c r="BS5"/>
  <c r="BW5"/>
  <c r="CA5"/>
  <c r="CE5"/>
  <c r="CI5"/>
  <c r="CM5"/>
  <c r="CQ5"/>
  <c r="CU5"/>
  <c r="C6"/>
  <c r="C7"/>
  <c r="C8"/>
  <c r="D8"/>
  <c r="E8"/>
  <c r="F8"/>
  <c r="G8"/>
  <c r="H8"/>
  <c r="I8"/>
  <c r="J8"/>
  <c r="P8"/>
  <c r="Q8"/>
  <c r="DR8" s="1"/>
  <c r="C9"/>
  <c r="D9"/>
  <c r="E9"/>
  <c r="F9"/>
  <c r="G9"/>
  <c r="H9"/>
  <c r="I9"/>
  <c r="J9"/>
  <c r="P9"/>
  <c r="Q9"/>
  <c r="C10"/>
  <c r="D10"/>
  <c r="E10"/>
  <c r="F10"/>
  <c r="G10"/>
  <c r="H10"/>
  <c r="I10"/>
  <c r="J10"/>
  <c r="P10"/>
  <c r="DQ10" s="1"/>
  <c r="Q10"/>
  <c r="FI25"/>
  <c r="C11"/>
  <c r="D11"/>
  <c r="E11"/>
  <c r="F11"/>
  <c r="G11"/>
  <c r="H11"/>
  <c r="CA26" s="1"/>
  <c r="I11"/>
  <c r="J11"/>
  <c r="P11"/>
  <c r="Q11"/>
  <c r="FQ26"/>
  <c r="C12"/>
  <c r="D12"/>
  <c r="E12"/>
  <c r="F12"/>
  <c r="G12"/>
  <c r="B192" s="1"/>
  <c r="G192" s="1"/>
  <c r="H12"/>
  <c r="AA27" s="1"/>
  <c r="I12"/>
  <c r="J12"/>
  <c r="P12"/>
  <c r="Q12"/>
  <c r="DR12" s="1"/>
  <c r="FX27"/>
  <c r="C13"/>
  <c r="D13"/>
  <c r="E13"/>
  <c r="F13"/>
  <c r="G13"/>
  <c r="B193" s="1"/>
  <c r="D193" s="1"/>
  <c r="H13"/>
  <c r="CM28" s="1"/>
  <c r="I13"/>
  <c r="Z13" s="1"/>
  <c r="J13"/>
  <c r="P13"/>
  <c r="Q13"/>
  <c r="EC28"/>
  <c r="C14"/>
  <c r="D14"/>
  <c r="E14"/>
  <c r="F14"/>
  <c r="G14"/>
  <c r="B194" s="1"/>
  <c r="E194" s="1"/>
  <c r="H14"/>
  <c r="AA29" s="1"/>
  <c r="I14"/>
  <c r="J14"/>
  <c r="P14"/>
  <c r="DQ14" s="1"/>
  <c r="Q14"/>
  <c r="EG29"/>
  <c r="EB20"/>
  <c r="EF20" s="1"/>
  <c r="EJ20" s="1"/>
  <c r="EN20" s="1"/>
  <c r="ER20" s="1"/>
  <c r="EV20" s="1"/>
  <c r="EZ20" s="1"/>
  <c r="FD20" s="1"/>
  <c r="DU21"/>
  <c r="DU22"/>
  <c r="DU23"/>
  <c r="DU24"/>
  <c r="DU25"/>
  <c r="DU26"/>
  <c r="DU27"/>
  <c r="DU28"/>
  <c r="EW28"/>
  <c r="FU28"/>
  <c r="DU29"/>
  <c r="DU30"/>
  <c r="DU31"/>
  <c r="K36"/>
  <c r="K38"/>
  <c r="Q41"/>
  <c r="M16"/>
  <c r="H57"/>
  <c r="HE28"/>
  <c r="GW28"/>
  <c r="CS11"/>
  <c r="BZ11"/>
  <c r="AC11"/>
  <c r="CO11"/>
  <c r="AH12"/>
  <c r="AP12"/>
  <c r="BI12"/>
  <c r="AC8"/>
  <c r="AH8"/>
  <c r="AT7"/>
  <c r="BJ8"/>
  <c r="BN8"/>
  <c r="CD8"/>
  <c r="CL8"/>
  <c r="CP7"/>
  <c r="AK8"/>
  <c r="BA8"/>
  <c r="BE7"/>
  <c r="BM8"/>
  <c r="BU7"/>
  <c r="BY8"/>
  <c r="CC8"/>
  <c r="CG8"/>
  <c r="CS7"/>
  <c r="DX28"/>
  <c r="CL11"/>
  <c r="BU12"/>
  <c r="CC7" l="1"/>
  <c r="AK7"/>
  <c r="CD7"/>
  <c r="AT11"/>
  <c r="BV11"/>
  <c r="BA11"/>
  <c r="AW7"/>
  <c r="AG7"/>
  <c r="CL7"/>
  <c r="BZ7"/>
  <c r="BF7"/>
  <c r="BN11"/>
  <c r="BB11"/>
  <c r="AO11"/>
  <c r="AP11"/>
  <c r="BR12"/>
  <c r="CG7"/>
  <c r="BY7"/>
  <c r="BM7"/>
  <c r="AS7"/>
  <c r="AD7"/>
  <c r="CH7"/>
  <c r="BV7"/>
  <c r="AX7"/>
  <c r="AC7"/>
  <c r="AX11"/>
  <c r="BR11"/>
  <c r="BE11"/>
  <c r="CW7"/>
  <c r="E78"/>
  <c r="U65"/>
  <c r="AD11"/>
  <c r="CO7"/>
  <c r="BQ7"/>
  <c r="AL7"/>
  <c r="CT11"/>
  <c r="DQ9"/>
  <c r="U60"/>
  <c r="BQ9"/>
  <c r="O50"/>
  <c r="BA12"/>
  <c r="AK12"/>
  <c r="CT12"/>
  <c r="AD12"/>
  <c r="CO12"/>
  <c r="BV12"/>
  <c r="CL12"/>
  <c r="BQ12"/>
  <c r="BN12"/>
  <c r="AG8"/>
  <c r="BF8"/>
  <c r="CW8"/>
  <c r="AX8"/>
  <c r="CT8"/>
  <c r="BZ8"/>
  <c r="CS8"/>
  <c r="AW8"/>
  <c r="BQ8"/>
  <c r="AS8"/>
  <c r="CP8"/>
  <c r="AT8"/>
  <c r="BO23"/>
  <c r="BM11"/>
  <c r="CU12"/>
  <c r="CC11"/>
  <c r="CG11"/>
  <c r="CW11"/>
  <c r="BU11"/>
  <c r="BI11"/>
  <c r="AG11"/>
  <c r="AY10"/>
  <c r="AD13"/>
  <c r="O58"/>
  <c r="T28"/>
  <c r="CG14"/>
  <c r="J58"/>
  <c r="BM14"/>
  <c r="AU12"/>
  <c r="H58"/>
  <c r="BN14"/>
  <c r="BN9"/>
  <c r="DR14"/>
  <c r="O55"/>
  <c r="GJ28"/>
  <c r="AQ27"/>
  <c r="GN28"/>
  <c r="HD28"/>
  <c r="FI28"/>
  <c r="EZ28"/>
  <c r="GR28"/>
  <c r="GO28"/>
  <c r="GF28"/>
  <c r="BW27"/>
  <c r="EN28"/>
  <c r="BC27"/>
  <c r="EV28"/>
  <c r="AE27"/>
  <c r="AY27"/>
  <c r="CM27"/>
  <c r="FD28"/>
  <c r="FA28"/>
  <c r="ER28"/>
  <c r="BW12"/>
  <c r="BT12"/>
  <c r="GW25"/>
  <c r="GC24"/>
  <c r="GF24"/>
  <c r="FU24"/>
  <c r="GO25"/>
  <c r="GB24"/>
  <c r="AU28"/>
  <c r="BM9"/>
  <c r="CS9"/>
  <c r="CS14"/>
  <c r="BQ11"/>
  <c r="BI7"/>
  <c r="AO7"/>
  <c r="CT7"/>
  <c r="BJ7"/>
  <c r="AP7"/>
  <c r="AS11"/>
  <c r="AL11"/>
  <c r="CX11"/>
  <c r="CK11"/>
  <c r="GJ25"/>
  <c r="ER22"/>
  <c r="DN10"/>
  <c r="AG14"/>
  <c r="ES25"/>
  <c r="CK7"/>
  <c r="BA7"/>
  <c r="BR7"/>
  <c r="BB7"/>
  <c r="AH7"/>
  <c r="CD11"/>
  <c r="BJ11"/>
  <c r="AW11"/>
  <c r="BF11"/>
  <c r="H56"/>
  <c r="AK11"/>
  <c r="CX7"/>
  <c r="CL14"/>
  <c r="BY11"/>
  <c r="AH11"/>
  <c r="CH11"/>
  <c r="DN13"/>
  <c r="BS9"/>
  <c r="BY14"/>
  <c r="BN10"/>
  <c r="DO13"/>
  <c r="G56"/>
  <c r="DO12"/>
  <c r="CC10"/>
  <c r="AW14"/>
  <c r="EK24"/>
  <c r="CT9"/>
  <c r="AT9"/>
  <c r="BQ14"/>
  <c r="BA10"/>
  <c r="AD14"/>
  <c r="CD10"/>
  <c r="BF10"/>
  <c r="AH10"/>
  <c r="AL13"/>
  <c r="DP25"/>
  <c r="AA28"/>
  <c r="DQ11"/>
  <c r="BM10"/>
  <c r="BI10"/>
  <c r="BJ10"/>
  <c r="FQ24"/>
  <c r="BA14"/>
  <c r="AH14"/>
  <c r="BY10"/>
  <c r="BF14"/>
  <c r="BZ10"/>
  <c r="AW10"/>
  <c r="HE24"/>
  <c r="EC24"/>
  <c r="CO14"/>
  <c r="AS14"/>
  <c r="CT14"/>
  <c r="BV14"/>
  <c r="AX14"/>
  <c r="CC13"/>
  <c r="EN24"/>
  <c r="G55"/>
  <c r="AG10"/>
  <c r="CG10"/>
  <c r="CH14"/>
  <c r="AC14"/>
  <c r="AD10"/>
  <c r="BB14"/>
  <c r="FE24"/>
  <c r="CD14"/>
  <c r="AT10"/>
  <c r="HA24"/>
  <c r="BA9"/>
  <c r="EK22"/>
  <c r="DR10"/>
  <c r="CP10"/>
  <c r="AK10"/>
  <c r="AP10"/>
  <c r="CL10"/>
  <c r="CC14"/>
  <c r="CT13"/>
  <c r="DP24"/>
  <c r="CG9"/>
  <c r="BQ10"/>
  <c r="AS10"/>
  <c r="AX10"/>
  <c r="CG13"/>
  <c r="BR14"/>
  <c r="AL14"/>
  <c r="GO24"/>
  <c r="CO10"/>
  <c r="BI14"/>
  <c r="AK14"/>
  <c r="CT10"/>
  <c r="BV10"/>
  <c r="AP14"/>
  <c r="BF9"/>
  <c r="CL9"/>
  <c r="AS9"/>
  <c r="BY9"/>
  <c r="AL9"/>
  <c r="BR9"/>
  <c r="CX9"/>
  <c r="BE9"/>
  <c r="CK9"/>
  <c r="AX9"/>
  <c r="AK9"/>
  <c r="AC9"/>
  <c r="CD9"/>
  <c r="AD9"/>
  <c r="BJ9"/>
  <c r="CP9"/>
  <c r="AW9"/>
  <c r="CC9"/>
  <c r="CH9"/>
  <c r="CW9"/>
  <c r="AP9"/>
  <c r="BV9"/>
  <c r="BI9"/>
  <c r="CO9"/>
  <c r="BB9"/>
  <c r="AO9"/>
  <c r="BU9"/>
  <c r="BU13"/>
  <c r="CH13"/>
  <c r="BF13"/>
  <c r="AK13"/>
  <c r="CW13"/>
  <c r="BM13"/>
  <c r="BZ13"/>
  <c r="BR13"/>
  <c r="BV13"/>
  <c r="BN13"/>
  <c r="BE13"/>
  <c r="BA13"/>
  <c r="CD13"/>
  <c r="AW13"/>
  <c r="BJ13"/>
  <c r="BY13"/>
  <c r="CS13"/>
  <c r="AT13"/>
  <c r="AS13"/>
  <c r="AO13"/>
  <c r="BB13"/>
  <c r="CL13"/>
  <c r="BQ13"/>
  <c r="BI13"/>
  <c r="AH13"/>
  <c r="AG13"/>
  <c r="BZ9"/>
  <c r="AG9"/>
  <c r="AC13"/>
  <c r="AX13"/>
  <c r="CP13"/>
  <c r="CO13"/>
  <c r="AH9"/>
  <c r="AP13"/>
  <c r="CX13"/>
  <c r="FL28"/>
  <c r="G52"/>
  <c r="BU8"/>
  <c r="AO8"/>
  <c r="CH8"/>
  <c r="BB8"/>
  <c r="AS12"/>
  <c r="CD12"/>
  <c r="H54"/>
  <c r="DO11"/>
  <c r="G53"/>
  <c r="EK28"/>
  <c r="DI12"/>
  <c r="F77" s="1"/>
  <c r="DS28"/>
  <c r="BG12"/>
  <c r="AQ12"/>
  <c r="DQ12"/>
  <c r="DR9"/>
  <c r="AA99"/>
  <c r="R16"/>
  <c r="AO12"/>
  <c r="FT28"/>
  <c r="CO8"/>
  <c r="BI8"/>
  <c r="AD8"/>
  <c r="BV8"/>
  <c r="AP8"/>
  <c r="CG12"/>
  <c r="BF12"/>
  <c r="ES28"/>
  <c r="AE12"/>
  <c r="EB28"/>
  <c r="BO27"/>
  <c r="CQ27"/>
  <c r="DV12"/>
  <c r="DQ7"/>
  <c r="AC10"/>
  <c r="BE12"/>
  <c r="EF28"/>
  <c r="GZ28"/>
  <c r="CK8"/>
  <c r="BE8"/>
  <c r="CX8"/>
  <c r="BR8"/>
  <c r="BY12"/>
  <c r="GG28"/>
  <c r="CI12"/>
  <c r="FH28"/>
  <c r="CA12"/>
  <c r="DR13"/>
  <c r="DQ8"/>
  <c r="BB10"/>
  <c r="R28"/>
  <c r="U13"/>
  <c r="A180" s="1"/>
  <c r="C28"/>
  <c r="EI13"/>
  <c r="T66"/>
  <c r="GC22"/>
  <c r="CX12"/>
  <c r="CW12"/>
  <c r="AG12"/>
  <c r="CH12"/>
  <c r="AC12"/>
  <c r="BM12"/>
  <c r="U61"/>
  <c r="E90"/>
  <c r="D55" i="16" s="1"/>
  <c r="V14" i="13"/>
  <c r="B181" s="1"/>
  <c r="D29"/>
  <c r="DR7"/>
  <c r="EI10"/>
  <c r="T63"/>
  <c r="F29"/>
  <c r="E29"/>
  <c r="R29"/>
  <c r="U14"/>
  <c r="A181" s="1"/>
  <c r="FL22"/>
  <c r="C78"/>
  <c r="AK64" s="1"/>
  <c r="F28"/>
  <c r="E28"/>
  <c r="DR11"/>
  <c r="DN14"/>
  <c r="G58"/>
  <c r="EI9"/>
  <c r="EI8" s="1"/>
  <c r="EI7" s="1"/>
  <c r="EI6" s="1"/>
  <c r="T62"/>
  <c r="GN22"/>
  <c r="H53"/>
  <c r="FD22"/>
  <c r="S28"/>
  <c r="V13"/>
  <c r="B180" s="1"/>
  <c r="D28"/>
  <c r="T61"/>
  <c r="S16"/>
  <c r="DV11"/>
  <c r="R23"/>
  <c r="U8"/>
  <c r="A175" s="1"/>
  <c r="C23"/>
  <c r="U62"/>
  <c r="BU14"/>
  <c r="AT14"/>
  <c r="CP14"/>
  <c r="EI12"/>
  <c r="T65"/>
  <c r="BE14"/>
  <c r="EI11"/>
  <c r="T64"/>
  <c r="CH10"/>
  <c r="H27"/>
  <c r="U9"/>
  <c r="A176" s="1"/>
  <c r="C24"/>
  <c r="R26"/>
  <c r="U11"/>
  <c r="A178" s="1"/>
  <c r="C26"/>
  <c r="B12"/>
  <c r="X250" s="1"/>
  <c r="E27"/>
  <c r="F27"/>
  <c r="V10"/>
  <c r="B177" s="1"/>
  <c r="D25"/>
  <c r="CM25"/>
  <c r="CI10"/>
  <c r="CR12"/>
  <c r="AI27"/>
  <c r="CM12"/>
  <c r="V12"/>
  <c r="B179" s="1"/>
  <c r="D27"/>
  <c r="R25"/>
  <c r="U10"/>
  <c r="A177" s="1"/>
  <c r="C25"/>
  <c r="Q55"/>
  <c r="AY12"/>
  <c r="BG27"/>
  <c r="CE12"/>
  <c r="AI12"/>
  <c r="CE27"/>
  <c r="N56"/>
  <c r="V11"/>
  <c r="B178" s="1"/>
  <c r="D26"/>
  <c r="U12"/>
  <c r="A179" s="1"/>
  <c r="C27"/>
  <c r="AA10"/>
  <c r="BS27"/>
  <c r="W12"/>
  <c r="CA27"/>
  <c r="W27"/>
  <c r="B8"/>
  <c r="X170" s="1"/>
  <c r="S23"/>
  <c r="V8"/>
  <c r="B175" s="1"/>
  <c r="D23"/>
  <c r="N54"/>
  <c r="V9"/>
  <c r="B176" s="1"/>
  <c r="D24"/>
  <c r="B7"/>
  <c r="X150" s="1"/>
  <c r="V6"/>
  <c r="B173" s="1"/>
  <c r="D21"/>
  <c r="R22"/>
  <c r="U7"/>
  <c r="A174" s="1"/>
  <c r="C22"/>
  <c r="EJ7"/>
  <c r="U58"/>
  <c r="DS29"/>
  <c r="FU29"/>
  <c r="DP28"/>
  <c r="GB28"/>
  <c r="DO6"/>
  <c r="ES24"/>
  <c r="BG28"/>
  <c r="BH9"/>
  <c r="FQ28"/>
  <c r="BK12"/>
  <c r="CJ27"/>
  <c r="FP28"/>
  <c r="CI27"/>
  <c r="BK27"/>
  <c r="GC28"/>
  <c r="GN24"/>
  <c r="GN29"/>
  <c r="EV29"/>
  <c r="EG28"/>
  <c r="W13"/>
  <c r="R24"/>
  <c r="GV29"/>
  <c r="CI7"/>
  <c r="CI28"/>
  <c r="FI29"/>
  <c r="BO13"/>
  <c r="CI13"/>
  <c r="FA29"/>
  <c r="E75"/>
  <c r="D64" i="16" s="1"/>
  <c r="AJ13" i="13"/>
  <c r="DI13"/>
  <c r="F78" s="1"/>
  <c r="AE13"/>
  <c r="EW29"/>
  <c r="AQ13"/>
  <c r="GJ29"/>
  <c r="AN28"/>
  <c r="EN29"/>
  <c r="CA8"/>
  <c r="AA13"/>
  <c r="BT28"/>
  <c r="BC28"/>
  <c r="AQ8"/>
  <c r="FT29"/>
  <c r="ES29"/>
  <c r="HA29"/>
  <c r="X28"/>
  <c r="FM29"/>
  <c r="BS13"/>
  <c r="GB29"/>
  <c r="BW13"/>
  <c r="S15"/>
  <c r="AI13"/>
  <c r="CQ28"/>
  <c r="AY28"/>
  <c r="FD29"/>
  <c r="EC29"/>
  <c r="GK29"/>
  <c r="GS29"/>
  <c r="CM13"/>
  <c r="FH29"/>
  <c r="AQ28"/>
  <c r="CV28"/>
  <c r="FE29"/>
  <c r="DV10"/>
  <c r="EF29"/>
  <c r="ER29"/>
  <c r="GG29"/>
  <c r="BT13"/>
  <c r="BS28"/>
  <c r="AM28"/>
  <c r="AZ28"/>
  <c r="HE29"/>
  <c r="FP29"/>
  <c r="EO29"/>
  <c r="AU8"/>
  <c r="FL29"/>
  <c r="BC13"/>
  <c r="EB29"/>
  <c r="CQ8"/>
  <c r="CN12"/>
  <c r="E79"/>
  <c r="CA28"/>
  <c r="GF29"/>
  <c r="BK13"/>
  <c r="CU13"/>
  <c r="BH28"/>
  <c r="BO28"/>
  <c r="AI28"/>
  <c r="BK23"/>
  <c r="GO29"/>
  <c r="EZ29"/>
  <c r="DY29"/>
  <c r="CI8"/>
  <c r="GR29"/>
  <c r="CA13"/>
  <c r="CU28"/>
  <c r="FQ29"/>
  <c r="BL13"/>
  <c r="DX29"/>
  <c r="W28"/>
  <c r="BK28"/>
  <c r="AE28"/>
  <c r="GZ29"/>
  <c r="FY29"/>
  <c r="EJ29"/>
  <c r="CM8"/>
  <c r="BW28"/>
  <c r="CE13"/>
  <c r="CQ13"/>
  <c r="HD29"/>
  <c r="GW29"/>
  <c r="CO6"/>
  <c r="CG6"/>
  <c r="BY6"/>
  <c r="BQ6"/>
  <c r="BI6"/>
  <c r="BA6"/>
  <c r="AS6"/>
  <c r="AK6"/>
  <c r="AC6"/>
  <c r="CT6"/>
  <c r="CL6"/>
  <c r="CD6"/>
  <c r="BV6"/>
  <c r="BN6"/>
  <c r="BF6"/>
  <c r="AX6"/>
  <c r="AP6"/>
  <c r="AH6"/>
  <c r="CW6"/>
  <c r="CS6"/>
  <c r="CK6"/>
  <c r="CC6"/>
  <c r="BU6"/>
  <c r="BE6"/>
  <c r="AW6"/>
  <c r="AO6"/>
  <c r="AG6"/>
  <c r="CX6"/>
  <c r="CP6"/>
  <c r="CH6"/>
  <c r="BZ6"/>
  <c r="BR6"/>
  <c r="BJ6"/>
  <c r="BB6"/>
  <c r="AT6"/>
  <c r="AL6"/>
  <c r="AD6"/>
  <c r="C204" i="16"/>
  <c r="C162"/>
  <c r="AV12" i="13"/>
  <c r="BS25"/>
  <c r="AQ26"/>
  <c r="DV9"/>
  <c r="FX26"/>
  <c r="FI27"/>
  <c r="EK21"/>
  <c r="BC25"/>
  <c r="AF12"/>
  <c r="EO21"/>
  <c r="CA25"/>
  <c r="GF23"/>
  <c r="CE10"/>
  <c r="FM27"/>
  <c r="HD21"/>
  <c r="CE25"/>
  <c r="BK25"/>
  <c r="BW26"/>
  <c r="CN27"/>
  <c r="AJ12"/>
  <c r="FE28"/>
  <c r="C192"/>
  <c r="D192"/>
  <c r="C193"/>
  <c r="EB21"/>
  <c r="GV21"/>
  <c r="BK14"/>
  <c r="F194"/>
  <c r="GG27"/>
  <c r="GR21"/>
  <c r="HA21"/>
  <c r="FP21"/>
  <c r="CM10"/>
  <c r="CQ10"/>
  <c r="CR27"/>
  <c r="BO29"/>
  <c r="CU29"/>
  <c r="BC10"/>
  <c r="W25"/>
  <c r="Y10"/>
  <c r="Z10" s="1"/>
  <c r="T25" s="1"/>
  <c r="FH21"/>
  <c r="EG21"/>
  <c r="GR26"/>
  <c r="Y14"/>
  <c r="BH27"/>
  <c r="BG25"/>
  <c r="BT27"/>
  <c r="AZ27"/>
  <c r="Q58"/>
  <c r="B14"/>
  <c r="X290" s="1"/>
  <c r="R15"/>
  <c r="G194"/>
  <c r="E193"/>
  <c r="E192"/>
  <c r="G193"/>
  <c r="FY21"/>
  <c r="FA21"/>
  <c r="CI29"/>
  <c r="Q57"/>
  <c r="B13"/>
  <c r="X270" s="1"/>
  <c r="C194"/>
  <c r="EG27"/>
  <c r="GS27"/>
  <c r="EW21"/>
  <c r="GJ21"/>
  <c r="EV21"/>
  <c r="CU25"/>
  <c r="AM10"/>
  <c r="CF12"/>
  <c r="FT27"/>
  <c r="CE14"/>
  <c r="CM14"/>
  <c r="AE10"/>
  <c r="BK10"/>
  <c r="X12"/>
  <c r="AZ12"/>
  <c r="CA10"/>
  <c r="CJ12"/>
  <c r="DX21"/>
  <c r="BX27"/>
  <c r="S27"/>
  <c r="AV14"/>
  <c r="B11"/>
  <c r="X230" s="1"/>
  <c r="D194"/>
  <c r="F193"/>
  <c r="F192"/>
  <c r="CJ6"/>
  <c r="S21"/>
  <c r="AI8"/>
  <c r="BG8"/>
  <c r="AE8"/>
  <c r="Y8"/>
  <c r="DI8" s="1"/>
  <c r="BK8"/>
  <c r="CM23"/>
  <c r="CR8"/>
  <c r="W8"/>
  <c r="CU8"/>
  <c r="BW8"/>
  <c r="CI23"/>
  <c r="CU23"/>
  <c r="CF8"/>
  <c r="BL23"/>
  <c r="BJ47" s="1"/>
  <c r="AJ8"/>
  <c r="CQ7"/>
  <c r="CA7"/>
  <c r="CR22"/>
  <c r="B174"/>
  <c r="N50"/>
  <c r="Y6"/>
  <c r="EX6" s="1"/>
  <c r="EX7" s="1"/>
  <c r="BW6"/>
  <c r="AY7"/>
  <c r="Y7"/>
  <c r="CE22"/>
  <c r="AE7"/>
  <c r="CU22"/>
  <c r="BS7"/>
  <c r="BK7"/>
  <c r="AU7"/>
  <c r="CI22"/>
  <c r="CQ23"/>
  <c r="BW23"/>
  <c r="BS23"/>
  <c r="BW7"/>
  <c r="CU7"/>
  <c r="AA8"/>
  <c r="AY8"/>
  <c r="Q54"/>
  <c r="B10"/>
  <c r="X210" s="1"/>
  <c r="AN24"/>
  <c r="AJ24" s="1"/>
  <c r="Q53"/>
  <c r="B9"/>
  <c r="X190" s="1"/>
  <c r="BO22"/>
  <c r="BS22"/>
  <c r="BG23"/>
  <c r="BC23"/>
  <c r="AR9"/>
  <c r="BG7"/>
  <c r="CQ22"/>
  <c r="CV24"/>
  <c r="CE23"/>
  <c r="BG9"/>
  <c r="W9"/>
  <c r="BP9"/>
  <c r="X7"/>
  <c r="BC22"/>
  <c r="BK9"/>
  <c r="BS8"/>
  <c r="BC8"/>
  <c r="W7"/>
  <c r="BO7"/>
  <c r="CE8"/>
  <c r="G51"/>
  <c r="CB23"/>
  <c r="L17"/>
  <c r="X8"/>
  <c r="AJ7"/>
  <c r="CV7"/>
  <c r="BL7"/>
  <c r="J51"/>
  <c r="AB7"/>
  <c r="BK22"/>
  <c r="AI7"/>
  <c r="BG22"/>
  <c r="AQ7"/>
  <c r="AA7"/>
  <c r="AM7"/>
  <c r="BW22"/>
  <c r="CM7"/>
  <c r="AF7"/>
  <c r="BC7"/>
  <c r="CM22"/>
  <c r="AJ6"/>
  <c r="CQ6"/>
  <c r="CE6"/>
  <c r="B6"/>
  <c r="E37" s="1"/>
  <c r="C37" i="12" s="1"/>
  <c r="BP25" i="13"/>
  <c r="CV10"/>
  <c r="D15"/>
  <c r="E44" s="1"/>
  <c r="C40" i="12" s="1"/>
  <c r="AN14" i="13"/>
  <c r="GB25"/>
  <c r="BK21"/>
  <c r="EO27"/>
  <c r="HA27"/>
  <c r="H50"/>
  <c r="CF9"/>
  <c r="BT25"/>
  <c r="CF25"/>
  <c r="AZ26"/>
  <c r="CV12"/>
  <c r="FY23"/>
  <c r="DT8"/>
  <c r="CB9"/>
  <c r="AV10"/>
  <c r="BG10"/>
  <c r="R21"/>
  <c r="EO26"/>
  <c r="CF27"/>
  <c r="AU10"/>
  <c r="CB27"/>
  <c r="AV27"/>
  <c r="EZ25"/>
  <c r="AY25"/>
  <c r="HA28"/>
  <c r="EW23"/>
  <c r="AN8"/>
  <c r="AN10"/>
  <c r="GG26"/>
  <c r="GC26"/>
  <c r="FA27"/>
  <c r="E74"/>
  <c r="EE9" s="1"/>
  <c r="O9" s="1"/>
  <c r="S48" s="1"/>
  <c r="AA60" s="1"/>
  <c r="CU24"/>
  <c r="AU9"/>
  <c r="CJ25"/>
  <c r="AQ10"/>
  <c r="D17"/>
  <c r="E17"/>
  <c r="FH26"/>
  <c r="BD14"/>
  <c r="BD9"/>
  <c r="CB25"/>
  <c r="CQ25"/>
  <c r="DY26"/>
  <c r="AA25"/>
  <c r="GV22"/>
  <c r="DI10"/>
  <c r="F75" s="1"/>
  <c r="EB25"/>
  <c r="CB12"/>
  <c r="GG22"/>
  <c r="BX12"/>
  <c r="GS28"/>
  <c r="HD26"/>
  <c r="EV26"/>
  <c r="FA25"/>
  <c r="FU27"/>
  <c r="E76"/>
  <c r="E88" s="1"/>
  <c r="E100" s="1"/>
  <c r="D77" i="16" s="1"/>
  <c r="DT7" i="13"/>
  <c r="CJ22"/>
  <c r="CH46" s="1"/>
  <c r="BS24"/>
  <c r="CI9"/>
  <c r="BW25"/>
  <c r="BO10"/>
  <c r="CV27"/>
  <c r="CF11"/>
  <c r="CR9"/>
  <c r="BS10"/>
  <c r="BW10"/>
  <c r="AE25"/>
  <c r="AI25" s="1"/>
  <c r="AM25" s="1"/>
  <c r="AQ25" s="1"/>
  <c r="AE11"/>
  <c r="AN6"/>
  <c r="AA9"/>
  <c r="AB12"/>
  <c r="EJ22"/>
  <c r="FU25"/>
  <c r="BP27"/>
  <c r="CU21"/>
  <c r="EG22"/>
  <c r="HE25"/>
  <c r="BL27"/>
  <c r="DR6"/>
  <c r="CJ10"/>
  <c r="EK26"/>
  <c r="EC27"/>
  <c r="GO27"/>
  <c r="N52"/>
  <c r="BD10"/>
  <c r="BP12"/>
  <c r="EN27"/>
  <c r="BO25"/>
  <c r="BW9"/>
  <c r="CU10"/>
  <c r="W10"/>
  <c r="GF27"/>
  <c r="EC23"/>
  <c r="EC25"/>
  <c r="BL12"/>
  <c r="EN25"/>
  <c r="Q51"/>
  <c r="AR27"/>
  <c r="GF25"/>
  <c r="BC12"/>
  <c r="EO28"/>
  <c r="J15"/>
  <c r="E48" s="1"/>
  <c r="C44" i="12" s="1"/>
  <c r="N57" i="13"/>
  <c r="GJ27"/>
  <c r="DS27"/>
  <c r="CE11"/>
  <c r="CQ26"/>
  <c r="BT11"/>
  <c r="ES21"/>
  <c r="CA11"/>
  <c r="AQ11"/>
  <c r="CR6"/>
  <c r="FP26"/>
  <c r="GF26"/>
  <c r="GB26"/>
  <c r="EW26"/>
  <c r="GO26"/>
  <c r="DX26"/>
  <c r="GJ26"/>
  <c r="FE26"/>
  <c r="EN26"/>
  <c r="GZ26"/>
  <c r="FU26"/>
  <c r="ER26"/>
  <c r="FL26"/>
  <c r="EG26"/>
  <c r="GS26"/>
  <c r="GW26"/>
  <c r="AF10"/>
  <c r="AJ10"/>
  <c r="BX10"/>
  <c r="BL25"/>
  <c r="AB10"/>
  <c r="DY27"/>
  <c r="FE27"/>
  <c r="GK27"/>
  <c r="GG21"/>
  <c r="FD21"/>
  <c r="EF21"/>
  <c r="FY24"/>
  <c r="EO24"/>
  <c r="DT9"/>
  <c r="BH23"/>
  <c r="BO24"/>
  <c r="BC9"/>
  <c r="BD25"/>
  <c r="BT10"/>
  <c r="GB27"/>
  <c r="DP27"/>
  <c r="EB26"/>
  <c r="BL10"/>
  <c r="W26"/>
  <c r="BT9"/>
  <c r="FA26"/>
  <c r="BH25"/>
  <c r="BP10"/>
  <c r="S26"/>
  <c r="EJ21"/>
  <c r="AU11"/>
  <c r="AA11"/>
  <c r="CV6"/>
  <c r="FM26"/>
  <c r="EF26"/>
  <c r="AI11"/>
  <c r="GR25"/>
  <c r="ER21"/>
  <c r="FL27"/>
  <c r="EN21"/>
  <c r="CB26"/>
  <c r="CE230" s="1"/>
  <c r="CA231" s="1"/>
  <c r="BW232" s="1"/>
  <c r="BS233" s="1"/>
  <c r="BO234" s="1"/>
  <c r="BK235" s="1"/>
  <c r="BG236" s="1"/>
  <c r="BC237" s="1"/>
  <c r="AY238" s="1"/>
  <c r="AU239" s="1"/>
  <c r="AQ240" s="1"/>
  <c r="AM241" s="1"/>
  <c r="AI242" s="1"/>
  <c r="AE243" s="1"/>
  <c r="AA244" s="1"/>
  <c r="AI26"/>
  <c r="CU26"/>
  <c r="HD27"/>
  <c r="CF10"/>
  <c r="FH27"/>
  <c r="EE14"/>
  <c r="O14" s="1"/>
  <c r="S53" s="1"/>
  <c r="AA65" s="1"/>
  <c r="BL29"/>
  <c r="D58"/>
  <c r="BX29"/>
  <c r="H29"/>
  <c r="AF14"/>
  <c r="EK25"/>
  <c r="FH25"/>
  <c r="GV25"/>
  <c r="GC25"/>
  <c r="EG25"/>
  <c r="DS25"/>
  <c r="FL25"/>
  <c r="HD25"/>
  <c r="GK25"/>
  <c r="GZ25"/>
  <c r="EF25"/>
  <c r="FX25"/>
  <c r="DY25"/>
  <c r="FT25"/>
  <c r="EV25"/>
  <c r="GN25"/>
  <c r="FE25"/>
  <c r="GS25"/>
  <c r="DX25"/>
  <c r="AI9"/>
  <c r="CV9"/>
  <c r="CR24"/>
  <c r="H24"/>
  <c r="AY9"/>
  <c r="CM24"/>
  <c r="AZ9"/>
  <c r="BW24"/>
  <c r="CN9"/>
  <c r="AJ9"/>
  <c r="BL9"/>
  <c r="CQ9"/>
  <c r="AE9"/>
  <c r="AF9"/>
  <c r="CE24"/>
  <c r="ER24"/>
  <c r="DS24"/>
  <c r="FP24"/>
  <c r="FT24"/>
  <c r="FX24"/>
  <c r="EZ24"/>
  <c r="FD24"/>
  <c r="GR24"/>
  <c r="EV24"/>
  <c r="GV24"/>
  <c r="GZ24"/>
  <c r="EG24"/>
  <c r="FM24"/>
  <c r="GS24"/>
  <c r="EK27"/>
  <c r="FQ27"/>
  <c r="GW27"/>
  <c r="C29"/>
  <c r="DY21"/>
  <c r="GS21"/>
  <c r="GF21"/>
  <c r="GW24"/>
  <c r="FI24"/>
  <c r="DY24"/>
  <c r="BT22"/>
  <c r="BR46" s="1"/>
  <c r="BP7"/>
  <c r="CI24"/>
  <c r="AB9"/>
  <c r="CA9"/>
  <c r="X10"/>
  <c r="EV27"/>
  <c r="GN26"/>
  <c r="FE21"/>
  <c r="CN10"/>
  <c r="FP27"/>
  <c r="CE26"/>
  <c r="CQ24"/>
  <c r="CA24"/>
  <c r="DS21"/>
  <c r="CI26"/>
  <c r="DP26"/>
  <c r="AN29"/>
  <c r="FD25"/>
  <c r="HA25"/>
  <c r="FP25"/>
  <c r="EB24"/>
  <c r="EJ27"/>
  <c r="GV27"/>
  <c r="ER27"/>
  <c r="EZ27"/>
  <c r="EB27"/>
  <c r="FD27"/>
  <c r="ED11"/>
  <c r="N11" s="1"/>
  <c r="S39" s="1"/>
  <c r="Z62" s="1"/>
  <c r="CI11"/>
  <c r="Y11"/>
  <c r="Z11" s="1"/>
  <c r="T26" s="1"/>
  <c r="BG26"/>
  <c r="CQ11"/>
  <c r="BO11"/>
  <c r="BC11"/>
  <c r="BC26"/>
  <c r="BG11"/>
  <c r="BK26"/>
  <c r="BO26"/>
  <c r="AM11"/>
  <c r="AY11"/>
  <c r="CM26"/>
  <c r="CU11"/>
  <c r="AA26"/>
  <c r="BK11"/>
  <c r="AZ11"/>
  <c r="AN11"/>
  <c r="FY25"/>
  <c r="ES27"/>
  <c r="GC21"/>
  <c r="EF27"/>
  <c r="AF29"/>
  <c r="GN27"/>
  <c r="AM26"/>
  <c r="CN25"/>
  <c r="BS11"/>
  <c r="AV9"/>
  <c r="CE9"/>
  <c r="AR10"/>
  <c r="AU26"/>
  <c r="CM11"/>
  <c r="AY26"/>
  <c r="Q50"/>
  <c r="HA26"/>
  <c r="FT26"/>
  <c r="BP14"/>
  <c r="AN9"/>
  <c r="FM25"/>
  <c r="EF24"/>
  <c r="EW25"/>
  <c r="ER25"/>
  <c r="FI26"/>
  <c r="CF28"/>
  <c r="CB28"/>
  <c r="BP13"/>
  <c r="AV28"/>
  <c r="CV8"/>
  <c r="CB8"/>
  <c r="H23"/>
  <c r="AB8"/>
  <c r="CN8"/>
  <c r="CN7"/>
  <c r="H51"/>
  <c r="CJ7"/>
  <c r="BH7"/>
  <c r="AR7"/>
  <c r="BC6"/>
  <c r="BT6"/>
  <c r="AR6"/>
  <c r="CN6"/>
  <c r="CM6"/>
  <c r="AM6"/>
  <c r="AI6"/>
  <c r="BL6"/>
  <c r="CI6"/>
  <c r="HD23"/>
  <c r="GK23"/>
  <c r="FP23"/>
  <c r="GO23"/>
  <c r="GW23"/>
  <c r="GV23"/>
  <c r="EG23"/>
  <c r="FE23"/>
  <c r="ES23"/>
  <c r="J57"/>
  <c r="DV13"/>
  <c r="E72"/>
  <c r="EE7" s="1"/>
  <c r="O7" s="1"/>
  <c r="S46" s="1"/>
  <c r="AA58" s="1"/>
  <c r="DV7"/>
  <c r="GN21"/>
  <c r="GK21"/>
  <c r="DP21"/>
  <c r="GW21"/>
  <c r="FU21"/>
  <c r="EC21"/>
  <c r="HE21"/>
  <c r="FX21"/>
  <c r="GZ21"/>
  <c r="FQ21"/>
  <c r="FQ25"/>
  <c r="FY27"/>
  <c r="HE27"/>
  <c r="GO21"/>
  <c r="EZ21"/>
  <c r="GK24"/>
  <c r="FA24"/>
  <c r="BD26"/>
  <c r="GZ27"/>
  <c r="F172"/>
  <c r="GG25"/>
  <c r="EW27"/>
  <c r="GC27"/>
  <c r="FM21"/>
  <c r="GB21"/>
  <c r="FL21"/>
  <c r="GG24"/>
  <c r="EW24"/>
  <c r="X9"/>
  <c r="AM9"/>
  <c r="E77"/>
  <c r="GR27"/>
  <c r="DX27"/>
  <c r="BS26"/>
  <c r="DI11"/>
  <c r="F76" s="1"/>
  <c r="AB28"/>
  <c r="BD8"/>
  <c r="AQ9"/>
  <c r="Y9"/>
  <c r="DI9" s="1"/>
  <c r="F74" s="1"/>
  <c r="CR10"/>
  <c r="FI21"/>
  <c r="AE26"/>
  <c r="BW11"/>
  <c r="FU23"/>
  <c r="BO6"/>
  <c r="GK26"/>
  <c r="FD26"/>
  <c r="BX14"/>
  <c r="EJ24"/>
  <c r="FL24"/>
  <c r="EO25"/>
  <c r="EJ25"/>
  <c r="BH14"/>
  <c r="AU25"/>
  <c r="AZ25"/>
  <c r="BX25"/>
  <c r="AV25"/>
  <c r="FY28"/>
  <c r="BS12"/>
  <c r="FX28"/>
  <c r="BH12"/>
  <c r="CU27"/>
  <c r="FX29"/>
  <c r="AI10"/>
  <c r="AM27"/>
  <c r="BD12"/>
  <c r="AU27"/>
  <c r="BO12"/>
  <c r="AN12"/>
  <c r="GK28"/>
  <c r="DY28"/>
  <c r="BL26"/>
  <c r="BJ50" s="1"/>
  <c r="DT10"/>
  <c r="CV25"/>
  <c r="EJ28"/>
  <c r="GV28"/>
  <c r="AM12"/>
  <c r="CI25"/>
  <c r="H25"/>
  <c r="BD27"/>
  <c r="CQ12"/>
  <c r="AR12"/>
  <c r="AA12"/>
  <c r="FM28"/>
  <c r="BL28"/>
  <c r="BG29"/>
  <c r="BP11"/>
  <c r="BL11"/>
  <c r="CN11"/>
  <c r="K57"/>
  <c r="ED14"/>
  <c r="N14" s="1"/>
  <c r="S42" s="1"/>
  <c r="Z65" s="1"/>
  <c r="W14"/>
  <c r="AJ29"/>
  <c r="AU14"/>
  <c r="AY29"/>
  <c r="W29"/>
  <c r="X29"/>
  <c r="AR29"/>
  <c r="BW14"/>
  <c r="BP29"/>
  <c r="CA14"/>
  <c r="CN14"/>
  <c r="CQ29"/>
  <c r="BC14"/>
  <c r="CR14"/>
  <c r="X14"/>
  <c r="CE29"/>
  <c r="AU29"/>
  <c r="AZ14"/>
  <c r="AQ29"/>
  <c r="DI14"/>
  <c r="F79" s="1"/>
  <c r="BT29"/>
  <c r="CN29"/>
  <c r="CQ14"/>
  <c r="BC29"/>
  <c r="AI14"/>
  <c r="CB14"/>
  <c r="AZ29"/>
  <c r="CM29"/>
  <c r="CJ29"/>
  <c r="CR29"/>
  <c r="AE14"/>
  <c r="AI29"/>
  <c r="AM29"/>
  <c r="CF14"/>
  <c r="BL14"/>
  <c r="AE29"/>
  <c r="AV29"/>
  <c r="BG14"/>
  <c r="BT14"/>
  <c r="AM14"/>
  <c r="AR14"/>
  <c r="CJ14"/>
  <c r="AY14"/>
  <c r="BS14"/>
  <c r="CB29"/>
  <c r="CU14"/>
  <c r="BW29"/>
  <c r="BO14"/>
  <c r="CF29"/>
  <c r="AQ14"/>
  <c r="AA14"/>
  <c r="CI14"/>
  <c r="AB14"/>
  <c r="BD29"/>
  <c r="BH29"/>
  <c r="CV14"/>
  <c r="CA29"/>
  <c r="DQ13"/>
  <c r="DT13"/>
  <c r="Q56"/>
  <c r="DT12"/>
  <c r="CJ26"/>
  <c r="BH11"/>
  <c r="AJ11"/>
  <c r="BX11"/>
  <c r="CJ11"/>
  <c r="CV11"/>
  <c r="AB11"/>
  <c r="CB11"/>
  <c r="CN26"/>
  <c r="CL50" s="1"/>
  <c r="H26"/>
  <c r="CR11"/>
  <c r="BD11"/>
  <c r="CV26"/>
  <c r="AF11"/>
  <c r="CR26"/>
  <c r="X11"/>
  <c r="CF26"/>
  <c r="BH26"/>
  <c r="AV26"/>
  <c r="AR11"/>
  <c r="S25"/>
  <c r="N55"/>
  <c r="G15"/>
  <c r="G16"/>
  <c r="E38" s="1"/>
  <c r="D175"/>
  <c r="ES8"/>
  <c r="O53"/>
  <c r="E73"/>
  <c r="EE8" s="1"/>
  <c r="O8" s="1"/>
  <c r="S47" s="1"/>
  <c r="AA59" s="1"/>
  <c r="DV8"/>
  <c r="DQ6"/>
  <c r="DT6"/>
  <c r="ES6"/>
  <c r="O51"/>
  <c r="E71"/>
  <c r="EE6" s="1"/>
  <c r="O6" s="1"/>
  <c r="S45" s="1"/>
  <c r="AA57" s="1"/>
  <c r="J16"/>
  <c r="E47" s="1"/>
  <c r="C43" i="12" s="1"/>
  <c r="EN22" i="13"/>
  <c r="GS22"/>
  <c r="EC22"/>
  <c r="FI22"/>
  <c r="DS22"/>
  <c r="FT22"/>
  <c r="ES22"/>
  <c r="FY22"/>
  <c r="EF22"/>
  <c r="GO22"/>
  <c r="DY22"/>
  <c r="FE22"/>
  <c r="GK22"/>
  <c r="GW22"/>
  <c r="FM22"/>
  <c r="FP22"/>
  <c r="HA22"/>
  <c r="FQ22"/>
  <c r="FX22"/>
  <c r="DX22"/>
  <c r="HE22"/>
  <c r="DP22"/>
  <c r="FU22"/>
  <c r="GF22"/>
  <c r="GB22"/>
  <c r="EW22"/>
  <c r="EZ22"/>
  <c r="GZ22"/>
  <c r="GJ22"/>
  <c r="FA22"/>
  <c r="FH22"/>
  <c r="HD22"/>
  <c r="BX26"/>
  <c r="AJ14"/>
  <c r="AB29"/>
  <c r="GR22"/>
  <c r="EO22"/>
  <c r="DT14"/>
  <c r="EE13"/>
  <c r="O13" s="1"/>
  <c r="S52" s="1"/>
  <c r="AA64" s="1"/>
  <c r="BP28"/>
  <c r="H17"/>
  <c r="BX13"/>
  <c r="I17"/>
  <c r="CR28"/>
  <c r="AN13"/>
  <c r="CF13"/>
  <c r="CB13"/>
  <c r="G17"/>
  <c r="H28"/>
  <c r="CN28"/>
  <c r="CQ270" s="1"/>
  <c r="CM271" s="1"/>
  <c r="CI272" s="1"/>
  <c r="CE273" s="1"/>
  <c r="CA274" s="1"/>
  <c r="BW275" s="1"/>
  <c r="BS276" s="1"/>
  <c r="BO277" s="1"/>
  <c r="BK278" s="1"/>
  <c r="BG279" s="1"/>
  <c r="BC280" s="1"/>
  <c r="AY281" s="1"/>
  <c r="AU282" s="1"/>
  <c r="AQ283" s="1"/>
  <c r="AM284" s="1"/>
  <c r="AI285" s="1"/>
  <c r="AE286" s="1"/>
  <c r="AA287" s="1"/>
  <c r="X13"/>
  <c r="AV13"/>
  <c r="BH13"/>
  <c r="CJ13"/>
  <c r="D57"/>
  <c r="CJ28"/>
  <c r="BX28"/>
  <c r="F17"/>
  <c r="BD28"/>
  <c r="AR28"/>
  <c r="AJ28"/>
  <c r="BD13"/>
  <c r="CV13"/>
  <c r="J17"/>
  <c r="AF13"/>
  <c r="AB13"/>
  <c r="AR13"/>
  <c r="CN13"/>
  <c r="R27"/>
  <c r="D16"/>
  <c r="E43" s="1"/>
  <c r="C39" i="12" s="1"/>
  <c r="S24" i="13"/>
  <c r="E15"/>
  <c r="E46" s="1"/>
  <c r="C42" i="12" s="1"/>
  <c r="E16" i="13"/>
  <c r="E45" s="1"/>
  <c r="C41" i="12" s="1"/>
  <c r="N53" i="13"/>
  <c r="BT23"/>
  <c r="CR23"/>
  <c r="AR8"/>
  <c r="CV23"/>
  <c r="CN23"/>
  <c r="BT8"/>
  <c r="BP23"/>
  <c r="CJ8"/>
  <c r="AZ8"/>
  <c r="BX23"/>
  <c r="CF23"/>
  <c r="BL8"/>
  <c r="BX8"/>
  <c r="CJ23"/>
  <c r="AV8"/>
  <c r="AF8"/>
  <c r="BH8"/>
  <c r="CB22"/>
  <c r="CE150" s="1"/>
  <c r="CA151" s="1"/>
  <c r="BW152" s="1"/>
  <c r="BS153" s="1"/>
  <c r="BO154" s="1"/>
  <c r="BK155" s="1"/>
  <c r="BG156" s="1"/>
  <c r="BC157" s="1"/>
  <c r="AY158" s="1"/>
  <c r="AU159" s="1"/>
  <c r="AQ160" s="1"/>
  <c r="AM161" s="1"/>
  <c r="AI162" s="1"/>
  <c r="AE163" s="1"/>
  <c r="AA164" s="1"/>
  <c r="CF22"/>
  <c r="CD46" s="1"/>
  <c r="BD7"/>
  <c r="CV22"/>
  <c r="AN7"/>
  <c r="AV7"/>
  <c r="BP22"/>
  <c r="O52"/>
  <c r="H22"/>
  <c r="AZ7"/>
  <c r="BT7"/>
  <c r="CB7"/>
  <c r="BX7"/>
  <c r="CN22"/>
  <c r="BL22"/>
  <c r="CF7"/>
  <c r="CR7"/>
  <c r="BX22"/>
  <c r="BV46" s="1"/>
  <c r="AQ6"/>
  <c r="AB6"/>
  <c r="X6"/>
  <c r="CA21"/>
  <c r="BK6"/>
  <c r="W6"/>
  <c r="CE21"/>
  <c r="BX6"/>
  <c r="BD6"/>
  <c r="BS21"/>
  <c r="CB6"/>
  <c r="CF6"/>
  <c r="BS6"/>
  <c r="CQ21"/>
  <c r="W21"/>
  <c r="BG6"/>
  <c r="AE6"/>
  <c r="CU6"/>
  <c r="H21"/>
  <c r="CA6"/>
  <c r="BW21"/>
  <c r="AF6"/>
  <c r="BH6"/>
  <c r="AZ6"/>
  <c r="AV6"/>
  <c r="CM21"/>
  <c r="CI21"/>
  <c r="AA6"/>
  <c r="AU6"/>
  <c r="CR21"/>
  <c r="BP6"/>
  <c r="AY6"/>
  <c r="CV21"/>
  <c r="BO21"/>
  <c r="DY23"/>
  <c r="FI23"/>
  <c r="DP23"/>
  <c r="ER23"/>
  <c r="FA23"/>
  <c r="GB23"/>
  <c r="EB23"/>
  <c r="GZ23"/>
  <c r="FH23"/>
  <c r="GC23"/>
  <c r="GN23"/>
  <c r="FQ23"/>
  <c r="GR23"/>
  <c r="EJ23"/>
  <c r="GS23"/>
  <c r="FT23"/>
  <c r="FX23"/>
  <c r="FD23"/>
  <c r="GG23"/>
  <c r="EO23"/>
  <c r="EZ23"/>
  <c r="FM23"/>
  <c r="EN23"/>
  <c r="HE23"/>
  <c r="DS23"/>
  <c r="EV23"/>
  <c r="HA23"/>
  <c r="GJ23"/>
  <c r="EK23"/>
  <c r="FL23"/>
  <c r="DX23"/>
  <c r="H52"/>
  <c r="E49"/>
  <c r="BD23"/>
  <c r="BK29"/>
  <c r="CV29"/>
  <c r="AV11"/>
  <c r="BP26"/>
  <c r="BN50" s="1"/>
  <c r="BT26"/>
  <c r="BR50" s="1"/>
  <c r="BS29"/>
  <c r="EB22"/>
  <c r="DV6"/>
  <c r="BG13"/>
  <c r="EC26"/>
  <c r="EJ12"/>
  <c r="H55"/>
  <c r="CB10"/>
  <c r="F176"/>
  <c r="ES11"/>
  <c r="J55"/>
  <c r="O56"/>
  <c r="BO9"/>
  <c r="BG24"/>
  <c r="BX9"/>
  <c r="CM9"/>
  <c r="BK24"/>
  <c r="DX24"/>
  <c r="FH24"/>
  <c r="HD24"/>
  <c r="AZ10"/>
  <c r="N58"/>
  <c r="S29"/>
  <c r="ED13"/>
  <c r="N13" s="1"/>
  <c r="S41" s="1"/>
  <c r="Z64" s="1"/>
  <c r="CE28"/>
  <c r="AM13"/>
  <c r="AZ13"/>
  <c r="AY13"/>
  <c r="AF28"/>
  <c r="AU13"/>
  <c r="CR13"/>
  <c r="D177"/>
  <c r="ES10"/>
  <c r="AM8"/>
  <c r="CA23"/>
  <c r="D179"/>
  <c r="ES12"/>
  <c r="ES26"/>
  <c r="HE26"/>
  <c r="DS26"/>
  <c r="FY26"/>
  <c r="EJ26"/>
  <c r="GV26"/>
  <c r="CR25"/>
  <c r="CJ9"/>
  <c r="BO8"/>
  <c r="BP8"/>
  <c r="J56"/>
  <c r="EZ26"/>
  <c r="EJ13"/>
  <c r="D181"/>
  <c r="ES14"/>
  <c r="ED12"/>
  <c r="N12" s="1"/>
  <c r="S40" s="1"/>
  <c r="Z63" s="1"/>
  <c r="F178"/>
  <c r="ES13"/>
  <c r="EE12"/>
  <c r="O12" s="1"/>
  <c r="S51" s="1"/>
  <c r="AA63" s="1"/>
  <c r="F174"/>
  <c r="ES9"/>
  <c r="EJ14"/>
  <c r="D174"/>
  <c r="ES7"/>
  <c r="G21"/>
  <c r="CP12"/>
  <c r="AL12"/>
  <c r="BB12"/>
  <c r="CC12"/>
  <c r="AT12"/>
  <c r="CS12"/>
  <c r="BJ12"/>
  <c r="BZ12"/>
  <c r="CK12"/>
  <c r="AW12"/>
  <c r="BE10"/>
  <c r="BU10"/>
  <c r="AL10"/>
  <c r="CX10"/>
  <c r="CS10"/>
  <c r="CW10"/>
  <c r="AO10"/>
  <c r="BR10"/>
  <c r="AO14"/>
  <c r="BZ14"/>
  <c r="BV53" s="1"/>
  <c r="BJ14"/>
  <c r="BF53" s="1"/>
  <c r="CX14"/>
  <c r="CK14"/>
  <c r="G102"/>
  <c r="H90" s="1"/>
  <c r="H102"/>
  <c r="GC29"/>
  <c r="EK29"/>
  <c r="DP29"/>
  <c r="G103"/>
  <c r="G91" s="1"/>
  <c r="G101"/>
  <c r="G89" s="1"/>
  <c r="H103"/>
  <c r="H101"/>
  <c r="C165"/>
  <c r="O139" i="16"/>
  <c r="AB99" i="13"/>
  <c r="C166"/>
  <c r="DT11"/>
  <c r="Z14"/>
  <c r="Y13"/>
  <c r="G28"/>
  <c r="G26"/>
  <c r="G24"/>
  <c r="J54"/>
  <c r="BH10"/>
  <c r="EJ8"/>
  <c r="EJ9" s="1"/>
  <c r="EJ10" s="1"/>
  <c r="EJ11" s="1"/>
  <c r="G29"/>
  <c r="G27"/>
  <c r="G25"/>
  <c r="G23"/>
  <c r="G22"/>
  <c r="M78" i="16"/>
  <c r="M79" s="1"/>
  <c r="Z99" i="13"/>
  <c r="O57"/>
  <c r="Y12"/>
  <c r="Z12" s="1"/>
  <c r="T27" s="1"/>
  <c r="CU9"/>
  <c r="Q52"/>
  <c r="F163"/>
  <c r="ED7"/>
  <c r="N7" s="1"/>
  <c r="S35" s="1"/>
  <c r="Z58" s="1"/>
  <c r="N51"/>
  <c r="C173"/>
  <c r="CE7"/>
  <c r="E172"/>
  <c r="F164"/>
  <c r="E179"/>
  <c r="E178"/>
  <c r="E177"/>
  <c r="E176"/>
  <c r="E175"/>
  <c r="E174"/>
  <c r="E173"/>
  <c r="C181"/>
  <c r="C179"/>
  <c r="C177"/>
  <c r="C175"/>
  <c r="D173"/>
  <c r="D180"/>
  <c r="D178"/>
  <c r="D176"/>
  <c r="W11"/>
  <c r="O54"/>
  <c r="F162"/>
  <c r="F179"/>
  <c r="F177"/>
  <c r="F175"/>
  <c r="F173"/>
  <c r="C180"/>
  <c r="C178"/>
  <c r="C176"/>
  <c r="C174"/>
  <c r="A173"/>
  <c r="CL53" l="1"/>
  <c r="AL52"/>
  <c r="V52"/>
  <c r="J52"/>
  <c r="CL47"/>
  <c r="BJ46"/>
  <c r="BL46" s="1"/>
  <c r="P43"/>
  <c r="C54" i="12" s="1"/>
  <c r="BS170" i="13"/>
  <c r="BO171" s="1"/>
  <c r="BK172" s="1"/>
  <c r="BG173" s="1"/>
  <c r="BC174" s="1"/>
  <c r="AY175" s="1"/>
  <c r="AU176" s="1"/>
  <c r="AQ177" s="1"/>
  <c r="AM178" s="1"/>
  <c r="AI179" s="1"/>
  <c r="AE180" s="1"/>
  <c r="AA181" s="1"/>
  <c r="AT52"/>
  <c r="CP53"/>
  <c r="CR53" s="1"/>
  <c r="BJ53"/>
  <c r="BK53" s="1"/>
  <c r="BB47"/>
  <c r="Z53"/>
  <c r="EY14"/>
  <c r="FA14" s="1"/>
  <c r="FF14" s="1"/>
  <c r="V53"/>
  <c r="W53" s="1"/>
  <c r="EY13"/>
  <c r="FA13" s="1"/>
  <c r="CP52"/>
  <c r="AP52"/>
  <c r="AQ52" s="1"/>
  <c r="BJ52"/>
  <c r="BK52" s="1"/>
  <c r="CD52"/>
  <c r="CG52" s="1"/>
  <c r="AD52"/>
  <c r="BR52"/>
  <c r="BS52" s="1"/>
  <c r="BJ51"/>
  <c r="BL51" s="1"/>
  <c r="BN51"/>
  <c r="BO51" s="1"/>
  <c r="CH47"/>
  <c r="BV47"/>
  <c r="BY47" s="1"/>
  <c r="BZ47"/>
  <c r="CB47" s="1"/>
  <c r="EX8"/>
  <c r="EX9" s="1"/>
  <c r="EX10" s="1"/>
  <c r="EX11" s="1"/>
  <c r="EX12" s="1"/>
  <c r="EX13" s="1"/>
  <c r="EX14" s="1"/>
  <c r="AX51"/>
  <c r="AX50"/>
  <c r="BA50" s="1"/>
  <c r="R30"/>
  <c r="BN52"/>
  <c r="AT53"/>
  <c r="AW53" s="1"/>
  <c r="EZ6"/>
  <c r="AP53"/>
  <c r="AR53" s="1"/>
  <c r="CL52"/>
  <c r="CN52" s="1"/>
  <c r="BF52"/>
  <c r="BI52" s="1"/>
  <c r="BV52"/>
  <c r="BW52" s="1"/>
  <c r="BR53"/>
  <c r="BS53" s="1"/>
  <c r="BB53"/>
  <c r="BE53" s="1"/>
  <c r="AX53"/>
  <c r="AY53" s="1"/>
  <c r="CH53"/>
  <c r="AT51"/>
  <c r="AW51" s="1"/>
  <c r="Y52"/>
  <c r="AX52"/>
  <c r="BA52" s="1"/>
  <c r="BZ52"/>
  <c r="CB52" s="1"/>
  <c r="AL53"/>
  <c r="AO53" s="1"/>
  <c r="BN53"/>
  <c r="BQ53" s="1"/>
  <c r="AD53"/>
  <c r="AG53" s="1"/>
  <c r="CH52"/>
  <c r="AH53"/>
  <c r="AK53" s="1"/>
  <c r="CD53"/>
  <c r="CE53" s="1"/>
  <c r="AH52"/>
  <c r="AJ52" s="1"/>
  <c r="Z52"/>
  <c r="CT53"/>
  <c r="CT52"/>
  <c r="CV52" s="1"/>
  <c r="BB52"/>
  <c r="BZ53"/>
  <c r="CA53" s="1"/>
  <c r="T29"/>
  <c r="DN9"/>
  <c r="CP47"/>
  <c r="CR47" s="1"/>
  <c r="BC250"/>
  <c r="AY251" s="1"/>
  <c r="AU252" s="1"/>
  <c r="AQ253" s="1"/>
  <c r="AM254" s="1"/>
  <c r="AI255" s="1"/>
  <c r="AE256" s="1"/>
  <c r="AA257" s="1"/>
  <c r="CP50"/>
  <c r="BV50"/>
  <c r="BX50" s="1"/>
  <c r="F73"/>
  <c r="DN8"/>
  <c r="CL46"/>
  <c r="EE10"/>
  <c r="O10" s="1"/>
  <c r="S49" s="1"/>
  <c r="AA61" s="1"/>
  <c r="CL51"/>
  <c r="CP51"/>
  <c r="CS51" s="1"/>
  <c r="CH51"/>
  <c r="BV51"/>
  <c r="AP51"/>
  <c r="BR51"/>
  <c r="CD51"/>
  <c r="CG51" s="1"/>
  <c r="BF51"/>
  <c r="BZ51"/>
  <c r="BB51"/>
  <c r="CT51"/>
  <c r="CV51" s="1"/>
  <c r="CT50"/>
  <c r="CT49"/>
  <c r="CW49" s="1"/>
  <c r="BB50"/>
  <c r="BD50" s="1"/>
  <c r="CD49"/>
  <c r="CG49" s="1"/>
  <c r="CD47"/>
  <c r="BF50"/>
  <c r="BG50" s="1"/>
  <c r="CL49"/>
  <c r="CM49" s="1"/>
  <c r="CD50"/>
  <c r="CE50" s="1"/>
  <c r="AX49"/>
  <c r="AY49" s="1"/>
  <c r="BZ50"/>
  <c r="CH50"/>
  <c r="CI50" s="1"/>
  <c r="BN49"/>
  <c r="BQ49" s="1"/>
  <c r="AT50"/>
  <c r="AU50" s="1"/>
  <c r="BJ49"/>
  <c r="CT48"/>
  <c r="CW48" s="1"/>
  <c r="BR49"/>
  <c r="BS49" s="1"/>
  <c r="CH49"/>
  <c r="CJ49" s="1"/>
  <c r="BZ49"/>
  <c r="CA49" s="1"/>
  <c r="CP49"/>
  <c r="CR49" s="1"/>
  <c r="AT49"/>
  <c r="AV49" s="1"/>
  <c r="BV49"/>
  <c r="BY49" s="1"/>
  <c r="BF49"/>
  <c r="BI49" s="1"/>
  <c r="BB49"/>
  <c r="CP48"/>
  <c r="CS48" s="1"/>
  <c r="AL48"/>
  <c r="AM48" s="1"/>
  <c r="AH48"/>
  <c r="AJ48" s="1"/>
  <c r="CQ250"/>
  <c r="CM251" s="1"/>
  <c r="CI252" s="1"/>
  <c r="CE253" s="1"/>
  <c r="CA254" s="1"/>
  <c r="BW255" s="1"/>
  <c r="BS256" s="1"/>
  <c r="BO257" s="1"/>
  <c r="BK258" s="1"/>
  <c r="BG259" s="1"/>
  <c r="BC260" s="1"/>
  <c r="AY261" s="1"/>
  <c r="AU262" s="1"/>
  <c r="AQ263" s="1"/>
  <c r="AM264" s="1"/>
  <c r="AI265" s="1"/>
  <c r="AE266" s="1"/>
  <c r="AA267" s="1"/>
  <c r="BN47"/>
  <c r="BO47" s="1"/>
  <c r="CT47"/>
  <c r="CU47" s="1"/>
  <c r="BR47"/>
  <c r="BU47" s="1"/>
  <c r="CT46"/>
  <c r="CV46" s="1"/>
  <c r="BF47"/>
  <c r="BI47" s="1"/>
  <c r="BN46"/>
  <c r="BQ46" s="1"/>
  <c r="CP46"/>
  <c r="CR46" s="1"/>
  <c r="BZ46"/>
  <c r="CC46" s="1"/>
  <c r="DI6"/>
  <c r="F71" s="1"/>
  <c r="CT45"/>
  <c r="CV45" s="1"/>
  <c r="CP45"/>
  <c r="Z6"/>
  <c r="T21" s="1"/>
  <c r="BG250"/>
  <c r="BC251" s="1"/>
  <c r="AY252" s="1"/>
  <c r="AU253" s="1"/>
  <c r="AQ254" s="1"/>
  <c r="AM255" s="1"/>
  <c r="AI256" s="1"/>
  <c r="AE257" s="1"/>
  <c r="AA258" s="1"/>
  <c r="AY270"/>
  <c r="AU271" s="1"/>
  <c r="AQ272" s="1"/>
  <c r="AM273" s="1"/>
  <c r="AI274" s="1"/>
  <c r="AE275" s="1"/>
  <c r="AA276" s="1"/>
  <c r="CA250"/>
  <c r="BW251" s="1"/>
  <c r="BS252" s="1"/>
  <c r="BO253" s="1"/>
  <c r="BK254" s="1"/>
  <c r="BG255" s="1"/>
  <c r="BC256" s="1"/>
  <c r="AY257" s="1"/>
  <c r="AU258" s="1"/>
  <c r="AQ259" s="1"/>
  <c r="AM260" s="1"/>
  <c r="AI261" s="1"/>
  <c r="AE262" s="1"/>
  <c r="AA263" s="1"/>
  <c r="Y28"/>
  <c r="AO64" s="1"/>
  <c r="D67" i="16"/>
  <c r="E102" i="13"/>
  <c r="D79" i="16" s="1"/>
  <c r="BM47" i="13"/>
  <c r="R17"/>
  <c r="P40" s="1"/>
  <c r="DG11"/>
  <c r="EG11" s="1"/>
  <c r="EK11" s="1"/>
  <c r="EM11" s="1"/>
  <c r="I188" i="16"/>
  <c r="J188" s="1"/>
  <c r="DG7" i="13"/>
  <c r="BV35" s="1"/>
  <c r="BQ28"/>
  <c r="AZ64" s="1"/>
  <c r="AE270"/>
  <c r="AA271" s="1"/>
  <c r="CC28"/>
  <c r="BC64" s="1"/>
  <c r="Z7"/>
  <c r="T22" s="1"/>
  <c r="Q28"/>
  <c r="CM53"/>
  <c r="DA270"/>
  <c r="CW271" s="1"/>
  <c r="CS272" s="1"/>
  <c r="CO273" s="1"/>
  <c r="CK274" s="1"/>
  <c r="CG275" s="1"/>
  <c r="CC276" s="1"/>
  <c r="BY277" s="1"/>
  <c r="BU278" s="1"/>
  <c r="BQ279" s="1"/>
  <c r="BM280" s="1"/>
  <c r="BI281" s="1"/>
  <c r="BE282" s="1"/>
  <c r="BA283" s="1"/>
  <c r="AW284" s="1"/>
  <c r="AS285" s="1"/>
  <c r="AO286" s="1"/>
  <c r="AK287" s="1"/>
  <c r="AG288" s="1"/>
  <c r="AC289" s="1"/>
  <c r="C30"/>
  <c r="DH13"/>
  <c r="EH13" s="1"/>
  <c r="EL13" s="1"/>
  <c r="ER13" s="1"/>
  <c r="CU250"/>
  <c r="CQ251" s="1"/>
  <c r="CM252" s="1"/>
  <c r="CI253" s="1"/>
  <c r="CE254" s="1"/>
  <c r="CA255" s="1"/>
  <c r="BW256" s="1"/>
  <c r="BS257" s="1"/>
  <c r="BO258" s="1"/>
  <c r="BK259" s="1"/>
  <c r="BG260" s="1"/>
  <c r="BC261" s="1"/>
  <c r="AY262" s="1"/>
  <c r="AU263" s="1"/>
  <c r="AQ264" s="1"/>
  <c r="AM265" s="1"/>
  <c r="AI266" s="1"/>
  <c r="AE267" s="1"/>
  <c r="AA268" s="1"/>
  <c r="AN52"/>
  <c r="E87"/>
  <c r="E99" s="1"/>
  <c r="D76" i="16" s="1"/>
  <c r="AO28" i="13"/>
  <c r="S30"/>
  <c r="G188" i="16"/>
  <c r="BK270" i="13"/>
  <c r="BG271" s="1"/>
  <c r="BC272" s="1"/>
  <c r="AY273" s="1"/>
  <c r="AU274" s="1"/>
  <c r="AQ275" s="1"/>
  <c r="AM276" s="1"/>
  <c r="AI277" s="1"/>
  <c r="AE278" s="1"/>
  <c r="AA279" s="1"/>
  <c r="BY270"/>
  <c r="BU271" s="1"/>
  <c r="BQ272" s="1"/>
  <c r="BM273" s="1"/>
  <c r="BI274" s="1"/>
  <c r="BE275" s="1"/>
  <c r="BA276" s="1"/>
  <c r="AW277" s="1"/>
  <c r="AS278" s="1"/>
  <c r="AO279" s="1"/>
  <c r="AK280" s="1"/>
  <c r="AG281" s="1"/>
  <c r="AC282" s="1"/>
  <c r="BU250"/>
  <c r="BQ251" s="1"/>
  <c r="BM252" s="1"/>
  <c r="BI253" s="1"/>
  <c r="BE254" s="1"/>
  <c r="BA255" s="1"/>
  <c r="AW256" s="1"/>
  <c r="AS257" s="1"/>
  <c r="AO258" s="1"/>
  <c r="AK259" s="1"/>
  <c r="AG260" s="1"/>
  <c r="AC261" s="1"/>
  <c r="DZ27"/>
  <c r="ED27" s="1"/>
  <c r="EH27" s="1"/>
  <c r="EL27" s="1"/>
  <c r="EP27" s="1"/>
  <c r="ET27" s="1"/>
  <c r="EX27" s="1"/>
  <c r="FB27" s="1"/>
  <c r="FF27" s="1"/>
  <c r="FJ27" s="1"/>
  <c r="FN27" s="1"/>
  <c r="FR27" s="1"/>
  <c r="FV27" s="1"/>
  <c r="FZ27" s="1"/>
  <c r="GD27" s="1"/>
  <c r="GH27" s="1"/>
  <c r="GL27" s="1"/>
  <c r="GP27" s="1"/>
  <c r="GT27" s="1"/>
  <c r="GX27" s="1"/>
  <c r="HB27" s="1"/>
  <c r="HF27" s="1"/>
  <c r="AA270"/>
  <c r="J53"/>
  <c r="D78"/>
  <c r="C67" i="16" s="1"/>
  <c r="AJ64" i="13"/>
  <c r="F188" i="16"/>
  <c r="DR16" i="13"/>
  <c r="P24"/>
  <c r="J74" s="1"/>
  <c r="CN24"/>
  <c r="CS190" s="1"/>
  <c r="CO191" s="1"/>
  <c r="CK192" s="1"/>
  <c r="CG193" s="1"/>
  <c r="CC194" s="1"/>
  <c r="BY195" s="1"/>
  <c r="BU196" s="1"/>
  <c r="BQ197" s="1"/>
  <c r="BM198" s="1"/>
  <c r="BI199" s="1"/>
  <c r="BE200" s="1"/>
  <c r="BA201" s="1"/>
  <c r="AW202" s="1"/>
  <c r="AS203" s="1"/>
  <c r="AO204" s="1"/>
  <c r="AK205" s="1"/>
  <c r="AG206" s="1"/>
  <c r="AC207" s="1"/>
  <c r="DG9"/>
  <c r="I24" s="1"/>
  <c r="Z9"/>
  <c r="T24" s="1"/>
  <c r="D65" i="16"/>
  <c r="D30" i="13"/>
  <c r="D185" i="16"/>
  <c r="I185"/>
  <c r="BW250" i="13"/>
  <c r="BS251" s="1"/>
  <c r="BO252" s="1"/>
  <c r="BK253" s="1"/>
  <c r="BG254" s="1"/>
  <c r="BC255" s="1"/>
  <c r="AY256" s="1"/>
  <c r="AU257" s="1"/>
  <c r="AQ258" s="1"/>
  <c r="AM259" s="1"/>
  <c r="AI260" s="1"/>
  <c r="AE261" s="1"/>
  <c r="AA262" s="1"/>
  <c r="C77"/>
  <c r="BK250"/>
  <c r="BG251" s="1"/>
  <c r="BC252" s="1"/>
  <c r="AY253" s="1"/>
  <c r="AU254" s="1"/>
  <c r="AQ255" s="1"/>
  <c r="AM256" s="1"/>
  <c r="AI257" s="1"/>
  <c r="AE258" s="1"/>
  <c r="AA259" s="1"/>
  <c r="CI250"/>
  <c r="CE251" s="1"/>
  <c r="CA252" s="1"/>
  <c r="BW253" s="1"/>
  <c r="BS254" s="1"/>
  <c r="BO255" s="1"/>
  <c r="BK256" s="1"/>
  <c r="BG257" s="1"/>
  <c r="BC258" s="1"/>
  <c r="AY259" s="1"/>
  <c r="AU260" s="1"/>
  <c r="AQ261" s="1"/>
  <c r="AM262" s="1"/>
  <c r="AI263" s="1"/>
  <c r="AE264" s="1"/>
  <c r="AA265" s="1"/>
  <c r="I184" i="16"/>
  <c r="AU250" i="13"/>
  <c r="AQ251" s="1"/>
  <c r="AM252" s="1"/>
  <c r="AI253" s="1"/>
  <c r="AE254" s="1"/>
  <c r="AA255" s="1"/>
  <c r="AN27"/>
  <c r="CE250"/>
  <c r="CA251" s="1"/>
  <c r="BW252" s="1"/>
  <c r="BS253" s="1"/>
  <c r="BO254" s="1"/>
  <c r="BK255" s="1"/>
  <c r="BG256" s="1"/>
  <c r="BC257" s="1"/>
  <c r="AY258" s="1"/>
  <c r="AU259" s="1"/>
  <c r="AQ260" s="1"/>
  <c r="AM261" s="1"/>
  <c r="AI262" s="1"/>
  <c r="AE263" s="1"/>
  <c r="AA264" s="1"/>
  <c r="CM250"/>
  <c r="CI251" s="1"/>
  <c r="CE252" s="1"/>
  <c r="CA253" s="1"/>
  <c r="BW254" s="1"/>
  <c r="BS255" s="1"/>
  <c r="BO256" s="1"/>
  <c r="BK257" s="1"/>
  <c r="BG258" s="1"/>
  <c r="BC259" s="1"/>
  <c r="AY260" s="1"/>
  <c r="AU261" s="1"/>
  <c r="AQ262" s="1"/>
  <c r="AM263" s="1"/>
  <c r="AI264" s="1"/>
  <c r="AE265" s="1"/>
  <c r="AA266" s="1"/>
  <c r="EE11"/>
  <c r="O11" s="1"/>
  <c r="AY250"/>
  <c r="AU251" s="1"/>
  <c r="AQ252" s="1"/>
  <c r="AM253" s="1"/>
  <c r="AI254" s="1"/>
  <c r="AE255" s="1"/>
  <c r="AA256" s="1"/>
  <c r="I187" i="16"/>
  <c r="J187" s="1"/>
  <c r="I189"/>
  <c r="J189" s="1"/>
  <c r="I186"/>
  <c r="I181"/>
  <c r="I183"/>
  <c r="J183" s="1"/>
  <c r="I182"/>
  <c r="H182" s="1"/>
  <c r="F184"/>
  <c r="G184"/>
  <c r="F181"/>
  <c r="G181"/>
  <c r="G186"/>
  <c r="F186"/>
  <c r="G187"/>
  <c r="F187"/>
  <c r="F182"/>
  <c r="G182"/>
  <c r="F189"/>
  <c r="G189"/>
  <c r="G183"/>
  <c r="F183"/>
  <c r="F185"/>
  <c r="G185"/>
  <c r="P35" i="13"/>
  <c r="J50"/>
  <c r="AC28"/>
  <c r="AP64" s="1"/>
  <c r="BW270"/>
  <c r="BS271" s="1"/>
  <c r="BO272" s="1"/>
  <c r="BK273" s="1"/>
  <c r="BG274" s="1"/>
  <c r="BC275" s="1"/>
  <c r="AY276" s="1"/>
  <c r="AU277" s="1"/>
  <c r="AQ278" s="1"/>
  <c r="AM279" s="1"/>
  <c r="AI280" s="1"/>
  <c r="AE281" s="1"/>
  <c r="AA282" s="1"/>
  <c r="CU270"/>
  <c r="CQ271" s="1"/>
  <c r="CM272" s="1"/>
  <c r="CI273" s="1"/>
  <c r="CE274" s="1"/>
  <c r="CA275" s="1"/>
  <c r="BW276" s="1"/>
  <c r="BS277" s="1"/>
  <c r="BO278" s="1"/>
  <c r="BK279" s="1"/>
  <c r="BG280" s="1"/>
  <c r="BC281" s="1"/>
  <c r="AY282" s="1"/>
  <c r="AU283" s="1"/>
  <c r="AQ284" s="1"/>
  <c r="AM285" s="1"/>
  <c r="AI286" s="1"/>
  <c r="AE287" s="1"/>
  <c r="AA288" s="1"/>
  <c r="P36"/>
  <c r="BE270"/>
  <c r="BA271" s="1"/>
  <c r="AW272" s="1"/>
  <c r="AS273" s="1"/>
  <c r="AO274" s="1"/>
  <c r="AK275" s="1"/>
  <c r="AG276" s="1"/>
  <c r="AC277" s="1"/>
  <c r="BO270"/>
  <c r="BK271" s="1"/>
  <c r="BG272" s="1"/>
  <c r="BC273" s="1"/>
  <c r="AY274" s="1"/>
  <c r="AU275" s="1"/>
  <c r="AQ276" s="1"/>
  <c r="AM277" s="1"/>
  <c r="AI278" s="1"/>
  <c r="AE279" s="1"/>
  <c r="AA280" s="1"/>
  <c r="BM270"/>
  <c r="BI271" s="1"/>
  <c r="BE272" s="1"/>
  <c r="BA273" s="1"/>
  <c r="AW274" s="1"/>
  <c r="AS275" s="1"/>
  <c r="AO276" s="1"/>
  <c r="AK277" s="1"/>
  <c r="AG278" s="1"/>
  <c r="AC279" s="1"/>
  <c r="BO250"/>
  <c r="BK251" s="1"/>
  <c r="BG252" s="1"/>
  <c r="BC253" s="1"/>
  <c r="AY254" s="1"/>
  <c r="AU255" s="1"/>
  <c r="AQ256" s="1"/>
  <c r="AM257" s="1"/>
  <c r="AI258" s="1"/>
  <c r="AE259" s="1"/>
  <c r="AA260" s="1"/>
  <c r="CM270"/>
  <c r="CI271" s="1"/>
  <c r="CE272" s="1"/>
  <c r="CA273" s="1"/>
  <c r="BW274" s="1"/>
  <c r="BS275" s="1"/>
  <c r="BO276" s="1"/>
  <c r="BK277" s="1"/>
  <c r="BG278" s="1"/>
  <c r="BC279" s="1"/>
  <c r="AY280" s="1"/>
  <c r="AU281" s="1"/>
  <c r="AQ282" s="1"/>
  <c r="AM283" s="1"/>
  <c r="AI284" s="1"/>
  <c r="AE285" s="1"/>
  <c r="AA286" s="1"/>
  <c r="BQ250"/>
  <c r="BM251" s="1"/>
  <c r="BI252" s="1"/>
  <c r="BE253" s="1"/>
  <c r="BA254" s="1"/>
  <c r="AW255" s="1"/>
  <c r="AS256" s="1"/>
  <c r="AO257" s="1"/>
  <c r="AK258" s="1"/>
  <c r="AG259" s="1"/>
  <c r="AC260" s="1"/>
  <c r="DZ28"/>
  <c r="ED28" s="1"/>
  <c r="EH28" s="1"/>
  <c r="EL28" s="1"/>
  <c r="EP28" s="1"/>
  <c r="ET28" s="1"/>
  <c r="EX28" s="1"/>
  <c r="FB28" s="1"/>
  <c r="FF28" s="1"/>
  <c r="FJ28" s="1"/>
  <c r="FN28" s="1"/>
  <c r="FR28" s="1"/>
  <c r="FV28" s="1"/>
  <c r="FZ28" s="1"/>
  <c r="GD28" s="1"/>
  <c r="GH28" s="1"/>
  <c r="GL28" s="1"/>
  <c r="GP28" s="1"/>
  <c r="GT28" s="1"/>
  <c r="GX28" s="1"/>
  <c r="HB28" s="1"/>
  <c r="HF28" s="1"/>
  <c r="CS210"/>
  <c r="CO211" s="1"/>
  <c r="CK212" s="1"/>
  <c r="CG213" s="1"/>
  <c r="CC214" s="1"/>
  <c r="BY215" s="1"/>
  <c r="BU216" s="1"/>
  <c r="BQ217" s="1"/>
  <c r="BM218" s="1"/>
  <c r="BI219" s="1"/>
  <c r="BE220" s="1"/>
  <c r="BA221" s="1"/>
  <c r="AW222" s="1"/>
  <c r="AS223" s="1"/>
  <c r="AO224" s="1"/>
  <c r="AK225" s="1"/>
  <c r="AG226" s="1"/>
  <c r="AC227" s="1"/>
  <c r="BC270"/>
  <c r="AY271" s="1"/>
  <c r="AU272" s="1"/>
  <c r="AQ273" s="1"/>
  <c r="AM274" s="1"/>
  <c r="AI275" s="1"/>
  <c r="AE276" s="1"/>
  <c r="AA277" s="1"/>
  <c r="AS270"/>
  <c r="AO271" s="1"/>
  <c r="AK272" s="1"/>
  <c r="AG273" s="1"/>
  <c r="AC274" s="1"/>
  <c r="CG290"/>
  <c r="CC291" s="1"/>
  <c r="BY292" s="1"/>
  <c r="BU293" s="1"/>
  <c r="BQ294" s="1"/>
  <c r="BM295" s="1"/>
  <c r="BI296" s="1"/>
  <c r="BE297" s="1"/>
  <c r="BA298" s="1"/>
  <c r="AW299" s="1"/>
  <c r="AS300" s="1"/>
  <c r="AO301" s="1"/>
  <c r="AK302" s="1"/>
  <c r="AG303" s="1"/>
  <c r="AC304" s="1"/>
  <c r="CO250"/>
  <c r="CK251" s="1"/>
  <c r="CG252" s="1"/>
  <c r="CC253" s="1"/>
  <c r="BY254" s="1"/>
  <c r="BU255" s="1"/>
  <c r="BQ256" s="1"/>
  <c r="BM257" s="1"/>
  <c r="BI258" s="1"/>
  <c r="BE259" s="1"/>
  <c r="BA260" s="1"/>
  <c r="AW261" s="1"/>
  <c r="AS262" s="1"/>
  <c r="AO263" s="1"/>
  <c r="AK264" s="1"/>
  <c r="AG265" s="1"/>
  <c r="AC266" s="1"/>
  <c r="CK270"/>
  <c r="CG271" s="1"/>
  <c r="CC272" s="1"/>
  <c r="BY273" s="1"/>
  <c r="BU274" s="1"/>
  <c r="BQ275" s="1"/>
  <c r="BM276" s="1"/>
  <c r="BI277" s="1"/>
  <c r="BE278" s="1"/>
  <c r="BA279" s="1"/>
  <c r="AW280" s="1"/>
  <c r="AS281" s="1"/>
  <c r="AO282" s="1"/>
  <c r="AK283" s="1"/>
  <c r="AG284" s="1"/>
  <c r="AC285" s="1"/>
  <c r="AQ270"/>
  <c r="AM271" s="1"/>
  <c r="AI272" s="1"/>
  <c r="AE273" s="1"/>
  <c r="AA274" s="1"/>
  <c r="BS250"/>
  <c r="BO251" s="1"/>
  <c r="BK252" s="1"/>
  <c r="BG253" s="1"/>
  <c r="BC254" s="1"/>
  <c r="AY255" s="1"/>
  <c r="AU256" s="1"/>
  <c r="AQ257" s="1"/>
  <c r="AM258" s="1"/>
  <c r="AI259" s="1"/>
  <c r="AE260" s="1"/>
  <c r="AA261" s="1"/>
  <c r="BM28"/>
  <c r="AY64" s="1"/>
  <c r="D53" i="16"/>
  <c r="BQ170" i="13"/>
  <c r="BM171" s="1"/>
  <c r="BI172" s="1"/>
  <c r="BE173" s="1"/>
  <c r="BA174" s="1"/>
  <c r="AW175" s="1"/>
  <c r="AS176" s="1"/>
  <c r="AO177" s="1"/>
  <c r="AK178" s="1"/>
  <c r="AG179" s="1"/>
  <c r="AC180" s="1"/>
  <c r="CY270"/>
  <c r="CU271" s="1"/>
  <c r="CQ272" s="1"/>
  <c r="CM273" s="1"/>
  <c r="CI274" s="1"/>
  <c r="CE275" s="1"/>
  <c r="CA276" s="1"/>
  <c r="BW277" s="1"/>
  <c r="BS278" s="1"/>
  <c r="BO279" s="1"/>
  <c r="BK280" s="1"/>
  <c r="BG281" s="1"/>
  <c r="BC282" s="1"/>
  <c r="AY283" s="1"/>
  <c r="AU284" s="1"/>
  <c r="AQ285" s="1"/>
  <c r="AM286" s="1"/>
  <c r="AI287" s="1"/>
  <c r="AE288" s="1"/>
  <c r="AA289" s="1"/>
  <c r="AQ290"/>
  <c r="AM291" s="1"/>
  <c r="AI292" s="1"/>
  <c r="AE293" s="1"/>
  <c r="AA294" s="1"/>
  <c r="BI28"/>
  <c r="AX64" s="1"/>
  <c r="BY29"/>
  <c r="BB65" s="1"/>
  <c r="AI270"/>
  <c r="AE271" s="1"/>
  <c r="AA272" s="1"/>
  <c r="BE28"/>
  <c r="AW64" s="1"/>
  <c r="BY28"/>
  <c r="BB64" s="1"/>
  <c r="BS270"/>
  <c r="BO271" s="1"/>
  <c r="BK272" s="1"/>
  <c r="BG273" s="1"/>
  <c r="BC274" s="1"/>
  <c r="AY275" s="1"/>
  <c r="AU276" s="1"/>
  <c r="AQ277" s="1"/>
  <c r="AM278" s="1"/>
  <c r="AI279" s="1"/>
  <c r="AE280" s="1"/>
  <c r="AA281" s="1"/>
  <c r="BC230"/>
  <c r="AY231" s="1"/>
  <c r="AU232" s="1"/>
  <c r="AQ233" s="1"/>
  <c r="AM234" s="1"/>
  <c r="AI235" s="1"/>
  <c r="AE236" s="1"/>
  <c r="AA237" s="1"/>
  <c r="D68" i="16"/>
  <c r="E91" i="13"/>
  <c r="CK28"/>
  <c r="BE64" s="1"/>
  <c r="DQ15"/>
  <c r="AG28"/>
  <c r="AQ64" s="1"/>
  <c r="BG270"/>
  <c r="BC271" s="1"/>
  <c r="AY272" s="1"/>
  <c r="AU273" s="1"/>
  <c r="AQ274" s="1"/>
  <c r="AM275" s="1"/>
  <c r="AI276" s="1"/>
  <c r="AE277" s="1"/>
  <c r="AA278" s="1"/>
  <c r="BU27"/>
  <c r="BA63" s="1"/>
  <c r="CE270"/>
  <c r="CA271" s="1"/>
  <c r="BW272" s="1"/>
  <c r="BS273" s="1"/>
  <c r="BO274" s="1"/>
  <c r="BK275" s="1"/>
  <c r="BG276" s="1"/>
  <c r="BC277" s="1"/>
  <c r="AY278" s="1"/>
  <c r="AU279" s="1"/>
  <c r="AQ280" s="1"/>
  <c r="AM281" s="1"/>
  <c r="AI282" s="1"/>
  <c r="AE283" s="1"/>
  <c r="AA284" s="1"/>
  <c r="AC29"/>
  <c r="AP65" s="1"/>
  <c r="CY190"/>
  <c r="CU191" s="1"/>
  <c r="CQ192" s="1"/>
  <c r="CM193" s="1"/>
  <c r="CI194" s="1"/>
  <c r="CE195" s="1"/>
  <c r="CA196" s="1"/>
  <c r="BW197" s="1"/>
  <c r="BS198" s="1"/>
  <c r="BO199" s="1"/>
  <c r="BK200" s="1"/>
  <c r="BG201" s="1"/>
  <c r="BC202" s="1"/>
  <c r="AY203" s="1"/>
  <c r="AU204" s="1"/>
  <c r="AQ205" s="1"/>
  <c r="AM206" s="1"/>
  <c r="AI207" s="1"/>
  <c r="AE208" s="1"/>
  <c r="AA209" s="1"/>
  <c r="CI210"/>
  <c r="CE211" s="1"/>
  <c r="CA212" s="1"/>
  <c r="BW213" s="1"/>
  <c r="BS214" s="1"/>
  <c r="BO215" s="1"/>
  <c r="BK216" s="1"/>
  <c r="BG217" s="1"/>
  <c r="BC218" s="1"/>
  <c r="AY219" s="1"/>
  <c r="AU220" s="1"/>
  <c r="AQ221" s="1"/>
  <c r="AM222" s="1"/>
  <c r="AI223" s="1"/>
  <c r="AE224" s="1"/>
  <c r="AA225" s="1"/>
  <c r="BG210"/>
  <c r="BC211" s="1"/>
  <c r="AY212" s="1"/>
  <c r="AU213" s="1"/>
  <c r="AQ214" s="1"/>
  <c r="AM215" s="1"/>
  <c r="AI216" s="1"/>
  <c r="AE217" s="1"/>
  <c r="AA218" s="1"/>
  <c r="P21"/>
  <c r="J71" s="1"/>
  <c r="AS29"/>
  <c r="AT65" s="1"/>
  <c r="CG270"/>
  <c r="CC271" s="1"/>
  <c r="BY272" s="1"/>
  <c r="BU273" s="1"/>
  <c r="BQ274" s="1"/>
  <c r="BM275" s="1"/>
  <c r="BI276" s="1"/>
  <c r="BE277" s="1"/>
  <c r="BA278" s="1"/>
  <c r="AW279" s="1"/>
  <c r="AS280" s="1"/>
  <c r="AO281" s="1"/>
  <c r="AK282" s="1"/>
  <c r="AG283" s="1"/>
  <c r="AC284" s="1"/>
  <c r="M27"/>
  <c r="DJ27" s="1"/>
  <c r="CM210"/>
  <c r="CI211" s="1"/>
  <c r="CE212" s="1"/>
  <c r="CA213" s="1"/>
  <c r="BW214" s="1"/>
  <c r="BS215" s="1"/>
  <c r="BO216" s="1"/>
  <c r="BK217" s="1"/>
  <c r="BG218" s="1"/>
  <c r="BC219" s="1"/>
  <c r="AY220" s="1"/>
  <c r="AU221" s="1"/>
  <c r="AQ222" s="1"/>
  <c r="AM223" s="1"/>
  <c r="AI224" s="1"/>
  <c r="AE225" s="1"/>
  <c r="AA226" s="1"/>
  <c r="P26"/>
  <c r="J76" s="1"/>
  <c r="BO210"/>
  <c r="BK211" s="1"/>
  <c r="BG212" s="1"/>
  <c r="BC213" s="1"/>
  <c r="AY214" s="1"/>
  <c r="AU215" s="1"/>
  <c r="AQ216" s="1"/>
  <c r="AM217" s="1"/>
  <c r="AI218" s="1"/>
  <c r="AE219" s="1"/>
  <c r="AA220" s="1"/>
  <c r="BW210"/>
  <c r="BS211" s="1"/>
  <c r="BO212" s="1"/>
  <c r="BK213" s="1"/>
  <c r="BG214" s="1"/>
  <c r="BC215" s="1"/>
  <c r="AY216" s="1"/>
  <c r="AU217" s="1"/>
  <c r="AQ218" s="1"/>
  <c r="AM219" s="1"/>
  <c r="AI220" s="1"/>
  <c r="AE221" s="1"/>
  <c r="AA222" s="1"/>
  <c r="AM270"/>
  <c r="AI271" s="1"/>
  <c r="AE272" s="1"/>
  <c r="AA273" s="1"/>
  <c r="AA290"/>
  <c r="CG25"/>
  <c r="BD61" s="1"/>
  <c r="CY290"/>
  <c r="CU291" s="1"/>
  <c r="CQ292" s="1"/>
  <c r="CM293" s="1"/>
  <c r="CI294" s="1"/>
  <c r="CE295" s="1"/>
  <c r="CA296" s="1"/>
  <c r="BW297" s="1"/>
  <c r="BS298" s="1"/>
  <c r="BO299" s="1"/>
  <c r="BK300" s="1"/>
  <c r="BG301" s="1"/>
  <c r="BC302" s="1"/>
  <c r="AY303" s="1"/>
  <c r="AU304" s="1"/>
  <c r="AQ305" s="1"/>
  <c r="AM306" s="1"/>
  <c r="AI307" s="1"/>
  <c r="AE308" s="1"/>
  <c r="AA309" s="1"/>
  <c r="DR15"/>
  <c r="BA28"/>
  <c r="AV64" s="1"/>
  <c r="BI29"/>
  <c r="AX65" s="1"/>
  <c r="CK29"/>
  <c r="BE65" s="1"/>
  <c r="CY250"/>
  <c r="CU251" s="1"/>
  <c r="CQ252" s="1"/>
  <c r="CM253" s="1"/>
  <c r="CI254" s="1"/>
  <c r="CE255" s="1"/>
  <c r="CA256" s="1"/>
  <c r="BW257" s="1"/>
  <c r="BS258" s="1"/>
  <c r="BO259" s="1"/>
  <c r="BK260" s="1"/>
  <c r="BG261" s="1"/>
  <c r="BC262" s="1"/>
  <c r="AY263" s="1"/>
  <c r="AU264" s="1"/>
  <c r="AQ265" s="1"/>
  <c r="AM266" s="1"/>
  <c r="AI267" s="1"/>
  <c r="AE268" s="1"/>
  <c r="AA269" s="1"/>
  <c r="BQ290"/>
  <c r="BM291" s="1"/>
  <c r="BI292" s="1"/>
  <c r="BE293" s="1"/>
  <c r="BA294" s="1"/>
  <c r="AW295" s="1"/>
  <c r="AS296" s="1"/>
  <c r="AO297" s="1"/>
  <c r="AK298" s="1"/>
  <c r="AG299" s="1"/>
  <c r="AC300" s="1"/>
  <c r="BI27"/>
  <c r="AX63" s="1"/>
  <c r="CG210"/>
  <c r="CC211" s="1"/>
  <c r="BY212" s="1"/>
  <c r="BU213" s="1"/>
  <c r="BQ214" s="1"/>
  <c r="BM215" s="1"/>
  <c r="BI216" s="1"/>
  <c r="BE217" s="1"/>
  <c r="BA218" s="1"/>
  <c r="AW219" s="1"/>
  <c r="AS220" s="1"/>
  <c r="AO221" s="1"/>
  <c r="AK222" s="1"/>
  <c r="AG223" s="1"/>
  <c r="AC224" s="1"/>
  <c r="CM290"/>
  <c r="CI291" s="1"/>
  <c r="CE292" s="1"/>
  <c r="CA293" s="1"/>
  <c r="BW294" s="1"/>
  <c r="BS295" s="1"/>
  <c r="BO296" s="1"/>
  <c r="BK297" s="1"/>
  <c r="BG298" s="1"/>
  <c r="BC299" s="1"/>
  <c r="AY300" s="1"/>
  <c r="AU301" s="1"/>
  <c r="AQ302" s="1"/>
  <c r="AM303" s="1"/>
  <c r="AI304" s="1"/>
  <c r="AE305" s="1"/>
  <c r="AA306" s="1"/>
  <c r="BU290"/>
  <c r="BQ291" s="1"/>
  <c r="BM292" s="1"/>
  <c r="BI293" s="1"/>
  <c r="BE294" s="1"/>
  <c r="BA295" s="1"/>
  <c r="AW296" s="1"/>
  <c r="AS297" s="1"/>
  <c r="AO298" s="1"/>
  <c r="AK299" s="1"/>
  <c r="AG300" s="1"/>
  <c r="AC301" s="1"/>
  <c r="BW170"/>
  <c r="BS171" s="1"/>
  <c r="BO172" s="1"/>
  <c r="BK173" s="1"/>
  <c r="BG174" s="1"/>
  <c r="BC175" s="1"/>
  <c r="AY176" s="1"/>
  <c r="AU177" s="1"/>
  <c r="AQ178" s="1"/>
  <c r="AM179" s="1"/>
  <c r="AI180" s="1"/>
  <c r="AE181" s="1"/>
  <c r="AA182" s="1"/>
  <c r="AV52"/>
  <c r="AK270"/>
  <c r="AG271" s="1"/>
  <c r="AC272" s="1"/>
  <c r="AG290"/>
  <c r="AC291" s="1"/>
  <c r="CC29"/>
  <c r="BC65" s="1"/>
  <c r="CY210"/>
  <c r="CU211" s="1"/>
  <c r="CQ212" s="1"/>
  <c r="CM213" s="1"/>
  <c r="CI214" s="1"/>
  <c r="CE215" s="1"/>
  <c r="CA216" s="1"/>
  <c r="BW217" s="1"/>
  <c r="BS218" s="1"/>
  <c r="BO219" s="1"/>
  <c r="BK220" s="1"/>
  <c r="BG221" s="1"/>
  <c r="BC222" s="1"/>
  <c r="AY223" s="1"/>
  <c r="AU224" s="1"/>
  <c r="AQ225" s="1"/>
  <c r="AM226" s="1"/>
  <c r="AI227" s="1"/>
  <c r="AE228" s="1"/>
  <c r="AA229" s="1"/>
  <c r="CC27"/>
  <c r="BC63" s="1"/>
  <c r="CK210"/>
  <c r="CG211" s="1"/>
  <c r="CC212" s="1"/>
  <c r="BY213" s="1"/>
  <c r="BU214" s="1"/>
  <c r="BQ215" s="1"/>
  <c r="BM216" s="1"/>
  <c r="BI217" s="1"/>
  <c r="BE218" s="1"/>
  <c r="BA219" s="1"/>
  <c r="AW220" s="1"/>
  <c r="AS221" s="1"/>
  <c r="AO222" s="1"/>
  <c r="AK223" s="1"/>
  <c r="AG224" s="1"/>
  <c r="AC225" s="1"/>
  <c r="DZ24"/>
  <c r="ED24" s="1"/>
  <c r="EH24" s="1"/>
  <c r="EL24" s="1"/>
  <c r="EP24" s="1"/>
  <c r="ET24" s="1"/>
  <c r="EX24" s="1"/>
  <c r="FB24" s="1"/>
  <c r="FF24" s="1"/>
  <c r="FJ24" s="1"/>
  <c r="FN24" s="1"/>
  <c r="FR24" s="1"/>
  <c r="FV24" s="1"/>
  <c r="FZ24" s="1"/>
  <c r="GD24" s="1"/>
  <c r="GH24" s="1"/>
  <c r="GL24" s="1"/>
  <c r="GP24" s="1"/>
  <c r="GT24" s="1"/>
  <c r="GX24" s="1"/>
  <c r="HB24" s="1"/>
  <c r="HF24" s="1"/>
  <c r="N27"/>
  <c r="BM230"/>
  <c r="BI231" s="1"/>
  <c r="BE232" s="1"/>
  <c r="BA233" s="1"/>
  <c r="AW234" s="1"/>
  <c r="AS235" s="1"/>
  <c r="AO236" s="1"/>
  <c r="AK237" s="1"/>
  <c r="AG238" s="1"/>
  <c r="AC239" s="1"/>
  <c r="BA27"/>
  <c r="AV63" s="1"/>
  <c r="BO170"/>
  <c r="BK171" s="1"/>
  <c r="BG172" s="1"/>
  <c r="BC173" s="1"/>
  <c r="AY174" s="1"/>
  <c r="AU175" s="1"/>
  <c r="AQ176" s="1"/>
  <c r="AM177" s="1"/>
  <c r="AI178" s="1"/>
  <c r="AE179" s="1"/>
  <c r="AA180" s="1"/>
  <c r="BQ29"/>
  <c r="AZ65" s="1"/>
  <c r="AK29"/>
  <c r="AR65" s="1"/>
  <c r="AO290"/>
  <c r="AK291" s="1"/>
  <c r="AG292" s="1"/>
  <c r="AC293" s="1"/>
  <c r="CK290"/>
  <c r="CG291" s="1"/>
  <c r="CC292" s="1"/>
  <c r="BY293" s="1"/>
  <c r="BU294" s="1"/>
  <c r="BQ295" s="1"/>
  <c r="BM296" s="1"/>
  <c r="BI297" s="1"/>
  <c r="BE298" s="1"/>
  <c r="BA299" s="1"/>
  <c r="AW300" s="1"/>
  <c r="AS301" s="1"/>
  <c r="AO302" s="1"/>
  <c r="AK303" s="1"/>
  <c r="AG304" s="1"/>
  <c r="AC305" s="1"/>
  <c r="CU290"/>
  <c r="CQ291" s="1"/>
  <c r="CM292" s="1"/>
  <c r="CI293" s="1"/>
  <c r="CE294" s="1"/>
  <c r="CA295" s="1"/>
  <c r="BW296" s="1"/>
  <c r="BS297" s="1"/>
  <c r="BO298" s="1"/>
  <c r="BK299" s="1"/>
  <c r="BG300" s="1"/>
  <c r="BC301" s="1"/>
  <c r="AY302" s="1"/>
  <c r="AU303" s="1"/>
  <c r="AQ304" s="1"/>
  <c r="AM305" s="1"/>
  <c r="AI306" s="1"/>
  <c r="AE307" s="1"/>
  <c r="AA308" s="1"/>
  <c r="BC290"/>
  <c r="AY291" s="1"/>
  <c r="AU292" s="1"/>
  <c r="AQ293" s="1"/>
  <c r="AM294" s="1"/>
  <c r="AI295" s="1"/>
  <c r="AE296" s="1"/>
  <c r="AA297" s="1"/>
  <c r="CS230"/>
  <c r="CO231" s="1"/>
  <c r="CK232" s="1"/>
  <c r="CG233" s="1"/>
  <c r="CC234" s="1"/>
  <c r="BY235" s="1"/>
  <c r="BU236" s="1"/>
  <c r="BQ237" s="1"/>
  <c r="BM238" s="1"/>
  <c r="BI239" s="1"/>
  <c r="BE240" s="1"/>
  <c r="BA241" s="1"/>
  <c r="AW242" s="1"/>
  <c r="AS243" s="1"/>
  <c r="AO244" s="1"/>
  <c r="AK245" s="1"/>
  <c r="AG246" s="1"/>
  <c r="AC247" s="1"/>
  <c r="CM230"/>
  <c r="CI231" s="1"/>
  <c r="CE232" s="1"/>
  <c r="CA233" s="1"/>
  <c r="BW234" s="1"/>
  <c r="BS235" s="1"/>
  <c r="BO236" s="1"/>
  <c r="BK237" s="1"/>
  <c r="BG238" s="1"/>
  <c r="BC239" s="1"/>
  <c r="AY240" s="1"/>
  <c r="AU241" s="1"/>
  <c r="AQ242" s="1"/>
  <c r="AM243" s="1"/>
  <c r="AI244" s="1"/>
  <c r="AE245" s="1"/>
  <c r="AA246" s="1"/>
  <c r="CK230"/>
  <c r="CG231" s="1"/>
  <c r="CC232" s="1"/>
  <c r="BY233" s="1"/>
  <c r="BU234" s="1"/>
  <c r="BQ235" s="1"/>
  <c r="BM236" s="1"/>
  <c r="BI237" s="1"/>
  <c r="BE238" s="1"/>
  <c r="BA239" s="1"/>
  <c r="AW240" s="1"/>
  <c r="AS241" s="1"/>
  <c r="AO242" s="1"/>
  <c r="AK243" s="1"/>
  <c r="AG244" s="1"/>
  <c r="AC245" s="1"/>
  <c r="DZ25"/>
  <c r="ED25" s="1"/>
  <c r="EH25" s="1"/>
  <c r="EL25" s="1"/>
  <c r="EP25" s="1"/>
  <c r="ET25" s="1"/>
  <c r="EX25" s="1"/>
  <c r="FB25" s="1"/>
  <c r="FF25" s="1"/>
  <c r="FJ25" s="1"/>
  <c r="FN25" s="1"/>
  <c r="FR25" s="1"/>
  <c r="FV25" s="1"/>
  <c r="FZ25" s="1"/>
  <c r="GD25" s="1"/>
  <c r="GH25" s="1"/>
  <c r="GL25" s="1"/>
  <c r="GP25" s="1"/>
  <c r="GT25" s="1"/>
  <c r="GX25" s="1"/>
  <c r="HB25" s="1"/>
  <c r="HF25" s="1"/>
  <c r="BE27"/>
  <c r="AW63" s="1"/>
  <c r="BK210"/>
  <c r="BG211" s="1"/>
  <c r="BC212" s="1"/>
  <c r="AY213" s="1"/>
  <c r="AU214" s="1"/>
  <c r="AQ215" s="1"/>
  <c r="AM216" s="1"/>
  <c r="AI217" s="1"/>
  <c r="AE218" s="1"/>
  <c r="AA219" s="1"/>
  <c r="CG27"/>
  <c r="BD63" s="1"/>
  <c r="D183" i="16"/>
  <c r="P23" i="13"/>
  <c r="J73" s="1"/>
  <c r="CS170"/>
  <c r="CO171" s="1"/>
  <c r="CK172" s="1"/>
  <c r="CG173" s="1"/>
  <c r="CC174" s="1"/>
  <c r="BY175" s="1"/>
  <c r="BU176" s="1"/>
  <c r="BQ177" s="1"/>
  <c r="BM178" s="1"/>
  <c r="BI179" s="1"/>
  <c r="BE180" s="1"/>
  <c r="BA181" s="1"/>
  <c r="AW182" s="1"/>
  <c r="AS183" s="1"/>
  <c r="AO184" s="1"/>
  <c r="AK185" s="1"/>
  <c r="AG186" s="1"/>
  <c r="AC187" s="1"/>
  <c r="CM170"/>
  <c r="CI171" s="1"/>
  <c r="CE172" s="1"/>
  <c r="CA173" s="1"/>
  <c r="BW174" s="1"/>
  <c r="BS175" s="1"/>
  <c r="BO176" s="1"/>
  <c r="BK177" s="1"/>
  <c r="BG178" s="1"/>
  <c r="BC179" s="1"/>
  <c r="AY180" s="1"/>
  <c r="AU181" s="1"/>
  <c r="AQ182" s="1"/>
  <c r="AM183" s="1"/>
  <c r="AI184" s="1"/>
  <c r="AE185" s="1"/>
  <c r="AA186" s="1"/>
  <c r="CU150"/>
  <c r="CQ151" s="1"/>
  <c r="CM152" s="1"/>
  <c r="CI153" s="1"/>
  <c r="CE154" s="1"/>
  <c r="CA155" s="1"/>
  <c r="BW156" s="1"/>
  <c r="BS157" s="1"/>
  <c r="BO158" s="1"/>
  <c r="BK159" s="1"/>
  <c r="BG160" s="1"/>
  <c r="BC161" s="1"/>
  <c r="AY162" s="1"/>
  <c r="AU163" s="1"/>
  <c r="AQ164" s="1"/>
  <c r="AM165" s="1"/>
  <c r="AI166" s="1"/>
  <c r="AE167" s="1"/>
  <c r="AA168" s="1"/>
  <c r="Z8"/>
  <c r="T23" s="1"/>
  <c r="DG8"/>
  <c r="CH36" s="1"/>
  <c r="CI36" s="1"/>
  <c r="CW230"/>
  <c r="CS231" s="1"/>
  <c r="CO232" s="1"/>
  <c r="CK233" s="1"/>
  <c r="CG234" s="1"/>
  <c r="CC235" s="1"/>
  <c r="BY236" s="1"/>
  <c r="BU237" s="1"/>
  <c r="BQ238" s="1"/>
  <c r="BM239" s="1"/>
  <c r="BI240" s="1"/>
  <c r="BE241" s="1"/>
  <c r="BA242" s="1"/>
  <c r="AW243" s="1"/>
  <c r="AS244" s="1"/>
  <c r="AO245" s="1"/>
  <c r="AK246" s="1"/>
  <c r="AG247" s="1"/>
  <c r="AC248" s="1"/>
  <c r="DZ23"/>
  <c r="ED23" s="1"/>
  <c r="EH23" s="1"/>
  <c r="EL23" s="1"/>
  <c r="EP23" s="1"/>
  <c r="ET23" s="1"/>
  <c r="EX23" s="1"/>
  <c r="FB23" s="1"/>
  <c r="FF23" s="1"/>
  <c r="FJ23" s="1"/>
  <c r="FN23" s="1"/>
  <c r="FR23" s="1"/>
  <c r="FV23" s="1"/>
  <c r="FZ23" s="1"/>
  <c r="GD23" s="1"/>
  <c r="GH23" s="1"/>
  <c r="GL23" s="1"/>
  <c r="GP23" s="1"/>
  <c r="GT23" s="1"/>
  <c r="GX23" s="1"/>
  <c r="HB23" s="1"/>
  <c r="HF23" s="1"/>
  <c r="CC170"/>
  <c r="BY171" s="1"/>
  <c r="BU172" s="1"/>
  <c r="BQ173" s="1"/>
  <c r="BM174" s="1"/>
  <c r="BI175" s="1"/>
  <c r="BE176" s="1"/>
  <c r="BA177" s="1"/>
  <c r="AW178" s="1"/>
  <c r="AS179" s="1"/>
  <c r="AO180" s="1"/>
  <c r="AK181" s="1"/>
  <c r="AG182" s="1"/>
  <c r="AC183" s="1"/>
  <c r="CA170"/>
  <c r="BW171" s="1"/>
  <c r="BS172" s="1"/>
  <c r="BO173" s="1"/>
  <c r="BK174" s="1"/>
  <c r="BG175" s="1"/>
  <c r="BC176" s="1"/>
  <c r="AY177" s="1"/>
  <c r="AU178" s="1"/>
  <c r="AQ179" s="1"/>
  <c r="AM180" s="1"/>
  <c r="AI181" s="1"/>
  <c r="AE182" s="1"/>
  <c r="AA183" s="1"/>
  <c r="DG6"/>
  <c r="CC23"/>
  <c r="BC59" s="1"/>
  <c r="CU170"/>
  <c r="CQ171" s="1"/>
  <c r="CM172" s="1"/>
  <c r="CI173" s="1"/>
  <c r="CE174" s="1"/>
  <c r="CA175" s="1"/>
  <c r="BW176" s="1"/>
  <c r="BS177" s="1"/>
  <c r="BO178" s="1"/>
  <c r="BK179" s="1"/>
  <c r="BG180" s="1"/>
  <c r="BC181" s="1"/>
  <c r="AY182" s="1"/>
  <c r="AU183" s="1"/>
  <c r="AQ184" s="1"/>
  <c r="AM185" s="1"/>
  <c r="AI186" s="1"/>
  <c r="AE187" s="1"/>
  <c r="AA188" s="1"/>
  <c r="D182" i="16"/>
  <c r="G30" i="13"/>
  <c r="CY130"/>
  <c r="CU131" s="1"/>
  <c r="CQ132" s="1"/>
  <c r="CM133" s="1"/>
  <c r="CI134" s="1"/>
  <c r="CE135" s="1"/>
  <c r="CA136" s="1"/>
  <c r="BW137" s="1"/>
  <c r="BS138" s="1"/>
  <c r="BO139" s="1"/>
  <c r="BK140" s="1"/>
  <c r="BG141" s="1"/>
  <c r="BC142" s="1"/>
  <c r="AY143" s="1"/>
  <c r="AU144" s="1"/>
  <c r="AQ145" s="1"/>
  <c r="AM146" s="1"/>
  <c r="AI147" s="1"/>
  <c r="AE148" s="1"/>
  <c r="AA149" s="1"/>
  <c r="X130"/>
  <c r="AC74"/>
  <c r="AC116" s="1"/>
  <c r="E36"/>
  <c r="C36" i="12" s="1"/>
  <c r="BI22" i="13"/>
  <c r="AX58" s="1"/>
  <c r="P22"/>
  <c r="J72" s="1"/>
  <c r="BQ230"/>
  <c r="BM231" s="1"/>
  <c r="BI232" s="1"/>
  <c r="BE233" s="1"/>
  <c r="BA234" s="1"/>
  <c r="AW235" s="1"/>
  <c r="AS236" s="1"/>
  <c r="AO237" s="1"/>
  <c r="AK238" s="1"/>
  <c r="AG239" s="1"/>
  <c r="AC240" s="1"/>
  <c r="DI7"/>
  <c r="CG22"/>
  <c r="BD58" s="1"/>
  <c r="DZ22"/>
  <c r="ED22" s="1"/>
  <c r="EH22" s="1"/>
  <c r="EL22" s="1"/>
  <c r="EP22" s="1"/>
  <c r="ET22" s="1"/>
  <c r="EX22" s="1"/>
  <c r="FB22" s="1"/>
  <c r="FF22" s="1"/>
  <c r="FJ22" s="1"/>
  <c r="FN22" s="1"/>
  <c r="FR22" s="1"/>
  <c r="FV22" s="1"/>
  <c r="FZ22" s="1"/>
  <c r="GD22" s="1"/>
  <c r="GH22" s="1"/>
  <c r="GL22" s="1"/>
  <c r="GP22" s="1"/>
  <c r="GT22" s="1"/>
  <c r="GX22" s="1"/>
  <c r="HB22" s="1"/>
  <c r="HF22" s="1"/>
  <c r="CK170"/>
  <c r="CG171" s="1"/>
  <c r="CC172" s="1"/>
  <c r="BY173" s="1"/>
  <c r="BU174" s="1"/>
  <c r="BQ175" s="1"/>
  <c r="BM176" s="1"/>
  <c r="BI177" s="1"/>
  <c r="BE178" s="1"/>
  <c r="BA179" s="1"/>
  <c r="AW180" s="1"/>
  <c r="AS181" s="1"/>
  <c r="AO182" s="1"/>
  <c r="AK183" s="1"/>
  <c r="AG184" s="1"/>
  <c r="AC185" s="1"/>
  <c r="CW170"/>
  <c r="CS171" s="1"/>
  <c r="CO172" s="1"/>
  <c r="CK173" s="1"/>
  <c r="CG174" s="1"/>
  <c r="CC175" s="1"/>
  <c r="BY176" s="1"/>
  <c r="BU177" s="1"/>
  <c r="BQ178" s="1"/>
  <c r="BM179" s="1"/>
  <c r="BI180" s="1"/>
  <c r="BE181" s="1"/>
  <c r="BA182" s="1"/>
  <c r="AW183" s="1"/>
  <c r="AS184" s="1"/>
  <c r="AO185" s="1"/>
  <c r="AK186" s="1"/>
  <c r="AG187" s="1"/>
  <c r="AC188" s="1"/>
  <c r="CA210"/>
  <c r="BW211" s="1"/>
  <c r="BS212" s="1"/>
  <c r="BO213" s="1"/>
  <c r="BK214" s="1"/>
  <c r="BG215" s="1"/>
  <c r="BC216" s="1"/>
  <c r="AY217" s="1"/>
  <c r="AU218" s="1"/>
  <c r="AQ219" s="1"/>
  <c r="AM220" s="1"/>
  <c r="AI221" s="1"/>
  <c r="AE222" s="1"/>
  <c r="AA223" s="1"/>
  <c r="BW150"/>
  <c r="BS151" s="1"/>
  <c r="BO152" s="1"/>
  <c r="BK153" s="1"/>
  <c r="BG154" s="1"/>
  <c r="BC155" s="1"/>
  <c r="AY156" s="1"/>
  <c r="AU157" s="1"/>
  <c r="AQ158" s="1"/>
  <c r="AM159" s="1"/>
  <c r="AI160" s="1"/>
  <c r="AE161" s="1"/>
  <c r="AA162" s="1"/>
  <c r="CW150"/>
  <c r="CS151" s="1"/>
  <c r="CO152" s="1"/>
  <c r="CK153" s="1"/>
  <c r="CG154" s="1"/>
  <c r="CC155" s="1"/>
  <c r="BY156" s="1"/>
  <c r="BU157" s="1"/>
  <c r="BQ158" s="1"/>
  <c r="BM159" s="1"/>
  <c r="BI160" s="1"/>
  <c r="BE161" s="1"/>
  <c r="BA162" s="1"/>
  <c r="AW163" s="1"/>
  <c r="AS164" s="1"/>
  <c r="AO165" s="1"/>
  <c r="AK166" s="1"/>
  <c r="AG167" s="1"/>
  <c r="AC168" s="1"/>
  <c r="CU190"/>
  <c r="CQ191" s="1"/>
  <c r="CM192" s="1"/>
  <c r="CI193" s="1"/>
  <c r="CE194" s="1"/>
  <c r="CA195" s="1"/>
  <c r="BW196" s="1"/>
  <c r="BS197" s="1"/>
  <c r="BO198" s="1"/>
  <c r="BK199" s="1"/>
  <c r="BG200" s="1"/>
  <c r="BC201" s="1"/>
  <c r="AY202" s="1"/>
  <c r="AU203" s="1"/>
  <c r="AQ204" s="1"/>
  <c r="AM205" s="1"/>
  <c r="AI206" s="1"/>
  <c r="AE207" s="1"/>
  <c r="AA208" s="1"/>
  <c r="BI170"/>
  <c r="BE171" s="1"/>
  <c r="BA172" s="1"/>
  <c r="AW173" s="1"/>
  <c r="AS174" s="1"/>
  <c r="AO175" s="1"/>
  <c r="AK176" s="1"/>
  <c r="AG177" s="1"/>
  <c r="AC178" s="1"/>
  <c r="BO150"/>
  <c r="BK151" s="1"/>
  <c r="BG152" s="1"/>
  <c r="BC153" s="1"/>
  <c r="AY154" s="1"/>
  <c r="AU155" s="1"/>
  <c r="AQ156" s="1"/>
  <c r="AM157" s="1"/>
  <c r="AI158" s="1"/>
  <c r="AE159" s="1"/>
  <c r="AA160" s="1"/>
  <c r="BU150"/>
  <c r="BQ151" s="1"/>
  <c r="BM152" s="1"/>
  <c r="BI153" s="1"/>
  <c r="BE154" s="1"/>
  <c r="BA155" s="1"/>
  <c r="AW156" s="1"/>
  <c r="AS157" s="1"/>
  <c r="AO158" s="1"/>
  <c r="AK159" s="1"/>
  <c r="AG160" s="1"/>
  <c r="AC161" s="1"/>
  <c r="CQ210"/>
  <c r="CM211" s="1"/>
  <c r="CI212" s="1"/>
  <c r="CE213" s="1"/>
  <c r="CA214" s="1"/>
  <c r="BW215" s="1"/>
  <c r="BS216" s="1"/>
  <c r="BO217" s="1"/>
  <c r="BK218" s="1"/>
  <c r="BG219" s="1"/>
  <c r="BC220" s="1"/>
  <c r="AY221" s="1"/>
  <c r="AU222" s="1"/>
  <c r="AQ223" s="1"/>
  <c r="AM224" s="1"/>
  <c r="AI225" s="1"/>
  <c r="AE226" s="1"/>
  <c r="AA227" s="1"/>
  <c r="BS210"/>
  <c r="BO211" s="1"/>
  <c r="BK212" s="1"/>
  <c r="BG213" s="1"/>
  <c r="BC214" s="1"/>
  <c r="AY215" s="1"/>
  <c r="AU216" s="1"/>
  <c r="AQ217" s="1"/>
  <c r="AM218" s="1"/>
  <c r="AI219" s="1"/>
  <c r="AE220" s="1"/>
  <c r="AA221" s="1"/>
  <c r="CO150"/>
  <c r="CK151" s="1"/>
  <c r="CG152" s="1"/>
  <c r="CC153" s="1"/>
  <c r="BY154" s="1"/>
  <c r="BU155" s="1"/>
  <c r="BQ156" s="1"/>
  <c r="BM157" s="1"/>
  <c r="BI158" s="1"/>
  <c r="BE159" s="1"/>
  <c r="BA160" s="1"/>
  <c r="AW161" s="1"/>
  <c r="AS162" s="1"/>
  <c r="AO163" s="1"/>
  <c r="AK164" s="1"/>
  <c r="AG165" s="1"/>
  <c r="AC166" s="1"/>
  <c r="N22"/>
  <c r="CQ170"/>
  <c r="CM171" s="1"/>
  <c r="CI172" s="1"/>
  <c r="CE173" s="1"/>
  <c r="CA174" s="1"/>
  <c r="BW175" s="1"/>
  <c r="BS176" s="1"/>
  <c r="BO177" s="1"/>
  <c r="BK178" s="1"/>
  <c r="BG179" s="1"/>
  <c r="BC180" s="1"/>
  <c r="AY181" s="1"/>
  <c r="AU182" s="1"/>
  <c r="AQ183" s="1"/>
  <c r="AM184" s="1"/>
  <c r="AI185" s="1"/>
  <c r="AE186" s="1"/>
  <c r="AA187" s="1"/>
  <c r="CE210"/>
  <c r="CA211" s="1"/>
  <c r="BW212" s="1"/>
  <c r="BS213" s="1"/>
  <c r="BO214" s="1"/>
  <c r="BK215" s="1"/>
  <c r="BG216" s="1"/>
  <c r="BC217" s="1"/>
  <c r="AY218" s="1"/>
  <c r="AU219" s="1"/>
  <c r="AQ220" s="1"/>
  <c r="AM221" s="1"/>
  <c r="AI222" s="1"/>
  <c r="AE223" s="1"/>
  <c r="AA224" s="1"/>
  <c r="CS25"/>
  <c r="CQ150"/>
  <c r="CM151" s="1"/>
  <c r="CI152" s="1"/>
  <c r="CE153" s="1"/>
  <c r="CA154" s="1"/>
  <c r="BW155" s="1"/>
  <c r="BS156" s="1"/>
  <c r="BO157" s="1"/>
  <c r="BK158" s="1"/>
  <c r="BG159" s="1"/>
  <c r="BC160" s="1"/>
  <c r="AY161" s="1"/>
  <c r="AU162" s="1"/>
  <c r="AQ163" s="1"/>
  <c r="AM164" s="1"/>
  <c r="AI165" s="1"/>
  <c r="AE166" s="1"/>
  <c r="AA167" s="1"/>
  <c r="CI46"/>
  <c r="BU170"/>
  <c r="BQ171" s="1"/>
  <c r="BM172" s="1"/>
  <c r="BI173" s="1"/>
  <c r="BE174" s="1"/>
  <c r="BA175" s="1"/>
  <c r="AW176" s="1"/>
  <c r="AS177" s="1"/>
  <c r="AO178" s="1"/>
  <c r="AK179" s="1"/>
  <c r="AG180" s="1"/>
  <c r="AC181" s="1"/>
  <c r="H30"/>
  <c r="BM170"/>
  <c r="BI171" s="1"/>
  <c r="BE172" s="1"/>
  <c r="BA173" s="1"/>
  <c r="AW174" s="1"/>
  <c r="AS175" s="1"/>
  <c r="AO176" s="1"/>
  <c r="AK177" s="1"/>
  <c r="AG178" s="1"/>
  <c r="AC179" s="1"/>
  <c r="BY150"/>
  <c r="BU151" s="1"/>
  <c r="BQ152" s="1"/>
  <c r="BM153" s="1"/>
  <c r="BI154" s="1"/>
  <c r="BE155" s="1"/>
  <c r="BA156" s="1"/>
  <c r="AW157" s="1"/>
  <c r="AS158" s="1"/>
  <c r="AO159" s="1"/>
  <c r="AK160" s="1"/>
  <c r="AG161" s="1"/>
  <c r="AC162" s="1"/>
  <c r="BS150"/>
  <c r="BO151" s="1"/>
  <c r="BK152" s="1"/>
  <c r="BG153" s="1"/>
  <c r="BC154" s="1"/>
  <c r="AY155" s="1"/>
  <c r="AU156" s="1"/>
  <c r="AQ157" s="1"/>
  <c r="AM158" s="1"/>
  <c r="AI159" s="1"/>
  <c r="AE160" s="1"/>
  <c r="AA161" s="1"/>
  <c r="CO210"/>
  <c r="CK211" s="1"/>
  <c r="CG212" s="1"/>
  <c r="CC213" s="1"/>
  <c r="BY214" s="1"/>
  <c r="BU215" s="1"/>
  <c r="BQ216" s="1"/>
  <c r="BM217" s="1"/>
  <c r="BI218" s="1"/>
  <c r="BE219" s="1"/>
  <c r="BA220" s="1"/>
  <c r="AW221" s="1"/>
  <c r="AS222" s="1"/>
  <c r="AO223" s="1"/>
  <c r="AK224" s="1"/>
  <c r="AG225" s="1"/>
  <c r="AC226" s="1"/>
  <c r="CA150"/>
  <c r="BW151" s="1"/>
  <c r="BS152" s="1"/>
  <c r="BO153" s="1"/>
  <c r="BK154" s="1"/>
  <c r="BG155" s="1"/>
  <c r="BC156" s="1"/>
  <c r="AY157" s="1"/>
  <c r="AU158" s="1"/>
  <c r="AQ159" s="1"/>
  <c r="AM160" s="1"/>
  <c r="AI161" s="1"/>
  <c r="AE162" s="1"/>
  <c r="AA163" s="1"/>
  <c r="AA21"/>
  <c r="DZ21"/>
  <c r="ED21" s="1"/>
  <c r="EH21" s="1"/>
  <c r="EL21" s="1"/>
  <c r="EP21" s="1"/>
  <c r="ET21" s="1"/>
  <c r="EX21" s="1"/>
  <c r="FB21" s="1"/>
  <c r="FF21" s="1"/>
  <c r="FJ21" s="1"/>
  <c r="FN21" s="1"/>
  <c r="FR21" s="1"/>
  <c r="FV21" s="1"/>
  <c r="FZ21" s="1"/>
  <c r="GD21" s="1"/>
  <c r="GH21" s="1"/>
  <c r="GL21" s="1"/>
  <c r="GP21" s="1"/>
  <c r="GT21" s="1"/>
  <c r="GX21" s="1"/>
  <c r="HB21" s="1"/>
  <c r="HF21" s="1"/>
  <c r="BG230"/>
  <c r="BC231" s="1"/>
  <c r="AY232" s="1"/>
  <c r="AU233" s="1"/>
  <c r="AQ234" s="1"/>
  <c r="AM235" s="1"/>
  <c r="AI236" s="1"/>
  <c r="AE237" s="1"/>
  <c r="AA238" s="1"/>
  <c r="BE230"/>
  <c r="BA231" s="1"/>
  <c r="AW232" s="1"/>
  <c r="AS233" s="1"/>
  <c r="AO234" s="1"/>
  <c r="AK235" s="1"/>
  <c r="AG236" s="1"/>
  <c r="AC237" s="1"/>
  <c r="E39"/>
  <c r="C38" i="12" s="1"/>
  <c r="CG150" i="13"/>
  <c r="CC151" s="1"/>
  <c r="BY152" s="1"/>
  <c r="BU153" s="1"/>
  <c r="BQ154" s="1"/>
  <c r="BM155" s="1"/>
  <c r="BI156" s="1"/>
  <c r="BE157" s="1"/>
  <c r="BA158" s="1"/>
  <c r="AW159" s="1"/>
  <c r="AS160" s="1"/>
  <c r="AO161" s="1"/>
  <c r="AK162" s="1"/>
  <c r="AG163" s="1"/>
  <c r="AC164" s="1"/>
  <c r="BM290"/>
  <c r="BI291" s="1"/>
  <c r="BE292" s="1"/>
  <c r="BA293" s="1"/>
  <c r="AW294" s="1"/>
  <c r="AS295" s="1"/>
  <c r="AO296" s="1"/>
  <c r="AK297" s="1"/>
  <c r="AG298" s="1"/>
  <c r="AC299" s="1"/>
  <c r="AS290"/>
  <c r="AO291" s="1"/>
  <c r="AK292" s="1"/>
  <c r="AG293" s="1"/>
  <c r="AC294" s="1"/>
  <c r="DF25"/>
  <c r="CM150"/>
  <c r="CI151" s="1"/>
  <c r="CE152" s="1"/>
  <c r="CA153" s="1"/>
  <c r="BW154" s="1"/>
  <c r="BS155" s="1"/>
  <c r="BO156" s="1"/>
  <c r="BK157" s="1"/>
  <c r="BG158" s="1"/>
  <c r="BC159" s="1"/>
  <c r="AY160" s="1"/>
  <c r="AU161" s="1"/>
  <c r="AQ162" s="1"/>
  <c r="AM163" s="1"/>
  <c r="AI164" s="1"/>
  <c r="AE165" s="1"/>
  <c r="AA166" s="1"/>
  <c r="CW130"/>
  <c r="CS131" s="1"/>
  <c r="CO132" s="1"/>
  <c r="CK133" s="1"/>
  <c r="CG134" s="1"/>
  <c r="CC135" s="1"/>
  <c r="BY136" s="1"/>
  <c r="BU137" s="1"/>
  <c r="BQ138" s="1"/>
  <c r="BM139" s="1"/>
  <c r="BI140" s="1"/>
  <c r="BE141" s="1"/>
  <c r="BA142" s="1"/>
  <c r="AW143" s="1"/>
  <c r="AS144" s="1"/>
  <c r="AO145" s="1"/>
  <c r="AK146" s="1"/>
  <c r="AG147" s="1"/>
  <c r="AC148" s="1"/>
  <c r="CI230"/>
  <c r="CE231" s="1"/>
  <c r="CA232" s="1"/>
  <c r="BW233" s="1"/>
  <c r="BS234" s="1"/>
  <c r="BO235" s="1"/>
  <c r="BK236" s="1"/>
  <c r="BG237" s="1"/>
  <c r="BC238" s="1"/>
  <c r="AY239" s="1"/>
  <c r="AU240" s="1"/>
  <c r="AQ241" s="1"/>
  <c r="AM242" s="1"/>
  <c r="AI243" s="1"/>
  <c r="AE244" s="1"/>
  <c r="AA245" s="1"/>
  <c r="BU23"/>
  <c r="BA59" s="1"/>
  <c r="AW27"/>
  <c r="AU63" s="1"/>
  <c r="BY25"/>
  <c r="BB61" s="1"/>
  <c r="AS25"/>
  <c r="AT61" s="1"/>
  <c r="CK27"/>
  <c r="BE63" s="1"/>
  <c r="BA26"/>
  <c r="AV62" s="1"/>
  <c r="BQ23"/>
  <c r="AZ59" s="1"/>
  <c r="CC25"/>
  <c r="BC61" s="1"/>
  <c r="AW25"/>
  <c r="AU61" s="1"/>
  <c r="BA25"/>
  <c r="AV61" s="1"/>
  <c r="CG26"/>
  <c r="BD62" s="1"/>
  <c r="H89"/>
  <c r="CC26"/>
  <c r="BC62" s="1"/>
  <c r="CK25"/>
  <c r="BE61" s="1"/>
  <c r="BE26"/>
  <c r="AW62" s="1"/>
  <c r="CO23"/>
  <c r="BF59" s="1"/>
  <c r="CG28"/>
  <c r="BD64" s="1"/>
  <c r="CO27"/>
  <c r="BF63" s="1"/>
  <c r="BU29"/>
  <c r="BA65" s="1"/>
  <c r="CO25"/>
  <c r="BF61" s="1"/>
  <c r="BQ25"/>
  <c r="AZ61" s="1"/>
  <c r="CO28"/>
  <c r="BF64" s="1"/>
  <c r="CK23"/>
  <c r="BE59" s="1"/>
  <c r="BI23"/>
  <c r="AX59" s="1"/>
  <c r="CS22"/>
  <c r="BI26"/>
  <c r="AX62" s="1"/>
  <c r="BQ27"/>
  <c r="AZ63" s="1"/>
  <c r="BY23"/>
  <c r="BB59" s="1"/>
  <c r="AO27"/>
  <c r="AS63" s="1"/>
  <c r="BM27"/>
  <c r="AY63" s="1"/>
  <c r="BQ210"/>
  <c r="BM211" s="1"/>
  <c r="BI212" s="1"/>
  <c r="BE213" s="1"/>
  <c r="BA214" s="1"/>
  <c r="AW215" s="1"/>
  <c r="AS216" s="1"/>
  <c r="AO217" s="1"/>
  <c r="AK218" s="1"/>
  <c r="AG219" s="1"/>
  <c r="AC220" s="1"/>
  <c r="CO22"/>
  <c r="BF58" s="1"/>
  <c r="BM25"/>
  <c r="AY61" s="1"/>
  <c r="DF26"/>
  <c r="FB11" s="1"/>
  <c r="BQ26"/>
  <c r="AZ62" s="1"/>
  <c r="N25"/>
  <c r="BE29"/>
  <c r="AW65" s="1"/>
  <c r="CO230"/>
  <c r="CK231" s="1"/>
  <c r="CG232" s="1"/>
  <c r="CC233" s="1"/>
  <c r="BY234" s="1"/>
  <c r="BU235" s="1"/>
  <c r="BQ236" s="1"/>
  <c r="BM237" s="1"/>
  <c r="BI238" s="1"/>
  <c r="BE239" s="1"/>
  <c r="BA240" s="1"/>
  <c r="AW241" s="1"/>
  <c r="AS242" s="1"/>
  <c r="AO243" s="1"/>
  <c r="AK244" s="1"/>
  <c r="AG245" s="1"/>
  <c r="AC246" s="1"/>
  <c r="BI25"/>
  <c r="AX61" s="1"/>
  <c r="BI230"/>
  <c r="BE231" s="1"/>
  <c r="BA232" s="1"/>
  <c r="AW233" s="1"/>
  <c r="AS234" s="1"/>
  <c r="AO235" s="1"/>
  <c r="AK236" s="1"/>
  <c r="AG237" s="1"/>
  <c r="AC238" s="1"/>
  <c r="N21"/>
  <c r="DQ16"/>
  <c r="CG250"/>
  <c r="CC251" s="1"/>
  <c r="BY252" s="1"/>
  <c r="BU253" s="1"/>
  <c r="BQ254" s="1"/>
  <c r="BM255" s="1"/>
  <c r="BI256" s="1"/>
  <c r="BE257" s="1"/>
  <c r="BA258" s="1"/>
  <c r="AW259" s="1"/>
  <c r="AS260" s="1"/>
  <c r="AO261" s="1"/>
  <c r="AK262" s="1"/>
  <c r="AG263" s="1"/>
  <c r="AC264" s="1"/>
  <c r="AW26"/>
  <c r="AU62" s="1"/>
  <c r="BK170"/>
  <c r="BG171" s="1"/>
  <c r="BC172" s="1"/>
  <c r="AY173" s="1"/>
  <c r="AU174" s="1"/>
  <c r="AQ175" s="1"/>
  <c r="AM176" s="1"/>
  <c r="AI177" s="1"/>
  <c r="AE178" s="1"/>
  <c r="AA179" s="1"/>
  <c r="L25"/>
  <c r="BA29"/>
  <c r="AV65" s="1"/>
  <c r="AS27"/>
  <c r="AT63" s="1"/>
  <c r="O24"/>
  <c r="CW290"/>
  <c r="CS291" s="1"/>
  <c r="CO292" s="1"/>
  <c r="CK293" s="1"/>
  <c r="CG294" s="1"/>
  <c r="CC295" s="1"/>
  <c r="BY296" s="1"/>
  <c r="BU297" s="1"/>
  <c r="BQ298" s="1"/>
  <c r="BM299" s="1"/>
  <c r="BI300" s="1"/>
  <c r="BE301" s="1"/>
  <c r="BA302" s="1"/>
  <c r="AW303" s="1"/>
  <c r="AS304" s="1"/>
  <c r="AO305" s="1"/>
  <c r="AK306" s="1"/>
  <c r="AG307" s="1"/>
  <c r="AC308" s="1"/>
  <c r="AK28"/>
  <c r="AR64" s="1"/>
  <c r="BU28"/>
  <c r="BA64" s="1"/>
  <c r="CO26"/>
  <c r="BF62" s="1"/>
  <c r="AO29"/>
  <c r="AS65" s="1"/>
  <c r="BY27"/>
  <c r="BB63" s="1"/>
  <c r="CS23"/>
  <c r="BK230"/>
  <c r="BG231" s="1"/>
  <c r="BC232" s="1"/>
  <c r="AY233" s="1"/>
  <c r="AU234" s="1"/>
  <c r="AQ235" s="1"/>
  <c r="AM236" s="1"/>
  <c r="AI237" s="1"/>
  <c r="AE238" s="1"/>
  <c r="AA239" s="1"/>
  <c r="CS27"/>
  <c r="CO24"/>
  <c r="BF60" s="1"/>
  <c r="E86"/>
  <c r="D63" i="16"/>
  <c r="BA210" i="13"/>
  <c r="AW211" s="1"/>
  <c r="AS212" s="1"/>
  <c r="AO213" s="1"/>
  <c r="AK214" s="1"/>
  <c r="AG215" s="1"/>
  <c r="AC216" s="1"/>
  <c r="BO230"/>
  <c r="BK231" s="1"/>
  <c r="BG232" s="1"/>
  <c r="BC233" s="1"/>
  <c r="AY234" s="1"/>
  <c r="AU235" s="1"/>
  <c r="AQ236" s="1"/>
  <c r="AM237" s="1"/>
  <c r="AI238" s="1"/>
  <c r="AE239" s="1"/>
  <c r="AA240" s="1"/>
  <c r="BY26"/>
  <c r="BB62" s="1"/>
  <c r="D188" i="16"/>
  <c r="C188" s="1"/>
  <c r="D187"/>
  <c r="BY170" i="13"/>
  <c r="BU171" s="1"/>
  <c r="BQ172" s="1"/>
  <c r="BM173" s="1"/>
  <c r="BI174" s="1"/>
  <c r="BE175" s="1"/>
  <c r="BA176" s="1"/>
  <c r="AW177" s="1"/>
  <c r="AS178" s="1"/>
  <c r="AO179" s="1"/>
  <c r="AK180" s="1"/>
  <c r="AG181" s="1"/>
  <c r="AC182" s="1"/>
  <c r="DA190"/>
  <c r="CW191" s="1"/>
  <c r="CS192" s="1"/>
  <c r="CO193" s="1"/>
  <c r="CK194" s="1"/>
  <c r="CG195" s="1"/>
  <c r="CC196" s="1"/>
  <c r="BY197" s="1"/>
  <c r="BU198" s="1"/>
  <c r="BQ199" s="1"/>
  <c r="BM200" s="1"/>
  <c r="BI201" s="1"/>
  <c r="BE202" s="1"/>
  <c r="BA203" s="1"/>
  <c r="AW204" s="1"/>
  <c r="AS205" s="1"/>
  <c r="AO206" s="1"/>
  <c r="AK207" s="1"/>
  <c r="AG208" s="1"/>
  <c r="AC209" s="1"/>
  <c r="DH14"/>
  <c r="EH14" s="1"/>
  <c r="EL14" s="1"/>
  <c r="EP14" s="1"/>
  <c r="P25"/>
  <c r="J75" s="1"/>
  <c r="BY22"/>
  <c r="BB58" s="1"/>
  <c r="CQ230"/>
  <c r="CM231" s="1"/>
  <c r="CI232" s="1"/>
  <c r="CE233" s="1"/>
  <c r="CA234" s="1"/>
  <c r="BW235" s="1"/>
  <c r="BS236" s="1"/>
  <c r="BO237" s="1"/>
  <c r="BK238" s="1"/>
  <c r="BG239" s="1"/>
  <c r="BC240" s="1"/>
  <c r="AY241" s="1"/>
  <c r="AU242" s="1"/>
  <c r="AQ243" s="1"/>
  <c r="AM244" s="1"/>
  <c r="AI245" s="1"/>
  <c r="AE246" s="1"/>
  <c r="AA247" s="1"/>
  <c r="CK26"/>
  <c r="BE62" s="1"/>
  <c r="O27"/>
  <c r="BM29"/>
  <c r="AY65" s="1"/>
  <c r="BY230"/>
  <c r="BU231" s="1"/>
  <c r="BQ232" s="1"/>
  <c r="BM233" s="1"/>
  <c r="BI234" s="1"/>
  <c r="BE235" s="1"/>
  <c r="BA236" s="1"/>
  <c r="AW237" s="1"/>
  <c r="AS238" s="1"/>
  <c r="AO239" s="1"/>
  <c r="AK240" s="1"/>
  <c r="AG241" s="1"/>
  <c r="AC242" s="1"/>
  <c r="BW230"/>
  <c r="BS231" s="1"/>
  <c r="BO232" s="1"/>
  <c r="BK233" s="1"/>
  <c r="BG234" s="1"/>
  <c r="BC235" s="1"/>
  <c r="AY236" s="1"/>
  <c r="AU237" s="1"/>
  <c r="AQ238" s="1"/>
  <c r="AM239" s="1"/>
  <c r="AI240" s="1"/>
  <c r="AE241" s="1"/>
  <c r="AA242" s="1"/>
  <c r="BA290"/>
  <c r="AW291" s="1"/>
  <c r="AS292" s="1"/>
  <c r="AO293" s="1"/>
  <c r="AK294" s="1"/>
  <c r="AG295" s="1"/>
  <c r="AC296" s="1"/>
  <c r="N23"/>
  <c r="L23"/>
  <c r="DI23" s="1"/>
  <c r="DN23" s="1"/>
  <c r="DO23" s="1"/>
  <c r="BI250"/>
  <c r="BE251" s="1"/>
  <c r="BA252" s="1"/>
  <c r="AW253" s="1"/>
  <c r="AS254" s="1"/>
  <c r="AO255" s="1"/>
  <c r="AK256" s="1"/>
  <c r="AG257" s="1"/>
  <c r="AC258" s="1"/>
  <c r="M22"/>
  <c r="DJ22" s="1"/>
  <c r="DQ22" s="1"/>
  <c r="DR22" s="1"/>
  <c r="L27"/>
  <c r="CK22"/>
  <c r="BE58" s="1"/>
  <c r="D61" i="16"/>
  <c r="E84" i="13"/>
  <c r="D184" i="16"/>
  <c r="AY210" i="13"/>
  <c r="AU211" s="1"/>
  <c r="AQ212" s="1"/>
  <c r="AM213" s="1"/>
  <c r="AI214" s="1"/>
  <c r="AE215" s="1"/>
  <c r="AA216" s="1"/>
  <c r="L21"/>
  <c r="DI21" s="1"/>
  <c r="DN21" s="1"/>
  <c r="DO21" s="1"/>
  <c r="BE290"/>
  <c r="BA291" s="1"/>
  <c r="AW292" s="1"/>
  <c r="AS293" s="1"/>
  <c r="AO294" s="1"/>
  <c r="AK295" s="1"/>
  <c r="AG296" s="1"/>
  <c r="AC297" s="1"/>
  <c r="BI53"/>
  <c r="CU230"/>
  <c r="CQ231" s="1"/>
  <c r="CM232" s="1"/>
  <c r="CI233" s="1"/>
  <c r="CE234" s="1"/>
  <c r="CA235" s="1"/>
  <c r="BW236" s="1"/>
  <c r="BS237" s="1"/>
  <c r="BO238" s="1"/>
  <c r="BK239" s="1"/>
  <c r="BG240" s="1"/>
  <c r="BC241" s="1"/>
  <c r="AY242" s="1"/>
  <c r="AU243" s="1"/>
  <c r="AQ244" s="1"/>
  <c r="AM245" s="1"/>
  <c r="AI246" s="1"/>
  <c r="AE247" s="1"/>
  <c r="AA248" s="1"/>
  <c r="CO170"/>
  <c r="CK171" s="1"/>
  <c r="CG172" s="1"/>
  <c r="CC173" s="1"/>
  <c r="BY174" s="1"/>
  <c r="BU175" s="1"/>
  <c r="BQ176" s="1"/>
  <c r="BM177" s="1"/>
  <c r="BI178" s="1"/>
  <c r="BE179" s="1"/>
  <c r="BA180" s="1"/>
  <c r="AW181" s="1"/>
  <c r="AS182" s="1"/>
  <c r="AO183" s="1"/>
  <c r="AK184" s="1"/>
  <c r="AG185" s="1"/>
  <c r="AC186" s="1"/>
  <c r="CG23"/>
  <c r="BD59" s="1"/>
  <c r="BT46"/>
  <c r="CS29"/>
  <c r="CO29"/>
  <c r="BF65" s="1"/>
  <c r="BU25"/>
  <c r="BA61" s="1"/>
  <c r="O22"/>
  <c r="M23"/>
  <c r="CG29"/>
  <c r="BD65" s="1"/>
  <c r="D189" i="16"/>
  <c r="C189" s="1"/>
  <c r="CG230" i="13"/>
  <c r="CC231" s="1"/>
  <c r="BY232" s="1"/>
  <c r="BU233" s="1"/>
  <c r="BQ234" s="1"/>
  <c r="BM235" s="1"/>
  <c r="BI236" s="1"/>
  <c r="BE237" s="1"/>
  <c r="BA238" s="1"/>
  <c r="AW239" s="1"/>
  <c r="AS240" s="1"/>
  <c r="AO241" s="1"/>
  <c r="AK242" s="1"/>
  <c r="AG243" s="1"/>
  <c r="AC244" s="1"/>
  <c r="BC210"/>
  <c r="AY211" s="1"/>
  <c r="AU212" s="1"/>
  <c r="AQ213" s="1"/>
  <c r="AM214" s="1"/>
  <c r="AI215" s="1"/>
  <c r="AE216" s="1"/>
  <c r="AA217" s="1"/>
  <c r="BE210"/>
  <c r="BA211" s="1"/>
  <c r="AW212" s="1"/>
  <c r="AS213" s="1"/>
  <c r="AO214" s="1"/>
  <c r="AK215" s="1"/>
  <c r="AG216" s="1"/>
  <c r="AC217" s="1"/>
  <c r="DG10"/>
  <c r="Z38" s="1"/>
  <c r="AA38" s="1"/>
  <c r="CS270"/>
  <c r="CO271" s="1"/>
  <c r="CK272" s="1"/>
  <c r="CG273" s="1"/>
  <c r="CC274" s="1"/>
  <c r="BY275" s="1"/>
  <c r="BU276" s="1"/>
  <c r="BQ277" s="1"/>
  <c r="BM278" s="1"/>
  <c r="BI279" s="1"/>
  <c r="BE280" s="1"/>
  <c r="BA281" s="1"/>
  <c r="AW282" s="1"/>
  <c r="AS283" s="1"/>
  <c r="AO284" s="1"/>
  <c r="AK285" s="1"/>
  <c r="AG286" s="1"/>
  <c r="AC287" s="1"/>
  <c r="AG29"/>
  <c r="AQ65" s="1"/>
  <c r="AS28"/>
  <c r="AT64" s="1"/>
  <c r="BO290"/>
  <c r="BK291" s="1"/>
  <c r="BG292" s="1"/>
  <c r="BC293" s="1"/>
  <c r="AY294" s="1"/>
  <c r="AU295" s="1"/>
  <c r="AQ296" s="1"/>
  <c r="AM297" s="1"/>
  <c r="AI298" s="1"/>
  <c r="AE299" s="1"/>
  <c r="AA300" s="1"/>
  <c r="DF27"/>
  <c r="FB12" s="1"/>
  <c r="BQ270"/>
  <c r="BM271" s="1"/>
  <c r="BI272" s="1"/>
  <c r="BE273" s="1"/>
  <c r="BA274" s="1"/>
  <c r="AW275" s="1"/>
  <c r="AS276" s="1"/>
  <c r="AO277" s="1"/>
  <c r="AK278" s="1"/>
  <c r="AG279" s="1"/>
  <c r="AC280" s="1"/>
  <c r="BM26"/>
  <c r="AY62" s="1"/>
  <c r="AS26"/>
  <c r="AT62" s="1"/>
  <c r="D66" i="16"/>
  <c r="E89" i="13"/>
  <c r="BA250"/>
  <c r="AW251" s="1"/>
  <c r="AS252" s="1"/>
  <c r="AO253" s="1"/>
  <c r="AK254" s="1"/>
  <c r="AG255" s="1"/>
  <c r="AC256" s="1"/>
  <c r="BA270"/>
  <c r="AW271" s="1"/>
  <c r="AS272" s="1"/>
  <c r="AO273" s="1"/>
  <c r="AK274" s="1"/>
  <c r="AG275" s="1"/>
  <c r="AC276" s="1"/>
  <c r="CS28"/>
  <c r="DA130"/>
  <c r="CW131" s="1"/>
  <c r="CS132" s="1"/>
  <c r="CO133" s="1"/>
  <c r="CK134" s="1"/>
  <c r="CG135" s="1"/>
  <c r="CC136" s="1"/>
  <c r="BY137" s="1"/>
  <c r="BU138" s="1"/>
  <c r="BQ139" s="1"/>
  <c r="BM140" s="1"/>
  <c r="BI141" s="1"/>
  <c r="BE142" s="1"/>
  <c r="BA143" s="1"/>
  <c r="AW144" s="1"/>
  <c r="AS145" s="1"/>
  <c r="AO146" s="1"/>
  <c r="AK147" s="1"/>
  <c r="AG148" s="1"/>
  <c r="AC149" s="1"/>
  <c r="CW190"/>
  <c r="CS191" s="1"/>
  <c r="CO192" s="1"/>
  <c r="CK193" s="1"/>
  <c r="CG194" s="1"/>
  <c r="CC195" s="1"/>
  <c r="BY196" s="1"/>
  <c r="BU197" s="1"/>
  <c r="BQ198" s="1"/>
  <c r="BM199" s="1"/>
  <c r="BI200" s="1"/>
  <c r="BE201" s="1"/>
  <c r="BA202" s="1"/>
  <c r="AW203" s="1"/>
  <c r="AS204" s="1"/>
  <c r="AO205" s="1"/>
  <c r="AK206" s="1"/>
  <c r="AG207" s="1"/>
  <c r="AC208" s="1"/>
  <c r="C79"/>
  <c r="AK65" s="1"/>
  <c r="BM22"/>
  <c r="AY58" s="1"/>
  <c r="CS26"/>
  <c r="BM23"/>
  <c r="AY59" s="1"/>
  <c r="H91"/>
  <c r="X52"/>
  <c r="CG46"/>
  <c r="CE46"/>
  <c r="CF46"/>
  <c r="BQ50"/>
  <c r="BP50"/>
  <c r="BO50"/>
  <c r="DF29"/>
  <c r="FB14" s="1"/>
  <c r="DA210"/>
  <c r="CW211" s="1"/>
  <c r="CS212" s="1"/>
  <c r="CO213" s="1"/>
  <c r="CK214" s="1"/>
  <c r="CG215" s="1"/>
  <c r="CC216" s="1"/>
  <c r="BY217" s="1"/>
  <c r="BU218" s="1"/>
  <c r="BQ219" s="1"/>
  <c r="BM220" s="1"/>
  <c r="BI221" s="1"/>
  <c r="BE222" s="1"/>
  <c r="BA223" s="1"/>
  <c r="AW224" s="1"/>
  <c r="AS225" s="1"/>
  <c r="AO226" s="1"/>
  <c r="AK227" s="1"/>
  <c r="AG228" s="1"/>
  <c r="AC229" s="1"/>
  <c r="CC250"/>
  <c r="BY251" s="1"/>
  <c r="BU252" s="1"/>
  <c r="BQ253" s="1"/>
  <c r="BM254" s="1"/>
  <c r="BI255" s="1"/>
  <c r="BE256" s="1"/>
  <c r="BA257" s="1"/>
  <c r="AW258" s="1"/>
  <c r="AS259" s="1"/>
  <c r="AO260" s="1"/>
  <c r="AK261" s="1"/>
  <c r="AG262" s="1"/>
  <c r="AC263" s="1"/>
  <c r="BY250"/>
  <c r="BU251" s="1"/>
  <c r="BQ252" s="1"/>
  <c r="BM253" s="1"/>
  <c r="BI254" s="1"/>
  <c r="BE255" s="1"/>
  <c r="BA256" s="1"/>
  <c r="AW257" s="1"/>
  <c r="AS258" s="1"/>
  <c r="AO259" s="1"/>
  <c r="AK260" s="1"/>
  <c r="AG261" s="1"/>
  <c r="AC262" s="1"/>
  <c r="DG28"/>
  <c r="O21"/>
  <c r="M21"/>
  <c r="DJ21" s="1"/>
  <c r="DQ21" s="1"/>
  <c r="DR21" s="1"/>
  <c r="CS150"/>
  <c r="CO151" s="1"/>
  <c r="CK152" s="1"/>
  <c r="CG153" s="1"/>
  <c r="CC154" s="1"/>
  <c r="BY155" s="1"/>
  <c r="BU156" s="1"/>
  <c r="BQ157" s="1"/>
  <c r="BM158" s="1"/>
  <c r="BI159" s="1"/>
  <c r="BE160" s="1"/>
  <c r="BA161" s="1"/>
  <c r="AW162" s="1"/>
  <c r="AS163" s="1"/>
  <c r="AO164" s="1"/>
  <c r="AK165" s="1"/>
  <c r="AG166" s="1"/>
  <c r="AC167" s="1"/>
  <c r="DA170"/>
  <c r="CW171" s="1"/>
  <c r="CS172" s="1"/>
  <c r="CO173" s="1"/>
  <c r="CK174" s="1"/>
  <c r="CG175" s="1"/>
  <c r="CC176" s="1"/>
  <c r="BY177" s="1"/>
  <c r="BU178" s="1"/>
  <c r="BQ179" s="1"/>
  <c r="BM180" s="1"/>
  <c r="BI181" s="1"/>
  <c r="BE182" s="1"/>
  <c r="BA183" s="1"/>
  <c r="AW184" s="1"/>
  <c r="AS185" s="1"/>
  <c r="AO186" s="1"/>
  <c r="AK187" s="1"/>
  <c r="AG188" s="1"/>
  <c r="AC189" s="1"/>
  <c r="AM290"/>
  <c r="AI291" s="1"/>
  <c r="AE292" s="1"/>
  <c r="AA293" s="1"/>
  <c r="BI290"/>
  <c r="BE291" s="1"/>
  <c r="BA292" s="1"/>
  <c r="AW293" s="1"/>
  <c r="AS294" s="1"/>
  <c r="AO295" s="1"/>
  <c r="AK296" s="1"/>
  <c r="AG297" s="1"/>
  <c r="AC298" s="1"/>
  <c r="BG290"/>
  <c r="BC291" s="1"/>
  <c r="AY292" s="1"/>
  <c r="AU293" s="1"/>
  <c r="AQ294" s="1"/>
  <c r="AM295" s="1"/>
  <c r="AI296" s="1"/>
  <c r="AE297" s="1"/>
  <c r="AA298" s="1"/>
  <c r="CI290"/>
  <c r="CE291" s="1"/>
  <c r="CA292" s="1"/>
  <c r="BW293" s="1"/>
  <c r="BS294" s="1"/>
  <c r="BO295" s="1"/>
  <c r="BK296" s="1"/>
  <c r="BG297" s="1"/>
  <c r="BC298" s="1"/>
  <c r="AY299" s="1"/>
  <c r="AU300" s="1"/>
  <c r="AQ301" s="1"/>
  <c r="AM302" s="1"/>
  <c r="AI303" s="1"/>
  <c r="AE304" s="1"/>
  <c r="AA305" s="1"/>
  <c r="N28"/>
  <c r="CE170"/>
  <c r="CA171" s="1"/>
  <c r="BW172" s="1"/>
  <c r="BS173" s="1"/>
  <c r="BO174" s="1"/>
  <c r="BK175" s="1"/>
  <c r="BG176" s="1"/>
  <c r="BC177" s="1"/>
  <c r="AY178" s="1"/>
  <c r="AU179" s="1"/>
  <c r="AQ180" s="1"/>
  <c r="AM181" s="1"/>
  <c r="AI182" s="1"/>
  <c r="AE183" s="1"/>
  <c r="AA184" s="1"/>
  <c r="CI270"/>
  <c r="CE271" s="1"/>
  <c r="CA272" s="1"/>
  <c r="BW273" s="1"/>
  <c r="BS274" s="1"/>
  <c r="BO275" s="1"/>
  <c r="BK276" s="1"/>
  <c r="BG277" s="1"/>
  <c r="BC278" s="1"/>
  <c r="AY279" s="1"/>
  <c r="AU280" s="1"/>
  <c r="AQ281" s="1"/>
  <c r="AM282" s="1"/>
  <c r="AI283" s="1"/>
  <c r="AE284" s="1"/>
  <c r="AA285" s="1"/>
  <c r="BQ150"/>
  <c r="BM151" s="1"/>
  <c r="BI152" s="1"/>
  <c r="BE153" s="1"/>
  <c r="BA154" s="1"/>
  <c r="AW155" s="1"/>
  <c r="AS156" s="1"/>
  <c r="AO157" s="1"/>
  <c r="AK158" s="1"/>
  <c r="AG159" s="1"/>
  <c r="AC160" s="1"/>
  <c r="CC290"/>
  <c r="BY291" s="1"/>
  <c r="BU292" s="1"/>
  <c r="BQ293" s="1"/>
  <c r="BM294" s="1"/>
  <c r="BI295" s="1"/>
  <c r="BE296" s="1"/>
  <c r="BA297" s="1"/>
  <c r="AW298" s="1"/>
  <c r="AS299" s="1"/>
  <c r="AO300" s="1"/>
  <c r="AK301" s="1"/>
  <c r="AG302" s="1"/>
  <c r="AC303" s="1"/>
  <c r="CW210"/>
  <c r="CS211" s="1"/>
  <c r="CO212" s="1"/>
  <c r="CK213" s="1"/>
  <c r="CG214" s="1"/>
  <c r="CC215" s="1"/>
  <c r="BY216" s="1"/>
  <c r="BU217" s="1"/>
  <c r="BQ218" s="1"/>
  <c r="BM219" s="1"/>
  <c r="BI220" s="1"/>
  <c r="BE221" s="1"/>
  <c r="BA222" s="1"/>
  <c r="AW223" s="1"/>
  <c r="AS224" s="1"/>
  <c r="AO225" s="1"/>
  <c r="AK226" s="1"/>
  <c r="AG227" s="1"/>
  <c r="AC228" s="1"/>
  <c r="BU210"/>
  <c r="BQ211" s="1"/>
  <c r="BM212" s="1"/>
  <c r="BI213" s="1"/>
  <c r="BE214" s="1"/>
  <c r="BA215" s="1"/>
  <c r="AW216" s="1"/>
  <c r="AS217" s="1"/>
  <c r="AO218" s="1"/>
  <c r="AK219" s="1"/>
  <c r="AG220" s="1"/>
  <c r="AC221" s="1"/>
  <c r="DG14"/>
  <c r="BU22"/>
  <c r="BA58" s="1"/>
  <c r="CY170"/>
  <c r="CU171" s="1"/>
  <c r="CQ172" s="1"/>
  <c r="CM173" s="1"/>
  <c r="CI174" s="1"/>
  <c r="CE175" s="1"/>
  <c r="CA176" s="1"/>
  <c r="BW177" s="1"/>
  <c r="BS178" s="1"/>
  <c r="BO179" s="1"/>
  <c r="BK180" s="1"/>
  <c r="BG181" s="1"/>
  <c r="BC182" s="1"/>
  <c r="AY183" s="1"/>
  <c r="AU184" s="1"/>
  <c r="AQ185" s="1"/>
  <c r="AM186" s="1"/>
  <c r="AI187" s="1"/>
  <c r="AE188" s="1"/>
  <c r="AA189" s="1"/>
  <c r="K55"/>
  <c r="Q26"/>
  <c r="K76" s="1"/>
  <c r="DH11"/>
  <c r="CA290"/>
  <c r="BW291" s="1"/>
  <c r="BS292" s="1"/>
  <c r="BO293" s="1"/>
  <c r="BK294" s="1"/>
  <c r="BG295" s="1"/>
  <c r="BC296" s="1"/>
  <c r="AY297" s="1"/>
  <c r="AU298" s="1"/>
  <c r="AQ299" s="1"/>
  <c r="AM300" s="1"/>
  <c r="AI301" s="1"/>
  <c r="AE302" s="1"/>
  <c r="AA303" s="1"/>
  <c r="U29"/>
  <c r="AN65" s="1"/>
  <c r="O29"/>
  <c r="M29"/>
  <c r="DJ29" s="1"/>
  <c r="L28"/>
  <c r="DI28" s="1"/>
  <c r="CW270"/>
  <c r="CS271" s="1"/>
  <c r="CO272" s="1"/>
  <c r="CK273" s="1"/>
  <c r="CG274" s="1"/>
  <c r="CC275" s="1"/>
  <c r="BY276" s="1"/>
  <c r="BU277" s="1"/>
  <c r="BQ278" s="1"/>
  <c r="BM279" s="1"/>
  <c r="BI280" s="1"/>
  <c r="BE281" s="1"/>
  <c r="BA282" s="1"/>
  <c r="AW283" s="1"/>
  <c r="AS284" s="1"/>
  <c r="AO285" s="1"/>
  <c r="AK286" s="1"/>
  <c r="AG287" s="1"/>
  <c r="AC288" s="1"/>
  <c r="AO270"/>
  <c r="AK271" s="1"/>
  <c r="AG272" s="1"/>
  <c r="AC273" s="1"/>
  <c r="DA250"/>
  <c r="CW251" s="1"/>
  <c r="CS252" s="1"/>
  <c r="CO253" s="1"/>
  <c r="CK254" s="1"/>
  <c r="CG255" s="1"/>
  <c r="CC256" s="1"/>
  <c r="BY257" s="1"/>
  <c r="BU258" s="1"/>
  <c r="BQ259" s="1"/>
  <c r="BM260" s="1"/>
  <c r="BI261" s="1"/>
  <c r="BE262" s="1"/>
  <c r="BA263" s="1"/>
  <c r="AW264" s="1"/>
  <c r="AS265" s="1"/>
  <c r="AO266" s="1"/>
  <c r="AK267" s="1"/>
  <c r="AG268" s="1"/>
  <c r="AC269" s="1"/>
  <c r="CW250"/>
  <c r="CS251" s="1"/>
  <c r="CO252" s="1"/>
  <c r="CK253" s="1"/>
  <c r="CG254" s="1"/>
  <c r="CC255" s="1"/>
  <c r="BY256" s="1"/>
  <c r="BU257" s="1"/>
  <c r="BQ258" s="1"/>
  <c r="BM259" s="1"/>
  <c r="BI260" s="1"/>
  <c r="BE261" s="1"/>
  <c r="BA262" s="1"/>
  <c r="AW263" s="1"/>
  <c r="AS264" s="1"/>
  <c r="AO265" s="1"/>
  <c r="AK266" s="1"/>
  <c r="AG267" s="1"/>
  <c r="AC268" s="1"/>
  <c r="BU230"/>
  <c r="BQ231" s="1"/>
  <c r="BM232" s="1"/>
  <c r="BI233" s="1"/>
  <c r="BE234" s="1"/>
  <c r="BA235" s="1"/>
  <c r="AW236" s="1"/>
  <c r="AS237" s="1"/>
  <c r="AO238" s="1"/>
  <c r="AK239" s="1"/>
  <c r="AG240" s="1"/>
  <c r="AC241" s="1"/>
  <c r="BS230"/>
  <c r="BO231" s="1"/>
  <c r="BK232" s="1"/>
  <c r="BG233" s="1"/>
  <c r="BC234" s="1"/>
  <c r="AY235" s="1"/>
  <c r="AU236" s="1"/>
  <c r="AQ237" s="1"/>
  <c r="AM238" s="1"/>
  <c r="AI239" s="1"/>
  <c r="AE240" s="1"/>
  <c r="AA241" s="1"/>
  <c r="CU130"/>
  <c r="CQ131" s="1"/>
  <c r="CM132" s="1"/>
  <c r="CI133" s="1"/>
  <c r="CE134" s="1"/>
  <c r="CA135" s="1"/>
  <c r="BW136" s="1"/>
  <c r="BS137" s="1"/>
  <c r="BO138" s="1"/>
  <c r="BK139" s="1"/>
  <c r="BG140" s="1"/>
  <c r="BC141" s="1"/>
  <c r="AY142" s="1"/>
  <c r="AU143" s="1"/>
  <c r="AQ144" s="1"/>
  <c r="AM145" s="1"/>
  <c r="AI146" s="1"/>
  <c r="AE147" s="1"/>
  <c r="AA148" s="1"/>
  <c r="CY150"/>
  <c r="CU151" s="1"/>
  <c r="CQ152" s="1"/>
  <c r="CM153" s="1"/>
  <c r="CI154" s="1"/>
  <c r="CE155" s="1"/>
  <c r="CA156" s="1"/>
  <c r="BW157" s="1"/>
  <c r="BS158" s="1"/>
  <c r="BO159" s="1"/>
  <c r="BK160" s="1"/>
  <c r="BG161" s="1"/>
  <c r="BC162" s="1"/>
  <c r="AY163" s="1"/>
  <c r="AU164" s="1"/>
  <c r="AQ165" s="1"/>
  <c r="AM166" s="1"/>
  <c r="AI167" s="1"/>
  <c r="AE168" s="1"/>
  <c r="AA169" s="1"/>
  <c r="DA150"/>
  <c r="CW151" s="1"/>
  <c r="CS152" s="1"/>
  <c r="CO153" s="1"/>
  <c r="CK154" s="1"/>
  <c r="CG155" s="1"/>
  <c r="CC156" s="1"/>
  <c r="BY157" s="1"/>
  <c r="BU158" s="1"/>
  <c r="BQ159" s="1"/>
  <c r="BM160" s="1"/>
  <c r="BI161" s="1"/>
  <c r="BE162" s="1"/>
  <c r="BA163" s="1"/>
  <c r="AW164" s="1"/>
  <c r="AS165" s="1"/>
  <c r="AO166" s="1"/>
  <c r="AK167" s="1"/>
  <c r="AG168" s="1"/>
  <c r="AC169" s="1"/>
  <c r="CC210"/>
  <c r="BY211" s="1"/>
  <c r="BU212" s="1"/>
  <c r="BQ213" s="1"/>
  <c r="BM214" s="1"/>
  <c r="BI215" s="1"/>
  <c r="BE216" s="1"/>
  <c r="BA217" s="1"/>
  <c r="AW218" s="1"/>
  <c r="AS219" s="1"/>
  <c r="AO220" s="1"/>
  <c r="AK221" s="1"/>
  <c r="AG222" s="1"/>
  <c r="AC223" s="1"/>
  <c r="DG29"/>
  <c r="CK150"/>
  <c r="CG151" s="1"/>
  <c r="CC152" s="1"/>
  <c r="BY153" s="1"/>
  <c r="BU154" s="1"/>
  <c r="BQ155" s="1"/>
  <c r="BM156" s="1"/>
  <c r="BI157" s="1"/>
  <c r="BE158" s="1"/>
  <c r="BA159" s="1"/>
  <c r="AW160" s="1"/>
  <c r="AS161" s="1"/>
  <c r="AO162" s="1"/>
  <c r="AK163" s="1"/>
  <c r="AG164" s="1"/>
  <c r="AC165" s="1"/>
  <c r="BY210"/>
  <c r="BU211" s="1"/>
  <c r="BQ212" s="1"/>
  <c r="BM213" s="1"/>
  <c r="BI214" s="1"/>
  <c r="BE215" s="1"/>
  <c r="BA216" s="1"/>
  <c r="AW217" s="1"/>
  <c r="AS218" s="1"/>
  <c r="AO219" s="1"/>
  <c r="AK220" s="1"/>
  <c r="AG221" s="1"/>
  <c r="AC222" s="1"/>
  <c r="G90"/>
  <c r="BQ22"/>
  <c r="AZ58" s="1"/>
  <c r="AU270"/>
  <c r="AQ271" s="1"/>
  <c r="AM272" s="1"/>
  <c r="AI273" s="1"/>
  <c r="AE274" s="1"/>
  <c r="AA275" s="1"/>
  <c r="AW270"/>
  <c r="AS271" s="1"/>
  <c r="AO272" s="1"/>
  <c r="AK273" s="1"/>
  <c r="AG274" s="1"/>
  <c r="AC275" s="1"/>
  <c r="AY230"/>
  <c r="AU231" s="1"/>
  <c r="AQ232" s="1"/>
  <c r="AM233" s="1"/>
  <c r="AI234" s="1"/>
  <c r="AE235" s="1"/>
  <c r="AA236" s="1"/>
  <c r="BA230"/>
  <c r="AW231" s="1"/>
  <c r="AS232" s="1"/>
  <c r="AO233" s="1"/>
  <c r="AK234" s="1"/>
  <c r="AG235" s="1"/>
  <c r="AC236" s="1"/>
  <c r="CY230"/>
  <c r="CU231" s="1"/>
  <c r="CQ232" s="1"/>
  <c r="CM233" s="1"/>
  <c r="CI234" s="1"/>
  <c r="CE235" s="1"/>
  <c r="CA236" s="1"/>
  <c r="BW237" s="1"/>
  <c r="BS238" s="1"/>
  <c r="BO239" s="1"/>
  <c r="BK240" s="1"/>
  <c r="BG241" s="1"/>
  <c r="BC242" s="1"/>
  <c r="AY243" s="1"/>
  <c r="AU244" s="1"/>
  <c r="AQ245" s="1"/>
  <c r="AM246" s="1"/>
  <c r="AI247" s="1"/>
  <c r="AE248" s="1"/>
  <c r="AA249" s="1"/>
  <c r="DA230"/>
  <c r="CW231" s="1"/>
  <c r="CS232" s="1"/>
  <c r="CO233" s="1"/>
  <c r="CK234" s="1"/>
  <c r="CG235" s="1"/>
  <c r="CC236" s="1"/>
  <c r="BY237" s="1"/>
  <c r="BU238" s="1"/>
  <c r="BQ239" s="1"/>
  <c r="BM240" s="1"/>
  <c r="BI241" s="1"/>
  <c r="BE242" s="1"/>
  <c r="BA243" s="1"/>
  <c r="AW244" s="1"/>
  <c r="AS245" s="1"/>
  <c r="AO246" s="1"/>
  <c r="AK247" s="1"/>
  <c r="AG248" s="1"/>
  <c r="AC249" s="1"/>
  <c r="CI150"/>
  <c r="CE151" s="1"/>
  <c r="CA152" s="1"/>
  <c r="BW153" s="1"/>
  <c r="BS154" s="1"/>
  <c r="BO155" s="1"/>
  <c r="BK156" s="1"/>
  <c r="BG157" s="1"/>
  <c r="BC158" s="1"/>
  <c r="AY159" s="1"/>
  <c r="AU160" s="1"/>
  <c r="AQ161" s="1"/>
  <c r="AM162" s="1"/>
  <c r="AI163" s="1"/>
  <c r="AE164" s="1"/>
  <c r="AA165" s="1"/>
  <c r="CK250"/>
  <c r="CG251" s="1"/>
  <c r="CC252" s="1"/>
  <c r="BY253" s="1"/>
  <c r="BU254" s="1"/>
  <c r="BQ255" s="1"/>
  <c r="BM256" s="1"/>
  <c r="BI257" s="1"/>
  <c r="BE258" s="1"/>
  <c r="BA259" s="1"/>
  <c r="AW260" s="1"/>
  <c r="AS261" s="1"/>
  <c r="AO262" s="1"/>
  <c r="AK263" s="1"/>
  <c r="AG264" s="1"/>
  <c r="AC265" s="1"/>
  <c r="AI290"/>
  <c r="AE291" s="1"/>
  <c r="AA292" s="1"/>
  <c r="AK290"/>
  <c r="AG291" s="1"/>
  <c r="AC292" s="1"/>
  <c r="CQ290"/>
  <c r="CM291" s="1"/>
  <c r="CI292" s="1"/>
  <c r="CE293" s="1"/>
  <c r="CA294" s="1"/>
  <c r="BW295" s="1"/>
  <c r="BS296" s="1"/>
  <c r="BO297" s="1"/>
  <c r="BK298" s="1"/>
  <c r="BG299" s="1"/>
  <c r="BC300" s="1"/>
  <c r="AY301" s="1"/>
  <c r="AU302" s="1"/>
  <c r="AQ303" s="1"/>
  <c r="AM304" s="1"/>
  <c r="AI305" s="1"/>
  <c r="AE306" s="1"/>
  <c r="AA307" s="1"/>
  <c r="CS290"/>
  <c r="CO291" s="1"/>
  <c r="CK292" s="1"/>
  <c r="CG293" s="1"/>
  <c r="CC294" s="1"/>
  <c r="BY295" s="1"/>
  <c r="BU296" s="1"/>
  <c r="BQ297" s="1"/>
  <c r="BM298" s="1"/>
  <c r="BI299" s="1"/>
  <c r="BE300" s="1"/>
  <c r="BA301" s="1"/>
  <c r="AW302" s="1"/>
  <c r="AS303" s="1"/>
  <c r="AO304" s="1"/>
  <c r="AK305" s="1"/>
  <c r="AG306" s="1"/>
  <c r="AC307" s="1"/>
  <c r="CC150"/>
  <c r="BY151" s="1"/>
  <c r="BU152" s="1"/>
  <c r="BQ153" s="1"/>
  <c r="BM154" s="1"/>
  <c r="BI155" s="1"/>
  <c r="BE156" s="1"/>
  <c r="BA157" s="1"/>
  <c r="AW158" s="1"/>
  <c r="AS159" s="1"/>
  <c r="AO160" s="1"/>
  <c r="AK161" s="1"/>
  <c r="AG162" s="1"/>
  <c r="AC163" s="1"/>
  <c r="BG170"/>
  <c r="BC171" s="1"/>
  <c r="AY172" s="1"/>
  <c r="AU173" s="1"/>
  <c r="AQ174" s="1"/>
  <c r="AM175" s="1"/>
  <c r="AI176" s="1"/>
  <c r="AE177" s="1"/>
  <c r="AA178" s="1"/>
  <c r="H15"/>
  <c r="BM210"/>
  <c r="BI211" s="1"/>
  <c r="BE212" s="1"/>
  <c r="BA213" s="1"/>
  <c r="AW214" s="1"/>
  <c r="AS215" s="1"/>
  <c r="AO216" s="1"/>
  <c r="AK217" s="1"/>
  <c r="AG218" s="1"/>
  <c r="AC219" s="1"/>
  <c r="BI210"/>
  <c r="BE211" s="1"/>
  <c r="BA212" s="1"/>
  <c r="AW213" s="1"/>
  <c r="AS214" s="1"/>
  <c r="AO215" s="1"/>
  <c r="AK216" s="1"/>
  <c r="AG217" s="1"/>
  <c r="AC218" s="1"/>
  <c r="BE250"/>
  <c r="BA251" s="1"/>
  <c r="AW252" s="1"/>
  <c r="AS253" s="1"/>
  <c r="AO254" s="1"/>
  <c r="AK255" s="1"/>
  <c r="AG256" s="1"/>
  <c r="AC257" s="1"/>
  <c r="M28"/>
  <c r="DJ28" s="1"/>
  <c r="O28"/>
  <c r="U28"/>
  <c r="AN64" s="1"/>
  <c r="P29"/>
  <c r="J79" s="1"/>
  <c r="AF65" s="1"/>
  <c r="AG65" s="1"/>
  <c r="D60" i="16"/>
  <c r="E83" i="13"/>
  <c r="BU26"/>
  <c r="BA62" s="1"/>
  <c r="Y29"/>
  <c r="AO65" s="1"/>
  <c r="AW29"/>
  <c r="AU65" s="1"/>
  <c r="AU290"/>
  <c r="AQ291" s="1"/>
  <c r="AM292" s="1"/>
  <c r="AI293" s="1"/>
  <c r="AE294" s="1"/>
  <c r="AA295" s="1"/>
  <c r="AW290"/>
  <c r="AS291" s="1"/>
  <c r="AO292" s="1"/>
  <c r="AK293" s="1"/>
  <c r="AG294" s="1"/>
  <c r="AC295" s="1"/>
  <c r="CO270"/>
  <c r="CK271" s="1"/>
  <c r="CG272" s="1"/>
  <c r="CC273" s="1"/>
  <c r="BY274" s="1"/>
  <c r="BU275" s="1"/>
  <c r="BQ276" s="1"/>
  <c r="BM277" s="1"/>
  <c r="BI278" s="1"/>
  <c r="BE279" s="1"/>
  <c r="BA280" s="1"/>
  <c r="AW281" s="1"/>
  <c r="AS282" s="1"/>
  <c r="AO283" s="1"/>
  <c r="AK284" s="1"/>
  <c r="AG285" s="1"/>
  <c r="AC286" s="1"/>
  <c r="BI270"/>
  <c r="BE271" s="1"/>
  <c r="BA272" s="1"/>
  <c r="AW273" s="1"/>
  <c r="AS274" s="1"/>
  <c r="AO275" s="1"/>
  <c r="AK276" s="1"/>
  <c r="AG277" s="1"/>
  <c r="AC278" s="1"/>
  <c r="BK290"/>
  <c r="BG291" s="1"/>
  <c r="BC292" s="1"/>
  <c r="AY293" s="1"/>
  <c r="AU294" s="1"/>
  <c r="AQ295" s="1"/>
  <c r="AM296" s="1"/>
  <c r="AI297" s="1"/>
  <c r="AE298" s="1"/>
  <c r="AA299" s="1"/>
  <c r="M24"/>
  <c r="DJ24" s="1"/>
  <c r="AE290"/>
  <c r="AA291" s="1"/>
  <c r="O23"/>
  <c r="C90"/>
  <c r="C102" s="1"/>
  <c r="CO290"/>
  <c r="CK291" s="1"/>
  <c r="CG292" s="1"/>
  <c r="CC293" s="1"/>
  <c r="BY294" s="1"/>
  <c r="BU295" s="1"/>
  <c r="BQ296" s="1"/>
  <c r="BM297" s="1"/>
  <c r="BI298" s="1"/>
  <c r="BE299" s="1"/>
  <c r="BA300" s="1"/>
  <c r="AW301" s="1"/>
  <c r="AS302" s="1"/>
  <c r="AO303" s="1"/>
  <c r="AK304" s="1"/>
  <c r="AG305" s="1"/>
  <c r="AC306" s="1"/>
  <c r="AW28"/>
  <c r="AU64" s="1"/>
  <c r="CU210"/>
  <c r="CQ211" s="1"/>
  <c r="CM212" s="1"/>
  <c r="CI213" s="1"/>
  <c r="CE214" s="1"/>
  <c r="CA215" s="1"/>
  <c r="BW216" s="1"/>
  <c r="BS217" s="1"/>
  <c r="BO218" s="1"/>
  <c r="BK219" s="1"/>
  <c r="BG220" s="1"/>
  <c r="BC221" s="1"/>
  <c r="AY222" s="1"/>
  <c r="AU223" s="1"/>
  <c r="AQ224" s="1"/>
  <c r="AM225" s="1"/>
  <c r="AI226" s="1"/>
  <c r="AE227" s="1"/>
  <c r="AA228" s="1"/>
  <c r="BW290"/>
  <c r="BS291" s="1"/>
  <c r="BO292" s="1"/>
  <c r="BK293" s="1"/>
  <c r="BG294" s="1"/>
  <c r="BC295" s="1"/>
  <c r="AY296" s="1"/>
  <c r="AU297" s="1"/>
  <c r="AQ298" s="1"/>
  <c r="AM299" s="1"/>
  <c r="AI300" s="1"/>
  <c r="AE301" s="1"/>
  <c r="AA302" s="1"/>
  <c r="BY290"/>
  <c r="BU291" s="1"/>
  <c r="BQ292" s="1"/>
  <c r="BM293" s="1"/>
  <c r="BI294" s="1"/>
  <c r="BE295" s="1"/>
  <c r="BA296" s="1"/>
  <c r="AW297" s="1"/>
  <c r="AS298" s="1"/>
  <c r="AO299" s="1"/>
  <c r="AK300" s="1"/>
  <c r="AG301" s="1"/>
  <c r="AC302" s="1"/>
  <c r="DF28"/>
  <c r="FB13" s="1"/>
  <c r="CI170"/>
  <c r="CE171" s="1"/>
  <c r="CA172" s="1"/>
  <c r="BW173" s="1"/>
  <c r="BS174" s="1"/>
  <c r="BO175" s="1"/>
  <c r="BK176" s="1"/>
  <c r="BG177" s="1"/>
  <c r="BC178" s="1"/>
  <c r="AY179" s="1"/>
  <c r="AU180" s="1"/>
  <c r="AQ181" s="1"/>
  <c r="AM182" s="1"/>
  <c r="AI183" s="1"/>
  <c r="AE184" s="1"/>
  <c r="AA185" s="1"/>
  <c r="BE23"/>
  <c r="AW59" s="1"/>
  <c r="CA270"/>
  <c r="BW271" s="1"/>
  <c r="BS272" s="1"/>
  <c r="BO273" s="1"/>
  <c r="BK274" s="1"/>
  <c r="BG275" s="1"/>
  <c r="BC276" s="1"/>
  <c r="AY277" s="1"/>
  <c r="AU278" s="1"/>
  <c r="AQ279" s="1"/>
  <c r="AM280" s="1"/>
  <c r="AI281" s="1"/>
  <c r="AE282" s="1"/>
  <c r="AA283" s="1"/>
  <c r="CC270"/>
  <c r="BY271" s="1"/>
  <c r="BU272" s="1"/>
  <c r="BQ273" s="1"/>
  <c r="BM274" s="1"/>
  <c r="BI275" s="1"/>
  <c r="BE276" s="1"/>
  <c r="BA277" s="1"/>
  <c r="AW278" s="1"/>
  <c r="AS279" s="1"/>
  <c r="AO280" s="1"/>
  <c r="AK281" s="1"/>
  <c r="AG282" s="1"/>
  <c r="AC283" s="1"/>
  <c r="CA230"/>
  <c r="BW231" s="1"/>
  <c r="BS232" s="1"/>
  <c r="BO233" s="1"/>
  <c r="BK234" s="1"/>
  <c r="BG235" s="1"/>
  <c r="BC236" s="1"/>
  <c r="AY237" s="1"/>
  <c r="AU238" s="1"/>
  <c r="AQ239" s="1"/>
  <c r="AM240" s="1"/>
  <c r="AI241" s="1"/>
  <c r="AE242" s="1"/>
  <c r="AA243" s="1"/>
  <c r="CC230"/>
  <c r="BY231" s="1"/>
  <c r="BU232" s="1"/>
  <c r="BQ233" s="1"/>
  <c r="BM234" s="1"/>
  <c r="BI235" s="1"/>
  <c r="BE236" s="1"/>
  <c r="BA237" s="1"/>
  <c r="AW238" s="1"/>
  <c r="AS239" s="1"/>
  <c r="AO240" s="1"/>
  <c r="AK241" s="1"/>
  <c r="AG242" s="1"/>
  <c r="AC243" s="1"/>
  <c r="D62" i="16"/>
  <c r="E85" i="13"/>
  <c r="BU270"/>
  <c r="BQ271" s="1"/>
  <c r="BM272" s="1"/>
  <c r="BI273" s="1"/>
  <c r="BE274" s="1"/>
  <c r="BA275" s="1"/>
  <c r="AW276" s="1"/>
  <c r="AS277" s="1"/>
  <c r="AO278" s="1"/>
  <c r="AK279" s="1"/>
  <c r="AG280" s="1"/>
  <c r="AC281" s="1"/>
  <c r="CG170"/>
  <c r="CC171" s="1"/>
  <c r="BY172" s="1"/>
  <c r="BU173" s="1"/>
  <c r="BQ174" s="1"/>
  <c r="BM175" s="1"/>
  <c r="BI176" s="1"/>
  <c r="BE177" s="1"/>
  <c r="BA178" s="1"/>
  <c r="AW179" s="1"/>
  <c r="AS180" s="1"/>
  <c r="AO181" s="1"/>
  <c r="AK182" s="1"/>
  <c r="AG183" s="1"/>
  <c r="AC184" s="1"/>
  <c r="AW250"/>
  <c r="AS251" s="1"/>
  <c r="AO252" s="1"/>
  <c r="AK253" s="1"/>
  <c r="AG254" s="1"/>
  <c r="AC255" s="1"/>
  <c r="CM47"/>
  <c r="DA290"/>
  <c r="CW291" s="1"/>
  <c r="CS292" s="1"/>
  <c r="CO293" s="1"/>
  <c r="CK294" s="1"/>
  <c r="CG295" s="1"/>
  <c r="CC296" s="1"/>
  <c r="BY297" s="1"/>
  <c r="BU298" s="1"/>
  <c r="BQ299" s="1"/>
  <c r="BM300" s="1"/>
  <c r="BI301" s="1"/>
  <c r="BE302" s="1"/>
  <c r="BA303" s="1"/>
  <c r="AW304" s="1"/>
  <c r="AS305" s="1"/>
  <c r="AO306" s="1"/>
  <c r="AK307" s="1"/>
  <c r="AG308" s="1"/>
  <c r="AC309" s="1"/>
  <c r="CS250"/>
  <c r="CO251" s="1"/>
  <c r="CK252" s="1"/>
  <c r="CG253" s="1"/>
  <c r="CC254" s="1"/>
  <c r="BY255" s="1"/>
  <c r="BU256" s="1"/>
  <c r="BQ257" s="1"/>
  <c r="BM258" s="1"/>
  <c r="BI259" s="1"/>
  <c r="BE260" s="1"/>
  <c r="BA261" s="1"/>
  <c r="AW262" s="1"/>
  <c r="AS263" s="1"/>
  <c r="AO264" s="1"/>
  <c r="AK265" s="1"/>
  <c r="AG266" s="1"/>
  <c r="AC267" s="1"/>
  <c r="BM250"/>
  <c r="BI251" s="1"/>
  <c r="BE252" s="1"/>
  <c r="BA253" s="1"/>
  <c r="AW254" s="1"/>
  <c r="AS255" s="1"/>
  <c r="AO256" s="1"/>
  <c r="AK257" s="1"/>
  <c r="AG258" s="1"/>
  <c r="AC259" s="1"/>
  <c r="O144" i="16"/>
  <c r="M26" i="13"/>
  <c r="DJ26" s="1"/>
  <c r="O26"/>
  <c r="CE290"/>
  <c r="CA291" s="1"/>
  <c r="BW292" s="1"/>
  <c r="BS293" s="1"/>
  <c r="BO294" s="1"/>
  <c r="BK295" s="1"/>
  <c r="BG296" s="1"/>
  <c r="BC297" s="1"/>
  <c r="AY298" s="1"/>
  <c r="AU299" s="1"/>
  <c r="AQ300" s="1"/>
  <c r="AM301" s="1"/>
  <c r="AI302" s="1"/>
  <c r="AE303" s="1"/>
  <c r="AA304" s="1"/>
  <c r="AY290"/>
  <c r="AU291" s="1"/>
  <c r="AQ292" s="1"/>
  <c r="AM293" s="1"/>
  <c r="AI294" s="1"/>
  <c r="AE295" s="1"/>
  <c r="AA296" s="1"/>
  <c r="L29"/>
  <c r="DI29" s="1"/>
  <c r="N29"/>
  <c r="DZ29"/>
  <c r="ED29" s="1"/>
  <c r="EH29" s="1"/>
  <c r="EL29" s="1"/>
  <c r="EP29" s="1"/>
  <c r="ET29" s="1"/>
  <c r="EX29" s="1"/>
  <c r="FB29" s="1"/>
  <c r="FF29" s="1"/>
  <c r="FJ29" s="1"/>
  <c r="FN29" s="1"/>
  <c r="FR29" s="1"/>
  <c r="FV29" s="1"/>
  <c r="FZ29" s="1"/>
  <c r="GD29" s="1"/>
  <c r="GH29" s="1"/>
  <c r="GL29" s="1"/>
  <c r="GP29" s="1"/>
  <c r="GT29" s="1"/>
  <c r="GX29" s="1"/>
  <c r="HB29" s="1"/>
  <c r="HF29" s="1"/>
  <c r="BS290"/>
  <c r="BO291" s="1"/>
  <c r="BK292" s="1"/>
  <c r="BG293" s="1"/>
  <c r="BC294" s="1"/>
  <c r="AY295" s="1"/>
  <c r="AU296" s="1"/>
  <c r="AQ297" s="1"/>
  <c r="AM298" s="1"/>
  <c r="AI299" s="1"/>
  <c r="AE300" s="1"/>
  <c r="AA301" s="1"/>
  <c r="D181" i="16"/>
  <c r="E42" i="13"/>
  <c r="O138" i="16"/>
  <c r="AC270" i="13"/>
  <c r="AG270"/>
  <c r="AC271" s="1"/>
  <c r="DG13"/>
  <c r="Z41" s="1"/>
  <c r="AA41" s="1"/>
  <c r="P28"/>
  <c r="J78" s="1"/>
  <c r="AC290"/>
  <c r="Q29"/>
  <c r="K79" s="1"/>
  <c r="K58"/>
  <c r="BE25"/>
  <c r="AW61" s="1"/>
  <c r="M25"/>
  <c r="DJ25" s="1"/>
  <c r="O25"/>
  <c r="K54"/>
  <c r="Q25"/>
  <c r="K75" s="1"/>
  <c r="DH10"/>
  <c r="K56"/>
  <c r="Q27"/>
  <c r="K77" s="1"/>
  <c r="DH12"/>
  <c r="EH12" s="1"/>
  <c r="EL12" s="1"/>
  <c r="D186" i="16"/>
  <c r="L24" i="13"/>
  <c r="CS24"/>
  <c r="N24"/>
  <c r="P27"/>
  <c r="J77" s="1"/>
  <c r="DG12"/>
  <c r="Z40" s="1"/>
  <c r="AA40" s="1"/>
  <c r="N26"/>
  <c r="DZ26"/>
  <c r="ED26" s="1"/>
  <c r="EH26" s="1"/>
  <c r="EL26" s="1"/>
  <c r="EP26" s="1"/>
  <c r="ET26" s="1"/>
  <c r="EX26" s="1"/>
  <c r="FB26" s="1"/>
  <c r="FF26" s="1"/>
  <c r="FJ26" s="1"/>
  <c r="FN26" s="1"/>
  <c r="FR26" s="1"/>
  <c r="FV26" s="1"/>
  <c r="FZ26" s="1"/>
  <c r="GD26" s="1"/>
  <c r="GH26" s="1"/>
  <c r="GL26" s="1"/>
  <c r="GP26" s="1"/>
  <c r="GT26" s="1"/>
  <c r="GX26" s="1"/>
  <c r="HB26" s="1"/>
  <c r="HF26" s="1"/>
  <c r="L26"/>
  <c r="CC22"/>
  <c r="BC58" s="1"/>
  <c r="L22"/>
  <c r="R53" l="1"/>
  <c r="FC14"/>
  <c r="AH64"/>
  <c r="AI64" s="1"/>
  <c r="K78"/>
  <c r="W52"/>
  <c r="R52"/>
  <c r="FC13"/>
  <c r="CB53"/>
  <c r="EY12"/>
  <c r="AY50"/>
  <c r="FB10"/>
  <c r="AZ50"/>
  <c r="R41"/>
  <c r="Y270" s="1"/>
  <c r="R42"/>
  <c r="R40"/>
  <c r="R39"/>
  <c r="R38"/>
  <c r="FF13"/>
  <c r="Q21"/>
  <c r="K71" s="1"/>
  <c r="BV42"/>
  <c r="BW42" s="1"/>
  <c r="Z42"/>
  <c r="AA42" s="1"/>
  <c r="BR39"/>
  <c r="BS39" s="1"/>
  <c r="CG50"/>
  <c r="K50"/>
  <c r="DH6"/>
  <c r="EH6" s="1"/>
  <c r="EL6" s="1"/>
  <c r="EN6" s="1"/>
  <c r="EP6" s="1"/>
  <c r="ER6" s="1"/>
  <c r="CP39"/>
  <c r="CQ39" s="1"/>
  <c r="O15"/>
  <c r="Z28"/>
  <c r="CK50"/>
  <c r="AW50"/>
  <c r="CJ50"/>
  <c r="AV50"/>
  <c r="AJ27"/>
  <c r="AM250" s="1"/>
  <c r="AI251" s="1"/>
  <c r="AE252" s="1"/>
  <c r="AA253" s="1"/>
  <c r="AL51"/>
  <c r="Z39"/>
  <c r="CL48"/>
  <c r="BG47"/>
  <c r="BH47"/>
  <c r="EN13"/>
  <c r="K52"/>
  <c r="DH7"/>
  <c r="EH7" s="1"/>
  <c r="EL7" s="1"/>
  <c r="EN7" s="1"/>
  <c r="CE51"/>
  <c r="CI49"/>
  <c r="CN49"/>
  <c r="CK49"/>
  <c r="AJ53"/>
  <c r="BA49"/>
  <c r="CG53"/>
  <c r="CO53"/>
  <c r="AD270"/>
  <c r="Z271" s="1"/>
  <c r="Y271" s="1"/>
  <c r="X271" s="1"/>
  <c r="CF53"/>
  <c r="CE52"/>
  <c r="CS47"/>
  <c r="BM53"/>
  <c r="BN39"/>
  <c r="BO39" s="1"/>
  <c r="BL53"/>
  <c r="AQ53"/>
  <c r="CN53"/>
  <c r="CO49"/>
  <c r="CQ46"/>
  <c r="AL39"/>
  <c r="AO39" s="1"/>
  <c r="AS53"/>
  <c r="BY52"/>
  <c r="AT39"/>
  <c r="AU39" s="1"/>
  <c r="CU46"/>
  <c r="AZ49"/>
  <c r="BH50"/>
  <c r="H188" i="16"/>
  <c r="BI50" i="13"/>
  <c r="BV39"/>
  <c r="CB230" s="1"/>
  <c r="BX231" s="1"/>
  <c r="BT232" s="1"/>
  <c r="BP233" s="1"/>
  <c r="BL234" s="1"/>
  <c r="BH235" s="1"/>
  <c r="BD236" s="1"/>
  <c r="AZ237" s="1"/>
  <c r="AV238" s="1"/>
  <c r="AR239" s="1"/>
  <c r="AN240" s="1"/>
  <c r="AJ241" s="1"/>
  <c r="AF242" s="1"/>
  <c r="AB243" s="1"/>
  <c r="BF39"/>
  <c r="AP39"/>
  <c r="AR39" s="1"/>
  <c r="CF50"/>
  <c r="AI53"/>
  <c r="CW46"/>
  <c r="BJ35"/>
  <c r="BL35" s="1"/>
  <c r="EG7"/>
  <c r="EK7" s="1"/>
  <c r="EM7" s="1"/>
  <c r="EO7" s="1"/>
  <c r="I26"/>
  <c r="AH39"/>
  <c r="AI39" s="1"/>
  <c r="CF52"/>
  <c r="DQ17"/>
  <c r="C53" i="12" s="1"/>
  <c r="CD35" i="13"/>
  <c r="CE35" s="1"/>
  <c r="CL39"/>
  <c r="CN39" s="1"/>
  <c r="CS46"/>
  <c r="CT35"/>
  <c r="CU35" s="1"/>
  <c r="BX52"/>
  <c r="CT39"/>
  <c r="CV39" s="1"/>
  <c r="BB35"/>
  <c r="BC35" s="1"/>
  <c r="CD39"/>
  <c r="CG39" s="1"/>
  <c r="BY50"/>
  <c r="AD39"/>
  <c r="AG39" s="1"/>
  <c r="BF35"/>
  <c r="BI35" s="1"/>
  <c r="CQ47"/>
  <c r="BZ35"/>
  <c r="CC35" s="1"/>
  <c r="BJ39"/>
  <c r="BM39" s="1"/>
  <c r="BW50"/>
  <c r="AF53"/>
  <c r="CP35"/>
  <c r="CQ35" s="1"/>
  <c r="AE53"/>
  <c r="AX39"/>
  <c r="BA39" s="1"/>
  <c r="BN35"/>
  <c r="BQ35" s="1"/>
  <c r="BZ39"/>
  <c r="CC39" s="1"/>
  <c r="BR35"/>
  <c r="BU35" s="1"/>
  <c r="P78"/>
  <c r="Q78" s="1"/>
  <c r="S78" s="1"/>
  <c r="K90" s="1"/>
  <c r="H55" i="16" s="1"/>
  <c r="CH35" i="13"/>
  <c r="CK35" s="1"/>
  <c r="CL35"/>
  <c r="CO35" s="1"/>
  <c r="CH39"/>
  <c r="CJ39" s="1"/>
  <c r="BR28"/>
  <c r="I22"/>
  <c r="BB39"/>
  <c r="BC39" s="1"/>
  <c r="CU52"/>
  <c r="BL47"/>
  <c r="D52" i="16"/>
  <c r="CH270" i="13"/>
  <c r="CD271" s="1"/>
  <c r="BZ272" s="1"/>
  <c r="BV273" s="1"/>
  <c r="BR274" s="1"/>
  <c r="BN275" s="1"/>
  <c r="BJ276" s="1"/>
  <c r="BF277" s="1"/>
  <c r="BB278" s="1"/>
  <c r="AX279" s="1"/>
  <c r="AT280" s="1"/>
  <c r="AP281" s="1"/>
  <c r="AL282" s="1"/>
  <c r="AH283" s="1"/>
  <c r="AD284" s="1"/>
  <c r="Z285" s="1"/>
  <c r="Y285" s="1"/>
  <c r="X285" s="1"/>
  <c r="AU51"/>
  <c r="CU51"/>
  <c r="BU52"/>
  <c r="CV47"/>
  <c r="AU49"/>
  <c r="CW51"/>
  <c r="BA53"/>
  <c r="AR52"/>
  <c r="CW47"/>
  <c r="AY52"/>
  <c r="CD28"/>
  <c r="AW49"/>
  <c r="CA47"/>
  <c r="CC53"/>
  <c r="AI52"/>
  <c r="CF51"/>
  <c r="BK47"/>
  <c r="AZ52"/>
  <c r="J28"/>
  <c r="AZ53"/>
  <c r="CC47"/>
  <c r="AK52"/>
  <c r="BT52"/>
  <c r="AK48"/>
  <c r="B66" i="16"/>
  <c r="G66" s="1"/>
  <c r="AK63" i="13"/>
  <c r="BV270"/>
  <c r="BR271" s="1"/>
  <c r="BN272" s="1"/>
  <c r="BJ273" s="1"/>
  <c r="BF274" s="1"/>
  <c r="BB275" s="1"/>
  <c r="AX276" s="1"/>
  <c r="AT277" s="1"/>
  <c r="AP278" s="1"/>
  <c r="AL279" s="1"/>
  <c r="AH280" s="1"/>
  <c r="AD281" s="1"/>
  <c r="Z282" s="1"/>
  <c r="Y282" s="1"/>
  <c r="X282" s="1"/>
  <c r="CR45"/>
  <c r="AI48"/>
  <c r="AN48"/>
  <c r="P102"/>
  <c r="R102" s="1"/>
  <c r="M102" s="1"/>
  <c r="F79" i="16" s="1"/>
  <c r="AO52" i="13"/>
  <c r="Q22"/>
  <c r="K72" s="1"/>
  <c r="CV48"/>
  <c r="E188" i="16"/>
  <c r="AT270" i="13"/>
  <c r="AP271" s="1"/>
  <c r="AL272" s="1"/>
  <c r="AH273" s="1"/>
  <c r="AD274" s="1"/>
  <c r="Z275" s="1"/>
  <c r="Y275" s="1"/>
  <c r="X275" s="1"/>
  <c r="AS64"/>
  <c r="CW52"/>
  <c r="K51"/>
  <c r="AM52"/>
  <c r="AN53"/>
  <c r="AO48"/>
  <c r="BG52"/>
  <c r="BH52"/>
  <c r="CQ190"/>
  <c r="CM191" s="1"/>
  <c r="CI192" s="1"/>
  <c r="CE193" s="1"/>
  <c r="CA194" s="1"/>
  <c r="BW195" s="1"/>
  <c r="BS196" s="1"/>
  <c r="BO197" s="1"/>
  <c r="BK198" s="1"/>
  <c r="BG199" s="1"/>
  <c r="BC200" s="1"/>
  <c r="AY201" s="1"/>
  <c r="AU202" s="1"/>
  <c r="AQ203" s="1"/>
  <c r="AM204" s="1"/>
  <c r="AI205" s="1"/>
  <c r="AE206" s="1"/>
  <c r="AA207" s="1"/>
  <c r="AS52"/>
  <c r="CR48"/>
  <c r="CU48"/>
  <c r="D90"/>
  <c r="D102" s="1"/>
  <c r="C79" i="16" s="1"/>
  <c r="DL13" i="13"/>
  <c r="G78" s="1"/>
  <c r="EP13"/>
  <c r="BR42"/>
  <c r="BU42" s="1"/>
  <c r="AM53"/>
  <c r="AP28"/>
  <c r="CQ48"/>
  <c r="AL290"/>
  <c r="AH291" s="1"/>
  <c r="AD292" s="1"/>
  <c r="Z293" s="1"/>
  <c r="Y293" s="1"/>
  <c r="X293" s="1"/>
  <c r="CL27"/>
  <c r="BF27"/>
  <c r="CX230"/>
  <c r="CT231" s="1"/>
  <c r="CP232" s="1"/>
  <c r="CL233" s="1"/>
  <c r="CH234" s="1"/>
  <c r="CD235" s="1"/>
  <c r="BZ236" s="1"/>
  <c r="BV237" s="1"/>
  <c r="BR238" s="1"/>
  <c r="BN239" s="1"/>
  <c r="BJ240" s="1"/>
  <c r="BF241" s="1"/>
  <c r="BB242" s="1"/>
  <c r="AX243" s="1"/>
  <c r="AT244" s="1"/>
  <c r="AP245" s="1"/>
  <c r="AL246" s="1"/>
  <c r="AH247" s="1"/>
  <c r="AD248" s="1"/>
  <c r="Z249" s="1"/>
  <c r="Y249" s="1"/>
  <c r="X249" s="1"/>
  <c r="CT150"/>
  <c r="CP151" s="1"/>
  <c r="CL152" s="1"/>
  <c r="CH153" s="1"/>
  <c r="CD154" s="1"/>
  <c r="BZ155" s="1"/>
  <c r="BV156" s="1"/>
  <c r="BR157" s="1"/>
  <c r="BN158" s="1"/>
  <c r="BJ159" s="1"/>
  <c r="BF160" s="1"/>
  <c r="BB161" s="1"/>
  <c r="AX162" s="1"/>
  <c r="AT163" s="1"/>
  <c r="AP164" s="1"/>
  <c r="AL165" s="1"/>
  <c r="AH166" s="1"/>
  <c r="AD167" s="1"/>
  <c r="Z168" s="1"/>
  <c r="Y168" s="1"/>
  <c r="X168" s="1"/>
  <c r="BJ26"/>
  <c r="AT25"/>
  <c r="CL150"/>
  <c r="CH151" s="1"/>
  <c r="CD152" s="1"/>
  <c r="BZ153" s="1"/>
  <c r="BV154" s="1"/>
  <c r="BR155" s="1"/>
  <c r="BN156" s="1"/>
  <c r="BJ157" s="1"/>
  <c r="BF158" s="1"/>
  <c r="BB159" s="1"/>
  <c r="AX160" s="1"/>
  <c r="AT161" s="1"/>
  <c r="AP162" s="1"/>
  <c r="AL163" s="1"/>
  <c r="AH164" s="1"/>
  <c r="AD165" s="1"/>
  <c r="Z166" s="1"/>
  <c r="Y166" s="1"/>
  <c r="X166" s="1"/>
  <c r="BZ250"/>
  <c r="BV251" s="1"/>
  <c r="BR252" s="1"/>
  <c r="BN253" s="1"/>
  <c r="BJ254" s="1"/>
  <c r="BF255" s="1"/>
  <c r="BB256" s="1"/>
  <c r="AX257" s="1"/>
  <c r="AT258" s="1"/>
  <c r="AP259" s="1"/>
  <c r="AL260" s="1"/>
  <c r="AH261" s="1"/>
  <c r="AD262" s="1"/>
  <c r="Z263" s="1"/>
  <c r="Y263" s="1"/>
  <c r="X263" s="1"/>
  <c r="CH23"/>
  <c r="EG9"/>
  <c r="EK9" s="1"/>
  <c r="EM9" s="1"/>
  <c r="EO9" s="1"/>
  <c r="EQ9" s="1"/>
  <c r="CL26"/>
  <c r="CT23"/>
  <c r="CP28"/>
  <c r="BJ230"/>
  <c r="BF231" s="1"/>
  <c r="BB232" s="1"/>
  <c r="AX233" s="1"/>
  <c r="AT234" s="1"/>
  <c r="AP235" s="1"/>
  <c r="AL236" s="1"/>
  <c r="AH237" s="1"/>
  <c r="AD238" s="1"/>
  <c r="Z239" s="1"/>
  <c r="Y239" s="1"/>
  <c r="X239" s="1"/>
  <c r="CH230"/>
  <c r="CD231" s="1"/>
  <c r="BZ232" s="1"/>
  <c r="BV233" s="1"/>
  <c r="BR234" s="1"/>
  <c r="BN235" s="1"/>
  <c r="BJ236" s="1"/>
  <c r="BF237" s="1"/>
  <c r="BB238" s="1"/>
  <c r="AX239" s="1"/>
  <c r="AT240" s="1"/>
  <c r="AP241" s="1"/>
  <c r="AL242" s="1"/>
  <c r="AH243" s="1"/>
  <c r="AD244" s="1"/>
  <c r="Z245" s="1"/>
  <c r="Y245" s="1"/>
  <c r="X245" s="1"/>
  <c r="BV170"/>
  <c r="BR171" s="1"/>
  <c r="BN172" s="1"/>
  <c r="BJ173" s="1"/>
  <c r="BF174" s="1"/>
  <c r="BB175" s="1"/>
  <c r="AX176" s="1"/>
  <c r="AT177" s="1"/>
  <c r="AP178" s="1"/>
  <c r="AL179" s="1"/>
  <c r="AH180" s="1"/>
  <c r="AD181" s="1"/>
  <c r="Z182" s="1"/>
  <c r="Y182" s="1"/>
  <c r="X182" s="1"/>
  <c r="BB250"/>
  <c r="AX251" s="1"/>
  <c r="AT252" s="1"/>
  <c r="AP253" s="1"/>
  <c r="AL254" s="1"/>
  <c r="AH255" s="1"/>
  <c r="AD256" s="1"/>
  <c r="Z257" s="1"/>
  <c r="Y257" s="1"/>
  <c r="X257" s="1"/>
  <c r="BN150"/>
  <c r="BJ151" s="1"/>
  <c r="BF152" s="1"/>
  <c r="BB153" s="1"/>
  <c r="AX154" s="1"/>
  <c r="AT155" s="1"/>
  <c r="AP156" s="1"/>
  <c r="AL157" s="1"/>
  <c r="AH158" s="1"/>
  <c r="AD159" s="1"/>
  <c r="Z160" s="1"/>
  <c r="Y160" s="1"/>
  <c r="X160" s="1"/>
  <c r="CH27"/>
  <c r="BB27"/>
  <c r="CL22"/>
  <c r="CL37"/>
  <c r="CM37" s="1"/>
  <c r="BB230"/>
  <c r="AX231" s="1"/>
  <c r="AT232" s="1"/>
  <c r="AP233" s="1"/>
  <c r="AL234" s="1"/>
  <c r="AH235" s="1"/>
  <c r="AD236" s="1"/>
  <c r="Z237" s="1"/>
  <c r="Y237" s="1"/>
  <c r="X237" s="1"/>
  <c r="BV230"/>
  <c r="BR231" s="1"/>
  <c r="BN232" s="1"/>
  <c r="BJ233" s="1"/>
  <c r="BF234" s="1"/>
  <c r="BB235" s="1"/>
  <c r="AX236" s="1"/>
  <c r="AT237" s="1"/>
  <c r="AP238" s="1"/>
  <c r="AL239" s="1"/>
  <c r="AH240" s="1"/>
  <c r="AD241" s="1"/>
  <c r="Z242" s="1"/>
  <c r="Y242" s="1"/>
  <c r="X242" s="1"/>
  <c r="AT250"/>
  <c r="AP251" s="1"/>
  <c r="AL252" s="1"/>
  <c r="AH253" s="1"/>
  <c r="AD254" s="1"/>
  <c r="Z255" s="1"/>
  <c r="Y255" s="1"/>
  <c r="X255" s="1"/>
  <c r="BV23"/>
  <c r="CH170"/>
  <c r="CD171" s="1"/>
  <c r="BZ172" s="1"/>
  <c r="BV173" s="1"/>
  <c r="BR174" s="1"/>
  <c r="BN175" s="1"/>
  <c r="BJ176" s="1"/>
  <c r="BF177" s="1"/>
  <c r="BB178" s="1"/>
  <c r="AX179" s="1"/>
  <c r="AT180" s="1"/>
  <c r="AP181" s="1"/>
  <c r="AL182" s="1"/>
  <c r="AH183" s="1"/>
  <c r="AD184" s="1"/>
  <c r="Z185" s="1"/>
  <c r="Y185" s="1"/>
  <c r="X185" s="1"/>
  <c r="BJ27"/>
  <c r="CH25"/>
  <c r="CL28"/>
  <c r="BZ29"/>
  <c r="CT28"/>
  <c r="AX230"/>
  <c r="AT231" s="1"/>
  <c r="AP232" s="1"/>
  <c r="AL233" s="1"/>
  <c r="AH234" s="1"/>
  <c r="AD235" s="1"/>
  <c r="Z236" s="1"/>
  <c r="Y236" s="1"/>
  <c r="X236" s="1"/>
  <c r="BZ22"/>
  <c r="AT290"/>
  <c r="AP291" s="1"/>
  <c r="AL292" s="1"/>
  <c r="AH293" s="1"/>
  <c r="AD294" s="1"/>
  <c r="Z295" s="1"/>
  <c r="Y295" s="1"/>
  <c r="X295" s="1"/>
  <c r="BJ25"/>
  <c r="BZ23"/>
  <c r="BR25"/>
  <c r="BF230"/>
  <c r="BB231" s="1"/>
  <c r="AX232" s="1"/>
  <c r="AT233" s="1"/>
  <c r="AP234" s="1"/>
  <c r="AL235" s="1"/>
  <c r="AH236" s="1"/>
  <c r="AD237" s="1"/>
  <c r="Z238" s="1"/>
  <c r="Y238" s="1"/>
  <c r="X238" s="1"/>
  <c r="AT29"/>
  <c r="AD29"/>
  <c r="BJ28"/>
  <c r="P79"/>
  <c r="P91" s="1"/>
  <c r="R91" s="1"/>
  <c r="M91" s="1"/>
  <c r="F68" i="16" s="1"/>
  <c r="AH65" i="13"/>
  <c r="AI65" s="1"/>
  <c r="BR170"/>
  <c r="BN171" s="1"/>
  <c r="BJ172" s="1"/>
  <c r="BF173" s="1"/>
  <c r="BB174" s="1"/>
  <c r="AX175" s="1"/>
  <c r="AT176" s="1"/>
  <c r="AP177" s="1"/>
  <c r="AL178" s="1"/>
  <c r="AH179" s="1"/>
  <c r="AD180" s="1"/>
  <c r="Z181" s="1"/>
  <c r="Y181" s="1"/>
  <c r="X181" s="1"/>
  <c r="BR230"/>
  <c r="BN231" s="1"/>
  <c r="BJ232" s="1"/>
  <c r="BF233" s="1"/>
  <c r="BB234" s="1"/>
  <c r="AX235" s="1"/>
  <c r="AT236" s="1"/>
  <c r="AP237" s="1"/>
  <c r="AL238" s="1"/>
  <c r="AH239" s="1"/>
  <c r="AD240" s="1"/>
  <c r="Z241" s="1"/>
  <c r="Y241" s="1"/>
  <c r="X241" s="1"/>
  <c r="CP26"/>
  <c r="BR210"/>
  <c r="BN211" s="1"/>
  <c r="BJ212" s="1"/>
  <c r="BF213" s="1"/>
  <c r="BB214" s="1"/>
  <c r="AX215" s="1"/>
  <c r="AT216" s="1"/>
  <c r="AP217" s="1"/>
  <c r="AL218" s="1"/>
  <c r="AH219" s="1"/>
  <c r="AD220" s="1"/>
  <c r="Z221" s="1"/>
  <c r="Y221" s="1"/>
  <c r="X221" s="1"/>
  <c r="CT210"/>
  <c r="CP211" s="1"/>
  <c r="CL212" s="1"/>
  <c r="CH213" s="1"/>
  <c r="CD214" s="1"/>
  <c r="BZ215" s="1"/>
  <c r="BV216" s="1"/>
  <c r="BR217" s="1"/>
  <c r="BN218" s="1"/>
  <c r="BJ219" s="1"/>
  <c r="BF220" s="1"/>
  <c r="BB221" s="1"/>
  <c r="AX222" s="1"/>
  <c r="AT223" s="1"/>
  <c r="AP224" s="1"/>
  <c r="AL225" s="1"/>
  <c r="AH226" s="1"/>
  <c r="AD227" s="1"/>
  <c r="Z228" s="1"/>
  <c r="Y228" s="1"/>
  <c r="X228" s="1"/>
  <c r="CH26"/>
  <c r="AD28"/>
  <c r="BV28"/>
  <c r="BF29"/>
  <c r="BV29"/>
  <c r="BF210"/>
  <c r="BB211" s="1"/>
  <c r="AX212" s="1"/>
  <c r="AT213" s="1"/>
  <c r="AP214" s="1"/>
  <c r="AL215" s="1"/>
  <c r="AH216" s="1"/>
  <c r="AD217" s="1"/>
  <c r="Z218" s="1"/>
  <c r="Y218" s="1"/>
  <c r="X218" s="1"/>
  <c r="AL29"/>
  <c r="CL29"/>
  <c r="N78"/>
  <c r="L78" s="1"/>
  <c r="E55" i="16" s="1"/>
  <c r="AF64" i="13"/>
  <c r="AG64" s="1"/>
  <c r="BR150"/>
  <c r="BN151" s="1"/>
  <c r="BJ152" s="1"/>
  <c r="BF153" s="1"/>
  <c r="BB154" s="1"/>
  <c r="AX155" s="1"/>
  <c r="AT156" s="1"/>
  <c r="AP157" s="1"/>
  <c r="AL158" s="1"/>
  <c r="AH159" s="1"/>
  <c r="AD160" s="1"/>
  <c r="Z161" s="1"/>
  <c r="Y161" s="1"/>
  <c r="X161" s="1"/>
  <c r="CL290"/>
  <c r="CH291" s="1"/>
  <c r="CD292" s="1"/>
  <c r="BZ293" s="1"/>
  <c r="BV294" s="1"/>
  <c r="BR295" s="1"/>
  <c r="BN296" s="1"/>
  <c r="BJ297" s="1"/>
  <c r="BF298" s="1"/>
  <c r="BB299" s="1"/>
  <c r="AX300" s="1"/>
  <c r="AT301" s="1"/>
  <c r="AP302" s="1"/>
  <c r="AL303" s="1"/>
  <c r="AH304" s="1"/>
  <c r="AD305" s="1"/>
  <c r="Z306" s="1"/>
  <c r="Y306" s="1"/>
  <c r="X306" s="1"/>
  <c r="CT29"/>
  <c r="AP270"/>
  <c r="AL271" s="1"/>
  <c r="AH272" s="1"/>
  <c r="AD273" s="1"/>
  <c r="Z274" s="1"/>
  <c r="Y274" s="1"/>
  <c r="X274" s="1"/>
  <c r="BB29"/>
  <c r="CX150"/>
  <c r="CT151" s="1"/>
  <c r="CP152" s="1"/>
  <c r="CL153" s="1"/>
  <c r="CH154" s="1"/>
  <c r="CD155" s="1"/>
  <c r="BZ156" s="1"/>
  <c r="BV157" s="1"/>
  <c r="BR158" s="1"/>
  <c r="BN159" s="1"/>
  <c r="BJ160" s="1"/>
  <c r="BF161" s="1"/>
  <c r="BB162" s="1"/>
  <c r="AX163" s="1"/>
  <c r="AT164" s="1"/>
  <c r="AP165" s="1"/>
  <c r="AL166" s="1"/>
  <c r="AH167" s="1"/>
  <c r="AD168" s="1"/>
  <c r="Z169" s="1"/>
  <c r="Y169" s="1"/>
  <c r="X169" s="1"/>
  <c r="CT250"/>
  <c r="CP251" s="1"/>
  <c r="CL252" s="1"/>
  <c r="CH253" s="1"/>
  <c r="CD254" s="1"/>
  <c r="BZ255" s="1"/>
  <c r="BV256" s="1"/>
  <c r="BR257" s="1"/>
  <c r="BN258" s="1"/>
  <c r="BJ259" s="1"/>
  <c r="BF260" s="1"/>
  <c r="BB261" s="1"/>
  <c r="AX262" s="1"/>
  <c r="AT263" s="1"/>
  <c r="AP264" s="1"/>
  <c r="AL265" s="1"/>
  <c r="AH266" s="1"/>
  <c r="AD267" s="1"/>
  <c r="Z268" s="1"/>
  <c r="Y268" s="1"/>
  <c r="X268" s="1"/>
  <c r="CL25"/>
  <c r="BB210"/>
  <c r="AX211" s="1"/>
  <c r="AT212" s="1"/>
  <c r="AP213" s="1"/>
  <c r="AL214" s="1"/>
  <c r="AH215" s="1"/>
  <c r="AD216" s="1"/>
  <c r="Z217" s="1"/>
  <c r="Y217" s="1"/>
  <c r="X217" s="1"/>
  <c r="BR29"/>
  <c r="CD27"/>
  <c r="BJ29"/>
  <c r="AJ65"/>
  <c r="D52"/>
  <c r="AV51"/>
  <c r="BN29"/>
  <c r="BZ26"/>
  <c r="CX250"/>
  <c r="CT251" s="1"/>
  <c r="CP252" s="1"/>
  <c r="CL253" s="1"/>
  <c r="CH254" s="1"/>
  <c r="CD255" s="1"/>
  <c r="BZ256" s="1"/>
  <c r="BV257" s="1"/>
  <c r="BR258" s="1"/>
  <c r="BN259" s="1"/>
  <c r="BJ260" s="1"/>
  <c r="BF261" s="1"/>
  <c r="BB262" s="1"/>
  <c r="AX263" s="1"/>
  <c r="AT264" s="1"/>
  <c r="AP265" s="1"/>
  <c r="AL266" s="1"/>
  <c r="AH267" s="1"/>
  <c r="AD268" s="1"/>
  <c r="Z269" s="1"/>
  <c r="Y269" s="1"/>
  <c r="X269" s="1"/>
  <c r="BJ23"/>
  <c r="CH28"/>
  <c r="CT25"/>
  <c r="BB28"/>
  <c r="CD270"/>
  <c r="BZ271" s="1"/>
  <c r="BV272" s="1"/>
  <c r="BR273" s="1"/>
  <c r="BN274" s="1"/>
  <c r="BJ275" s="1"/>
  <c r="BF276" s="1"/>
  <c r="BB277" s="1"/>
  <c r="AX278" s="1"/>
  <c r="AT279" s="1"/>
  <c r="AP280" s="1"/>
  <c r="AL281" s="1"/>
  <c r="AH282" s="1"/>
  <c r="AD283" s="1"/>
  <c r="Z284" s="1"/>
  <c r="Y284" s="1"/>
  <c r="X284" s="1"/>
  <c r="AL42"/>
  <c r="AN42" s="1"/>
  <c r="AX270"/>
  <c r="AT271" s="1"/>
  <c r="AP272" s="1"/>
  <c r="AL273" s="1"/>
  <c r="AH274" s="1"/>
  <c r="AD275" s="1"/>
  <c r="Z276" s="1"/>
  <c r="Y276" s="1"/>
  <c r="X276" s="1"/>
  <c r="BR37"/>
  <c r="BS37" s="1"/>
  <c r="CL23"/>
  <c r="CT170"/>
  <c r="CP171" s="1"/>
  <c r="CL172" s="1"/>
  <c r="CH173" s="1"/>
  <c r="CD174" s="1"/>
  <c r="BZ175" s="1"/>
  <c r="BV176" s="1"/>
  <c r="BR177" s="1"/>
  <c r="BN178" s="1"/>
  <c r="BJ179" s="1"/>
  <c r="BF180" s="1"/>
  <c r="BB181" s="1"/>
  <c r="AX182" s="1"/>
  <c r="AT183" s="1"/>
  <c r="AP184" s="1"/>
  <c r="AL185" s="1"/>
  <c r="AH186" s="1"/>
  <c r="AD187" s="1"/>
  <c r="Z188" s="1"/>
  <c r="Y188" s="1"/>
  <c r="X188" s="1"/>
  <c r="CD25"/>
  <c r="CD210"/>
  <c r="BZ211" s="1"/>
  <c r="BV212" s="1"/>
  <c r="BR213" s="1"/>
  <c r="BN214" s="1"/>
  <c r="BJ215" s="1"/>
  <c r="BF216" s="1"/>
  <c r="BB217" s="1"/>
  <c r="AX218" s="1"/>
  <c r="AT219" s="1"/>
  <c r="AP220" s="1"/>
  <c r="AL221" s="1"/>
  <c r="AH222" s="1"/>
  <c r="AD223" s="1"/>
  <c r="Z224" s="1"/>
  <c r="Y224" s="1"/>
  <c r="X224" s="1"/>
  <c r="CD29"/>
  <c r="AH28"/>
  <c r="BF28"/>
  <c r="BN28"/>
  <c r="CD37"/>
  <c r="CE37" s="1"/>
  <c r="CT37"/>
  <c r="CV37" s="1"/>
  <c r="BJ37"/>
  <c r="BL37" s="1"/>
  <c r="BF37"/>
  <c r="BI37" s="1"/>
  <c r="BN37"/>
  <c r="BP37" s="1"/>
  <c r="BV37"/>
  <c r="BX37" s="1"/>
  <c r="CP37"/>
  <c r="CS37" s="1"/>
  <c r="BZ37"/>
  <c r="CA37" s="1"/>
  <c r="CH37"/>
  <c r="CI37" s="1"/>
  <c r="CT190"/>
  <c r="CP191" s="1"/>
  <c r="CL192" s="1"/>
  <c r="CH193" s="1"/>
  <c r="CD194" s="1"/>
  <c r="BZ195" s="1"/>
  <c r="BV196" s="1"/>
  <c r="BR197" s="1"/>
  <c r="BN198" s="1"/>
  <c r="BJ199" s="1"/>
  <c r="BF200" s="1"/>
  <c r="BB201" s="1"/>
  <c r="AX202" s="1"/>
  <c r="AT203" s="1"/>
  <c r="AP204" s="1"/>
  <c r="AL205" s="1"/>
  <c r="AH206" s="1"/>
  <c r="AD207" s="1"/>
  <c r="Z208" s="1"/>
  <c r="Y208" s="1"/>
  <c r="X208" s="1"/>
  <c r="CJ24"/>
  <c r="CH48" s="1"/>
  <c r="DH9"/>
  <c r="Q24"/>
  <c r="K74" s="1"/>
  <c r="K53"/>
  <c r="AM24"/>
  <c r="AS190" s="1"/>
  <c r="AO191" s="1"/>
  <c r="AK192" s="1"/>
  <c r="AG193" s="1"/>
  <c r="AC194" s="1"/>
  <c r="AK24"/>
  <c r="BP49"/>
  <c r="BO49"/>
  <c r="CQ51"/>
  <c r="CR51"/>
  <c r="AO24"/>
  <c r="AT190" s="1"/>
  <c r="AP191" s="1"/>
  <c r="AL192" s="1"/>
  <c r="AH193" s="1"/>
  <c r="AD194" s="1"/>
  <c r="Z195" s="1"/>
  <c r="D77"/>
  <c r="C66" i="16" s="1"/>
  <c r="S50" i="13"/>
  <c r="AA62" s="1"/>
  <c r="DI24"/>
  <c r="D53"/>
  <c r="N77"/>
  <c r="L77" s="1"/>
  <c r="E54" i="16" s="1"/>
  <c r="AF63" i="13"/>
  <c r="AS250"/>
  <c r="AO251" s="1"/>
  <c r="AK252" s="1"/>
  <c r="AG253" s="1"/>
  <c r="AC254" s="1"/>
  <c r="AF27"/>
  <c r="AD51" s="1"/>
  <c r="DI25"/>
  <c r="DN25" s="1"/>
  <c r="DO25" s="1"/>
  <c r="D54"/>
  <c r="ED10"/>
  <c r="N10" s="1"/>
  <c r="S38" s="1"/>
  <c r="Z61" s="1"/>
  <c r="DI27"/>
  <c r="D56"/>
  <c r="DI26"/>
  <c r="D55"/>
  <c r="N100"/>
  <c r="L100" s="1"/>
  <c r="E77" i="16" s="1"/>
  <c r="AF62" i="13"/>
  <c r="AQ250"/>
  <c r="AM251" s="1"/>
  <c r="AI252" s="1"/>
  <c r="AE253" s="1"/>
  <c r="AA254" s="1"/>
  <c r="AJ63"/>
  <c r="B68" i="16"/>
  <c r="G68" s="1"/>
  <c r="D79" i="13"/>
  <c r="BK51"/>
  <c r="H187" i="16"/>
  <c r="BR270" i="13"/>
  <c r="BN271" s="1"/>
  <c r="BJ272" s="1"/>
  <c r="BF273" s="1"/>
  <c r="BB274" s="1"/>
  <c r="AX275" s="1"/>
  <c r="AT276" s="1"/>
  <c r="AP277" s="1"/>
  <c r="AL278" s="1"/>
  <c r="AH279" s="1"/>
  <c r="AD280" s="1"/>
  <c r="Z281" s="1"/>
  <c r="Y281" s="1"/>
  <c r="X281" s="1"/>
  <c r="AH270"/>
  <c r="AD271" s="1"/>
  <c r="Z272" s="1"/>
  <c r="Y272" s="1"/>
  <c r="X272" s="1"/>
  <c r="BM51"/>
  <c r="H189" i="16"/>
  <c r="BJ270" i="13"/>
  <c r="BF271" s="1"/>
  <c r="BB272" s="1"/>
  <c r="AX273" s="1"/>
  <c r="AT274" s="1"/>
  <c r="AP275" s="1"/>
  <c r="AL276" s="1"/>
  <c r="AH277" s="1"/>
  <c r="AD278" s="1"/>
  <c r="Z279" s="1"/>
  <c r="Y279" s="1"/>
  <c r="X279" s="1"/>
  <c r="BN270"/>
  <c r="BJ271" s="1"/>
  <c r="BF272" s="1"/>
  <c r="BB273" s="1"/>
  <c r="AX274" s="1"/>
  <c r="AT275" s="1"/>
  <c r="AP276" s="1"/>
  <c r="AL277" s="1"/>
  <c r="AH278" s="1"/>
  <c r="AD279" s="1"/>
  <c r="Z280" s="1"/>
  <c r="Y280" s="1"/>
  <c r="X280" s="1"/>
  <c r="BZ28"/>
  <c r="CF49"/>
  <c r="BZ36"/>
  <c r="CC36" s="1"/>
  <c r="BB36"/>
  <c r="BE36" s="1"/>
  <c r="BV27"/>
  <c r="CD290"/>
  <c r="BZ291" s="1"/>
  <c r="BV292" s="1"/>
  <c r="BR293" s="1"/>
  <c r="BN294" s="1"/>
  <c r="BJ295" s="1"/>
  <c r="BF296" s="1"/>
  <c r="BB297" s="1"/>
  <c r="AX298" s="1"/>
  <c r="AT299" s="1"/>
  <c r="AP300" s="1"/>
  <c r="AL301" s="1"/>
  <c r="AH302" s="1"/>
  <c r="AD303" s="1"/>
  <c r="Z304" s="1"/>
  <c r="Y304" s="1"/>
  <c r="X304" s="1"/>
  <c r="CT36"/>
  <c r="CU36" s="1"/>
  <c r="AD42"/>
  <c r="AF42" s="1"/>
  <c r="AX42"/>
  <c r="AZ42" s="1"/>
  <c r="CP270"/>
  <c r="CL271" s="1"/>
  <c r="CH272" s="1"/>
  <c r="CD273" s="1"/>
  <c r="BZ274" s="1"/>
  <c r="BV275" s="1"/>
  <c r="BR276" s="1"/>
  <c r="BN277" s="1"/>
  <c r="BJ278" s="1"/>
  <c r="BF279" s="1"/>
  <c r="BB280" s="1"/>
  <c r="AX281" s="1"/>
  <c r="AT282" s="1"/>
  <c r="AP283" s="1"/>
  <c r="AL284" s="1"/>
  <c r="AH285" s="1"/>
  <c r="AD286" s="1"/>
  <c r="Z287" s="1"/>
  <c r="Y287" s="1"/>
  <c r="X287" s="1"/>
  <c r="AL270"/>
  <c r="AH271" s="1"/>
  <c r="AD272" s="1"/>
  <c r="Z273" s="1"/>
  <c r="Y273" s="1"/>
  <c r="X273" s="1"/>
  <c r="EG10"/>
  <c r="EK10" s="1"/>
  <c r="AH290"/>
  <c r="AD291" s="1"/>
  <c r="Z292" s="1"/>
  <c r="Y292" s="1"/>
  <c r="X292" s="1"/>
  <c r="J29"/>
  <c r="E103"/>
  <c r="D80" i="16" s="1"/>
  <c r="D56"/>
  <c r="CE49" i="13"/>
  <c r="CL210"/>
  <c r="CH211" s="1"/>
  <c r="CD212" s="1"/>
  <c r="BZ213" s="1"/>
  <c r="BV214" s="1"/>
  <c r="BR215" s="1"/>
  <c r="BN216" s="1"/>
  <c r="BJ217" s="1"/>
  <c r="BF218" s="1"/>
  <c r="BB219" s="1"/>
  <c r="AX220" s="1"/>
  <c r="AT221" s="1"/>
  <c r="AP222" s="1"/>
  <c r="AL223" s="1"/>
  <c r="AH224" s="1"/>
  <c r="AD225" s="1"/>
  <c r="Z226" s="1"/>
  <c r="Y226" s="1"/>
  <c r="X226" s="1"/>
  <c r="AX290"/>
  <c r="AT291" s="1"/>
  <c r="AP292" s="1"/>
  <c r="AL293" s="1"/>
  <c r="AH294" s="1"/>
  <c r="AD295" s="1"/>
  <c r="Z296" s="1"/>
  <c r="Y296" s="1"/>
  <c r="X296" s="1"/>
  <c r="P30"/>
  <c r="BN290"/>
  <c r="BJ291" s="1"/>
  <c r="BF292" s="1"/>
  <c r="BB293" s="1"/>
  <c r="AX294" s="1"/>
  <c r="AT295" s="1"/>
  <c r="AP296" s="1"/>
  <c r="AL297" s="1"/>
  <c r="AH298" s="1"/>
  <c r="AD299" s="1"/>
  <c r="Z300" s="1"/>
  <c r="Y300" s="1"/>
  <c r="X300" s="1"/>
  <c r="H183" i="16"/>
  <c r="DQ27" i="13"/>
  <c r="DR27" s="1"/>
  <c r="BN250"/>
  <c r="BJ251" s="1"/>
  <c r="BF252" s="1"/>
  <c r="BB253" s="1"/>
  <c r="AX254" s="1"/>
  <c r="AT255" s="1"/>
  <c r="AP256" s="1"/>
  <c r="AL257" s="1"/>
  <c r="AH258" s="1"/>
  <c r="AD259" s="1"/>
  <c r="Z260" s="1"/>
  <c r="Y260" s="1"/>
  <c r="X260" s="1"/>
  <c r="N76"/>
  <c r="L76" s="1"/>
  <c r="AX38"/>
  <c r="AZ38" s="1"/>
  <c r="BR38"/>
  <c r="BU38" s="1"/>
  <c r="BF270"/>
  <c r="BB271" s="1"/>
  <c r="AX272" s="1"/>
  <c r="AT273" s="1"/>
  <c r="AP274" s="1"/>
  <c r="AL275" s="1"/>
  <c r="AH276" s="1"/>
  <c r="AD277" s="1"/>
  <c r="Z278" s="1"/>
  <c r="Y278" s="1"/>
  <c r="X278" s="1"/>
  <c r="I23"/>
  <c r="CP290"/>
  <c r="CL291" s="1"/>
  <c r="CH292" s="1"/>
  <c r="CD293" s="1"/>
  <c r="BZ294" s="1"/>
  <c r="BV295" s="1"/>
  <c r="BR296" s="1"/>
  <c r="BN297" s="1"/>
  <c r="BJ298" s="1"/>
  <c r="BF299" s="1"/>
  <c r="BB300" s="1"/>
  <c r="AX301" s="1"/>
  <c r="AT302" s="1"/>
  <c r="AP303" s="1"/>
  <c r="AL304" s="1"/>
  <c r="AH305" s="1"/>
  <c r="AD306" s="1"/>
  <c r="Z307" s="1"/>
  <c r="Y307" s="1"/>
  <c r="X307" s="1"/>
  <c r="BL52"/>
  <c r="CD36"/>
  <c r="CF36" s="1"/>
  <c r="BR36"/>
  <c r="BS36" s="1"/>
  <c r="AP290"/>
  <c r="AL291" s="1"/>
  <c r="AH292" s="1"/>
  <c r="AD293" s="1"/>
  <c r="Z294" s="1"/>
  <c r="Y294" s="1"/>
  <c r="X294" s="1"/>
  <c r="BW47"/>
  <c r="BV290"/>
  <c r="BR291" s="1"/>
  <c r="BN292" s="1"/>
  <c r="BJ293" s="1"/>
  <c r="BF294" s="1"/>
  <c r="BB295" s="1"/>
  <c r="AX296" s="1"/>
  <c r="AT297" s="1"/>
  <c r="AP298" s="1"/>
  <c r="AL299" s="1"/>
  <c r="AH300" s="1"/>
  <c r="AD301" s="1"/>
  <c r="Z302" s="1"/>
  <c r="Y302" s="1"/>
  <c r="X302" s="1"/>
  <c r="CL250"/>
  <c r="CH251" s="1"/>
  <c r="CD252" s="1"/>
  <c r="BZ253" s="1"/>
  <c r="BV254" s="1"/>
  <c r="BR255" s="1"/>
  <c r="BN256" s="1"/>
  <c r="BJ257" s="1"/>
  <c r="BF258" s="1"/>
  <c r="BB259" s="1"/>
  <c r="AX260" s="1"/>
  <c r="AT261" s="1"/>
  <c r="AP262" s="1"/>
  <c r="AL263" s="1"/>
  <c r="AH264" s="1"/>
  <c r="AD265" s="1"/>
  <c r="Z266" s="1"/>
  <c r="Y266" s="1"/>
  <c r="X266" s="1"/>
  <c r="BX47"/>
  <c r="BQ51"/>
  <c r="BF250"/>
  <c r="BB251" s="1"/>
  <c r="AX252" s="1"/>
  <c r="AT253" s="1"/>
  <c r="AP254" s="1"/>
  <c r="AL255" s="1"/>
  <c r="AH256" s="1"/>
  <c r="AD257" s="1"/>
  <c r="Z258" s="1"/>
  <c r="Y258" s="1"/>
  <c r="X258" s="1"/>
  <c r="O30"/>
  <c r="AW52"/>
  <c r="BJ250"/>
  <c r="BF251" s="1"/>
  <c r="BB252" s="1"/>
  <c r="AX253" s="1"/>
  <c r="AT254" s="1"/>
  <c r="AP255" s="1"/>
  <c r="AL256" s="1"/>
  <c r="AH257" s="1"/>
  <c r="AD258" s="1"/>
  <c r="Z259" s="1"/>
  <c r="Y259" s="1"/>
  <c r="X259" s="1"/>
  <c r="CH290"/>
  <c r="CD291" s="1"/>
  <c r="BZ292" s="1"/>
  <c r="BV293" s="1"/>
  <c r="BR294" s="1"/>
  <c r="BN295" s="1"/>
  <c r="BJ296" s="1"/>
  <c r="BF297" s="1"/>
  <c r="BB298" s="1"/>
  <c r="AX299" s="1"/>
  <c r="AT300" s="1"/>
  <c r="AP301" s="1"/>
  <c r="AL302" s="1"/>
  <c r="AH303" s="1"/>
  <c r="AD304" s="1"/>
  <c r="Z305" s="1"/>
  <c r="Y305" s="1"/>
  <c r="X305" s="1"/>
  <c r="CP38"/>
  <c r="CQ38" s="1"/>
  <c r="DL14"/>
  <c r="G79" s="1"/>
  <c r="EG8"/>
  <c r="EK8" s="1"/>
  <c r="EM8" s="1"/>
  <c r="EO8" s="1"/>
  <c r="BJ36"/>
  <c r="BN36"/>
  <c r="BP36" s="1"/>
  <c r="BM52"/>
  <c r="BP51"/>
  <c r="CL36"/>
  <c r="CM36" s="1"/>
  <c r="BF36"/>
  <c r="BH36" s="1"/>
  <c r="CP36"/>
  <c r="CQ36" s="1"/>
  <c r="BV36"/>
  <c r="BY36" s="1"/>
  <c r="CD38"/>
  <c r="CF38" s="1"/>
  <c r="AU52"/>
  <c r="CH250"/>
  <c r="CD251" s="1"/>
  <c r="BZ252" s="1"/>
  <c r="BV253" s="1"/>
  <c r="BR254" s="1"/>
  <c r="BN255" s="1"/>
  <c r="BJ256" s="1"/>
  <c r="BF257" s="1"/>
  <c r="BB258" s="1"/>
  <c r="AX259" s="1"/>
  <c r="AT260" s="1"/>
  <c r="AP261" s="1"/>
  <c r="AL262" s="1"/>
  <c r="AH263" s="1"/>
  <c r="AD264" s="1"/>
  <c r="Z265" s="1"/>
  <c r="Y265" s="1"/>
  <c r="X265" s="1"/>
  <c r="CD23"/>
  <c r="BR34"/>
  <c r="BT34" s="1"/>
  <c r="BN34"/>
  <c r="BO34" s="1"/>
  <c r="CD34"/>
  <c r="CE34" s="1"/>
  <c r="AC98"/>
  <c r="AC99"/>
  <c r="CJ36"/>
  <c r="F72"/>
  <c r="DN7"/>
  <c r="Q23"/>
  <c r="K73" s="1"/>
  <c r="DH8"/>
  <c r="CK36"/>
  <c r="EN14"/>
  <c r="CL34"/>
  <c r="CH34"/>
  <c r="CK34" s="1"/>
  <c r="BV34"/>
  <c r="BW34" s="1"/>
  <c r="BZ34"/>
  <c r="CB34" s="1"/>
  <c r="AE21"/>
  <c r="AI21" s="1"/>
  <c r="AM21" s="1"/>
  <c r="AQ21" s="1"/>
  <c r="CP34"/>
  <c r="N30"/>
  <c r="I21"/>
  <c r="EG6"/>
  <c r="EK6" s="1"/>
  <c r="EM6" s="1"/>
  <c r="BJ34"/>
  <c r="CT34"/>
  <c r="CZ130" s="1"/>
  <c r="CV131" s="1"/>
  <c r="CR132" s="1"/>
  <c r="CN133" s="1"/>
  <c r="CJ134" s="1"/>
  <c r="CF135" s="1"/>
  <c r="CB136" s="1"/>
  <c r="BX137" s="1"/>
  <c r="BT138" s="1"/>
  <c r="BP139" s="1"/>
  <c r="BL140" s="1"/>
  <c r="BH141" s="1"/>
  <c r="BD142" s="1"/>
  <c r="AZ143" s="1"/>
  <c r="AV144" s="1"/>
  <c r="AR145" s="1"/>
  <c r="AN146" s="1"/>
  <c r="AJ147" s="1"/>
  <c r="AF148" s="1"/>
  <c r="AB149" s="1"/>
  <c r="M30"/>
  <c r="CU49"/>
  <c r="AX27"/>
  <c r="AC117"/>
  <c r="AC91"/>
  <c r="AC100"/>
  <c r="AC89"/>
  <c r="AC78"/>
  <c r="AC80"/>
  <c r="AC75"/>
  <c r="CB49"/>
  <c r="AC95"/>
  <c r="CH22"/>
  <c r="AC81"/>
  <c r="AC88"/>
  <c r="AC82"/>
  <c r="AC77"/>
  <c r="AC85"/>
  <c r="AC102"/>
  <c r="AC92"/>
  <c r="AC83"/>
  <c r="AC90"/>
  <c r="BH49"/>
  <c r="AC86"/>
  <c r="AC94"/>
  <c r="AC79"/>
  <c r="AC115"/>
  <c r="AC93"/>
  <c r="AC84"/>
  <c r="AC76"/>
  <c r="AC101"/>
  <c r="CC49"/>
  <c r="AC87"/>
  <c r="BU49"/>
  <c r="CX210"/>
  <c r="CT211" s="1"/>
  <c r="CP212" s="1"/>
  <c r="CL213" s="1"/>
  <c r="CH214" s="1"/>
  <c r="CD215" s="1"/>
  <c r="BZ216" s="1"/>
  <c r="BV217" s="1"/>
  <c r="BR218" s="1"/>
  <c r="BN219" s="1"/>
  <c r="BJ220" s="1"/>
  <c r="BF221" s="1"/>
  <c r="BB222" s="1"/>
  <c r="AX223" s="1"/>
  <c r="AT224" s="1"/>
  <c r="AP225" s="1"/>
  <c r="AL226" s="1"/>
  <c r="AH227" s="1"/>
  <c r="AD228" s="1"/>
  <c r="Z229" s="1"/>
  <c r="Y229" s="1"/>
  <c r="X229" s="1"/>
  <c r="BJ22"/>
  <c r="ER14"/>
  <c r="CJ46"/>
  <c r="BG49"/>
  <c r="E185" i="16"/>
  <c r="CK46" i="13"/>
  <c r="CV49"/>
  <c r="BT49"/>
  <c r="BP46"/>
  <c r="BO46"/>
  <c r="BM46"/>
  <c r="BK46"/>
  <c r="CB46"/>
  <c r="CA46"/>
  <c r="E189" i="16"/>
  <c r="H185"/>
  <c r="J185"/>
  <c r="J181"/>
  <c r="H181"/>
  <c r="J184"/>
  <c r="H184"/>
  <c r="E187"/>
  <c r="J186"/>
  <c r="H186"/>
  <c r="BN230" i="13"/>
  <c r="BJ231" s="1"/>
  <c r="BF232" s="1"/>
  <c r="BB233" s="1"/>
  <c r="AX234" s="1"/>
  <c r="AT235" s="1"/>
  <c r="AP236" s="1"/>
  <c r="AL237" s="1"/>
  <c r="AH238" s="1"/>
  <c r="AD239" s="1"/>
  <c r="Z240" s="1"/>
  <c r="Y240" s="1"/>
  <c r="X240" s="1"/>
  <c r="CP170"/>
  <c r="CL171" s="1"/>
  <c r="CH172" s="1"/>
  <c r="CD173" s="1"/>
  <c r="BZ174" s="1"/>
  <c r="BV175" s="1"/>
  <c r="BR176" s="1"/>
  <c r="BN177" s="1"/>
  <c r="BJ178" s="1"/>
  <c r="BF179" s="1"/>
  <c r="BB180" s="1"/>
  <c r="AX181" s="1"/>
  <c r="AT182" s="1"/>
  <c r="AP183" s="1"/>
  <c r="AL184" s="1"/>
  <c r="AH185" s="1"/>
  <c r="AD186" s="1"/>
  <c r="Z187" s="1"/>
  <c r="Y187" s="1"/>
  <c r="X187" s="1"/>
  <c r="BZ170"/>
  <c r="BV171" s="1"/>
  <c r="BR172" s="1"/>
  <c r="BN173" s="1"/>
  <c r="BJ174" s="1"/>
  <c r="BF175" s="1"/>
  <c r="BB176" s="1"/>
  <c r="AX177" s="1"/>
  <c r="AT178" s="1"/>
  <c r="AP179" s="1"/>
  <c r="AL180" s="1"/>
  <c r="AH181" s="1"/>
  <c r="AD182" s="1"/>
  <c r="Z183" s="1"/>
  <c r="Y183" s="1"/>
  <c r="X183" s="1"/>
  <c r="BZ25"/>
  <c r="CH210"/>
  <c r="CD211" s="1"/>
  <c r="BZ212" s="1"/>
  <c r="BV213" s="1"/>
  <c r="BR214" s="1"/>
  <c r="BN215" s="1"/>
  <c r="BJ216" s="1"/>
  <c r="BF217" s="1"/>
  <c r="BB218" s="1"/>
  <c r="AX219" s="1"/>
  <c r="AT220" s="1"/>
  <c r="AP221" s="1"/>
  <c r="AL222" s="1"/>
  <c r="AH223" s="1"/>
  <c r="AD224" s="1"/>
  <c r="Z225" s="1"/>
  <c r="Y225" s="1"/>
  <c r="X225" s="1"/>
  <c r="AP27"/>
  <c r="BB26"/>
  <c r="AX210"/>
  <c r="AT211" s="1"/>
  <c r="AP212" s="1"/>
  <c r="AL213" s="1"/>
  <c r="AH214" s="1"/>
  <c r="AD215" s="1"/>
  <c r="Z216" s="1"/>
  <c r="Y216" s="1"/>
  <c r="X216" s="1"/>
  <c r="CL270"/>
  <c r="CH271" s="1"/>
  <c r="CD272" s="1"/>
  <c r="BZ273" s="1"/>
  <c r="BV274" s="1"/>
  <c r="BR275" s="1"/>
  <c r="BN276" s="1"/>
  <c r="BJ277" s="1"/>
  <c r="BF278" s="1"/>
  <c r="BB279" s="1"/>
  <c r="AX280" s="1"/>
  <c r="AT281" s="1"/>
  <c r="AP282" s="1"/>
  <c r="AL283" s="1"/>
  <c r="AH284" s="1"/>
  <c r="AD285" s="1"/>
  <c r="Z286" s="1"/>
  <c r="Y286" s="1"/>
  <c r="X286" s="1"/>
  <c r="C89"/>
  <c r="C101" s="1"/>
  <c r="CL230"/>
  <c r="CH231" s="1"/>
  <c r="CD232" s="1"/>
  <c r="BZ233" s="1"/>
  <c r="BV234" s="1"/>
  <c r="BR235" s="1"/>
  <c r="BN236" s="1"/>
  <c r="BJ237" s="1"/>
  <c r="BF238" s="1"/>
  <c r="BB239" s="1"/>
  <c r="AX240" s="1"/>
  <c r="AT241" s="1"/>
  <c r="AP242" s="1"/>
  <c r="AL243" s="1"/>
  <c r="AH244" s="1"/>
  <c r="AD245" s="1"/>
  <c r="Z246" s="1"/>
  <c r="Y246" s="1"/>
  <c r="X246" s="1"/>
  <c r="CU45"/>
  <c r="AP29"/>
  <c r="BS47"/>
  <c r="BU46"/>
  <c r="BR23"/>
  <c r="BS46"/>
  <c r="CT270"/>
  <c r="CP271" s="1"/>
  <c r="CL272" s="1"/>
  <c r="CH273" s="1"/>
  <c r="CD274" s="1"/>
  <c r="BZ275" s="1"/>
  <c r="BV276" s="1"/>
  <c r="BR277" s="1"/>
  <c r="BN278" s="1"/>
  <c r="BJ279" s="1"/>
  <c r="BF280" s="1"/>
  <c r="BB281" s="1"/>
  <c r="AX282" s="1"/>
  <c r="AT283" s="1"/>
  <c r="AP284" s="1"/>
  <c r="AL285" s="1"/>
  <c r="AH286" s="1"/>
  <c r="AD287" s="1"/>
  <c r="Z288" s="1"/>
  <c r="Y288" s="1"/>
  <c r="X288" s="1"/>
  <c r="CP250"/>
  <c r="CL251" s="1"/>
  <c r="CH252" s="1"/>
  <c r="CD253" s="1"/>
  <c r="BZ254" s="1"/>
  <c r="BV255" s="1"/>
  <c r="BR256" s="1"/>
  <c r="BN257" s="1"/>
  <c r="BJ258" s="1"/>
  <c r="BF259" s="1"/>
  <c r="BB260" s="1"/>
  <c r="AX261" s="1"/>
  <c r="AT262" s="1"/>
  <c r="AP263" s="1"/>
  <c r="AL264" s="1"/>
  <c r="AH265" s="1"/>
  <c r="AD266" s="1"/>
  <c r="Z267" s="1"/>
  <c r="Y267" s="1"/>
  <c r="X267" s="1"/>
  <c r="CD170"/>
  <c r="BZ171" s="1"/>
  <c r="BV172" s="1"/>
  <c r="BR173" s="1"/>
  <c r="BN174" s="1"/>
  <c r="BJ175" s="1"/>
  <c r="BF176" s="1"/>
  <c r="BB177" s="1"/>
  <c r="AX178" s="1"/>
  <c r="AT179" s="1"/>
  <c r="AP180" s="1"/>
  <c r="AL181" s="1"/>
  <c r="AH182" s="1"/>
  <c r="AD183" s="1"/>
  <c r="Z184" s="1"/>
  <c r="Y184" s="1"/>
  <c r="X184" s="1"/>
  <c r="AX25"/>
  <c r="BN26"/>
  <c r="AL28"/>
  <c r="BN210"/>
  <c r="BJ211" s="1"/>
  <c r="BF212" s="1"/>
  <c r="BB213" s="1"/>
  <c r="AX214" s="1"/>
  <c r="AT215" s="1"/>
  <c r="AP216" s="1"/>
  <c r="AL217" s="1"/>
  <c r="AH218" s="1"/>
  <c r="AD219" s="1"/>
  <c r="Z220" s="1"/>
  <c r="Y220" s="1"/>
  <c r="X220" s="1"/>
  <c r="BN170"/>
  <c r="BJ171" s="1"/>
  <c r="BF172" s="1"/>
  <c r="BB173" s="1"/>
  <c r="AX174" s="1"/>
  <c r="AT175" s="1"/>
  <c r="AP176" s="1"/>
  <c r="AL177" s="1"/>
  <c r="AH178" s="1"/>
  <c r="AD179" s="1"/>
  <c r="Z180" s="1"/>
  <c r="Y180" s="1"/>
  <c r="X180" s="1"/>
  <c r="CS49"/>
  <c r="CT230"/>
  <c r="CP231" s="1"/>
  <c r="CL232" s="1"/>
  <c r="CH233" s="1"/>
  <c r="CD234" s="1"/>
  <c r="BZ235" s="1"/>
  <c r="BV236" s="1"/>
  <c r="BR237" s="1"/>
  <c r="BN238" s="1"/>
  <c r="BJ239" s="1"/>
  <c r="BF240" s="1"/>
  <c r="BB241" s="1"/>
  <c r="AX242" s="1"/>
  <c r="AT243" s="1"/>
  <c r="AP244" s="1"/>
  <c r="AL245" s="1"/>
  <c r="AH246" s="1"/>
  <c r="AD247" s="1"/>
  <c r="Z248" s="1"/>
  <c r="Y248" s="1"/>
  <c r="X248" s="1"/>
  <c r="BR26"/>
  <c r="BZ290"/>
  <c r="BV291" s="1"/>
  <c r="BR292" s="1"/>
  <c r="BN293" s="1"/>
  <c r="BJ294" s="1"/>
  <c r="BF295" s="1"/>
  <c r="BB296" s="1"/>
  <c r="AX297" s="1"/>
  <c r="AT298" s="1"/>
  <c r="AP299" s="1"/>
  <c r="AL300" s="1"/>
  <c r="AH301" s="1"/>
  <c r="AD302" s="1"/>
  <c r="Z303" s="1"/>
  <c r="Y303" s="1"/>
  <c r="X303" s="1"/>
  <c r="CP210"/>
  <c r="CL211" s="1"/>
  <c r="CH212" s="1"/>
  <c r="CD213" s="1"/>
  <c r="BZ214" s="1"/>
  <c r="BV215" s="1"/>
  <c r="BR216" s="1"/>
  <c r="BN217" s="1"/>
  <c r="BJ218" s="1"/>
  <c r="BF219" s="1"/>
  <c r="BB220" s="1"/>
  <c r="AX221" s="1"/>
  <c r="AT222" s="1"/>
  <c r="AP223" s="1"/>
  <c r="AL224" s="1"/>
  <c r="AH225" s="1"/>
  <c r="AD226" s="1"/>
  <c r="Z227" s="1"/>
  <c r="Y227" s="1"/>
  <c r="X227" s="1"/>
  <c r="BB25"/>
  <c r="CP25"/>
  <c r="CT22"/>
  <c r="CH29"/>
  <c r="BW49"/>
  <c r="CD26"/>
  <c r="BF290"/>
  <c r="BB291" s="1"/>
  <c r="AX292" s="1"/>
  <c r="AT293" s="1"/>
  <c r="AP294" s="1"/>
  <c r="AL295" s="1"/>
  <c r="AH296" s="1"/>
  <c r="AD297" s="1"/>
  <c r="Z298" s="1"/>
  <c r="Y298" s="1"/>
  <c r="X298" s="1"/>
  <c r="BD53"/>
  <c r="CP27"/>
  <c r="CS53"/>
  <c r="CX170"/>
  <c r="CT171" s="1"/>
  <c r="CP172" s="1"/>
  <c r="CL173" s="1"/>
  <c r="CH174" s="1"/>
  <c r="CD175" s="1"/>
  <c r="BZ176" s="1"/>
  <c r="BV177" s="1"/>
  <c r="BR178" s="1"/>
  <c r="BN179" s="1"/>
  <c r="BJ180" s="1"/>
  <c r="BF181" s="1"/>
  <c r="BB182" s="1"/>
  <c r="AX183" s="1"/>
  <c r="AT184" s="1"/>
  <c r="AP185" s="1"/>
  <c r="AL186" s="1"/>
  <c r="AH187" s="1"/>
  <c r="AD188" s="1"/>
  <c r="Z189" s="1"/>
  <c r="Y189" s="1"/>
  <c r="X189" s="1"/>
  <c r="EO11"/>
  <c r="BC53"/>
  <c r="BN23"/>
  <c r="BP53"/>
  <c r="CP24"/>
  <c r="BV210"/>
  <c r="BR211" s="1"/>
  <c r="BN212" s="1"/>
  <c r="BJ213" s="1"/>
  <c r="BF214" s="1"/>
  <c r="BB215" s="1"/>
  <c r="AX216" s="1"/>
  <c r="AT217" s="1"/>
  <c r="AP218" s="1"/>
  <c r="AL219" s="1"/>
  <c r="AH220" s="1"/>
  <c r="AD221" s="1"/>
  <c r="Z222" s="1"/>
  <c r="Y222" s="1"/>
  <c r="X222" s="1"/>
  <c r="CQ49"/>
  <c r="BF26"/>
  <c r="E35"/>
  <c r="C35" i="12" s="1"/>
  <c r="BR250" i="13"/>
  <c r="BN251" s="1"/>
  <c r="BJ252" s="1"/>
  <c r="BF253" s="1"/>
  <c r="BB254" s="1"/>
  <c r="AX255" s="1"/>
  <c r="AT256" s="1"/>
  <c r="AP257" s="1"/>
  <c r="AL258" s="1"/>
  <c r="AH259" s="1"/>
  <c r="AD260" s="1"/>
  <c r="Z261" s="1"/>
  <c r="Y261" s="1"/>
  <c r="X261" s="1"/>
  <c r="BN27"/>
  <c r="BJ290"/>
  <c r="BF291" s="1"/>
  <c r="BB292" s="1"/>
  <c r="AX293" s="1"/>
  <c r="AT294" s="1"/>
  <c r="AP295" s="1"/>
  <c r="AL296" s="1"/>
  <c r="AH297" s="1"/>
  <c r="AD298" s="1"/>
  <c r="Z299" s="1"/>
  <c r="Y299" s="1"/>
  <c r="X299" s="1"/>
  <c r="BU53"/>
  <c r="BN25"/>
  <c r="CP23"/>
  <c r="CT27"/>
  <c r="BV250"/>
  <c r="BR251" s="1"/>
  <c r="BN252" s="1"/>
  <c r="BJ253" s="1"/>
  <c r="BF254" s="1"/>
  <c r="BB255" s="1"/>
  <c r="AX256" s="1"/>
  <c r="AT257" s="1"/>
  <c r="AP258" s="1"/>
  <c r="AL259" s="1"/>
  <c r="AH260" s="1"/>
  <c r="AD261" s="1"/>
  <c r="Z262" s="1"/>
  <c r="Y262" s="1"/>
  <c r="X262" s="1"/>
  <c r="BR27"/>
  <c r="CP230"/>
  <c r="CL231" s="1"/>
  <c r="CH232" s="1"/>
  <c r="CD233" s="1"/>
  <c r="BZ234" s="1"/>
  <c r="BV235" s="1"/>
  <c r="BR236" s="1"/>
  <c r="BN237" s="1"/>
  <c r="BJ238" s="1"/>
  <c r="BF239" s="1"/>
  <c r="BB240" s="1"/>
  <c r="AX241" s="1"/>
  <c r="AT242" s="1"/>
  <c r="AP243" s="1"/>
  <c r="AL244" s="1"/>
  <c r="AH245" s="1"/>
  <c r="AD246" s="1"/>
  <c r="Z247" s="1"/>
  <c r="Y247" s="1"/>
  <c r="X247" s="1"/>
  <c r="BZ270"/>
  <c r="BV271" s="1"/>
  <c r="BR272" s="1"/>
  <c r="BN273" s="1"/>
  <c r="BJ274" s="1"/>
  <c r="BF275" s="1"/>
  <c r="BB276" s="1"/>
  <c r="AX277" s="1"/>
  <c r="AT278" s="1"/>
  <c r="AP279" s="1"/>
  <c r="AL280" s="1"/>
  <c r="AH281" s="1"/>
  <c r="AD282" s="1"/>
  <c r="Z283" s="1"/>
  <c r="Y283" s="1"/>
  <c r="X283" s="1"/>
  <c r="CQ53"/>
  <c r="CD150"/>
  <c r="BZ151" s="1"/>
  <c r="BV152" s="1"/>
  <c r="BR153" s="1"/>
  <c r="BN154" s="1"/>
  <c r="BJ155" s="1"/>
  <c r="BF156" s="1"/>
  <c r="BB157" s="1"/>
  <c r="AX158" s="1"/>
  <c r="AT159" s="1"/>
  <c r="AP160" s="1"/>
  <c r="AL161" s="1"/>
  <c r="AH162" s="1"/>
  <c r="AD163" s="1"/>
  <c r="Z164" s="1"/>
  <c r="Y164" s="1"/>
  <c r="X164" s="1"/>
  <c r="AT26"/>
  <c r="BT47"/>
  <c r="AT27"/>
  <c r="AX250"/>
  <c r="AT251" s="1"/>
  <c r="AP252" s="1"/>
  <c r="AL253" s="1"/>
  <c r="AH254" s="1"/>
  <c r="AD255" s="1"/>
  <c r="Z256" s="1"/>
  <c r="Y256" s="1"/>
  <c r="X256" s="1"/>
  <c r="EQ11"/>
  <c r="BX49"/>
  <c r="AT38"/>
  <c r="AU38" s="1"/>
  <c r="BZ27"/>
  <c r="CD250"/>
  <c r="BZ251" s="1"/>
  <c r="BV252" s="1"/>
  <c r="BR253" s="1"/>
  <c r="BN254" s="1"/>
  <c r="BJ255" s="1"/>
  <c r="BF256" s="1"/>
  <c r="BB257" s="1"/>
  <c r="AX258" s="1"/>
  <c r="AT259" s="1"/>
  <c r="AP260" s="1"/>
  <c r="AL261" s="1"/>
  <c r="AH262" s="1"/>
  <c r="AD263" s="1"/>
  <c r="Z264" s="1"/>
  <c r="Y264" s="1"/>
  <c r="X264" s="1"/>
  <c r="BR290"/>
  <c r="BN291" s="1"/>
  <c r="BJ292" s="1"/>
  <c r="BF293" s="1"/>
  <c r="BB294" s="1"/>
  <c r="AX295" s="1"/>
  <c r="AT296" s="1"/>
  <c r="AP297" s="1"/>
  <c r="AL298" s="1"/>
  <c r="AH299" s="1"/>
  <c r="AD300" s="1"/>
  <c r="Z301" s="1"/>
  <c r="Y301" s="1"/>
  <c r="X301" s="1"/>
  <c r="CC51"/>
  <c r="CA51"/>
  <c r="CB51"/>
  <c r="CL38"/>
  <c r="CM38" s="1"/>
  <c r="CD230"/>
  <c r="BZ231" s="1"/>
  <c r="BV232" s="1"/>
  <c r="BR233" s="1"/>
  <c r="BN234" s="1"/>
  <c r="BJ235" s="1"/>
  <c r="BF236" s="1"/>
  <c r="BB237" s="1"/>
  <c r="AX238" s="1"/>
  <c r="AT239" s="1"/>
  <c r="AP240" s="1"/>
  <c r="AL241" s="1"/>
  <c r="AH242" s="1"/>
  <c r="AD243" s="1"/>
  <c r="Z244" s="1"/>
  <c r="Y244" s="1"/>
  <c r="X244" s="1"/>
  <c r="CL42"/>
  <c r="CM42" s="1"/>
  <c r="AT28"/>
  <c r="BE50"/>
  <c r="BC50"/>
  <c r="CP22"/>
  <c r="CX270"/>
  <c r="CT271" s="1"/>
  <c r="CP272" s="1"/>
  <c r="CL273" s="1"/>
  <c r="CH274" s="1"/>
  <c r="CD275" s="1"/>
  <c r="BZ276" s="1"/>
  <c r="BV277" s="1"/>
  <c r="BR278" s="1"/>
  <c r="BN279" s="1"/>
  <c r="BJ280" s="1"/>
  <c r="BF281" s="1"/>
  <c r="BB282" s="1"/>
  <c r="AX283" s="1"/>
  <c r="AT284" s="1"/>
  <c r="AP285" s="1"/>
  <c r="AL286" s="1"/>
  <c r="AH287" s="1"/>
  <c r="AD288" s="1"/>
  <c r="Z289" s="1"/>
  <c r="Y289" s="1"/>
  <c r="X289" s="1"/>
  <c r="BN38"/>
  <c r="BO38" s="1"/>
  <c r="CK47"/>
  <c r="CJ47"/>
  <c r="CN170" s="1"/>
  <c r="CJ171" s="1"/>
  <c r="CF172" s="1"/>
  <c r="CB173" s="1"/>
  <c r="BX174" s="1"/>
  <c r="BT175" s="1"/>
  <c r="BP176" s="1"/>
  <c r="BL177" s="1"/>
  <c r="BH178" s="1"/>
  <c r="BD179" s="1"/>
  <c r="AZ180" s="1"/>
  <c r="AV181" s="1"/>
  <c r="AR182" s="1"/>
  <c r="AN183" s="1"/>
  <c r="AJ184" s="1"/>
  <c r="AF185" s="1"/>
  <c r="AB186" s="1"/>
  <c r="CI47"/>
  <c r="BT53"/>
  <c r="BJ38"/>
  <c r="BL38" s="1"/>
  <c r="BO53"/>
  <c r="AX26"/>
  <c r="CP150"/>
  <c r="CL151" s="1"/>
  <c r="CH152" s="1"/>
  <c r="CD153" s="1"/>
  <c r="BZ154" s="1"/>
  <c r="BV155" s="1"/>
  <c r="BR156" s="1"/>
  <c r="BN157" s="1"/>
  <c r="BJ158" s="1"/>
  <c r="BF159" s="1"/>
  <c r="BB160" s="1"/>
  <c r="AX161" s="1"/>
  <c r="AT162" s="1"/>
  <c r="AP163" s="1"/>
  <c r="AL164" s="1"/>
  <c r="AH165" s="1"/>
  <c r="AD166" s="1"/>
  <c r="Z167" s="1"/>
  <c r="Y167" s="1"/>
  <c r="X167" s="1"/>
  <c r="E98"/>
  <c r="D75" i="16" s="1"/>
  <c r="D51"/>
  <c r="BP47" i="13"/>
  <c r="BZ38"/>
  <c r="CC38" s="1"/>
  <c r="CX290"/>
  <c r="CT291" s="1"/>
  <c r="CP292" s="1"/>
  <c r="CL293" s="1"/>
  <c r="CH294" s="1"/>
  <c r="CD295" s="1"/>
  <c r="BZ296" s="1"/>
  <c r="BV297" s="1"/>
  <c r="BR298" s="1"/>
  <c r="BN299" s="1"/>
  <c r="BJ300" s="1"/>
  <c r="BF301" s="1"/>
  <c r="BB302" s="1"/>
  <c r="AX303" s="1"/>
  <c r="AT304" s="1"/>
  <c r="AP305" s="1"/>
  <c r="AL306" s="1"/>
  <c r="AH307" s="1"/>
  <c r="AD308" s="1"/>
  <c r="Z309" s="1"/>
  <c r="Y309" s="1"/>
  <c r="X309" s="1"/>
  <c r="I25"/>
  <c r="CW45"/>
  <c r="CA52"/>
  <c r="CC52"/>
  <c r="D49" i="16"/>
  <c r="E96" i="13"/>
  <c r="D73" i="16" s="1"/>
  <c r="BU50" i="13"/>
  <c r="BT50"/>
  <c r="BS50"/>
  <c r="AV53"/>
  <c r="BZ210"/>
  <c r="BV211" s="1"/>
  <c r="BR212" s="1"/>
  <c r="BN213" s="1"/>
  <c r="BJ214" s="1"/>
  <c r="BF215" s="1"/>
  <c r="BB216" s="1"/>
  <c r="AX217" s="1"/>
  <c r="AT218" s="1"/>
  <c r="AP219" s="1"/>
  <c r="AL220" s="1"/>
  <c r="AH221" s="1"/>
  <c r="AD222" s="1"/>
  <c r="Z223" s="1"/>
  <c r="Y223" s="1"/>
  <c r="X223" s="1"/>
  <c r="BV25"/>
  <c r="BV38"/>
  <c r="BF38"/>
  <c r="BH38" s="1"/>
  <c r="CH38"/>
  <c r="CJ38" s="1"/>
  <c r="BG51"/>
  <c r="BI51"/>
  <c r="BH51"/>
  <c r="CQ50"/>
  <c r="CS50"/>
  <c r="CR50"/>
  <c r="BC49"/>
  <c r="BD49"/>
  <c r="BE49"/>
  <c r="BQ47"/>
  <c r="BB38"/>
  <c r="BD38" s="1"/>
  <c r="BZ42"/>
  <c r="D54" i="16"/>
  <c r="E101" i="13"/>
  <c r="D78" i="16" s="1"/>
  <c r="BM50" i="13"/>
  <c r="BK50"/>
  <c r="BL50"/>
  <c r="CQ52"/>
  <c r="CR52"/>
  <c r="CS52"/>
  <c r="CO52"/>
  <c r="CM52"/>
  <c r="CC50"/>
  <c r="CA50"/>
  <c r="CB50"/>
  <c r="AA52"/>
  <c r="AC52"/>
  <c r="AB52"/>
  <c r="BH53"/>
  <c r="BG53"/>
  <c r="DJ23"/>
  <c r="DQ23" s="1"/>
  <c r="DR23" s="1"/>
  <c r="AU53"/>
  <c r="CT290"/>
  <c r="CP291" s="1"/>
  <c r="CL292" s="1"/>
  <c r="CH293" s="1"/>
  <c r="CD294" s="1"/>
  <c r="BZ295" s="1"/>
  <c r="BV296" s="1"/>
  <c r="BR297" s="1"/>
  <c r="BN298" s="1"/>
  <c r="BJ299" s="1"/>
  <c r="BF300" s="1"/>
  <c r="BB301" s="1"/>
  <c r="AX302" s="1"/>
  <c r="AT303" s="1"/>
  <c r="AP304" s="1"/>
  <c r="AL305" s="1"/>
  <c r="AH306" s="1"/>
  <c r="AD307" s="1"/>
  <c r="Z308" s="1"/>
  <c r="Y308" s="1"/>
  <c r="X308" s="1"/>
  <c r="CP29"/>
  <c r="CL170"/>
  <c r="CH171" s="1"/>
  <c r="CD172" s="1"/>
  <c r="BZ173" s="1"/>
  <c r="BV174" s="1"/>
  <c r="BR175" s="1"/>
  <c r="BN176" s="1"/>
  <c r="BJ177" s="1"/>
  <c r="BF178" s="1"/>
  <c r="BB179" s="1"/>
  <c r="AX180" s="1"/>
  <c r="AT181" s="1"/>
  <c r="AP182" s="1"/>
  <c r="AL183" s="1"/>
  <c r="AH184" s="1"/>
  <c r="AD185" s="1"/>
  <c r="Z186" s="1"/>
  <c r="Y186" s="1"/>
  <c r="X186" s="1"/>
  <c r="CT38"/>
  <c r="CV38" s="1"/>
  <c r="AH29"/>
  <c r="CO47"/>
  <c r="C91"/>
  <c r="CT26"/>
  <c r="CN47"/>
  <c r="B67" i="16"/>
  <c r="G67" s="1"/>
  <c r="BN22" i="13"/>
  <c r="DQ24"/>
  <c r="DR24" s="1"/>
  <c r="AC53"/>
  <c r="AB53"/>
  <c r="AA53"/>
  <c r="N79"/>
  <c r="N103"/>
  <c r="L103" s="1"/>
  <c r="E80" i="16" s="1"/>
  <c r="CW50" i="13"/>
  <c r="CV50"/>
  <c r="CU50"/>
  <c r="BM49"/>
  <c r="BK49"/>
  <c r="BL49"/>
  <c r="AD290"/>
  <c r="Z291" s="1"/>
  <c r="Y291" s="1"/>
  <c r="X291" s="1"/>
  <c r="Z29"/>
  <c r="BJ170"/>
  <c r="BF171" s="1"/>
  <c r="BB172" s="1"/>
  <c r="AX173" s="1"/>
  <c r="AT174" s="1"/>
  <c r="AP175" s="1"/>
  <c r="AL176" s="1"/>
  <c r="AH177" s="1"/>
  <c r="AD178" s="1"/>
  <c r="Z179" s="1"/>
  <c r="Y179" s="1"/>
  <c r="X179" s="1"/>
  <c r="BF23"/>
  <c r="V28"/>
  <c r="Z270"/>
  <c r="DA28"/>
  <c r="DN28"/>
  <c r="DO28" s="1"/>
  <c r="DL28"/>
  <c r="DK28"/>
  <c r="DV28"/>
  <c r="CO46"/>
  <c r="CM46"/>
  <c r="CN46"/>
  <c r="BW51"/>
  <c r="BY51"/>
  <c r="BX51"/>
  <c r="CJ53"/>
  <c r="CK53"/>
  <c r="CI53"/>
  <c r="CO51"/>
  <c r="CM51"/>
  <c r="CN51"/>
  <c r="E97"/>
  <c r="D74" i="16" s="1"/>
  <c r="D50"/>
  <c r="CN50" i="13"/>
  <c r="CO50"/>
  <c r="CM50"/>
  <c r="DL11"/>
  <c r="J26"/>
  <c r="EH11"/>
  <c r="EL11" s="1"/>
  <c r="BZ150"/>
  <c r="BV151" s="1"/>
  <c r="BR152" s="1"/>
  <c r="BN153" s="1"/>
  <c r="BJ154" s="1"/>
  <c r="BF155" s="1"/>
  <c r="BB156" s="1"/>
  <c r="AX157" s="1"/>
  <c r="AT158" s="1"/>
  <c r="AP159" s="1"/>
  <c r="AL160" s="1"/>
  <c r="AH161" s="1"/>
  <c r="AD162" s="1"/>
  <c r="Z163" s="1"/>
  <c r="Y163" s="1"/>
  <c r="X163" s="1"/>
  <c r="BV22"/>
  <c r="DA29"/>
  <c r="DL29"/>
  <c r="DK29"/>
  <c r="DN29"/>
  <c r="DO29" s="1"/>
  <c r="DV29"/>
  <c r="BS51"/>
  <c r="BU51"/>
  <c r="BT51"/>
  <c r="BB290"/>
  <c r="AX291" s="1"/>
  <c r="AT292" s="1"/>
  <c r="AP293" s="1"/>
  <c r="AL294" s="1"/>
  <c r="AH295" s="1"/>
  <c r="AD296" s="1"/>
  <c r="Z297" s="1"/>
  <c r="Y297" s="1"/>
  <c r="X297" s="1"/>
  <c r="AX29"/>
  <c r="BY35"/>
  <c r="BW35"/>
  <c r="BX35"/>
  <c r="BA51"/>
  <c r="AZ51"/>
  <c r="AY51"/>
  <c r="BV150"/>
  <c r="BR151" s="1"/>
  <c r="BN152" s="1"/>
  <c r="BJ153" s="1"/>
  <c r="BF154" s="1"/>
  <c r="BB155" s="1"/>
  <c r="AX156" s="1"/>
  <c r="AT157" s="1"/>
  <c r="AP158" s="1"/>
  <c r="AL159" s="1"/>
  <c r="AH160" s="1"/>
  <c r="AD161" s="1"/>
  <c r="Z162" s="1"/>
  <c r="Y162" s="1"/>
  <c r="X162" s="1"/>
  <c r="BR22"/>
  <c r="AS51"/>
  <c r="AR51"/>
  <c r="AQ51"/>
  <c r="BE52"/>
  <c r="BD52"/>
  <c r="BC52"/>
  <c r="CU53"/>
  <c r="CW53"/>
  <c r="CV53"/>
  <c r="CE47"/>
  <c r="CG47"/>
  <c r="BQ52"/>
  <c r="BP52"/>
  <c r="BO52"/>
  <c r="BZ230"/>
  <c r="BV231" s="1"/>
  <c r="BR232" s="1"/>
  <c r="BN233" s="1"/>
  <c r="BJ234" s="1"/>
  <c r="BF235" s="1"/>
  <c r="BB236" s="1"/>
  <c r="AX237" s="1"/>
  <c r="AT238" s="1"/>
  <c r="AP239" s="1"/>
  <c r="AL240" s="1"/>
  <c r="AH241" s="1"/>
  <c r="AD242" s="1"/>
  <c r="Z243" s="1"/>
  <c r="Y243" s="1"/>
  <c r="X243" s="1"/>
  <c r="BV26"/>
  <c r="DW29"/>
  <c r="DQ29"/>
  <c r="DR29" s="1"/>
  <c r="CK51"/>
  <c r="CJ51"/>
  <c r="CI51"/>
  <c r="AX28"/>
  <c r="BB270"/>
  <c r="AX271" s="1"/>
  <c r="AT272" s="1"/>
  <c r="AP273" s="1"/>
  <c r="AL274" s="1"/>
  <c r="AH275" s="1"/>
  <c r="AD276" s="1"/>
  <c r="Z277" s="1"/>
  <c r="Y277" s="1"/>
  <c r="X277" s="1"/>
  <c r="E95"/>
  <c r="D72" i="16" s="1"/>
  <c r="D48"/>
  <c r="DQ28" i="13"/>
  <c r="DR28" s="1"/>
  <c r="DW28"/>
  <c r="AT42"/>
  <c r="BF42"/>
  <c r="AH42"/>
  <c r="BJ42"/>
  <c r="I29"/>
  <c r="H79" s="1"/>
  <c r="CP42"/>
  <c r="CH42"/>
  <c r="CT42"/>
  <c r="AP42"/>
  <c r="EG14"/>
  <c r="EK14" s="1"/>
  <c r="CD42"/>
  <c r="BN42"/>
  <c r="DH42"/>
  <c r="DH41" s="1"/>
  <c r="DH40" s="1"/>
  <c r="DH39" s="1"/>
  <c r="DH38" s="1"/>
  <c r="DH37" s="1"/>
  <c r="DH36" s="1"/>
  <c r="DH35" s="1"/>
  <c r="DH34" s="1"/>
  <c r="BY53"/>
  <c r="BW53"/>
  <c r="BX53"/>
  <c r="BB42"/>
  <c r="CF47"/>
  <c r="DQ26"/>
  <c r="DR26" s="1"/>
  <c r="CJ52"/>
  <c r="CK52"/>
  <c r="CI52"/>
  <c r="BE51"/>
  <c r="BD51"/>
  <c r="BC51"/>
  <c r="BY46"/>
  <c r="BW46"/>
  <c r="BX46"/>
  <c r="CB150" s="1"/>
  <c r="BX151" s="1"/>
  <c r="BT152" s="1"/>
  <c r="BP153" s="1"/>
  <c r="BL154" s="1"/>
  <c r="BH155" s="1"/>
  <c r="BD156" s="1"/>
  <c r="AZ157" s="1"/>
  <c r="AV158" s="1"/>
  <c r="AR159" s="1"/>
  <c r="AN160" s="1"/>
  <c r="AJ161" s="1"/>
  <c r="AF162" s="1"/>
  <c r="AB163" s="1"/>
  <c r="D50"/>
  <c r="V29"/>
  <c r="Z290"/>
  <c r="AF52"/>
  <c r="AE52"/>
  <c r="CY51"/>
  <c r="AG52"/>
  <c r="DD52"/>
  <c r="EG12"/>
  <c r="EK12" s="1"/>
  <c r="EQ12" s="1"/>
  <c r="B55" i="16"/>
  <c r="P103" i="13"/>
  <c r="R103" s="1"/>
  <c r="M103" s="1"/>
  <c r="F80" i="16" s="1"/>
  <c r="BF41" i="13"/>
  <c r="I28"/>
  <c r="BZ41"/>
  <c r="AL41"/>
  <c r="BN41"/>
  <c r="CT41"/>
  <c r="AX41"/>
  <c r="CH41"/>
  <c r="AT41"/>
  <c r="CP41"/>
  <c r="BB41"/>
  <c r="CD41"/>
  <c r="AH41"/>
  <c r="BR41"/>
  <c r="AD41"/>
  <c r="BJ41"/>
  <c r="AP41"/>
  <c r="CL41"/>
  <c r="BV41"/>
  <c r="EG13"/>
  <c r="EK13" s="1"/>
  <c r="Y53"/>
  <c r="DD53"/>
  <c r="X53"/>
  <c r="CY52"/>
  <c r="N102"/>
  <c r="L102" s="1"/>
  <c r="E79" i="16" s="1"/>
  <c r="EN12" i="13"/>
  <c r="EP12" s="1"/>
  <c r="ER12" s="1"/>
  <c r="DQ25"/>
  <c r="DR25" s="1"/>
  <c r="DL10"/>
  <c r="J25"/>
  <c r="EH10"/>
  <c r="EL10" s="1"/>
  <c r="BF25"/>
  <c r="BJ210"/>
  <c r="BF211" s="1"/>
  <c r="BB212" s="1"/>
  <c r="AX213" s="1"/>
  <c r="AT214" s="1"/>
  <c r="AP215" s="1"/>
  <c r="AL216" s="1"/>
  <c r="AH217" s="1"/>
  <c r="AD218" s="1"/>
  <c r="Z219" s="1"/>
  <c r="Y219" s="1"/>
  <c r="X219" s="1"/>
  <c r="BB40"/>
  <c r="CT40"/>
  <c r="BF40"/>
  <c r="AX40"/>
  <c r="CH40"/>
  <c r="AD40"/>
  <c r="BN40"/>
  <c r="CP40"/>
  <c r="AH40"/>
  <c r="BZ40"/>
  <c r="BR40"/>
  <c r="CD40"/>
  <c r="CL40"/>
  <c r="BJ40"/>
  <c r="AT40"/>
  <c r="AP40"/>
  <c r="BV40"/>
  <c r="I27"/>
  <c r="AL40"/>
  <c r="CX190"/>
  <c r="CT191" s="1"/>
  <c r="CP192" s="1"/>
  <c r="CL193" s="1"/>
  <c r="CH194" s="1"/>
  <c r="CD195" s="1"/>
  <c r="BZ196" s="1"/>
  <c r="BV197" s="1"/>
  <c r="BR198" s="1"/>
  <c r="BN199" s="1"/>
  <c r="BJ200" s="1"/>
  <c r="BF201" s="1"/>
  <c r="BB202" s="1"/>
  <c r="AX203" s="1"/>
  <c r="AT204" s="1"/>
  <c r="AP205" s="1"/>
  <c r="AL206" s="1"/>
  <c r="AH207" s="1"/>
  <c r="AD208" s="1"/>
  <c r="Z209" s="1"/>
  <c r="Y209" s="1"/>
  <c r="X209" s="1"/>
  <c r="CT24"/>
  <c r="N101"/>
  <c r="L101" s="1"/>
  <c r="E78" i="16" s="1"/>
  <c r="DL12" i="13"/>
  <c r="G77" s="1"/>
  <c r="J27"/>
  <c r="L30"/>
  <c r="DI22"/>
  <c r="D51"/>
  <c r="CH150"/>
  <c r="CD151" s="1"/>
  <c r="BZ152" s="1"/>
  <c r="BV153" s="1"/>
  <c r="BR154" s="1"/>
  <c r="BN155" s="1"/>
  <c r="BJ156" s="1"/>
  <c r="BF157" s="1"/>
  <c r="BB158" s="1"/>
  <c r="AX159" s="1"/>
  <c r="AT160" s="1"/>
  <c r="AP161" s="1"/>
  <c r="AL162" s="1"/>
  <c r="AH163" s="1"/>
  <c r="AD164" s="1"/>
  <c r="Z165" s="1"/>
  <c r="Y165" s="1"/>
  <c r="X165" s="1"/>
  <c r="CD22"/>
  <c r="CF290" l="1"/>
  <c r="CB291" s="1"/>
  <c r="BX292" s="1"/>
  <c r="BT293" s="1"/>
  <c r="BP294" s="1"/>
  <c r="BL295" s="1"/>
  <c r="BH296" s="1"/>
  <c r="BD297" s="1"/>
  <c r="AZ298" s="1"/>
  <c r="AV299" s="1"/>
  <c r="AR300" s="1"/>
  <c r="AN301" s="1"/>
  <c r="AJ302" s="1"/>
  <c r="AF303" s="1"/>
  <c r="AB304" s="1"/>
  <c r="Y290"/>
  <c r="FA12"/>
  <c r="EY11"/>
  <c r="AB39"/>
  <c r="AA39"/>
  <c r="CS39"/>
  <c r="CR39"/>
  <c r="CV230"/>
  <c r="CR231" s="1"/>
  <c r="CN232" s="1"/>
  <c r="CJ233" s="1"/>
  <c r="CF234" s="1"/>
  <c r="CB235" s="1"/>
  <c r="BX236" s="1"/>
  <c r="BT237" s="1"/>
  <c r="BP238" s="1"/>
  <c r="BL239" s="1"/>
  <c r="BH240" s="1"/>
  <c r="BD241" s="1"/>
  <c r="AZ242" s="1"/>
  <c r="AV243" s="1"/>
  <c r="AR244" s="1"/>
  <c r="AN245" s="1"/>
  <c r="AJ246" s="1"/>
  <c r="AF247" s="1"/>
  <c r="AB248" s="1"/>
  <c r="DL6"/>
  <c r="G71" s="1"/>
  <c r="J21"/>
  <c r="DH45"/>
  <c r="BX42"/>
  <c r="BY42"/>
  <c r="BU39"/>
  <c r="E22"/>
  <c r="F26"/>
  <c r="H97"/>
  <c r="H99"/>
  <c r="H100"/>
  <c r="G100"/>
  <c r="BT39"/>
  <c r="BX230"/>
  <c r="BT231" s="1"/>
  <c r="BP232" s="1"/>
  <c r="BL233" s="1"/>
  <c r="BH234" s="1"/>
  <c r="BD235" s="1"/>
  <c r="AZ236" s="1"/>
  <c r="AV237" s="1"/>
  <c r="AR238" s="1"/>
  <c r="AN239" s="1"/>
  <c r="AJ240" s="1"/>
  <c r="AF241" s="1"/>
  <c r="AB242" s="1"/>
  <c r="E26"/>
  <c r="E25"/>
  <c r="F25"/>
  <c r="CB290"/>
  <c r="BX291" s="1"/>
  <c r="BT292" s="1"/>
  <c r="BP293" s="1"/>
  <c r="BL294" s="1"/>
  <c r="BH295" s="1"/>
  <c r="BD296" s="1"/>
  <c r="AZ297" s="1"/>
  <c r="AV298" s="1"/>
  <c r="AR299" s="1"/>
  <c r="AN300" s="1"/>
  <c r="AJ301" s="1"/>
  <c r="AF302" s="1"/>
  <c r="AB303" s="1"/>
  <c r="B188"/>
  <c r="E188" s="1"/>
  <c r="B190"/>
  <c r="B191"/>
  <c r="FF12"/>
  <c r="EP7"/>
  <c r="ER7" s="1"/>
  <c r="J22"/>
  <c r="G76"/>
  <c r="DO10"/>
  <c r="G75"/>
  <c r="DO9"/>
  <c r="DL7"/>
  <c r="G72" s="1"/>
  <c r="AO250"/>
  <c r="AK251" s="1"/>
  <c r="AG252" s="1"/>
  <c r="AC253" s="1"/>
  <c r="AH51"/>
  <c r="AM39"/>
  <c r="AN39"/>
  <c r="AF39"/>
  <c r="CV150"/>
  <c r="CR151" s="1"/>
  <c r="CN152" s="1"/>
  <c r="CJ153" s="1"/>
  <c r="CF154" s="1"/>
  <c r="CB155" s="1"/>
  <c r="BX156" s="1"/>
  <c r="BT157" s="1"/>
  <c r="BP158" s="1"/>
  <c r="BL159" s="1"/>
  <c r="BH160" s="1"/>
  <c r="BD161" s="1"/>
  <c r="AZ162" s="1"/>
  <c r="AV163" s="1"/>
  <c r="AR164" s="1"/>
  <c r="AN165" s="1"/>
  <c r="AJ166" s="1"/>
  <c r="AF167" s="1"/>
  <c r="AB168" s="1"/>
  <c r="CS35"/>
  <c r="CM39"/>
  <c r="CR150"/>
  <c r="CN151" s="1"/>
  <c r="CJ152" s="1"/>
  <c r="CF153" s="1"/>
  <c r="CB154" s="1"/>
  <c r="BX155" s="1"/>
  <c r="BT156" s="1"/>
  <c r="BP157" s="1"/>
  <c r="BL158" s="1"/>
  <c r="BH159" s="1"/>
  <c r="BD160" s="1"/>
  <c r="AZ161" s="1"/>
  <c r="AV162" s="1"/>
  <c r="AR163" s="1"/>
  <c r="AN164" s="1"/>
  <c r="AJ165" s="1"/>
  <c r="AF166" s="1"/>
  <c r="AB167" s="1"/>
  <c r="BK35"/>
  <c r="AE39"/>
  <c r="CI39"/>
  <c r="CN35"/>
  <c r="CO39"/>
  <c r="CM35"/>
  <c r="BM35"/>
  <c r="CK39"/>
  <c r="AZ39"/>
  <c r="AC39"/>
  <c r="BL230"/>
  <c r="BH231" s="1"/>
  <c r="BD232" s="1"/>
  <c r="AZ233" s="1"/>
  <c r="AV234" s="1"/>
  <c r="AR235" s="1"/>
  <c r="AN236" s="1"/>
  <c r="AJ237" s="1"/>
  <c r="AF238" s="1"/>
  <c r="AB239" s="1"/>
  <c r="AY39"/>
  <c r="BH35"/>
  <c r="BP150"/>
  <c r="BL151" s="1"/>
  <c r="BH152" s="1"/>
  <c r="BD153" s="1"/>
  <c r="AZ154" s="1"/>
  <c r="AV155" s="1"/>
  <c r="AR156" s="1"/>
  <c r="AN157" s="1"/>
  <c r="AJ158" s="1"/>
  <c r="AF159" s="1"/>
  <c r="AB160" s="1"/>
  <c r="CR230"/>
  <c r="CN231" s="1"/>
  <c r="CJ232" s="1"/>
  <c r="CF233" s="1"/>
  <c r="CB234" s="1"/>
  <c r="BX235" s="1"/>
  <c r="BT236" s="1"/>
  <c r="BP237" s="1"/>
  <c r="BL238" s="1"/>
  <c r="BH239" s="1"/>
  <c r="BD240" s="1"/>
  <c r="AZ241" s="1"/>
  <c r="AV242" s="1"/>
  <c r="AR243" s="1"/>
  <c r="AN244" s="1"/>
  <c r="AJ245" s="1"/>
  <c r="AF246" s="1"/>
  <c r="AB247" s="1"/>
  <c r="CV35"/>
  <c r="BT230"/>
  <c r="BP231" s="1"/>
  <c r="BL232" s="1"/>
  <c r="BH233" s="1"/>
  <c r="BD234" s="1"/>
  <c r="AZ235" s="1"/>
  <c r="AV236" s="1"/>
  <c r="AR237" s="1"/>
  <c r="AN238" s="1"/>
  <c r="AJ239" s="1"/>
  <c r="AF240" s="1"/>
  <c r="AB241" s="1"/>
  <c r="AZ230"/>
  <c r="AV231" s="1"/>
  <c r="AR232" s="1"/>
  <c r="AN233" s="1"/>
  <c r="AJ234" s="1"/>
  <c r="AF235" s="1"/>
  <c r="AB236" s="1"/>
  <c r="AV39"/>
  <c r="CZ150"/>
  <c r="CV151" s="1"/>
  <c r="CR152" s="1"/>
  <c r="CN153" s="1"/>
  <c r="CJ154" s="1"/>
  <c r="CF155" s="1"/>
  <c r="CB156" s="1"/>
  <c r="BX157" s="1"/>
  <c r="BT158" s="1"/>
  <c r="BP159" s="1"/>
  <c r="BL160" s="1"/>
  <c r="BH161" s="1"/>
  <c r="BD162" s="1"/>
  <c r="AZ163" s="1"/>
  <c r="AV164" s="1"/>
  <c r="AR165" s="1"/>
  <c r="AN166" s="1"/>
  <c r="AJ167" s="1"/>
  <c r="AF168" s="1"/>
  <c r="AB169" s="1"/>
  <c r="AS39"/>
  <c r="AQ39"/>
  <c r="BX39"/>
  <c r="CA35"/>
  <c r="BH230"/>
  <c r="BD231" s="1"/>
  <c r="AZ232" s="1"/>
  <c r="AV233" s="1"/>
  <c r="AR234" s="1"/>
  <c r="AN235" s="1"/>
  <c r="AJ236" s="1"/>
  <c r="AF237" s="1"/>
  <c r="AB238" s="1"/>
  <c r="BD39"/>
  <c r="BY39"/>
  <c r="CF39"/>
  <c r="BP39"/>
  <c r="BS35"/>
  <c r="BL39"/>
  <c r="BI39"/>
  <c r="AW39"/>
  <c r="BW39"/>
  <c r="AJ39"/>
  <c r="CF230"/>
  <c r="CB231" s="1"/>
  <c r="BX232" s="1"/>
  <c r="BT233" s="1"/>
  <c r="BP234" s="1"/>
  <c r="BL235" s="1"/>
  <c r="BH236" s="1"/>
  <c r="BD237" s="1"/>
  <c r="AZ238" s="1"/>
  <c r="AV239" s="1"/>
  <c r="AR240" s="1"/>
  <c r="AN241" s="1"/>
  <c r="AJ242" s="1"/>
  <c r="AF243" s="1"/>
  <c r="AB244" s="1"/>
  <c r="BP230"/>
  <c r="BL231" s="1"/>
  <c r="BH232" s="1"/>
  <c r="BD233" s="1"/>
  <c r="AZ234" s="1"/>
  <c r="AV235" s="1"/>
  <c r="AR236" s="1"/>
  <c r="AN237" s="1"/>
  <c r="AJ238" s="1"/>
  <c r="AF239" s="1"/>
  <c r="AB240" s="1"/>
  <c r="BQ39"/>
  <c r="BE39"/>
  <c r="CF150"/>
  <c r="CB151" s="1"/>
  <c r="BX152" s="1"/>
  <c r="BT153" s="1"/>
  <c r="BP154" s="1"/>
  <c r="BL155" s="1"/>
  <c r="BH156" s="1"/>
  <c r="BD157" s="1"/>
  <c r="AZ158" s="1"/>
  <c r="AV159" s="1"/>
  <c r="AR160" s="1"/>
  <c r="AN161" s="1"/>
  <c r="AJ162" s="1"/>
  <c r="AF163" s="1"/>
  <c r="AB164" s="1"/>
  <c r="CJ150"/>
  <c r="CF151" s="1"/>
  <c r="CB152" s="1"/>
  <c r="BX153" s="1"/>
  <c r="BT154" s="1"/>
  <c r="BP155" s="1"/>
  <c r="BL156" s="1"/>
  <c r="BH157" s="1"/>
  <c r="BD158" s="1"/>
  <c r="AZ159" s="1"/>
  <c r="AV160" s="1"/>
  <c r="AR161" s="1"/>
  <c r="AN162" s="1"/>
  <c r="AJ163" s="1"/>
  <c r="AF164" s="1"/>
  <c r="AB165" s="1"/>
  <c r="BG39"/>
  <c r="CW35"/>
  <c r="BE35"/>
  <c r="CJ230"/>
  <c r="CF231" s="1"/>
  <c r="CB232" s="1"/>
  <c r="BX233" s="1"/>
  <c r="BT234" s="1"/>
  <c r="BP235" s="1"/>
  <c r="BL236" s="1"/>
  <c r="BH237" s="1"/>
  <c r="BD238" s="1"/>
  <c r="AZ239" s="1"/>
  <c r="AV240" s="1"/>
  <c r="AR241" s="1"/>
  <c r="AN242" s="1"/>
  <c r="AJ243" s="1"/>
  <c r="AF244" s="1"/>
  <c r="AB245" s="1"/>
  <c r="BD35"/>
  <c r="BH39"/>
  <c r="CG35"/>
  <c r="CF35"/>
  <c r="CE39"/>
  <c r="BK39"/>
  <c r="BT35"/>
  <c r="BX150"/>
  <c r="BT151" s="1"/>
  <c r="BP152" s="1"/>
  <c r="BL153" s="1"/>
  <c r="BH154" s="1"/>
  <c r="BD155" s="1"/>
  <c r="AZ156" s="1"/>
  <c r="AV157" s="1"/>
  <c r="AR158" s="1"/>
  <c r="AN159" s="1"/>
  <c r="AJ160" s="1"/>
  <c r="AF161" s="1"/>
  <c r="AB162" s="1"/>
  <c r="CN230"/>
  <c r="CJ231" s="1"/>
  <c r="CF232" s="1"/>
  <c r="CB233" s="1"/>
  <c r="BX234" s="1"/>
  <c r="BT235" s="1"/>
  <c r="BP236" s="1"/>
  <c r="BL237" s="1"/>
  <c r="BH238" s="1"/>
  <c r="BD239" s="1"/>
  <c r="AZ240" s="1"/>
  <c r="AV241" s="1"/>
  <c r="AR242" s="1"/>
  <c r="AN243" s="1"/>
  <c r="AJ244" s="1"/>
  <c r="AF245" s="1"/>
  <c r="AB246" s="1"/>
  <c r="C55" i="16"/>
  <c r="AK39" i="13"/>
  <c r="CS45"/>
  <c r="CB35"/>
  <c r="CB39"/>
  <c r="CA39"/>
  <c r="CZ230"/>
  <c r="CV231" s="1"/>
  <c r="CR232" s="1"/>
  <c r="CN233" s="1"/>
  <c r="CJ234" s="1"/>
  <c r="CF235" s="1"/>
  <c r="CB236" s="1"/>
  <c r="BX237" s="1"/>
  <c r="BT238" s="1"/>
  <c r="BP239" s="1"/>
  <c r="BL240" s="1"/>
  <c r="BH241" s="1"/>
  <c r="BD242" s="1"/>
  <c r="AZ243" s="1"/>
  <c r="AV244" s="1"/>
  <c r="AR245" s="1"/>
  <c r="AN246" s="1"/>
  <c r="AJ247" s="1"/>
  <c r="AF248" s="1"/>
  <c r="AB249" s="1"/>
  <c r="BG35"/>
  <c r="CW39"/>
  <c r="CU39"/>
  <c r="BD230"/>
  <c r="AZ231" s="1"/>
  <c r="AV232" s="1"/>
  <c r="AR233" s="1"/>
  <c r="AN234" s="1"/>
  <c r="AJ235" s="1"/>
  <c r="AF236" s="1"/>
  <c r="AB237" s="1"/>
  <c r="BT150"/>
  <c r="BP151" s="1"/>
  <c r="BL152" s="1"/>
  <c r="BH153" s="1"/>
  <c r="BD154" s="1"/>
  <c r="AZ155" s="1"/>
  <c r="AV156" s="1"/>
  <c r="AR157" s="1"/>
  <c r="AN158" s="1"/>
  <c r="AJ159" s="1"/>
  <c r="AF160" s="1"/>
  <c r="AB161" s="1"/>
  <c r="BO35"/>
  <c r="BP170"/>
  <c r="BL171" s="1"/>
  <c r="BH172" s="1"/>
  <c r="BD173" s="1"/>
  <c r="AZ174" s="1"/>
  <c r="AV175" s="1"/>
  <c r="AR176" s="1"/>
  <c r="AN177" s="1"/>
  <c r="AJ178" s="1"/>
  <c r="AF179" s="1"/>
  <c r="AB180" s="1"/>
  <c r="R78"/>
  <c r="M78" s="1"/>
  <c r="AM64" s="1"/>
  <c r="CJ35"/>
  <c r="CI35"/>
  <c r="P90"/>
  <c r="R90" s="1"/>
  <c r="M90" s="1"/>
  <c r="F67" i="16" s="1"/>
  <c r="CN150" i="13"/>
  <c r="CJ151" s="1"/>
  <c r="CF152" s="1"/>
  <c r="CB153" s="1"/>
  <c r="BX154" s="1"/>
  <c r="BT155" s="1"/>
  <c r="BP156" s="1"/>
  <c r="BL157" s="1"/>
  <c r="BH158" s="1"/>
  <c r="BD159" s="1"/>
  <c r="AZ160" s="1"/>
  <c r="AV161" s="1"/>
  <c r="AR162" s="1"/>
  <c r="AN163" s="1"/>
  <c r="AJ164" s="1"/>
  <c r="AF165" s="1"/>
  <c r="AB166" s="1"/>
  <c r="CR35"/>
  <c r="BP35"/>
  <c r="BT42"/>
  <c r="CO37"/>
  <c r="O78"/>
  <c r="J90" s="1"/>
  <c r="G55" i="16" s="1"/>
  <c r="CF37" i="13"/>
  <c r="CZ190"/>
  <c r="CV191" s="1"/>
  <c r="CR192" s="1"/>
  <c r="CN193" s="1"/>
  <c r="CJ194" s="1"/>
  <c r="CF195" s="1"/>
  <c r="CB196" s="1"/>
  <c r="BX197" s="1"/>
  <c r="BT198" s="1"/>
  <c r="BP199" s="1"/>
  <c r="BL200" s="1"/>
  <c r="BH201" s="1"/>
  <c r="BD202" s="1"/>
  <c r="AZ203" s="1"/>
  <c r="AV204" s="1"/>
  <c r="AR205" s="1"/>
  <c r="AN206" s="1"/>
  <c r="AJ207" s="1"/>
  <c r="AF208" s="1"/>
  <c r="AB209" s="1"/>
  <c r="BH37"/>
  <c r="AP190"/>
  <c r="AL191" s="1"/>
  <c r="AH192" s="1"/>
  <c r="AD193" s="1"/>
  <c r="Z194" s="1"/>
  <c r="BX290"/>
  <c r="BT291" s="1"/>
  <c r="BP292" s="1"/>
  <c r="BL293" s="1"/>
  <c r="BH294" s="1"/>
  <c r="BD295" s="1"/>
  <c r="AZ296" s="1"/>
  <c r="AV297" s="1"/>
  <c r="AR298" s="1"/>
  <c r="AN299" s="1"/>
  <c r="AJ300" s="1"/>
  <c r="AF301" s="1"/>
  <c r="AB302" s="1"/>
  <c r="BS42"/>
  <c r="CK37"/>
  <c r="AL64"/>
  <c r="I78"/>
  <c r="CW37"/>
  <c r="BW37"/>
  <c r="CN37"/>
  <c r="BY37"/>
  <c r="B186"/>
  <c r="E186" s="1"/>
  <c r="B189"/>
  <c r="AM42"/>
  <c r="BT37"/>
  <c r="CU37"/>
  <c r="BU37"/>
  <c r="Q79"/>
  <c r="S79" s="1"/>
  <c r="K91" s="1"/>
  <c r="H56" i="16" s="1"/>
  <c r="AO42" i="13"/>
  <c r="BG37"/>
  <c r="T30"/>
  <c r="T31" s="1"/>
  <c r="J46" s="1"/>
  <c r="BO37"/>
  <c r="F23"/>
  <c r="E23"/>
  <c r="F22"/>
  <c r="E24"/>
  <c r="F24"/>
  <c r="G95"/>
  <c r="G98"/>
  <c r="G99"/>
  <c r="C75" s="1"/>
  <c r="H98"/>
  <c r="AR290"/>
  <c r="AN291" s="1"/>
  <c r="AJ292" s="1"/>
  <c r="AF293" s="1"/>
  <c r="AB294" s="1"/>
  <c r="BQ37"/>
  <c r="G97"/>
  <c r="G85" s="1"/>
  <c r="CQ37"/>
  <c r="CG37"/>
  <c r="BM37"/>
  <c r="CC37"/>
  <c r="CJ37"/>
  <c r="CR37"/>
  <c r="CB37"/>
  <c r="BK37"/>
  <c r="CV190"/>
  <c r="CR191" s="1"/>
  <c r="CN192" s="1"/>
  <c r="CJ193" s="1"/>
  <c r="CF194" s="1"/>
  <c r="CB195" s="1"/>
  <c r="BX196" s="1"/>
  <c r="BT197" s="1"/>
  <c r="BP198" s="1"/>
  <c r="BL199" s="1"/>
  <c r="BH200" s="1"/>
  <c r="BD201" s="1"/>
  <c r="AZ202" s="1"/>
  <c r="AV203" s="1"/>
  <c r="AR204" s="1"/>
  <c r="AN205" s="1"/>
  <c r="AJ206" s="1"/>
  <c r="AF207" s="1"/>
  <c r="AB208" s="1"/>
  <c r="AG63"/>
  <c r="AG62"/>
  <c r="CF24"/>
  <c r="CD48" s="1"/>
  <c r="CM190"/>
  <c r="CI191" s="1"/>
  <c r="CE192" s="1"/>
  <c r="CA193" s="1"/>
  <c r="BW194" s="1"/>
  <c r="BS195" s="1"/>
  <c r="BO196" s="1"/>
  <c r="BK197" s="1"/>
  <c r="BG198" s="1"/>
  <c r="BC199" s="1"/>
  <c r="AY200" s="1"/>
  <c r="AU201" s="1"/>
  <c r="AQ202" s="1"/>
  <c r="AM203" s="1"/>
  <c r="AI204" s="1"/>
  <c r="AE205" s="1"/>
  <c r="AA206" s="1"/>
  <c r="CO190"/>
  <c r="CK191" s="1"/>
  <c r="CG192" s="1"/>
  <c r="CC193" s="1"/>
  <c r="BY194" s="1"/>
  <c r="BU195" s="1"/>
  <c r="BQ196" s="1"/>
  <c r="BM197" s="1"/>
  <c r="BI198" s="1"/>
  <c r="BE199" s="1"/>
  <c r="BA200" s="1"/>
  <c r="AW201" s="1"/>
  <c r="AS202" s="1"/>
  <c r="AO203" s="1"/>
  <c r="AK204" s="1"/>
  <c r="AG205" s="1"/>
  <c r="AC206" s="1"/>
  <c r="DN24"/>
  <c r="DO24" s="1"/>
  <c r="DL9"/>
  <c r="J24"/>
  <c r="EH9"/>
  <c r="EL9" s="1"/>
  <c r="AQ24"/>
  <c r="AU24" s="1"/>
  <c r="AQ190"/>
  <c r="AM191" s="1"/>
  <c r="AI192" s="1"/>
  <c r="AE193" s="1"/>
  <c r="AA194" s="1"/>
  <c r="I30"/>
  <c r="DV26"/>
  <c r="D89"/>
  <c r="AI250"/>
  <c r="AE251" s="1"/>
  <c r="AA252" s="1"/>
  <c r="AB27"/>
  <c r="Z51" s="1"/>
  <c r="AK250"/>
  <c r="AG251" s="1"/>
  <c r="AC252" s="1"/>
  <c r="DN26"/>
  <c r="DO26" s="1"/>
  <c r="O77"/>
  <c r="J89" s="1"/>
  <c r="G54" i="16" s="1"/>
  <c r="DV27" i="13"/>
  <c r="DN27"/>
  <c r="DO27" s="1"/>
  <c r="AL63"/>
  <c r="AG26"/>
  <c r="AQ62" s="1"/>
  <c r="AK26"/>
  <c r="AR62" s="1"/>
  <c r="AO26"/>
  <c r="AS62" s="1"/>
  <c r="AC26"/>
  <c r="AP62" s="1"/>
  <c r="Q30"/>
  <c r="E53" i="16"/>
  <c r="AL62" i="13"/>
  <c r="E21"/>
  <c r="F21"/>
  <c r="B56" i="16"/>
  <c r="I56" s="1"/>
  <c r="C103" i="13"/>
  <c r="B80" i="16" s="1"/>
  <c r="G80" s="1"/>
  <c r="C68"/>
  <c r="D91" i="13"/>
  <c r="CF170"/>
  <c r="CB171" s="1"/>
  <c r="BX172" s="1"/>
  <c r="BT173" s="1"/>
  <c r="BP174" s="1"/>
  <c r="BL175" s="1"/>
  <c r="BH176" s="1"/>
  <c r="BD177" s="1"/>
  <c r="AZ178" s="1"/>
  <c r="AV179" s="1"/>
  <c r="AR180" s="1"/>
  <c r="AN181" s="1"/>
  <c r="AJ182" s="1"/>
  <c r="AF183" s="1"/>
  <c r="AB184" s="1"/>
  <c r="CB36"/>
  <c r="BD290"/>
  <c r="AZ291" s="1"/>
  <c r="AV292" s="1"/>
  <c r="AR293" s="1"/>
  <c r="AN294" s="1"/>
  <c r="AJ295" s="1"/>
  <c r="AF296" s="1"/>
  <c r="AB297" s="1"/>
  <c r="BA42"/>
  <c r="AY42"/>
  <c r="CA36"/>
  <c r="BD36"/>
  <c r="BC36"/>
  <c r="AE42"/>
  <c r="CW36"/>
  <c r="EM10"/>
  <c r="AG42"/>
  <c r="CV36"/>
  <c r="AJ290"/>
  <c r="AF291" s="1"/>
  <c r="AB292" s="1"/>
  <c r="CZ170"/>
  <c r="CV171" s="1"/>
  <c r="CR172" s="1"/>
  <c r="CN173" s="1"/>
  <c r="CJ174" s="1"/>
  <c r="CF175" s="1"/>
  <c r="CB176" s="1"/>
  <c r="BX177" s="1"/>
  <c r="BT178" s="1"/>
  <c r="BP179" s="1"/>
  <c r="BL180" s="1"/>
  <c r="BH181" s="1"/>
  <c r="BD182" s="1"/>
  <c r="AZ183" s="1"/>
  <c r="AV184" s="1"/>
  <c r="AR185" s="1"/>
  <c r="AN186" s="1"/>
  <c r="AJ187" s="1"/>
  <c r="AF188" s="1"/>
  <c r="AB189" s="1"/>
  <c r="B187"/>
  <c r="C187" s="1"/>
  <c r="E182" i="16" s="1"/>
  <c r="BT38" i="13"/>
  <c r="N88"/>
  <c r="L88" s="1"/>
  <c r="E65" i="16" s="1"/>
  <c r="O76" i="13"/>
  <c r="J88" s="1"/>
  <c r="G53" i="16" s="1"/>
  <c r="BX170" i="13"/>
  <c r="BT171" s="1"/>
  <c r="BP172" s="1"/>
  <c r="BL173" s="1"/>
  <c r="BH174" s="1"/>
  <c r="BD175" s="1"/>
  <c r="AZ176" s="1"/>
  <c r="AV177" s="1"/>
  <c r="AR178" s="1"/>
  <c r="AN179" s="1"/>
  <c r="AJ180" s="1"/>
  <c r="AF181" s="1"/>
  <c r="AB182" s="1"/>
  <c r="AY38"/>
  <c r="BT36"/>
  <c r="BU36"/>
  <c r="BA38"/>
  <c r="BD210"/>
  <c r="AZ211" s="1"/>
  <c r="AV212" s="1"/>
  <c r="AR213" s="1"/>
  <c r="AN214" s="1"/>
  <c r="AJ215" s="1"/>
  <c r="AF216" s="1"/>
  <c r="AB217" s="1"/>
  <c r="BX210"/>
  <c r="BT211" s="1"/>
  <c r="BP212" s="1"/>
  <c r="BL213" s="1"/>
  <c r="BH214" s="1"/>
  <c r="BD215" s="1"/>
  <c r="AZ216" s="1"/>
  <c r="AV217" s="1"/>
  <c r="AR218" s="1"/>
  <c r="AN219" s="1"/>
  <c r="AJ220" s="1"/>
  <c r="AF221" s="1"/>
  <c r="AB222" s="1"/>
  <c r="BS38"/>
  <c r="CE36"/>
  <c r="CS38"/>
  <c r="CG36"/>
  <c r="CJ170"/>
  <c r="CF171" s="1"/>
  <c r="CB172" s="1"/>
  <c r="BX173" s="1"/>
  <c r="BT174" s="1"/>
  <c r="BP175" s="1"/>
  <c r="BL176" s="1"/>
  <c r="BH177" s="1"/>
  <c r="BD178" s="1"/>
  <c r="AZ179" s="1"/>
  <c r="AV180" s="1"/>
  <c r="AR181" s="1"/>
  <c r="AN182" s="1"/>
  <c r="AJ183" s="1"/>
  <c r="AF184" s="1"/>
  <c r="AB185" s="1"/>
  <c r="EQ8"/>
  <c r="BO36"/>
  <c r="BQ36"/>
  <c r="BT170"/>
  <c r="BP171" s="1"/>
  <c r="BL172" s="1"/>
  <c r="BH173" s="1"/>
  <c r="BD174" s="1"/>
  <c r="AZ175" s="1"/>
  <c r="AV176" s="1"/>
  <c r="AR177" s="1"/>
  <c r="AN178" s="1"/>
  <c r="AJ179" s="1"/>
  <c r="AF180" s="1"/>
  <c r="AB181" s="1"/>
  <c r="CJ210"/>
  <c r="CF211" s="1"/>
  <c r="CB212" s="1"/>
  <c r="BX213" s="1"/>
  <c r="BT214" s="1"/>
  <c r="BP215" s="1"/>
  <c r="BL216" s="1"/>
  <c r="BH217" s="1"/>
  <c r="BD218" s="1"/>
  <c r="AZ219" s="1"/>
  <c r="AV220" s="1"/>
  <c r="AR221" s="1"/>
  <c r="AN222" s="1"/>
  <c r="AJ223" s="1"/>
  <c r="AF224" s="1"/>
  <c r="AB225" s="1"/>
  <c r="CG38"/>
  <c r="CE38"/>
  <c r="BW36"/>
  <c r="CR38"/>
  <c r="BG36"/>
  <c r="CV210"/>
  <c r="CR211" s="1"/>
  <c r="CN212" s="1"/>
  <c r="CJ213" s="1"/>
  <c r="CF214" s="1"/>
  <c r="CB215" s="1"/>
  <c r="BX216" s="1"/>
  <c r="BT217" s="1"/>
  <c r="BP218" s="1"/>
  <c r="BL219" s="1"/>
  <c r="BH220" s="1"/>
  <c r="BD221" s="1"/>
  <c r="AZ222" s="1"/>
  <c r="AV223" s="1"/>
  <c r="AR224" s="1"/>
  <c r="AN225" s="1"/>
  <c r="AJ226" s="1"/>
  <c r="AF227" s="1"/>
  <c r="AB228" s="1"/>
  <c r="BM36"/>
  <c r="BL36"/>
  <c r="CN36"/>
  <c r="CO36"/>
  <c r="CS36"/>
  <c r="BP34"/>
  <c r="CR36"/>
  <c r="CV170"/>
  <c r="CR171" s="1"/>
  <c r="CN172" s="1"/>
  <c r="CJ173" s="1"/>
  <c r="CF174" s="1"/>
  <c r="CB175" s="1"/>
  <c r="BX176" s="1"/>
  <c r="BT177" s="1"/>
  <c r="BP178" s="1"/>
  <c r="BL179" s="1"/>
  <c r="BH180" s="1"/>
  <c r="BD181" s="1"/>
  <c r="AZ182" s="1"/>
  <c r="AV183" s="1"/>
  <c r="AR184" s="1"/>
  <c r="AN185" s="1"/>
  <c r="AJ186" s="1"/>
  <c r="AF187" s="1"/>
  <c r="AB188" s="1"/>
  <c r="BI36"/>
  <c r="BQ34"/>
  <c r="CB170"/>
  <c r="BX171" s="1"/>
  <c r="BT172" s="1"/>
  <c r="BP173" s="1"/>
  <c r="BL174" s="1"/>
  <c r="BH175" s="1"/>
  <c r="BD176" s="1"/>
  <c r="AZ177" s="1"/>
  <c r="AV178" s="1"/>
  <c r="AR179" s="1"/>
  <c r="AN180" s="1"/>
  <c r="AJ181" s="1"/>
  <c r="AF182" s="1"/>
  <c r="AB183" s="1"/>
  <c r="BX36"/>
  <c r="BL170"/>
  <c r="BH171" s="1"/>
  <c r="BD172" s="1"/>
  <c r="AZ173" s="1"/>
  <c r="AV174" s="1"/>
  <c r="AR175" s="1"/>
  <c r="AN176" s="1"/>
  <c r="AJ177" s="1"/>
  <c r="AF178" s="1"/>
  <c r="AB179" s="1"/>
  <c r="BS34"/>
  <c r="BK36"/>
  <c r="I79"/>
  <c r="CR170"/>
  <c r="CN171" s="1"/>
  <c r="CJ172" s="1"/>
  <c r="CF173" s="1"/>
  <c r="CB174" s="1"/>
  <c r="BX175" s="1"/>
  <c r="BT176" s="1"/>
  <c r="BP177" s="1"/>
  <c r="BL178" s="1"/>
  <c r="BH179" s="1"/>
  <c r="BD180" s="1"/>
  <c r="AZ181" s="1"/>
  <c r="AV182" s="1"/>
  <c r="AR183" s="1"/>
  <c r="AN184" s="1"/>
  <c r="AJ185" s="1"/>
  <c r="AF186" s="1"/>
  <c r="AB187" s="1"/>
  <c r="BU34"/>
  <c r="CG34"/>
  <c r="CJ34"/>
  <c r="CF34"/>
  <c r="CI34"/>
  <c r="CC34"/>
  <c r="CA34"/>
  <c r="BX34"/>
  <c r="EO6"/>
  <c r="EQ6" s="1"/>
  <c r="EH8"/>
  <c r="EL8" s="1"/>
  <c r="J23"/>
  <c r="DL8"/>
  <c r="BY34"/>
  <c r="CO34"/>
  <c r="CM34"/>
  <c r="CN34"/>
  <c r="CR34"/>
  <c r="CS34"/>
  <c r="CQ34"/>
  <c r="BK34"/>
  <c r="BM34"/>
  <c r="BL34"/>
  <c r="CV34"/>
  <c r="CU34"/>
  <c r="CW34"/>
  <c r="CV130"/>
  <c r="CR131" s="1"/>
  <c r="CN132" s="1"/>
  <c r="CJ133" s="1"/>
  <c r="CF134" s="1"/>
  <c r="CB135" s="1"/>
  <c r="BX136" s="1"/>
  <c r="BT137" s="1"/>
  <c r="BP138" s="1"/>
  <c r="BL139" s="1"/>
  <c r="BH140" s="1"/>
  <c r="BD141" s="1"/>
  <c r="AZ142" s="1"/>
  <c r="AV143" s="1"/>
  <c r="AR144" s="1"/>
  <c r="AN145" s="1"/>
  <c r="AJ146" s="1"/>
  <c r="AF147" s="1"/>
  <c r="AB148" s="1"/>
  <c r="J49"/>
  <c r="C52" i="12" s="1"/>
  <c r="G96" i="13"/>
  <c r="H84" s="1"/>
  <c r="H96"/>
  <c r="H95"/>
  <c r="BG38"/>
  <c r="CF210"/>
  <c r="CB211" s="1"/>
  <c r="BX212" s="1"/>
  <c r="BT213" s="1"/>
  <c r="BP214" s="1"/>
  <c r="BL215" s="1"/>
  <c r="BH216" s="1"/>
  <c r="BD217" s="1"/>
  <c r="AZ218" s="1"/>
  <c r="AV219" s="1"/>
  <c r="AR220" s="1"/>
  <c r="AN221" s="1"/>
  <c r="AJ222" s="1"/>
  <c r="AF223" s="1"/>
  <c r="AB224" s="1"/>
  <c r="B54" i="16"/>
  <c r="I54" s="1"/>
  <c r="D188" i="13"/>
  <c r="CB210"/>
  <c r="BX211" s="1"/>
  <c r="BT212" s="1"/>
  <c r="BP213" s="1"/>
  <c r="BL214" s="1"/>
  <c r="BH215" s="1"/>
  <c r="BD216" s="1"/>
  <c r="AZ217" s="1"/>
  <c r="AV218" s="1"/>
  <c r="AR219" s="1"/>
  <c r="AN220" s="1"/>
  <c r="AJ221" s="1"/>
  <c r="AF222" s="1"/>
  <c r="AB223" s="1"/>
  <c r="AV38"/>
  <c r="AZ210"/>
  <c r="AV211" s="1"/>
  <c r="AR212" s="1"/>
  <c r="AN213" s="1"/>
  <c r="AJ214" s="1"/>
  <c r="AF215" s="1"/>
  <c r="AB216" s="1"/>
  <c r="AW38"/>
  <c r="CN42"/>
  <c r="BI38"/>
  <c r="CN38"/>
  <c r="BL210"/>
  <c r="BH211" s="1"/>
  <c r="BD212" s="1"/>
  <c r="AZ213" s="1"/>
  <c r="AV214" s="1"/>
  <c r="AR215" s="1"/>
  <c r="AN216" s="1"/>
  <c r="AJ217" s="1"/>
  <c r="AF218" s="1"/>
  <c r="AB219" s="1"/>
  <c r="BY38"/>
  <c r="CK38"/>
  <c r="CR290"/>
  <c r="CN291" s="1"/>
  <c r="CJ292" s="1"/>
  <c r="CF293" s="1"/>
  <c r="CB294" s="1"/>
  <c r="BX295" s="1"/>
  <c r="BT296" s="1"/>
  <c r="BP297" s="1"/>
  <c r="BL298" s="1"/>
  <c r="BH299" s="1"/>
  <c r="BD300" s="1"/>
  <c r="AZ301" s="1"/>
  <c r="AV302" s="1"/>
  <c r="AR303" s="1"/>
  <c r="AN304" s="1"/>
  <c r="AJ305" s="1"/>
  <c r="AF306" s="1"/>
  <c r="AB307" s="1"/>
  <c r="BT210"/>
  <c r="BP211" s="1"/>
  <c r="BL212" s="1"/>
  <c r="BH213" s="1"/>
  <c r="BD214" s="1"/>
  <c r="AZ215" s="1"/>
  <c r="AV216" s="1"/>
  <c r="AR217" s="1"/>
  <c r="AN218" s="1"/>
  <c r="AJ219" s="1"/>
  <c r="AF220" s="1"/>
  <c r="AB221" s="1"/>
  <c r="CR210"/>
  <c r="CN211" s="1"/>
  <c r="CJ212" s="1"/>
  <c r="CF213" s="1"/>
  <c r="CB214" s="1"/>
  <c r="BX215" s="1"/>
  <c r="BT216" s="1"/>
  <c r="BP217" s="1"/>
  <c r="BL218" s="1"/>
  <c r="BH219" s="1"/>
  <c r="BD220" s="1"/>
  <c r="AZ221" s="1"/>
  <c r="AV222" s="1"/>
  <c r="AR223" s="1"/>
  <c r="AN224" s="1"/>
  <c r="AJ225" s="1"/>
  <c r="AF226" s="1"/>
  <c r="AB227" s="1"/>
  <c r="CO42"/>
  <c r="BW38"/>
  <c r="CO38"/>
  <c r="BM38"/>
  <c r="BE22"/>
  <c r="AW58" s="1"/>
  <c r="CU38"/>
  <c r="BQ38"/>
  <c r="CZ210"/>
  <c r="CV211" s="1"/>
  <c r="CR212" s="1"/>
  <c r="CN213" s="1"/>
  <c r="CJ214" s="1"/>
  <c r="CF215" s="1"/>
  <c r="CB216" s="1"/>
  <c r="BX217" s="1"/>
  <c r="BT218" s="1"/>
  <c r="BP219" s="1"/>
  <c r="BL220" s="1"/>
  <c r="BH221" s="1"/>
  <c r="BD222" s="1"/>
  <c r="AZ223" s="1"/>
  <c r="AV224" s="1"/>
  <c r="AR225" s="1"/>
  <c r="AN226" s="1"/>
  <c r="AJ227" s="1"/>
  <c r="AF228" s="1"/>
  <c r="AB229" s="1"/>
  <c r="BE38"/>
  <c r="BP210"/>
  <c r="BL211" s="1"/>
  <c r="BH212" s="1"/>
  <c r="BD213" s="1"/>
  <c r="AZ214" s="1"/>
  <c r="AV215" s="1"/>
  <c r="AR216" s="1"/>
  <c r="AN217" s="1"/>
  <c r="AJ218" s="1"/>
  <c r="AF219" s="1"/>
  <c r="AB220" s="1"/>
  <c r="BK38"/>
  <c r="BC38"/>
  <c r="BP38"/>
  <c r="K27"/>
  <c r="CB42"/>
  <c r="CN210"/>
  <c r="CJ211" s="1"/>
  <c r="CF212" s="1"/>
  <c r="CB213" s="1"/>
  <c r="BX214" s="1"/>
  <c r="BT215" s="1"/>
  <c r="BP216" s="1"/>
  <c r="BL217" s="1"/>
  <c r="BH218" s="1"/>
  <c r="BD219" s="1"/>
  <c r="AZ220" s="1"/>
  <c r="AV221" s="1"/>
  <c r="AR222" s="1"/>
  <c r="AN223" s="1"/>
  <c r="AJ224" s="1"/>
  <c r="AF225" s="1"/>
  <c r="AB226" s="1"/>
  <c r="CB38"/>
  <c r="CA38"/>
  <c r="CI38"/>
  <c r="CW38"/>
  <c r="BH210"/>
  <c r="BD211" s="1"/>
  <c r="AZ212" s="1"/>
  <c r="AV213" s="1"/>
  <c r="AR214" s="1"/>
  <c r="AN215" s="1"/>
  <c r="AJ216" s="1"/>
  <c r="AF217" s="1"/>
  <c r="AB218" s="1"/>
  <c r="CC42"/>
  <c r="CA42"/>
  <c r="BX38"/>
  <c r="CY29"/>
  <c r="CX29" s="1"/>
  <c r="DF53"/>
  <c r="CZ52"/>
  <c r="DA52" s="1"/>
  <c r="DB52" s="1"/>
  <c r="CZ290"/>
  <c r="CV291" s="1"/>
  <c r="CR292" s="1"/>
  <c r="CN293" s="1"/>
  <c r="CJ294" s="1"/>
  <c r="CF295" s="1"/>
  <c r="CB296" s="1"/>
  <c r="BX297" s="1"/>
  <c r="BT298" s="1"/>
  <c r="BP299" s="1"/>
  <c r="BL300" s="1"/>
  <c r="BH301" s="1"/>
  <c r="BD302" s="1"/>
  <c r="AZ303" s="1"/>
  <c r="AV304" s="1"/>
  <c r="AR305" s="1"/>
  <c r="AN306" s="1"/>
  <c r="AJ307" s="1"/>
  <c r="AF308" s="1"/>
  <c r="AB309" s="1"/>
  <c r="CV42"/>
  <c r="CU42"/>
  <c r="CW42"/>
  <c r="AZ290"/>
  <c r="AV291" s="1"/>
  <c r="AR292" s="1"/>
  <c r="AN293" s="1"/>
  <c r="AJ294" s="1"/>
  <c r="AF295" s="1"/>
  <c r="AB296" s="1"/>
  <c r="AW42"/>
  <c r="AU42"/>
  <c r="AV42"/>
  <c r="L79"/>
  <c r="AL65" s="1"/>
  <c r="O79"/>
  <c r="J91" s="1"/>
  <c r="G56" i="16" s="1"/>
  <c r="N91" i="13"/>
  <c r="L91" s="1"/>
  <c r="E68" i="16" s="1"/>
  <c r="EO12" i="13"/>
  <c r="DF52"/>
  <c r="CJ42"/>
  <c r="CI42"/>
  <c r="CN290"/>
  <c r="CJ291" s="1"/>
  <c r="CF292" s="1"/>
  <c r="CB293" s="1"/>
  <c r="BX294" s="1"/>
  <c r="BT295" s="1"/>
  <c r="BP296" s="1"/>
  <c r="BL297" s="1"/>
  <c r="BH298" s="1"/>
  <c r="BD299" s="1"/>
  <c r="AZ300" s="1"/>
  <c r="AV301" s="1"/>
  <c r="AR302" s="1"/>
  <c r="AN303" s="1"/>
  <c r="AJ304" s="1"/>
  <c r="AF305" s="1"/>
  <c r="AB306" s="1"/>
  <c r="CK42"/>
  <c r="BL42"/>
  <c r="BM42"/>
  <c r="BP290"/>
  <c r="BL291" s="1"/>
  <c r="BH292" s="1"/>
  <c r="BD293" s="1"/>
  <c r="AZ294" s="1"/>
  <c r="AV295" s="1"/>
  <c r="AR296" s="1"/>
  <c r="AN297" s="1"/>
  <c r="AJ298" s="1"/>
  <c r="AF299" s="1"/>
  <c r="AB300" s="1"/>
  <c r="BK42"/>
  <c r="CE42"/>
  <c r="CG42"/>
  <c r="CJ290"/>
  <c r="CF291" s="1"/>
  <c r="CB292" s="1"/>
  <c r="BX293" s="1"/>
  <c r="BT294" s="1"/>
  <c r="BP295" s="1"/>
  <c r="BL296" s="1"/>
  <c r="BH297" s="1"/>
  <c r="BD298" s="1"/>
  <c r="AZ299" s="1"/>
  <c r="AV300" s="1"/>
  <c r="AR301" s="1"/>
  <c r="AN302" s="1"/>
  <c r="AJ303" s="1"/>
  <c r="AF304" s="1"/>
  <c r="AB305" s="1"/>
  <c r="CF42"/>
  <c r="AK42"/>
  <c r="AI42"/>
  <c r="AJ42"/>
  <c r="AN290"/>
  <c r="AJ291" s="1"/>
  <c r="AF292" s="1"/>
  <c r="AB293" s="1"/>
  <c r="EN11"/>
  <c r="EP11" s="1"/>
  <c r="K29"/>
  <c r="BQ42"/>
  <c r="BO42"/>
  <c r="BP42"/>
  <c r="BT290"/>
  <c r="BP291" s="1"/>
  <c r="BL292" s="1"/>
  <c r="BH293" s="1"/>
  <c r="BD294" s="1"/>
  <c r="AZ295" s="1"/>
  <c r="AV296" s="1"/>
  <c r="AR297" s="1"/>
  <c r="AN298" s="1"/>
  <c r="AJ299" s="1"/>
  <c r="AF300" s="1"/>
  <c r="AB301" s="1"/>
  <c r="CZ53"/>
  <c r="DA53" s="1"/>
  <c r="DB53" s="1"/>
  <c r="DC53"/>
  <c r="DC52"/>
  <c r="EQ14"/>
  <c r="EM14"/>
  <c r="EO14"/>
  <c r="BI42"/>
  <c r="BH42"/>
  <c r="BL290"/>
  <c r="BH291" s="1"/>
  <c r="BD292" s="1"/>
  <c r="AZ293" s="1"/>
  <c r="AV294" s="1"/>
  <c r="AR295" s="1"/>
  <c r="AN296" s="1"/>
  <c r="AJ297" s="1"/>
  <c r="AF298" s="1"/>
  <c r="AB299" s="1"/>
  <c r="BG42"/>
  <c r="CY28"/>
  <c r="CX28" s="1"/>
  <c r="CR42"/>
  <c r="CQ42"/>
  <c r="CS42"/>
  <c r="CV290"/>
  <c r="CR291" s="1"/>
  <c r="CN292" s="1"/>
  <c r="CJ293" s="1"/>
  <c r="CF294" s="1"/>
  <c r="CB295" s="1"/>
  <c r="BX296" s="1"/>
  <c r="BT297" s="1"/>
  <c r="BP298" s="1"/>
  <c r="BL299" s="1"/>
  <c r="BH300" s="1"/>
  <c r="BD301" s="1"/>
  <c r="AZ302" s="1"/>
  <c r="AV303" s="1"/>
  <c r="AR304" s="1"/>
  <c r="AN305" s="1"/>
  <c r="AJ306" s="1"/>
  <c r="AF307" s="1"/>
  <c r="AB308" s="1"/>
  <c r="BC42"/>
  <c r="BH290"/>
  <c r="BD291" s="1"/>
  <c r="AZ292" s="1"/>
  <c r="AV293" s="1"/>
  <c r="AR294" s="1"/>
  <c r="AN295" s="1"/>
  <c r="AJ296" s="1"/>
  <c r="AF297" s="1"/>
  <c r="AB298" s="1"/>
  <c r="BD42"/>
  <c r="BE42"/>
  <c r="AS42"/>
  <c r="AR42"/>
  <c r="AQ42"/>
  <c r="AV290"/>
  <c r="AR291" s="1"/>
  <c r="AN292" s="1"/>
  <c r="AJ293" s="1"/>
  <c r="AF294" s="1"/>
  <c r="AB295" s="1"/>
  <c r="AF290"/>
  <c r="AB291" s="1"/>
  <c r="AB42"/>
  <c r="AC42"/>
  <c r="EM12"/>
  <c r="B79" i="16"/>
  <c r="G79" s="1"/>
  <c r="B78"/>
  <c r="G78" s="1"/>
  <c r="I55"/>
  <c r="B188"/>
  <c r="EQ7" i="13"/>
  <c r="N90"/>
  <c r="L90" s="1"/>
  <c r="E67" i="16" s="1"/>
  <c r="CO41" i="13"/>
  <c r="CR270"/>
  <c r="CN271" s="1"/>
  <c r="CJ272" s="1"/>
  <c r="CF273" s="1"/>
  <c r="CB274" s="1"/>
  <c r="BX275" s="1"/>
  <c r="BT276" s="1"/>
  <c r="BP277" s="1"/>
  <c r="BL278" s="1"/>
  <c r="BH279" s="1"/>
  <c r="BD280" s="1"/>
  <c r="AZ281" s="1"/>
  <c r="AV282" s="1"/>
  <c r="AR283" s="1"/>
  <c r="AN284" s="1"/>
  <c r="AJ285" s="1"/>
  <c r="AF286" s="1"/>
  <c r="AB287" s="1"/>
  <c r="CM41"/>
  <c r="CN41"/>
  <c r="BM41"/>
  <c r="BL41"/>
  <c r="BK41"/>
  <c r="BP270"/>
  <c r="BL271" s="1"/>
  <c r="BH272" s="1"/>
  <c r="BD273" s="1"/>
  <c r="AZ274" s="1"/>
  <c r="AV275" s="1"/>
  <c r="AR276" s="1"/>
  <c r="AN277" s="1"/>
  <c r="AJ278" s="1"/>
  <c r="AF279" s="1"/>
  <c r="AB280" s="1"/>
  <c r="BS41"/>
  <c r="BX270"/>
  <c r="BT271" s="1"/>
  <c r="BP272" s="1"/>
  <c r="BL273" s="1"/>
  <c r="BH274" s="1"/>
  <c r="BD275" s="1"/>
  <c r="AZ276" s="1"/>
  <c r="AV277" s="1"/>
  <c r="AR278" s="1"/>
  <c r="AN279" s="1"/>
  <c r="AJ280" s="1"/>
  <c r="AF281" s="1"/>
  <c r="AB282" s="1"/>
  <c r="BU41"/>
  <c r="BT41"/>
  <c r="CE41"/>
  <c r="CF41"/>
  <c r="CJ270"/>
  <c r="CF271" s="1"/>
  <c r="CB272" s="1"/>
  <c r="BX273" s="1"/>
  <c r="BT274" s="1"/>
  <c r="BP275" s="1"/>
  <c r="BL276" s="1"/>
  <c r="BH277" s="1"/>
  <c r="BD278" s="1"/>
  <c r="AZ279" s="1"/>
  <c r="AV280" s="1"/>
  <c r="AR281" s="1"/>
  <c r="AN282" s="1"/>
  <c r="AJ283" s="1"/>
  <c r="AF284" s="1"/>
  <c r="AB285" s="1"/>
  <c r="CG41"/>
  <c r="CQ41"/>
  <c r="CR41"/>
  <c r="CS41"/>
  <c r="CV270"/>
  <c r="CR271" s="1"/>
  <c r="CN272" s="1"/>
  <c r="CJ273" s="1"/>
  <c r="CF274" s="1"/>
  <c r="CB275" s="1"/>
  <c r="BX276" s="1"/>
  <c r="BT277" s="1"/>
  <c r="BP278" s="1"/>
  <c r="BL279" s="1"/>
  <c r="BH280" s="1"/>
  <c r="BD281" s="1"/>
  <c r="AZ282" s="1"/>
  <c r="AV283" s="1"/>
  <c r="AR284" s="1"/>
  <c r="AN285" s="1"/>
  <c r="AJ286" s="1"/>
  <c r="AF287" s="1"/>
  <c r="AB288" s="1"/>
  <c r="AU41"/>
  <c r="AW41"/>
  <c r="AV41"/>
  <c r="AZ270"/>
  <c r="AV271" s="1"/>
  <c r="AR272" s="1"/>
  <c r="AN273" s="1"/>
  <c r="AJ274" s="1"/>
  <c r="AF275" s="1"/>
  <c r="AB276" s="1"/>
  <c r="AY41"/>
  <c r="AZ41"/>
  <c r="BA41"/>
  <c r="BD270"/>
  <c r="AZ271" s="1"/>
  <c r="AV272" s="1"/>
  <c r="AR273" s="1"/>
  <c r="AN274" s="1"/>
  <c r="AJ275" s="1"/>
  <c r="AF276" s="1"/>
  <c r="AB277" s="1"/>
  <c r="BQ41"/>
  <c r="BP41"/>
  <c r="BT270"/>
  <c r="BP271" s="1"/>
  <c r="BL272" s="1"/>
  <c r="BH273" s="1"/>
  <c r="BD274" s="1"/>
  <c r="AZ275" s="1"/>
  <c r="AV276" s="1"/>
  <c r="AR277" s="1"/>
  <c r="AN278" s="1"/>
  <c r="AJ279" s="1"/>
  <c r="AF280" s="1"/>
  <c r="AB281" s="1"/>
  <c r="BO41"/>
  <c r="CC41"/>
  <c r="CB41"/>
  <c r="CF270"/>
  <c r="CB271" s="1"/>
  <c r="BX272" s="1"/>
  <c r="BT273" s="1"/>
  <c r="BP274" s="1"/>
  <c r="BL275" s="1"/>
  <c r="BH276" s="1"/>
  <c r="BD277" s="1"/>
  <c r="AZ278" s="1"/>
  <c r="AV279" s="1"/>
  <c r="AR280" s="1"/>
  <c r="AN281" s="1"/>
  <c r="AJ282" s="1"/>
  <c r="AF283" s="1"/>
  <c r="AB284" s="1"/>
  <c r="CA41"/>
  <c r="BG41"/>
  <c r="BI41"/>
  <c r="BH41"/>
  <c r="BL270"/>
  <c r="BH271" s="1"/>
  <c r="BD272" s="1"/>
  <c r="AZ273" s="1"/>
  <c r="AV274" s="1"/>
  <c r="AR275" s="1"/>
  <c r="AN276" s="1"/>
  <c r="AJ277" s="1"/>
  <c r="AF278" s="1"/>
  <c r="AB279" s="1"/>
  <c r="EQ13"/>
  <c r="EM13"/>
  <c r="EO13"/>
  <c r="BW41"/>
  <c r="CB270"/>
  <c r="BX271" s="1"/>
  <c r="BT272" s="1"/>
  <c r="BP273" s="1"/>
  <c r="BL274" s="1"/>
  <c r="BH275" s="1"/>
  <c r="BD276" s="1"/>
  <c r="AZ277" s="1"/>
  <c r="AV278" s="1"/>
  <c r="AR279" s="1"/>
  <c r="AN280" s="1"/>
  <c r="AJ281" s="1"/>
  <c r="AF282" s="1"/>
  <c r="AB283" s="1"/>
  <c r="BX41"/>
  <c r="BY41"/>
  <c r="AS41"/>
  <c r="AR41"/>
  <c r="AQ41"/>
  <c r="AV270"/>
  <c r="AR271" s="1"/>
  <c r="AN272" s="1"/>
  <c r="AJ273" s="1"/>
  <c r="AF274" s="1"/>
  <c r="AB275" s="1"/>
  <c r="AE41"/>
  <c r="AG41"/>
  <c r="AJ270"/>
  <c r="AF271" s="1"/>
  <c r="AB272" s="1"/>
  <c r="AF41"/>
  <c r="AI41"/>
  <c r="AJ41"/>
  <c r="AN270"/>
  <c r="AJ271" s="1"/>
  <c r="AF272" s="1"/>
  <c r="AB273" s="1"/>
  <c r="AK41"/>
  <c r="BC41"/>
  <c r="BD41"/>
  <c r="BE41"/>
  <c r="BH270"/>
  <c r="BD271" s="1"/>
  <c r="AZ272" s="1"/>
  <c r="AV273" s="1"/>
  <c r="AR274" s="1"/>
  <c r="AN275" s="1"/>
  <c r="AJ276" s="1"/>
  <c r="AF277" s="1"/>
  <c r="AB278" s="1"/>
  <c r="AC41"/>
  <c r="AF270"/>
  <c r="AB271" s="1"/>
  <c r="AB41"/>
  <c r="CJ41"/>
  <c r="CK41"/>
  <c r="CI41"/>
  <c r="CN270"/>
  <c r="CJ271" s="1"/>
  <c r="CF272" s="1"/>
  <c r="CB273" s="1"/>
  <c r="BX274" s="1"/>
  <c r="BT275" s="1"/>
  <c r="BP276" s="1"/>
  <c r="BL277" s="1"/>
  <c r="BH278" s="1"/>
  <c r="BD279" s="1"/>
  <c r="AZ280" s="1"/>
  <c r="AV281" s="1"/>
  <c r="AR282" s="1"/>
  <c r="AN283" s="1"/>
  <c r="AJ284" s="1"/>
  <c r="AF285" s="1"/>
  <c r="AB286" s="1"/>
  <c r="CZ270"/>
  <c r="CV271" s="1"/>
  <c r="CR272" s="1"/>
  <c r="CN273" s="1"/>
  <c r="CJ274" s="1"/>
  <c r="CF275" s="1"/>
  <c r="CB276" s="1"/>
  <c r="BX277" s="1"/>
  <c r="BT278" s="1"/>
  <c r="BP279" s="1"/>
  <c r="BL280" s="1"/>
  <c r="BH281" s="1"/>
  <c r="BD282" s="1"/>
  <c r="AZ283" s="1"/>
  <c r="AV284" s="1"/>
  <c r="AR285" s="1"/>
  <c r="AN286" s="1"/>
  <c r="AJ287" s="1"/>
  <c r="AF288" s="1"/>
  <c r="AB289" s="1"/>
  <c r="CV41"/>
  <c r="CW41"/>
  <c r="CU41"/>
  <c r="AO41"/>
  <c r="AM41"/>
  <c r="AR270"/>
  <c r="AN271" s="1"/>
  <c r="AJ272" s="1"/>
  <c r="AF273" s="1"/>
  <c r="AB274" s="1"/>
  <c r="AN41"/>
  <c r="H78"/>
  <c r="K28"/>
  <c r="R79"/>
  <c r="M79" s="1"/>
  <c r="AM65" s="1"/>
  <c r="EN10"/>
  <c r="EP10" s="1"/>
  <c r="AU21"/>
  <c r="N89"/>
  <c r="L89" s="1"/>
  <c r="E66" i="16" s="1"/>
  <c r="BY40" i="13"/>
  <c r="BX40"/>
  <c r="BW40"/>
  <c r="CB250"/>
  <c r="BX251" s="1"/>
  <c r="BT252" s="1"/>
  <c r="BP253" s="1"/>
  <c r="BL254" s="1"/>
  <c r="BH255" s="1"/>
  <c r="BD256" s="1"/>
  <c r="AZ257" s="1"/>
  <c r="AV258" s="1"/>
  <c r="AR259" s="1"/>
  <c r="AN260" s="1"/>
  <c r="AJ261" s="1"/>
  <c r="AF262" s="1"/>
  <c r="AB263" s="1"/>
  <c r="AW40"/>
  <c r="AV40"/>
  <c r="AU40"/>
  <c r="AZ250"/>
  <c r="AV251" s="1"/>
  <c r="AR252" s="1"/>
  <c r="AN253" s="1"/>
  <c r="AJ254" s="1"/>
  <c r="AF255" s="1"/>
  <c r="AB256" s="1"/>
  <c r="CM40"/>
  <c r="CR250"/>
  <c r="CN251" s="1"/>
  <c r="CJ252" s="1"/>
  <c r="CF253" s="1"/>
  <c r="CB254" s="1"/>
  <c r="BX255" s="1"/>
  <c r="BT256" s="1"/>
  <c r="BP257" s="1"/>
  <c r="BL258" s="1"/>
  <c r="BH259" s="1"/>
  <c r="BD260" s="1"/>
  <c r="AZ261" s="1"/>
  <c r="AV262" s="1"/>
  <c r="AR263" s="1"/>
  <c r="AN264" s="1"/>
  <c r="AJ265" s="1"/>
  <c r="AF266" s="1"/>
  <c r="AB267" s="1"/>
  <c r="CN40"/>
  <c r="CO40"/>
  <c r="BS40"/>
  <c r="BU40"/>
  <c r="BX250"/>
  <c r="BT251" s="1"/>
  <c r="BP252" s="1"/>
  <c r="BL253" s="1"/>
  <c r="BH254" s="1"/>
  <c r="BD255" s="1"/>
  <c r="AZ256" s="1"/>
  <c r="AV257" s="1"/>
  <c r="AR258" s="1"/>
  <c r="AN259" s="1"/>
  <c r="AJ260" s="1"/>
  <c r="AF261" s="1"/>
  <c r="AB262" s="1"/>
  <c r="BT40"/>
  <c r="AI40"/>
  <c r="AK40"/>
  <c r="AJ40"/>
  <c r="BP40"/>
  <c r="BO40"/>
  <c r="BQ40"/>
  <c r="BT250"/>
  <c r="BP251" s="1"/>
  <c r="BL252" s="1"/>
  <c r="BH253" s="1"/>
  <c r="BD254" s="1"/>
  <c r="AZ255" s="1"/>
  <c r="AV256" s="1"/>
  <c r="AR257" s="1"/>
  <c r="AN258" s="1"/>
  <c r="AJ259" s="1"/>
  <c r="AF260" s="1"/>
  <c r="AB261" s="1"/>
  <c r="CJ40"/>
  <c r="CN250"/>
  <c r="CJ251" s="1"/>
  <c r="CF252" s="1"/>
  <c r="CB253" s="1"/>
  <c r="BX254" s="1"/>
  <c r="BT255" s="1"/>
  <c r="BP256" s="1"/>
  <c r="BL257" s="1"/>
  <c r="BH258" s="1"/>
  <c r="BD259" s="1"/>
  <c r="AZ260" s="1"/>
  <c r="AV261" s="1"/>
  <c r="AR262" s="1"/>
  <c r="AN263" s="1"/>
  <c r="AJ264" s="1"/>
  <c r="AF265" s="1"/>
  <c r="AB266" s="1"/>
  <c r="CK40"/>
  <c r="CI40"/>
  <c r="BH40"/>
  <c r="BI40"/>
  <c r="BG40"/>
  <c r="BL250"/>
  <c r="BH251" s="1"/>
  <c r="BD252" s="1"/>
  <c r="AZ253" s="1"/>
  <c r="AV254" s="1"/>
  <c r="AR255" s="1"/>
  <c r="AN256" s="1"/>
  <c r="AJ257" s="1"/>
  <c r="AF258" s="1"/>
  <c r="AB259" s="1"/>
  <c r="BC40"/>
  <c r="BE40"/>
  <c r="BH250"/>
  <c r="BD251" s="1"/>
  <c r="AZ252" s="1"/>
  <c r="AV253" s="1"/>
  <c r="AR254" s="1"/>
  <c r="AN255" s="1"/>
  <c r="AJ256" s="1"/>
  <c r="AF257" s="1"/>
  <c r="AB258" s="1"/>
  <c r="BD40"/>
  <c r="AN40"/>
  <c r="AM40"/>
  <c r="AO40"/>
  <c r="AC40"/>
  <c r="AB40"/>
  <c r="AS40"/>
  <c r="AR40"/>
  <c r="AV250"/>
  <c r="AR251" s="1"/>
  <c r="AN252" s="1"/>
  <c r="AJ253" s="1"/>
  <c r="AF254" s="1"/>
  <c r="AB255" s="1"/>
  <c r="AQ40"/>
  <c r="BP250"/>
  <c r="BL251" s="1"/>
  <c r="BH252" s="1"/>
  <c r="BD253" s="1"/>
  <c r="AZ254" s="1"/>
  <c r="AV255" s="1"/>
  <c r="AR256" s="1"/>
  <c r="AN257" s="1"/>
  <c r="AJ258" s="1"/>
  <c r="AF259" s="1"/>
  <c r="AB260" s="1"/>
  <c r="BK40"/>
  <c r="BM40"/>
  <c r="BL40"/>
  <c r="CE40"/>
  <c r="CF40"/>
  <c r="CJ250"/>
  <c r="CF251" s="1"/>
  <c r="CB252" s="1"/>
  <c r="BX253" s="1"/>
  <c r="BT254" s="1"/>
  <c r="BP255" s="1"/>
  <c r="BL256" s="1"/>
  <c r="BH257" s="1"/>
  <c r="BD258" s="1"/>
  <c r="AZ259" s="1"/>
  <c r="AV260" s="1"/>
  <c r="AR261" s="1"/>
  <c r="AN262" s="1"/>
  <c r="AJ263" s="1"/>
  <c r="AF264" s="1"/>
  <c r="AB265" s="1"/>
  <c r="CG40"/>
  <c r="CB40"/>
  <c r="CC40"/>
  <c r="CF250"/>
  <c r="CB251" s="1"/>
  <c r="BX252" s="1"/>
  <c r="BT253" s="1"/>
  <c r="BP254" s="1"/>
  <c r="BL255" s="1"/>
  <c r="BH256" s="1"/>
  <c r="BD257" s="1"/>
  <c r="AZ258" s="1"/>
  <c r="AV259" s="1"/>
  <c r="AR260" s="1"/>
  <c r="AN261" s="1"/>
  <c r="AJ262" s="1"/>
  <c r="AF263" s="1"/>
  <c r="AB264" s="1"/>
  <c r="CA40"/>
  <c r="CV250"/>
  <c r="CR251" s="1"/>
  <c r="CN252" s="1"/>
  <c r="CJ253" s="1"/>
  <c r="CF254" s="1"/>
  <c r="CB255" s="1"/>
  <c r="BX256" s="1"/>
  <c r="BT257" s="1"/>
  <c r="BP258" s="1"/>
  <c r="BL259" s="1"/>
  <c r="BH260" s="1"/>
  <c r="BD261" s="1"/>
  <c r="AZ262" s="1"/>
  <c r="AV263" s="1"/>
  <c r="AR264" s="1"/>
  <c r="AN265" s="1"/>
  <c r="AJ266" s="1"/>
  <c r="AF267" s="1"/>
  <c r="AB268" s="1"/>
  <c r="CQ40"/>
  <c r="CS40"/>
  <c r="CR40"/>
  <c r="AE40"/>
  <c r="AG40"/>
  <c r="AF40"/>
  <c r="AZ40"/>
  <c r="AY40"/>
  <c r="BD250"/>
  <c r="AZ251" s="1"/>
  <c r="AV252" s="1"/>
  <c r="AR253" s="1"/>
  <c r="AN254" s="1"/>
  <c r="AJ255" s="1"/>
  <c r="AF256" s="1"/>
  <c r="AB257" s="1"/>
  <c r="BA40"/>
  <c r="CZ250"/>
  <c r="CV251" s="1"/>
  <c r="CR252" s="1"/>
  <c r="CN253" s="1"/>
  <c r="CJ254" s="1"/>
  <c r="CF255" s="1"/>
  <c r="CB256" s="1"/>
  <c r="BX257" s="1"/>
  <c r="BT258" s="1"/>
  <c r="BP259" s="1"/>
  <c r="BL260" s="1"/>
  <c r="BH261" s="1"/>
  <c r="BD262" s="1"/>
  <c r="AZ263" s="1"/>
  <c r="AV264" s="1"/>
  <c r="AR265" s="1"/>
  <c r="AN266" s="1"/>
  <c r="AJ267" s="1"/>
  <c r="AF268" s="1"/>
  <c r="AB269" s="1"/>
  <c r="CV40"/>
  <c r="CW40"/>
  <c r="CU40"/>
  <c r="DH46"/>
  <c r="DH47" s="1"/>
  <c r="DH48" s="1"/>
  <c r="DH49" s="1"/>
  <c r="DH50" s="1"/>
  <c r="DH51" s="1"/>
  <c r="DH52" s="1"/>
  <c r="DH53" s="1"/>
  <c r="DN22"/>
  <c r="DO22" s="1"/>
  <c r="K25" l="1"/>
  <c r="DL25" s="1"/>
  <c r="DW25" s="1"/>
  <c r="G74"/>
  <c r="DO8"/>
  <c r="EY10"/>
  <c r="FA11"/>
  <c r="K26"/>
  <c r="DL26" s="1"/>
  <c r="DW26" s="1"/>
  <c r="Y26"/>
  <c r="AD230" s="1"/>
  <c r="Z231" s="1"/>
  <c r="G188"/>
  <c r="F188"/>
  <c r="F191"/>
  <c r="G191"/>
  <c r="C191"/>
  <c r="E186" i="16" s="1"/>
  <c r="D191" i="13"/>
  <c r="E191"/>
  <c r="C188"/>
  <c r="E183" i="16" s="1"/>
  <c r="D190" i="13"/>
  <c r="E190"/>
  <c r="C190"/>
  <c r="F190"/>
  <c r="G190"/>
  <c r="H88"/>
  <c r="C76"/>
  <c r="G88"/>
  <c r="C87"/>
  <c r="D75"/>
  <c r="AJ61"/>
  <c r="B64" i="16"/>
  <c r="G64" s="1"/>
  <c r="AK61" i="13"/>
  <c r="DK26"/>
  <c r="U26"/>
  <c r="AN62" s="1"/>
  <c r="F55" i="16"/>
  <c r="G186" i="13"/>
  <c r="F30"/>
  <c r="AG75"/>
  <c r="C250" i="16" s="1"/>
  <c r="AS60" i="13"/>
  <c r="C73"/>
  <c r="AJ59" s="1"/>
  <c r="H85"/>
  <c r="K23"/>
  <c r="C71"/>
  <c r="AK57" s="1"/>
  <c r="C186"/>
  <c r="E181" i="16" s="1"/>
  <c r="G83" i="13"/>
  <c r="F186"/>
  <c r="C72"/>
  <c r="B61" i="16" s="1"/>
  <c r="G61" s="1"/>
  <c r="H83" i="13"/>
  <c r="E30"/>
  <c r="D186"/>
  <c r="K24"/>
  <c r="DK24" s="1"/>
  <c r="DV24" s="1"/>
  <c r="G87"/>
  <c r="H87"/>
  <c r="BJ150"/>
  <c r="BF151" s="1"/>
  <c r="BB152" s="1"/>
  <c r="AX153" s="1"/>
  <c r="AT154" s="1"/>
  <c r="AP155" s="1"/>
  <c r="AL156" s="1"/>
  <c r="AH157" s="1"/>
  <c r="AD158" s="1"/>
  <c r="Z159" s="1"/>
  <c r="C74"/>
  <c r="H86"/>
  <c r="G86"/>
  <c r="D189"/>
  <c r="C189"/>
  <c r="E184" i="16" s="1"/>
  <c r="G189" i="13"/>
  <c r="F189"/>
  <c r="E189"/>
  <c r="BC75"/>
  <c r="AM75"/>
  <c r="I250" i="16" s="1"/>
  <c r="AK75" i="13"/>
  <c r="G250" i="16" s="1"/>
  <c r="AV75" i="13"/>
  <c r="R250" i="16" s="1"/>
  <c r="BE75" i="13"/>
  <c r="BD75"/>
  <c r="AT75"/>
  <c r="P250" i="16" s="1"/>
  <c r="AP75" i="13"/>
  <c r="L250" i="16" s="1"/>
  <c r="AW75" i="13"/>
  <c r="S250" i="16" s="1"/>
  <c r="AI75" i="13"/>
  <c r="E250" i="16" s="1"/>
  <c r="AJ75" i="13"/>
  <c r="F250" i="16" s="1"/>
  <c r="BB75" i="13"/>
  <c r="AF75"/>
  <c r="B250" i="16" s="1"/>
  <c r="AY75" i="13"/>
  <c r="U250" i="16" s="1"/>
  <c r="AQ75" i="13"/>
  <c r="M250" i="16" s="1"/>
  <c r="AL75" i="13"/>
  <c r="H250" i="16" s="1"/>
  <c r="AZ75" i="13"/>
  <c r="V250" i="16" s="1"/>
  <c r="AS75" i="13"/>
  <c r="O250" i="16" s="1"/>
  <c r="AO75" i="13"/>
  <c r="K250" i="16" s="1"/>
  <c r="BA75" i="13"/>
  <c r="W250" i="16" s="1"/>
  <c r="AU75" i="13"/>
  <c r="Q250" i="16" s="1"/>
  <c r="BF75" i="13"/>
  <c r="AX75"/>
  <c r="T250" i="16" s="1"/>
  <c r="AN75" i="13"/>
  <c r="J250" i="16" s="1"/>
  <c r="AH75" i="13"/>
  <c r="D250" i="16" s="1"/>
  <c r="AR75" i="13"/>
  <c r="N250" i="16" s="1"/>
  <c r="AG76" i="13"/>
  <c r="C251" i="16" s="1"/>
  <c r="AO76" i="13"/>
  <c r="K251" i="16" s="1"/>
  <c r="AW76" i="13"/>
  <c r="S251" i="16" s="1"/>
  <c r="BE76" i="13"/>
  <c r="AU76"/>
  <c r="Q251" i="16" s="1"/>
  <c r="AN76" i="13"/>
  <c r="J251" i="16" s="1"/>
  <c r="AF76" i="13"/>
  <c r="B251" i="16" s="1"/>
  <c r="AH76" i="13"/>
  <c r="D251" i="16" s="1"/>
  <c r="AP76" i="13"/>
  <c r="L251" i="16" s="1"/>
  <c r="AX76" i="13"/>
  <c r="T251" i="16" s="1"/>
  <c r="BF76" i="13"/>
  <c r="BC76"/>
  <c r="AV76"/>
  <c r="R251" i="16" s="1"/>
  <c r="AL76" i="13"/>
  <c r="H251" i="16" s="1"/>
  <c r="BB76" i="13"/>
  <c r="AT76"/>
  <c r="P251" i="16" s="1"/>
  <c r="AM76" i="13"/>
  <c r="I251" i="16" s="1"/>
  <c r="BD76" i="13"/>
  <c r="AK76"/>
  <c r="G251" i="16" s="1"/>
  <c r="AZ76" i="13"/>
  <c r="V251" i="16" s="1"/>
  <c r="AR76" i="13"/>
  <c r="N251" i="16" s="1"/>
  <c r="AJ76" i="13"/>
  <c r="F251" i="16" s="1"/>
  <c r="AS76" i="13"/>
  <c r="O251" i="16" s="1"/>
  <c r="AY76" i="13"/>
  <c r="U251" i="16" s="1"/>
  <c r="AI76" i="13"/>
  <c r="E251" i="16" s="1"/>
  <c r="AQ76" i="13"/>
  <c r="M251" i="16" s="1"/>
  <c r="BA76" i="13"/>
  <c r="W251" i="16" s="1"/>
  <c r="CK24" i="13"/>
  <c r="BE60" s="1"/>
  <c r="CG24"/>
  <c r="BD60" s="1"/>
  <c r="CC24"/>
  <c r="BC60" s="1"/>
  <c r="CK190"/>
  <c r="CG191" s="1"/>
  <c r="CC192" s="1"/>
  <c r="BY193" s="1"/>
  <c r="BU194" s="1"/>
  <c r="BQ195" s="1"/>
  <c r="BM196" s="1"/>
  <c r="BI197" s="1"/>
  <c r="BE198" s="1"/>
  <c r="BA199" s="1"/>
  <c r="AW200" s="1"/>
  <c r="AS201" s="1"/>
  <c r="AO202" s="1"/>
  <c r="AK203" s="1"/>
  <c r="AG204" s="1"/>
  <c r="AC205" s="1"/>
  <c r="CB24"/>
  <c r="BZ48" s="1"/>
  <c r="CI190"/>
  <c r="CE191" s="1"/>
  <c r="CA192" s="1"/>
  <c r="BW193" s="1"/>
  <c r="BS194" s="1"/>
  <c r="BO195" s="1"/>
  <c r="BK196" s="1"/>
  <c r="BG197" s="1"/>
  <c r="BC198" s="1"/>
  <c r="AY199" s="1"/>
  <c r="AU200" s="1"/>
  <c r="AQ201" s="1"/>
  <c r="AM202" s="1"/>
  <c r="AI203" s="1"/>
  <c r="AE204" s="1"/>
  <c r="AA205" s="1"/>
  <c r="AY24"/>
  <c r="BY24"/>
  <c r="BB60" s="1"/>
  <c r="BQ24"/>
  <c r="AZ60" s="1"/>
  <c r="BU24"/>
  <c r="BA60" s="1"/>
  <c r="BA24"/>
  <c r="BI24"/>
  <c r="AS24"/>
  <c r="AT60" s="1"/>
  <c r="BM24"/>
  <c r="AY60" s="1"/>
  <c r="BE24"/>
  <c r="AW24"/>
  <c r="EN9"/>
  <c r="EP9" s="1"/>
  <c r="ER9" s="1"/>
  <c r="D101"/>
  <c r="C78" i="16" s="1"/>
  <c r="C54"/>
  <c r="ER10" i="13"/>
  <c r="ER11"/>
  <c r="EO10"/>
  <c r="EQ10" s="1"/>
  <c r="AH230"/>
  <c r="AD231" s="1"/>
  <c r="Z232" s="1"/>
  <c r="AC27"/>
  <c r="AP63" s="1"/>
  <c r="Y27"/>
  <c r="AO63" s="1"/>
  <c r="U27"/>
  <c r="AN63" s="1"/>
  <c r="AG27"/>
  <c r="AQ63" s="1"/>
  <c r="AK27"/>
  <c r="AR63" s="1"/>
  <c r="DL27"/>
  <c r="DW27" s="1"/>
  <c r="AP230"/>
  <c r="AL231" s="1"/>
  <c r="AH232" s="1"/>
  <c r="AD233" s="1"/>
  <c r="Z234" s="1"/>
  <c r="U25"/>
  <c r="AN61" s="1"/>
  <c r="AG25"/>
  <c r="Y25"/>
  <c r="AO25"/>
  <c r="AS61" s="1"/>
  <c r="AK25"/>
  <c r="AR61" s="1"/>
  <c r="AC25"/>
  <c r="AL230"/>
  <c r="AH231" s="1"/>
  <c r="AD232" s="1"/>
  <c r="Z233" s="1"/>
  <c r="DK27"/>
  <c r="AT230"/>
  <c r="AP231" s="1"/>
  <c r="AL232" s="1"/>
  <c r="AH233" s="1"/>
  <c r="AD234" s="1"/>
  <c r="Z235" s="1"/>
  <c r="AE250"/>
  <c r="AA251" s="1"/>
  <c r="X27"/>
  <c r="AG250"/>
  <c r="AC251" s="1"/>
  <c r="DK25"/>
  <c r="DV25" s="1"/>
  <c r="J30"/>
  <c r="BA23"/>
  <c r="AV59" s="1"/>
  <c r="AO23"/>
  <c r="AK23"/>
  <c r="AP170" s="1"/>
  <c r="AL171" s="1"/>
  <c r="AH172" s="1"/>
  <c r="AD173" s="1"/>
  <c r="Z174" s="1"/>
  <c r="F56" i="16"/>
  <c r="E56"/>
  <c r="C56"/>
  <c r="D103" i="13"/>
  <c r="C80" i="16" s="1"/>
  <c r="B189"/>
  <c r="D187" i="13"/>
  <c r="G187"/>
  <c r="F187"/>
  <c r="E187"/>
  <c r="K21"/>
  <c r="DO7"/>
  <c r="P37" s="1"/>
  <c r="G73"/>
  <c r="EN8"/>
  <c r="EP8" s="1"/>
  <c r="ER8" s="1"/>
  <c r="G84"/>
  <c r="K22"/>
  <c r="AO22" s="1"/>
  <c r="B187" i="16"/>
  <c r="C187" s="1"/>
  <c r="AY21" i="13"/>
  <c r="BC21" s="1"/>
  <c r="BG21" s="1"/>
  <c r="J43"/>
  <c r="C50" i="12" s="1"/>
  <c r="AK60" i="13" l="1"/>
  <c r="DL23"/>
  <c r="DW23" s="1"/>
  <c r="AS23"/>
  <c r="AW23"/>
  <c r="AC23"/>
  <c r="AH170" s="1"/>
  <c r="AD171" s="1"/>
  <c r="Z172" s="1"/>
  <c r="AG23"/>
  <c r="AL170" s="1"/>
  <c r="AH171" s="1"/>
  <c r="AD172" s="1"/>
  <c r="Z173" s="1"/>
  <c r="FA10"/>
  <c r="EY9"/>
  <c r="Y23"/>
  <c r="AD170" s="1"/>
  <c r="Z171" s="1"/>
  <c r="AO62"/>
  <c r="DL24"/>
  <c r="DW24" s="1"/>
  <c r="AG24"/>
  <c r="AL190" s="1"/>
  <c r="AH191" s="1"/>
  <c r="AD192" s="1"/>
  <c r="Z193" s="1"/>
  <c r="EZ10"/>
  <c r="FE10" s="1"/>
  <c r="AJ62"/>
  <c r="B65" i="16"/>
  <c r="G65" s="1"/>
  <c r="D76" i="13"/>
  <c r="C88"/>
  <c r="AK62"/>
  <c r="U23"/>
  <c r="Z170" s="1"/>
  <c r="DK23"/>
  <c r="DV23" s="1"/>
  <c r="H76"/>
  <c r="AO61"/>
  <c r="AP61" s="1"/>
  <c r="AQ61" s="1"/>
  <c r="U24"/>
  <c r="Z190" s="1"/>
  <c r="AC24"/>
  <c r="Y24"/>
  <c r="Z230"/>
  <c r="DA26"/>
  <c r="I76" s="1"/>
  <c r="D87"/>
  <c r="C64" i="16"/>
  <c r="C99" i="13"/>
  <c r="B76" i="16" s="1"/>
  <c r="G76" s="1"/>
  <c r="B52"/>
  <c r="V51" i="13"/>
  <c r="W51" s="1"/>
  <c r="D73"/>
  <c r="D85" s="1"/>
  <c r="B62" i="16"/>
  <c r="G62" s="1"/>
  <c r="AJ58" i="13"/>
  <c r="C83"/>
  <c r="C95" s="1"/>
  <c r="B72" i="16" s="1"/>
  <c r="G72" s="1"/>
  <c r="C85" i="13"/>
  <c r="AK59"/>
  <c r="AJ57"/>
  <c r="D72"/>
  <c r="D84" s="1"/>
  <c r="C49" i="16" s="1"/>
  <c r="AK58" i="13"/>
  <c r="B60" i="16"/>
  <c r="G60" s="1"/>
  <c r="D71" i="13"/>
  <c r="ED6" s="1"/>
  <c r="N6" s="1"/>
  <c r="S34" s="1"/>
  <c r="Z57" s="1"/>
  <c r="CO21"/>
  <c r="CS21"/>
  <c r="AV60"/>
  <c r="AW60" s="1"/>
  <c r="AX60" s="1"/>
  <c r="AU60"/>
  <c r="AT150"/>
  <c r="AP151" s="1"/>
  <c r="AL152" s="1"/>
  <c r="AH153" s="1"/>
  <c r="AD154" s="1"/>
  <c r="Z155" s="1"/>
  <c r="BB190"/>
  <c r="AX191" s="1"/>
  <c r="AT192" s="1"/>
  <c r="AP193" s="1"/>
  <c r="AL194" s="1"/>
  <c r="AH195" s="1"/>
  <c r="AD196" s="1"/>
  <c r="Z197" s="1"/>
  <c r="BJ190"/>
  <c r="BF191" s="1"/>
  <c r="BB192" s="1"/>
  <c r="AX193" s="1"/>
  <c r="AT194" s="1"/>
  <c r="AP195" s="1"/>
  <c r="AL196" s="1"/>
  <c r="AH197" s="1"/>
  <c r="AD198" s="1"/>
  <c r="Z199" s="1"/>
  <c r="BN190"/>
  <c r="BJ191" s="1"/>
  <c r="BF192" s="1"/>
  <c r="BB193" s="1"/>
  <c r="AX194" s="1"/>
  <c r="AT195" s="1"/>
  <c r="AP196" s="1"/>
  <c r="AL197" s="1"/>
  <c r="AH198" s="1"/>
  <c r="AD199" s="1"/>
  <c r="Z200" s="1"/>
  <c r="BR190"/>
  <c r="BN191" s="1"/>
  <c r="BJ192" s="1"/>
  <c r="BF193" s="1"/>
  <c r="BB194" s="1"/>
  <c r="AX195" s="1"/>
  <c r="AT196" s="1"/>
  <c r="AP197" s="1"/>
  <c r="AL198" s="1"/>
  <c r="AH199" s="1"/>
  <c r="AD200" s="1"/>
  <c r="Z201" s="1"/>
  <c r="BF190"/>
  <c r="BB191" s="1"/>
  <c r="AX192" s="1"/>
  <c r="AT193" s="1"/>
  <c r="AP194" s="1"/>
  <c r="AL195" s="1"/>
  <c r="AH196" s="1"/>
  <c r="AD197" s="1"/>
  <c r="Z198" s="1"/>
  <c r="D74"/>
  <c r="B63" i="16"/>
  <c r="G63" s="1"/>
  <c r="C86" i="13"/>
  <c r="AJ60"/>
  <c r="CE190"/>
  <c r="CA191" s="1"/>
  <c r="BW192" s="1"/>
  <c r="BS193" s="1"/>
  <c r="BO194" s="1"/>
  <c r="BK195" s="1"/>
  <c r="BG196" s="1"/>
  <c r="BC197" s="1"/>
  <c r="AY198" s="1"/>
  <c r="AU199" s="1"/>
  <c r="AQ200" s="1"/>
  <c r="AM201" s="1"/>
  <c r="AI202" s="1"/>
  <c r="AE203" s="1"/>
  <c r="AA204" s="1"/>
  <c r="CG190"/>
  <c r="CC191" s="1"/>
  <c r="BY192" s="1"/>
  <c r="BU193" s="1"/>
  <c r="BQ194" s="1"/>
  <c r="BM195" s="1"/>
  <c r="BI196" s="1"/>
  <c r="BE197" s="1"/>
  <c r="BA198" s="1"/>
  <c r="AW199" s="1"/>
  <c r="AS200" s="1"/>
  <c r="AO201" s="1"/>
  <c r="AK202" s="1"/>
  <c r="AG203" s="1"/>
  <c r="AC204" s="1"/>
  <c r="BX24"/>
  <c r="BV48" s="1"/>
  <c r="CH190"/>
  <c r="CD191" s="1"/>
  <c r="BZ192" s="1"/>
  <c r="BV193" s="1"/>
  <c r="BR194" s="1"/>
  <c r="BN195" s="1"/>
  <c r="BJ196" s="1"/>
  <c r="BF197" s="1"/>
  <c r="BB198" s="1"/>
  <c r="AX199" s="1"/>
  <c r="AT200" s="1"/>
  <c r="AP201" s="1"/>
  <c r="AL202" s="1"/>
  <c r="AH203" s="1"/>
  <c r="AD204" s="1"/>
  <c r="Z205" s="1"/>
  <c r="CL190"/>
  <c r="CH191" s="1"/>
  <c r="CD192" s="1"/>
  <c r="BZ193" s="1"/>
  <c r="BV194" s="1"/>
  <c r="BR195" s="1"/>
  <c r="BN196" s="1"/>
  <c r="BJ197" s="1"/>
  <c r="BF198" s="1"/>
  <c r="BB199" s="1"/>
  <c r="AX200" s="1"/>
  <c r="AT201" s="1"/>
  <c r="AP202" s="1"/>
  <c r="AL203" s="1"/>
  <c r="AH204" s="1"/>
  <c r="AD205" s="1"/>
  <c r="Z206" s="1"/>
  <c r="CP190"/>
  <c r="CL191" s="1"/>
  <c r="CH192" s="1"/>
  <c r="CD193" s="1"/>
  <c r="BZ194" s="1"/>
  <c r="BV195" s="1"/>
  <c r="BR196" s="1"/>
  <c r="BN197" s="1"/>
  <c r="BJ198" s="1"/>
  <c r="BF199" s="1"/>
  <c r="BB200" s="1"/>
  <c r="AX201" s="1"/>
  <c r="AT202" s="1"/>
  <c r="AP203" s="1"/>
  <c r="AL204" s="1"/>
  <c r="AH205" s="1"/>
  <c r="AD206" s="1"/>
  <c r="Z207" s="1"/>
  <c r="BZ190"/>
  <c r="BV191" s="1"/>
  <c r="BR192" s="1"/>
  <c r="BN193" s="1"/>
  <c r="BJ194" s="1"/>
  <c r="BF195" s="1"/>
  <c r="BB196" s="1"/>
  <c r="AX197" s="1"/>
  <c r="AT198" s="1"/>
  <c r="AP199" s="1"/>
  <c r="AL200" s="1"/>
  <c r="AH201" s="1"/>
  <c r="AD202" s="1"/>
  <c r="Z203" s="1"/>
  <c r="BV190"/>
  <c r="BR191" s="1"/>
  <c r="BN192" s="1"/>
  <c r="BJ193" s="1"/>
  <c r="BF194" s="1"/>
  <c r="BB195" s="1"/>
  <c r="AX196" s="1"/>
  <c r="AT197" s="1"/>
  <c r="AP198" s="1"/>
  <c r="AL199" s="1"/>
  <c r="AH200" s="1"/>
  <c r="AD201" s="1"/>
  <c r="Z202" s="1"/>
  <c r="CD190"/>
  <c r="BZ191" s="1"/>
  <c r="BV192" s="1"/>
  <c r="BR193" s="1"/>
  <c r="BN194" s="1"/>
  <c r="BJ195" s="1"/>
  <c r="BF196" s="1"/>
  <c r="BB197" s="1"/>
  <c r="AX198" s="1"/>
  <c r="AT199" s="1"/>
  <c r="AP200" s="1"/>
  <c r="AL201" s="1"/>
  <c r="AH202" s="1"/>
  <c r="AD203" s="1"/>
  <c r="Z204" s="1"/>
  <c r="AX190"/>
  <c r="AT191" s="1"/>
  <c r="AP192" s="1"/>
  <c r="AL193" s="1"/>
  <c r="AH194" s="1"/>
  <c r="AD195" s="1"/>
  <c r="Z196" s="1"/>
  <c r="BC24"/>
  <c r="CK21"/>
  <c r="BY21"/>
  <c r="CC21"/>
  <c r="CG21"/>
  <c r="DA27"/>
  <c r="I77" s="1"/>
  <c r="Z250"/>
  <c r="H77"/>
  <c r="AD250"/>
  <c r="Z251" s="1"/>
  <c r="AH210"/>
  <c r="AD211" s="1"/>
  <c r="Z212" s="1"/>
  <c r="AH250"/>
  <c r="AD251" s="1"/>
  <c r="Z252" s="1"/>
  <c r="AP210"/>
  <c r="AL211" s="1"/>
  <c r="AH212" s="1"/>
  <c r="AD213" s="1"/>
  <c r="Z214" s="1"/>
  <c r="AT210"/>
  <c r="AP211" s="1"/>
  <c r="AL212" s="1"/>
  <c r="AH213" s="1"/>
  <c r="AD214" s="1"/>
  <c r="Z215" s="1"/>
  <c r="F142" i="16"/>
  <c r="F146" s="1"/>
  <c r="AD210" i="13"/>
  <c r="Z211" s="1"/>
  <c r="AA250"/>
  <c r="DG27"/>
  <c r="FC12" s="1"/>
  <c r="AC250"/>
  <c r="AL210"/>
  <c r="AH211" s="1"/>
  <c r="AD212" s="1"/>
  <c r="Z213" s="1"/>
  <c r="AP250"/>
  <c r="AL251" s="1"/>
  <c r="AH252" s="1"/>
  <c r="AD253" s="1"/>
  <c r="Z254" s="1"/>
  <c r="DA25"/>
  <c r="I75" s="1"/>
  <c r="Z210"/>
  <c r="H75"/>
  <c r="AL250"/>
  <c r="AH251" s="1"/>
  <c r="AD252" s="1"/>
  <c r="Z253" s="1"/>
  <c r="BF170"/>
  <c r="BB171" s="1"/>
  <c r="AX172" s="1"/>
  <c r="AT173" s="1"/>
  <c r="AP174" s="1"/>
  <c r="AL175" s="1"/>
  <c r="AH176" s="1"/>
  <c r="AD177" s="1"/>
  <c r="Z178" s="1"/>
  <c r="AT170"/>
  <c r="AP171" s="1"/>
  <c r="AL172" s="1"/>
  <c r="AH173" s="1"/>
  <c r="AD174" s="1"/>
  <c r="Z175" s="1"/>
  <c r="AK22"/>
  <c r="AS22"/>
  <c r="AG22"/>
  <c r="BA22"/>
  <c r="AW22"/>
  <c r="BA21"/>
  <c r="BE21"/>
  <c r="BM21"/>
  <c r="BI21"/>
  <c r="BQ21"/>
  <c r="BU21"/>
  <c r="Y22"/>
  <c r="AC21"/>
  <c r="AS21"/>
  <c r="U21"/>
  <c r="DL21"/>
  <c r="DW21" s="1"/>
  <c r="AO21"/>
  <c r="Y21"/>
  <c r="AK21"/>
  <c r="AG21"/>
  <c r="AW21"/>
  <c r="DK21"/>
  <c r="DV21" s="1"/>
  <c r="K30"/>
  <c r="C84"/>
  <c r="F145" i="16"/>
  <c r="F144"/>
  <c r="U22" i="13"/>
  <c r="AC22"/>
  <c r="DK22"/>
  <c r="DV22" s="1"/>
  <c r="DL22"/>
  <c r="DW22" s="1"/>
  <c r="DF21"/>
  <c r="BB170" l="1"/>
  <c r="AX171" s="1"/>
  <c r="AT172" s="1"/>
  <c r="AP173" s="1"/>
  <c r="AL174" s="1"/>
  <c r="AH175" s="1"/>
  <c r="AD176" s="1"/>
  <c r="Z177" s="1"/>
  <c r="AX170"/>
  <c r="AT171" s="1"/>
  <c r="AP172" s="1"/>
  <c r="AL173" s="1"/>
  <c r="AH174" s="1"/>
  <c r="AD175" s="1"/>
  <c r="Z176" s="1"/>
  <c r="DA23"/>
  <c r="I73" s="1"/>
  <c r="H73"/>
  <c r="EY8"/>
  <c r="C100"/>
  <c r="B77" i="16" s="1"/>
  <c r="G77" s="1"/>
  <c r="B53"/>
  <c r="C65"/>
  <c r="D88" i="13"/>
  <c r="C62" i="16"/>
  <c r="ED8" i="13"/>
  <c r="N8" s="1"/>
  <c r="S36" s="1"/>
  <c r="Z59" s="1"/>
  <c r="EZ11"/>
  <c r="FE11" s="1"/>
  <c r="DA24"/>
  <c r="I74" s="1"/>
  <c r="V34"/>
  <c r="AD190"/>
  <c r="Z191" s="1"/>
  <c r="AH190"/>
  <c r="AD191" s="1"/>
  <c r="Z192" s="1"/>
  <c r="H74"/>
  <c r="C52" i="16"/>
  <c r="D99" i="13"/>
  <c r="C76" i="16" s="1"/>
  <c r="I52"/>
  <c r="B185"/>
  <c r="C185" s="1"/>
  <c r="D96" i="13"/>
  <c r="C73" i="16" s="1"/>
  <c r="C61"/>
  <c r="F147"/>
  <c r="D130" i="13"/>
  <c r="C60" i="16"/>
  <c r="D83" i="13"/>
  <c r="C48" i="16" s="1"/>
  <c r="B181"/>
  <c r="C181" s="1"/>
  <c r="C97" i="13"/>
  <c r="B74" i="16" s="1"/>
  <c r="G74" s="1"/>
  <c r="B50"/>
  <c r="CT130" i="13"/>
  <c r="CP131" s="1"/>
  <c r="CL132" s="1"/>
  <c r="CH133" s="1"/>
  <c r="CD134" s="1"/>
  <c r="BZ135" s="1"/>
  <c r="BV136" s="1"/>
  <c r="BR137" s="1"/>
  <c r="BN138" s="1"/>
  <c r="BJ139" s="1"/>
  <c r="BF140" s="1"/>
  <c r="BB141" s="1"/>
  <c r="AX142" s="1"/>
  <c r="AT143" s="1"/>
  <c r="AP144" s="1"/>
  <c r="AL145" s="1"/>
  <c r="AH146" s="1"/>
  <c r="AD147" s="1"/>
  <c r="Z148" s="1"/>
  <c r="CQ45"/>
  <c r="CX130"/>
  <c r="CT131" s="1"/>
  <c r="CP132" s="1"/>
  <c r="CL133" s="1"/>
  <c r="CH134" s="1"/>
  <c r="CD135" s="1"/>
  <c r="BZ136" s="1"/>
  <c r="BV137" s="1"/>
  <c r="BR138" s="1"/>
  <c r="BN139" s="1"/>
  <c r="BJ140" s="1"/>
  <c r="BF141" s="1"/>
  <c r="BB142" s="1"/>
  <c r="AX143" s="1"/>
  <c r="AT144" s="1"/>
  <c r="AP145" s="1"/>
  <c r="AL146" s="1"/>
  <c r="AH147" s="1"/>
  <c r="AD148" s="1"/>
  <c r="Z149" s="1"/>
  <c r="AN57"/>
  <c r="AO57" s="1"/>
  <c r="AP57" s="1"/>
  <c r="AQ57" s="1"/>
  <c r="AR57" s="1"/>
  <c r="AS57" s="1"/>
  <c r="AT57" s="1"/>
  <c r="AU57" s="1"/>
  <c r="AV57" s="1"/>
  <c r="AW57" s="1"/>
  <c r="AX57" s="1"/>
  <c r="AY57" s="1"/>
  <c r="AZ57" s="1"/>
  <c r="BA57" s="1"/>
  <c r="BB57" s="1"/>
  <c r="BC57" s="1"/>
  <c r="BD57" s="1"/>
  <c r="BE57" s="1"/>
  <c r="BF57" s="1"/>
  <c r="AL150"/>
  <c r="AH151" s="1"/>
  <c r="AD152" s="1"/>
  <c r="Z153" s="1"/>
  <c r="AH150"/>
  <c r="AD151" s="1"/>
  <c r="Z152" s="1"/>
  <c r="BC47"/>
  <c r="AP150"/>
  <c r="AL151" s="1"/>
  <c r="AH152" s="1"/>
  <c r="AD153" s="1"/>
  <c r="Z154" s="1"/>
  <c r="BF130"/>
  <c r="BB131" s="1"/>
  <c r="AX132" s="1"/>
  <c r="AT133" s="1"/>
  <c r="AP134" s="1"/>
  <c r="AL135" s="1"/>
  <c r="AH136" s="1"/>
  <c r="AD137" s="1"/>
  <c r="Z138" s="1"/>
  <c r="C98"/>
  <c r="B75" i="16" s="1"/>
  <c r="G75" s="1"/>
  <c r="B51"/>
  <c r="BB150" i="13"/>
  <c r="AX151" s="1"/>
  <c r="AT152" s="1"/>
  <c r="AP153" s="1"/>
  <c r="AL154" s="1"/>
  <c r="AH155" s="1"/>
  <c r="AD156" s="1"/>
  <c r="Z157" s="1"/>
  <c r="C63" i="16"/>
  <c r="D86" i="13"/>
  <c r="ED9"/>
  <c r="N9" s="1"/>
  <c r="BF150"/>
  <c r="BB151" s="1"/>
  <c r="AX152" s="1"/>
  <c r="AT153" s="1"/>
  <c r="AP154" s="1"/>
  <c r="AL155" s="1"/>
  <c r="AH156" s="1"/>
  <c r="AD157" s="1"/>
  <c r="Z158" s="1"/>
  <c r="AX150"/>
  <c r="AT151" s="1"/>
  <c r="AP152" s="1"/>
  <c r="AL153" s="1"/>
  <c r="AH154" s="1"/>
  <c r="AD155" s="1"/>
  <c r="Z156" s="1"/>
  <c r="CM48"/>
  <c r="BT24"/>
  <c r="BR48" s="1"/>
  <c r="CC190"/>
  <c r="BY191" s="1"/>
  <c r="BU192" s="1"/>
  <c r="BQ193" s="1"/>
  <c r="BM194" s="1"/>
  <c r="BI195" s="1"/>
  <c r="BE196" s="1"/>
  <c r="BA197" s="1"/>
  <c r="AW198" s="1"/>
  <c r="AS199" s="1"/>
  <c r="AO200" s="1"/>
  <c r="AK201" s="1"/>
  <c r="AG202" s="1"/>
  <c r="AC203" s="1"/>
  <c r="CA190"/>
  <c r="BW191" s="1"/>
  <c r="BS192" s="1"/>
  <c r="BO193" s="1"/>
  <c r="BK194" s="1"/>
  <c r="BG195" s="1"/>
  <c r="BC196" s="1"/>
  <c r="AY197" s="1"/>
  <c r="AU198" s="1"/>
  <c r="AQ199" s="1"/>
  <c r="AM200" s="1"/>
  <c r="AI201" s="1"/>
  <c r="AE202" s="1"/>
  <c r="AA203" s="1"/>
  <c r="CL130"/>
  <c r="CH131" s="1"/>
  <c r="CD132" s="1"/>
  <c r="BZ133" s="1"/>
  <c r="BV134" s="1"/>
  <c r="BR135" s="1"/>
  <c r="BN136" s="1"/>
  <c r="BJ137" s="1"/>
  <c r="BF138" s="1"/>
  <c r="BB139" s="1"/>
  <c r="AX140" s="1"/>
  <c r="AT141" s="1"/>
  <c r="AP142" s="1"/>
  <c r="AL143" s="1"/>
  <c r="AH144" s="1"/>
  <c r="AD145" s="1"/>
  <c r="Z146" s="1"/>
  <c r="CH130"/>
  <c r="CD131" s="1"/>
  <c r="BZ132" s="1"/>
  <c r="BV133" s="1"/>
  <c r="BR134" s="1"/>
  <c r="BN135" s="1"/>
  <c r="BJ136" s="1"/>
  <c r="BF137" s="1"/>
  <c r="BB138" s="1"/>
  <c r="AX139" s="1"/>
  <c r="AT140" s="1"/>
  <c r="AP141" s="1"/>
  <c r="AL142" s="1"/>
  <c r="AH143" s="1"/>
  <c r="AD144" s="1"/>
  <c r="Z145" s="1"/>
  <c r="CD130"/>
  <c r="BZ131" s="1"/>
  <c r="BV132" s="1"/>
  <c r="BR133" s="1"/>
  <c r="BN134" s="1"/>
  <c r="BJ135" s="1"/>
  <c r="BF136" s="1"/>
  <c r="BB137" s="1"/>
  <c r="AX138" s="1"/>
  <c r="AT139" s="1"/>
  <c r="AP140" s="1"/>
  <c r="AL141" s="1"/>
  <c r="AH142" s="1"/>
  <c r="AD143" s="1"/>
  <c r="Z144" s="1"/>
  <c r="CP130"/>
  <c r="CL131" s="1"/>
  <c r="CH132" s="1"/>
  <c r="CD133" s="1"/>
  <c r="BZ134" s="1"/>
  <c r="BV135" s="1"/>
  <c r="BR136" s="1"/>
  <c r="BN137" s="1"/>
  <c r="BJ138" s="1"/>
  <c r="BF139" s="1"/>
  <c r="BB140" s="1"/>
  <c r="AX141" s="1"/>
  <c r="AT142" s="1"/>
  <c r="AP143" s="1"/>
  <c r="AL144" s="1"/>
  <c r="AH145" s="1"/>
  <c r="AD146" s="1"/>
  <c r="Z147" s="1"/>
  <c r="AX130"/>
  <c r="AT131" s="1"/>
  <c r="AP132" s="1"/>
  <c r="AL133" s="1"/>
  <c r="AH134" s="1"/>
  <c r="AD135" s="1"/>
  <c r="Z136" s="1"/>
  <c r="BB130"/>
  <c r="AX131" s="1"/>
  <c r="AT132" s="1"/>
  <c r="AP133" s="1"/>
  <c r="AL134" s="1"/>
  <c r="AH135" s="1"/>
  <c r="AD136" s="1"/>
  <c r="Z137" s="1"/>
  <c r="AH130"/>
  <c r="AD131" s="1"/>
  <c r="Z132" s="1"/>
  <c r="AL130"/>
  <c r="AH131" s="1"/>
  <c r="AD132" s="1"/>
  <c r="Z133" s="1"/>
  <c r="AP130"/>
  <c r="AL131" s="1"/>
  <c r="AH132" s="1"/>
  <c r="AD133" s="1"/>
  <c r="Z134" s="1"/>
  <c r="AD130"/>
  <c r="Z131" s="1"/>
  <c r="AT130"/>
  <c r="AP131" s="1"/>
  <c r="AL132" s="1"/>
  <c r="AH133" s="1"/>
  <c r="AD134" s="1"/>
  <c r="Z135" s="1"/>
  <c r="R51"/>
  <c r="Y250" s="1"/>
  <c r="Y251" s="1"/>
  <c r="AR26"/>
  <c r="AM51"/>
  <c r="D97"/>
  <c r="C74" i="16" s="1"/>
  <c r="C50"/>
  <c r="AD150" i="13"/>
  <c r="Z151" s="1"/>
  <c r="H72"/>
  <c r="B49" i="16"/>
  <c r="I49" s="1"/>
  <c r="J182" s="1"/>
  <c r="C96" i="13"/>
  <c r="B73" i="16" s="1"/>
  <c r="G73" s="1"/>
  <c r="BZ130" i="13"/>
  <c r="BV131" s="1"/>
  <c r="BR132" s="1"/>
  <c r="BN133" s="1"/>
  <c r="BJ134" s="1"/>
  <c r="BF135" s="1"/>
  <c r="BB136" s="1"/>
  <c r="AX137" s="1"/>
  <c r="AT138" s="1"/>
  <c r="AP139" s="1"/>
  <c r="AL140" s="1"/>
  <c r="AH141" s="1"/>
  <c r="AD142" s="1"/>
  <c r="Z143" s="1"/>
  <c r="BV130"/>
  <c r="BR131" s="1"/>
  <c r="BN132" s="1"/>
  <c r="BJ133" s="1"/>
  <c r="BF134" s="1"/>
  <c r="BB135" s="1"/>
  <c r="AX136" s="1"/>
  <c r="AT137" s="1"/>
  <c r="AP138" s="1"/>
  <c r="AL139" s="1"/>
  <c r="AH140" s="1"/>
  <c r="AD141" s="1"/>
  <c r="Z142" s="1"/>
  <c r="BN130"/>
  <c r="BJ131" s="1"/>
  <c r="BF132" s="1"/>
  <c r="BB133" s="1"/>
  <c r="AX134" s="1"/>
  <c r="AT135" s="1"/>
  <c r="AP136" s="1"/>
  <c r="AL137" s="1"/>
  <c r="AH138" s="1"/>
  <c r="AD139" s="1"/>
  <c r="Z140" s="1"/>
  <c r="BR130"/>
  <c r="BN131" s="1"/>
  <c r="BJ132" s="1"/>
  <c r="BF133" s="1"/>
  <c r="BB134" s="1"/>
  <c r="AX135" s="1"/>
  <c r="AT136" s="1"/>
  <c r="AP137" s="1"/>
  <c r="AL138" s="1"/>
  <c r="AH139" s="1"/>
  <c r="AD140" s="1"/>
  <c r="Z141" s="1"/>
  <c r="BJ130"/>
  <c r="BF131" s="1"/>
  <c r="BB132" s="1"/>
  <c r="AX133" s="1"/>
  <c r="AT134" s="1"/>
  <c r="AP135" s="1"/>
  <c r="AL136" s="1"/>
  <c r="AH137" s="1"/>
  <c r="AD138" s="1"/>
  <c r="Z139" s="1"/>
  <c r="V21"/>
  <c r="Z21" s="1"/>
  <c r="AD21" s="1"/>
  <c r="AH21" s="1"/>
  <c r="AL21" s="1"/>
  <c r="AP21" s="1"/>
  <c r="AT21" s="1"/>
  <c r="AX21" s="1"/>
  <c r="BB21" s="1"/>
  <c r="BF21" s="1"/>
  <c r="BJ21" s="1"/>
  <c r="BN21" s="1"/>
  <c r="BR21" s="1"/>
  <c r="BV21" s="1"/>
  <c r="BZ21" s="1"/>
  <c r="CD21" s="1"/>
  <c r="CH21" s="1"/>
  <c r="CL21" s="1"/>
  <c r="CP21" s="1"/>
  <c r="CT21" s="1"/>
  <c r="U30"/>
  <c r="Z130"/>
  <c r="T130" s="1"/>
  <c r="H71"/>
  <c r="DA21"/>
  <c r="I71" s="1"/>
  <c r="Z150"/>
  <c r="DA22"/>
  <c r="I72" s="1"/>
  <c r="R34"/>
  <c r="W22"/>
  <c r="EY7" l="1"/>
  <c r="FA7" s="1"/>
  <c r="Z34"/>
  <c r="AN58"/>
  <c r="EZ7"/>
  <c r="FE7" s="1"/>
  <c r="D100"/>
  <c r="C77" i="16" s="1"/>
  <c r="C53"/>
  <c r="EZ12" i="13"/>
  <c r="FE12" s="1"/>
  <c r="B186" i="16"/>
  <c r="C186" s="1"/>
  <c r="I53"/>
  <c r="AN26" i="13"/>
  <c r="AS230" s="1"/>
  <c r="AO231" s="1"/>
  <c r="AK232" s="1"/>
  <c r="AG233" s="1"/>
  <c r="AC234" s="1"/>
  <c r="AP50"/>
  <c r="I48" i="16"/>
  <c r="I50"/>
  <c r="B183"/>
  <c r="C183" s="1"/>
  <c r="D95" i="13"/>
  <c r="C72" i="16" s="1"/>
  <c r="S37" i="13"/>
  <c r="Z60" s="1"/>
  <c r="N15"/>
  <c r="C51" i="16"/>
  <c r="D98" i="13"/>
  <c r="C75" i="16" s="1"/>
  <c r="I51"/>
  <c r="B184"/>
  <c r="C184" s="1"/>
  <c r="BY190" i="13"/>
  <c r="BU191" s="1"/>
  <c r="BQ192" s="1"/>
  <c r="BM193" s="1"/>
  <c r="BI194" s="1"/>
  <c r="BE195" s="1"/>
  <c r="BA196" s="1"/>
  <c r="AW197" s="1"/>
  <c r="AS198" s="1"/>
  <c r="AO199" s="1"/>
  <c r="AK200" s="1"/>
  <c r="AG201" s="1"/>
  <c r="AC202" s="1"/>
  <c r="BW190"/>
  <c r="BS191" s="1"/>
  <c r="BO192" s="1"/>
  <c r="BK193" s="1"/>
  <c r="BG194" s="1"/>
  <c r="BC195" s="1"/>
  <c r="AY196" s="1"/>
  <c r="AU197" s="1"/>
  <c r="AQ198" s="1"/>
  <c r="AM199" s="1"/>
  <c r="AI200" s="1"/>
  <c r="AE201" s="1"/>
  <c r="AA202" s="1"/>
  <c r="CI48"/>
  <c r="T131"/>
  <c r="T132" s="1"/>
  <c r="T133" s="1"/>
  <c r="T134" s="1"/>
  <c r="T135" s="1"/>
  <c r="T136" s="1"/>
  <c r="T137" s="1"/>
  <c r="T138" s="1"/>
  <c r="T139" s="1"/>
  <c r="T140" s="1"/>
  <c r="T141" s="1"/>
  <c r="T142" s="1"/>
  <c r="T143" s="1"/>
  <c r="T144" s="1"/>
  <c r="T145" s="1"/>
  <c r="T146" s="1"/>
  <c r="T147" s="1"/>
  <c r="T148" s="1"/>
  <c r="T149" s="1"/>
  <c r="AD34"/>
  <c r="AE34" s="1"/>
  <c r="X251"/>
  <c r="Y252"/>
  <c r="AI51"/>
  <c r="AF26"/>
  <c r="AD50" s="1"/>
  <c r="AU230"/>
  <c r="AQ231" s="1"/>
  <c r="AM232" s="1"/>
  <c r="AI233" s="1"/>
  <c r="AE234" s="1"/>
  <c r="AA235" s="1"/>
  <c r="AW230"/>
  <c r="AS231" s="1"/>
  <c r="AO232" s="1"/>
  <c r="AK233" s="1"/>
  <c r="AG234" s="1"/>
  <c r="AC235" s="1"/>
  <c r="F150" i="16"/>
  <c r="B182"/>
  <c r="C182" s="1"/>
  <c r="CY21" i="13"/>
  <c r="CX21" s="1"/>
  <c r="BH22"/>
  <c r="BF46" s="1"/>
  <c r="AA22"/>
  <c r="EZ14" l="1"/>
  <c r="FE14" s="1"/>
  <c r="EZ13"/>
  <c r="FE13" s="1"/>
  <c r="EY6"/>
  <c r="FF7"/>
  <c r="AJ26"/>
  <c r="AL50"/>
  <c r="AQ230"/>
  <c r="AM231" s="1"/>
  <c r="AI232" s="1"/>
  <c r="AE233" s="1"/>
  <c r="AA234" s="1"/>
  <c r="AO58"/>
  <c r="CE48"/>
  <c r="Y194"/>
  <c r="AH34"/>
  <c r="AI34" s="1"/>
  <c r="AQ50"/>
  <c r="AE51"/>
  <c r="AI230"/>
  <c r="AE231" s="1"/>
  <c r="AA232" s="1"/>
  <c r="AK230"/>
  <c r="AG231" s="1"/>
  <c r="AC232" s="1"/>
  <c r="AB26"/>
  <c r="Z50" s="1"/>
  <c r="X252"/>
  <c r="Y253"/>
  <c r="T150"/>
  <c r="T151" s="1"/>
  <c r="T152" s="1"/>
  <c r="T153" s="1"/>
  <c r="T154" s="1"/>
  <c r="T155" s="1"/>
  <c r="T156" s="1"/>
  <c r="T157" s="1"/>
  <c r="T158" s="1"/>
  <c r="T159" s="1"/>
  <c r="T160" s="1"/>
  <c r="T161" s="1"/>
  <c r="T162" s="1"/>
  <c r="T163" s="1"/>
  <c r="T164" s="1"/>
  <c r="T165" s="1"/>
  <c r="T166" s="1"/>
  <c r="T167" s="1"/>
  <c r="T168" s="1"/>
  <c r="T169" s="1"/>
  <c r="T170" s="1"/>
  <c r="T171" s="1"/>
  <c r="T172" s="1"/>
  <c r="T173" s="1"/>
  <c r="T174" s="1"/>
  <c r="T175" s="1"/>
  <c r="T176" s="1"/>
  <c r="T177" s="1"/>
  <c r="T178" s="1"/>
  <c r="T179" s="1"/>
  <c r="T180" s="1"/>
  <c r="T181" s="1"/>
  <c r="T182" s="1"/>
  <c r="T183" s="1"/>
  <c r="T184" s="1"/>
  <c r="T185" s="1"/>
  <c r="T186" s="1"/>
  <c r="T187" s="1"/>
  <c r="T188" s="1"/>
  <c r="T189" s="1"/>
  <c r="T190" s="1"/>
  <c r="T191" s="1"/>
  <c r="T192" s="1"/>
  <c r="T193" s="1"/>
  <c r="T194" s="1"/>
  <c r="T195" s="1"/>
  <c r="T196" s="1"/>
  <c r="T197" s="1"/>
  <c r="T198" s="1"/>
  <c r="T199" s="1"/>
  <c r="T200" s="1"/>
  <c r="T201" s="1"/>
  <c r="T202" s="1"/>
  <c r="T203" s="1"/>
  <c r="T204" s="1"/>
  <c r="T205" s="1"/>
  <c r="T206" s="1"/>
  <c r="T207" s="1"/>
  <c r="T208" s="1"/>
  <c r="T209" s="1"/>
  <c r="T210" s="1"/>
  <c r="T211" s="1"/>
  <c r="T212" s="1"/>
  <c r="T213" s="1"/>
  <c r="T214" s="1"/>
  <c r="T215" s="1"/>
  <c r="T216" s="1"/>
  <c r="T217" s="1"/>
  <c r="T218" s="1"/>
  <c r="T219" s="1"/>
  <c r="T220" s="1"/>
  <c r="T221" s="1"/>
  <c r="T222" s="1"/>
  <c r="T223" s="1"/>
  <c r="T224" s="1"/>
  <c r="T225" s="1"/>
  <c r="T226" s="1"/>
  <c r="T227" s="1"/>
  <c r="T228" s="1"/>
  <c r="T229" s="1"/>
  <c r="T230" s="1"/>
  <c r="T231" s="1"/>
  <c r="T232" s="1"/>
  <c r="T233" s="1"/>
  <c r="T234" s="1"/>
  <c r="T235" s="1"/>
  <c r="T236" s="1"/>
  <c r="T237" s="1"/>
  <c r="T238" s="1"/>
  <c r="T239" s="1"/>
  <c r="T240" s="1"/>
  <c r="T241" s="1"/>
  <c r="T242" s="1"/>
  <c r="T243" s="1"/>
  <c r="T244" s="1"/>
  <c r="T245" s="1"/>
  <c r="T246" s="1"/>
  <c r="T247" s="1"/>
  <c r="T248" s="1"/>
  <c r="T249" s="1"/>
  <c r="T250" s="1"/>
  <c r="T251" s="1"/>
  <c r="T252" s="1"/>
  <c r="T253" s="1"/>
  <c r="T254" s="1"/>
  <c r="T255" s="1"/>
  <c r="T256" s="1"/>
  <c r="T257" s="1"/>
  <c r="T258" s="1"/>
  <c r="T259" s="1"/>
  <c r="T260" s="1"/>
  <c r="T261" s="1"/>
  <c r="T262" s="1"/>
  <c r="T263" s="1"/>
  <c r="T264" s="1"/>
  <c r="T265" s="1"/>
  <c r="T266" s="1"/>
  <c r="T267" s="1"/>
  <c r="T268" s="1"/>
  <c r="T269" s="1"/>
  <c r="T270" s="1"/>
  <c r="T271" s="1"/>
  <c r="T272" s="1"/>
  <c r="T273" s="1"/>
  <c r="T274" s="1"/>
  <c r="T275" s="1"/>
  <c r="T276" s="1"/>
  <c r="T277" s="1"/>
  <c r="T278" s="1"/>
  <c r="T279" s="1"/>
  <c r="T280" s="1"/>
  <c r="T281" s="1"/>
  <c r="T282" s="1"/>
  <c r="T283" s="1"/>
  <c r="T284" s="1"/>
  <c r="T285" s="1"/>
  <c r="T286" s="1"/>
  <c r="T287" s="1"/>
  <c r="T288" s="1"/>
  <c r="T289" s="1"/>
  <c r="T290" s="1"/>
  <c r="T291" s="1"/>
  <c r="T292" s="1"/>
  <c r="T293" s="1"/>
  <c r="T294" s="1"/>
  <c r="T295" s="1"/>
  <c r="T296" s="1"/>
  <c r="T297" s="1"/>
  <c r="T298" s="1"/>
  <c r="T299" s="1"/>
  <c r="T300" s="1"/>
  <c r="T301" s="1"/>
  <c r="T302" s="1"/>
  <c r="T303" s="1"/>
  <c r="T304" s="1"/>
  <c r="T305" s="1"/>
  <c r="T306" s="1"/>
  <c r="T307" s="1"/>
  <c r="T308" s="1"/>
  <c r="T309" s="1"/>
  <c r="T310" s="1"/>
  <c r="J151" s="1"/>
  <c r="V22"/>
  <c r="Z22" s="1"/>
  <c r="AD22" s="1"/>
  <c r="AH22" s="1"/>
  <c r="AL22" s="1"/>
  <c r="AP22" s="1"/>
  <c r="AT22" s="1"/>
  <c r="AX22" s="1"/>
  <c r="BB22" s="1"/>
  <c r="BF22" s="1"/>
  <c r="BD22"/>
  <c r="BB46" s="1"/>
  <c r="BM150"/>
  <c r="BI151" s="1"/>
  <c r="BE152" s="1"/>
  <c r="BA153" s="1"/>
  <c r="AW154" s="1"/>
  <c r="AS155" s="1"/>
  <c r="AO156" s="1"/>
  <c r="AK157" s="1"/>
  <c r="AG158" s="1"/>
  <c r="AC159" s="1"/>
  <c r="BK150"/>
  <c r="BG151" s="1"/>
  <c r="BC152" s="1"/>
  <c r="AY153" s="1"/>
  <c r="AU154" s="1"/>
  <c r="AQ155" s="1"/>
  <c r="AM156" s="1"/>
  <c r="AI157" s="1"/>
  <c r="AE158" s="1"/>
  <c r="AA159" s="1"/>
  <c r="AE22"/>
  <c r="FA6" l="1"/>
  <c r="FF6" s="1"/>
  <c r="AP58"/>
  <c r="AH50"/>
  <c r="AM230"/>
  <c r="AI231" s="1"/>
  <c r="AE232" s="1"/>
  <c r="AA233" s="1"/>
  <c r="AO230"/>
  <c r="AK231" s="1"/>
  <c r="AG232" s="1"/>
  <c r="AC233" s="1"/>
  <c r="CA48"/>
  <c r="X194"/>
  <c r="Y195"/>
  <c r="AL34"/>
  <c r="AM34" s="1"/>
  <c r="X253"/>
  <c r="Y254"/>
  <c r="X254" s="1"/>
  <c r="AA51"/>
  <c r="AM50"/>
  <c r="AE230"/>
  <c r="AA231" s="1"/>
  <c r="AG230"/>
  <c r="AC231" s="1"/>
  <c r="X26"/>
  <c r="J130"/>
  <c r="M130" s="1"/>
  <c r="I130" s="1"/>
  <c r="J131"/>
  <c r="J132"/>
  <c r="J133"/>
  <c r="M133" s="1"/>
  <c r="I133" s="1"/>
  <c r="J134"/>
  <c r="S134" s="1"/>
  <c r="C134" s="1"/>
  <c r="B94" i="16" s="1"/>
  <c r="J135" i="13"/>
  <c r="S135" s="1"/>
  <c r="C135" s="1"/>
  <c r="B95" i="16" s="1"/>
  <c r="J136" i="13"/>
  <c r="S136" s="1"/>
  <c r="C136" s="1"/>
  <c r="B96" i="16" s="1"/>
  <c r="BI150" i="13"/>
  <c r="BE151" s="1"/>
  <c r="BA152" s="1"/>
  <c r="AW153" s="1"/>
  <c r="AS154" s="1"/>
  <c r="AO155" s="1"/>
  <c r="AK156" s="1"/>
  <c r="AG157" s="1"/>
  <c r="AC158" s="1"/>
  <c r="AZ22"/>
  <c r="BG150"/>
  <c r="BC151" s="1"/>
  <c r="AY152" s="1"/>
  <c r="AU153" s="1"/>
  <c r="AQ154" s="1"/>
  <c r="AM155" s="1"/>
  <c r="AI156" s="1"/>
  <c r="AE157" s="1"/>
  <c r="AA158" s="1"/>
  <c r="AI22"/>
  <c r="J139"/>
  <c r="M139" s="1"/>
  <c r="I139" s="1"/>
  <c r="CY22"/>
  <c r="J152"/>
  <c r="M152" s="1"/>
  <c r="I152" s="1"/>
  <c r="J144"/>
  <c r="M144" s="1"/>
  <c r="I144" s="1"/>
  <c r="J158"/>
  <c r="M158" s="1"/>
  <c r="I158" s="1"/>
  <c r="J159"/>
  <c r="S159" s="1"/>
  <c r="C159" s="1"/>
  <c r="B119" i="16" s="1"/>
  <c r="J143" i="13"/>
  <c r="S143" s="1"/>
  <c r="C143" s="1"/>
  <c r="B103" i="16" s="1"/>
  <c r="J153" i="13"/>
  <c r="J146"/>
  <c r="M146" s="1"/>
  <c r="I146" s="1"/>
  <c r="J142"/>
  <c r="M142" s="1"/>
  <c r="I142" s="1"/>
  <c r="J137"/>
  <c r="M137" s="1"/>
  <c r="I137" s="1"/>
  <c r="J155"/>
  <c r="S155" s="1"/>
  <c r="C155" s="1"/>
  <c r="B115" i="16" s="1"/>
  <c r="J149" i="13"/>
  <c r="S149" s="1"/>
  <c r="C149" s="1"/>
  <c r="B109" i="16" s="1"/>
  <c r="J138" i="13"/>
  <c r="M138" s="1"/>
  <c r="I138" s="1"/>
  <c r="J157"/>
  <c r="J148"/>
  <c r="M148" s="1"/>
  <c r="I148" s="1"/>
  <c r="J147"/>
  <c r="M147" s="1"/>
  <c r="I147" s="1"/>
  <c r="J150"/>
  <c r="S150" s="1"/>
  <c r="C150" s="1"/>
  <c r="B110" i="16" s="1"/>
  <c r="J156" i="13"/>
  <c r="J154"/>
  <c r="J140"/>
  <c r="S140" s="1"/>
  <c r="C140" s="1"/>
  <c r="B100" i="16" s="1"/>
  <c r="S151" i="13"/>
  <c r="C151" s="1"/>
  <c r="B111" i="16" s="1"/>
  <c r="M151" i="13"/>
  <c r="I151" s="1"/>
  <c r="J141"/>
  <c r="J145"/>
  <c r="AQ58" l="1"/>
  <c r="V50"/>
  <c r="W50" s="1"/>
  <c r="AV22"/>
  <c r="AX46"/>
  <c r="BS48"/>
  <c r="BW48"/>
  <c r="Y196"/>
  <c r="Y197" s="1"/>
  <c r="X195"/>
  <c r="AP34"/>
  <c r="AQ34" s="1"/>
  <c r="V27"/>
  <c r="AC230"/>
  <c r="DG26"/>
  <c r="AA230"/>
  <c r="CZ51"/>
  <c r="DD51"/>
  <c r="CY50"/>
  <c r="AI50"/>
  <c r="S130"/>
  <c r="M132"/>
  <c r="I132" s="1"/>
  <c r="L130"/>
  <c r="C90" i="16" s="1"/>
  <c r="S131" i="13"/>
  <c r="S132"/>
  <c r="C132" s="1"/>
  <c r="B92" i="16" s="1"/>
  <c r="M131" i="13"/>
  <c r="I131" s="1"/>
  <c r="M135"/>
  <c r="I135" s="1"/>
  <c r="M134"/>
  <c r="I134" s="1"/>
  <c r="S133"/>
  <c r="M136"/>
  <c r="I136" s="1"/>
  <c r="S139"/>
  <c r="S158"/>
  <c r="M143"/>
  <c r="I143" s="1"/>
  <c r="M149"/>
  <c r="I149" s="1"/>
  <c r="S138"/>
  <c r="C138" s="1"/>
  <c r="B98" i="16" s="1"/>
  <c r="S156" i="13"/>
  <c r="S147"/>
  <c r="M157"/>
  <c r="I157" s="1"/>
  <c r="S137"/>
  <c r="M156"/>
  <c r="I156" s="1"/>
  <c r="S157"/>
  <c r="C157" s="1"/>
  <c r="B117" i="16" s="1"/>
  <c r="S146" i="13"/>
  <c r="C146" s="1"/>
  <c r="B106" i="16" s="1"/>
  <c r="S152" i="13"/>
  <c r="S154"/>
  <c r="S148"/>
  <c r="M154"/>
  <c r="I154" s="1"/>
  <c r="M150"/>
  <c r="I150" s="1"/>
  <c r="M155"/>
  <c r="I155" s="1"/>
  <c r="M153"/>
  <c r="I153" s="1"/>
  <c r="AM22"/>
  <c r="AR58" s="1"/>
  <c r="CX22"/>
  <c r="V23"/>
  <c r="M140"/>
  <c r="I140" s="1"/>
  <c r="S142"/>
  <c r="M159"/>
  <c r="I159" s="1"/>
  <c r="S144"/>
  <c r="S153"/>
  <c r="M145"/>
  <c r="I145" s="1"/>
  <c r="S145"/>
  <c r="C145" s="1"/>
  <c r="B105" i="16" s="1"/>
  <c r="E93"/>
  <c r="H133" i="13"/>
  <c r="D10" i="16"/>
  <c r="E150" i="13"/>
  <c r="D151"/>
  <c r="H148"/>
  <c r="D25" i="16"/>
  <c r="E108"/>
  <c r="D15"/>
  <c r="E98"/>
  <c r="H138" i="13"/>
  <c r="D150"/>
  <c r="E149"/>
  <c r="H151"/>
  <c r="E111" i="16"/>
  <c r="D28"/>
  <c r="E134" i="13"/>
  <c r="D135"/>
  <c r="H130"/>
  <c r="E90" i="16"/>
  <c r="E102"/>
  <c r="D19"/>
  <c r="H142" i="13"/>
  <c r="E159"/>
  <c r="E106" i="16"/>
  <c r="D23"/>
  <c r="H146" i="13"/>
  <c r="D35" i="16"/>
  <c r="E118"/>
  <c r="H158" i="13"/>
  <c r="H152"/>
  <c r="E112" i="16"/>
  <c r="D29"/>
  <c r="S141" i="13"/>
  <c r="M141"/>
  <c r="I141" s="1"/>
  <c r="D136"/>
  <c r="E135"/>
  <c r="H147"/>
  <c r="E107" i="16"/>
  <c r="D24"/>
  <c r="E99"/>
  <c r="H139" i="13"/>
  <c r="D16" i="16"/>
  <c r="E97"/>
  <c r="D14"/>
  <c r="H137" i="13"/>
  <c r="H144"/>
  <c r="E104" i="16"/>
  <c r="D21"/>
  <c r="AT46" i="13" l="1"/>
  <c r="X196"/>
  <c r="Y198"/>
  <c r="X197"/>
  <c r="AT34"/>
  <c r="R50"/>
  <c r="Y230" s="1"/>
  <c r="AR25"/>
  <c r="AP49" s="1"/>
  <c r="Z27"/>
  <c r="AD27" s="1"/>
  <c r="AH27" s="1"/>
  <c r="AL27" s="1"/>
  <c r="AE50"/>
  <c r="DA51"/>
  <c r="DB51" s="1"/>
  <c r="C144"/>
  <c r="B104" i="16" s="1"/>
  <c r="C147" i="13"/>
  <c r="B107" i="16" s="1"/>
  <c r="C158" i="13"/>
  <c r="B118" i="16" s="1"/>
  <c r="C130" i="13"/>
  <c r="B90" i="16" s="1"/>
  <c r="D140" i="13"/>
  <c r="C139"/>
  <c r="B99" i="16" s="1"/>
  <c r="C142" i="13"/>
  <c r="B102" i="16" s="1"/>
  <c r="D155" i="13"/>
  <c r="C154"/>
  <c r="B114" i="16" s="1"/>
  <c r="D156" i="13"/>
  <c r="C156"/>
  <c r="B116" i="16" s="1"/>
  <c r="C131" i="13"/>
  <c r="B91" i="16" s="1"/>
  <c r="C153" i="13"/>
  <c r="B113" i="16" s="1"/>
  <c r="E136" i="13"/>
  <c r="C137"/>
  <c r="B97" i="16" s="1"/>
  <c r="D134" i="13"/>
  <c r="C133"/>
  <c r="B93" i="16" s="1"/>
  <c r="C148" i="13"/>
  <c r="B108" i="16" s="1"/>
  <c r="E140" i="13"/>
  <c r="C141"/>
  <c r="B101" i="16" s="1"/>
  <c r="D152" i="13"/>
  <c r="C152"/>
  <c r="B112" i="16" s="1"/>
  <c r="E131" i="13"/>
  <c r="B7" i="16"/>
  <c r="L47" s="1"/>
  <c r="M47" s="1"/>
  <c r="J90" s="1"/>
  <c r="D9"/>
  <c r="S163" i="13"/>
  <c r="E92" i="16"/>
  <c r="H132" i="13"/>
  <c r="D131"/>
  <c r="E130"/>
  <c r="D8" i="16"/>
  <c r="H131" i="13"/>
  <c r="D132"/>
  <c r="E91" i="16"/>
  <c r="E132" i="13"/>
  <c r="E133"/>
  <c r="D133"/>
  <c r="E95" i="16"/>
  <c r="H135" i="13"/>
  <c r="D12" i="16"/>
  <c r="D11"/>
  <c r="E94"/>
  <c r="H134" i="13"/>
  <c r="D13" i="16"/>
  <c r="H136" i="13"/>
  <c r="E96" i="16"/>
  <c r="E139" i="13"/>
  <c r="D159"/>
  <c r="H153"/>
  <c r="E103" i="16"/>
  <c r="D30"/>
  <c r="D149" i="13"/>
  <c r="D158"/>
  <c r="E158"/>
  <c r="H143"/>
  <c r="E151"/>
  <c r="D139"/>
  <c r="E148"/>
  <c r="D20" i="16"/>
  <c r="H154" i="13"/>
  <c r="E146"/>
  <c r="E114" i="16"/>
  <c r="E113"/>
  <c r="D143" i="13"/>
  <c r="D36" i="16"/>
  <c r="D34"/>
  <c r="E152" i="13"/>
  <c r="E157"/>
  <c r="D137"/>
  <c r="H149"/>
  <c r="E147"/>
  <c r="E100" i="16"/>
  <c r="E109"/>
  <c r="D26"/>
  <c r="H157" i="13"/>
  <c r="H150"/>
  <c r="E117" i="16"/>
  <c r="H159" i="13"/>
  <c r="E116" i="16"/>
  <c r="D31"/>
  <c r="H155" i="13"/>
  <c r="E155"/>
  <c r="D147"/>
  <c r="D157"/>
  <c r="E153"/>
  <c r="E137"/>
  <c r="E138"/>
  <c r="E154"/>
  <c r="D32" i="16"/>
  <c r="D153" i="13"/>
  <c r="H140"/>
  <c r="D17" i="16"/>
  <c r="D27"/>
  <c r="E110"/>
  <c r="D154" i="13"/>
  <c r="D138"/>
  <c r="E115" i="16"/>
  <c r="H156" i="13"/>
  <c r="D33" i="16"/>
  <c r="D148" i="13"/>
  <c r="E156"/>
  <c r="D141"/>
  <c r="E119" i="16"/>
  <c r="BG46" i="13"/>
  <c r="AQ22"/>
  <c r="AS58" s="1"/>
  <c r="AT58" s="1"/>
  <c r="AU58" s="1"/>
  <c r="AV58" s="1"/>
  <c r="D144"/>
  <c r="E144"/>
  <c r="E142"/>
  <c r="E143"/>
  <c r="D145"/>
  <c r="Z23"/>
  <c r="AD23" s="1"/>
  <c r="AH23" s="1"/>
  <c r="AL23" s="1"/>
  <c r="AP23" s="1"/>
  <c r="AT23" s="1"/>
  <c r="AX23" s="1"/>
  <c r="BB23" s="1"/>
  <c r="H141"/>
  <c r="E101" i="16"/>
  <c r="D18"/>
  <c r="D142" i="13"/>
  <c r="E141"/>
  <c r="E145"/>
  <c r="D146"/>
  <c r="E105" i="16"/>
  <c r="D22"/>
  <c r="H145" i="13"/>
  <c r="J40"/>
  <c r="C49" i="12" s="1"/>
  <c r="Y199" i="13" l="1"/>
  <c r="X198"/>
  <c r="AU34"/>
  <c r="AX34"/>
  <c r="AW210"/>
  <c r="AS211" s="1"/>
  <c r="AO212" s="1"/>
  <c r="AK213" s="1"/>
  <c r="AG214" s="1"/>
  <c r="AC215" s="1"/>
  <c r="AU210"/>
  <c r="AQ211" s="1"/>
  <c r="AM212" s="1"/>
  <c r="AI213" s="1"/>
  <c r="AE214" s="1"/>
  <c r="AA215" s="1"/>
  <c r="AN25"/>
  <c r="AL49" s="1"/>
  <c r="Y231"/>
  <c r="AN51"/>
  <c r="AJ51"/>
  <c r="AF51"/>
  <c r="AB51"/>
  <c r="X51"/>
  <c r="CY27"/>
  <c r="CX27" s="1"/>
  <c r="AA50"/>
  <c r="BC46"/>
  <c r="O47" i="16"/>
  <c r="N47"/>
  <c r="AU22" i="13"/>
  <c r="CY23"/>
  <c r="J35"/>
  <c r="C45" i="12" s="1"/>
  <c r="J36" i="13"/>
  <c r="C46" i="12" s="1"/>
  <c r="X199" i="13" l="1"/>
  <c r="Y200"/>
  <c r="AY34"/>
  <c r="BB34"/>
  <c r="BF34" s="1"/>
  <c r="CX23"/>
  <c r="V24"/>
  <c r="X231"/>
  <c r="Y232"/>
  <c r="AQ210"/>
  <c r="AM211" s="1"/>
  <c r="AI212" s="1"/>
  <c r="AE213" s="1"/>
  <c r="AA214" s="1"/>
  <c r="AS210"/>
  <c r="AO211" s="1"/>
  <c r="AK212" s="1"/>
  <c r="AG213" s="1"/>
  <c r="AC214" s="1"/>
  <c r="AJ25"/>
  <c r="AQ49"/>
  <c r="DF51"/>
  <c r="P77" s="1"/>
  <c r="Y51"/>
  <c r="AF250"/>
  <c r="AB251" s="1"/>
  <c r="AC51"/>
  <c r="AJ250"/>
  <c r="AF251" s="1"/>
  <c r="AB252" s="1"/>
  <c r="AG51"/>
  <c r="AN250"/>
  <c r="AJ251" s="1"/>
  <c r="AF252" s="1"/>
  <c r="AB253" s="1"/>
  <c r="AK51"/>
  <c r="CZ50"/>
  <c r="DD50"/>
  <c r="CY49"/>
  <c r="AR250"/>
  <c r="AN251" s="1"/>
  <c r="AJ252" s="1"/>
  <c r="AF253" s="1"/>
  <c r="AB254" s="1"/>
  <c r="AO51"/>
  <c r="K181" i="16"/>
  <c r="AY46" i="13"/>
  <c r="AY22"/>
  <c r="BA150"/>
  <c r="AW151" s="1"/>
  <c r="AS152" s="1"/>
  <c r="AO153" s="1"/>
  <c r="AK154" s="1"/>
  <c r="AG155" s="1"/>
  <c r="AC156" s="1"/>
  <c r="AY150"/>
  <c r="AU151" s="1"/>
  <c r="AQ152" s="1"/>
  <c r="AM153" s="1"/>
  <c r="AI154" s="1"/>
  <c r="AE155" s="1"/>
  <c r="AA156" s="1"/>
  <c r="AH49" l="1"/>
  <c r="BG34"/>
  <c r="X200"/>
  <c r="Y201"/>
  <c r="CY35"/>
  <c r="V35" s="1"/>
  <c r="BC34"/>
  <c r="DD34"/>
  <c r="Z24"/>
  <c r="AD24" s="1"/>
  <c r="AH24" s="1"/>
  <c r="AL24" s="1"/>
  <c r="AP24" s="1"/>
  <c r="AT24" s="1"/>
  <c r="AX24" s="1"/>
  <c r="BB24" s="1"/>
  <c r="BF24" s="1"/>
  <c r="BJ24" s="1"/>
  <c r="BN24" s="1"/>
  <c r="BR24" s="1"/>
  <c r="BV24" s="1"/>
  <c r="BZ24" s="1"/>
  <c r="CD24" s="1"/>
  <c r="CH24" s="1"/>
  <c r="CL24" s="1"/>
  <c r="AO210"/>
  <c r="AK211" s="1"/>
  <c r="AG212" s="1"/>
  <c r="AC213" s="1"/>
  <c r="AM210"/>
  <c r="AI211" s="1"/>
  <c r="AE212" s="1"/>
  <c r="AA213" s="1"/>
  <c r="AF25"/>
  <c r="AM49"/>
  <c r="Y233"/>
  <c r="X232"/>
  <c r="DC51"/>
  <c r="Y235"/>
  <c r="P89"/>
  <c r="R89" s="1"/>
  <c r="M89" s="1"/>
  <c r="F66" i="16" s="1"/>
  <c r="P101" i="13"/>
  <c r="R101" s="1"/>
  <c r="M101" s="1"/>
  <c r="F78" i="16" s="1"/>
  <c r="Q77" i="13"/>
  <c r="S77" s="1"/>
  <c r="R77"/>
  <c r="M77" s="1"/>
  <c r="AU46"/>
  <c r="BE150"/>
  <c r="BA151" s="1"/>
  <c r="AW152" s="1"/>
  <c r="AS153" s="1"/>
  <c r="AO154" s="1"/>
  <c r="AK155" s="1"/>
  <c r="AG156" s="1"/>
  <c r="AC157" s="1"/>
  <c r="BC150"/>
  <c r="AY151" s="1"/>
  <c r="AU152" s="1"/>
  <c r="AQ153" s="1"/>
  <c r="AM154" s="1"/>
  <c r="AI155" s="1"/>
  <c r="AE156" s="1"/>
  <c r="AA157" s="1"/>
  <c r="DF22"/>
  <c r="FB6" s="1"/>
  <c r="AD49" l="1"/>
  <c r="Z35"/>
  <c r="W35"/>
  <c r="FE6"/>
  <c r="Y202"/>
  <c r="X201"/>
  <c r="CY24"/>
  <c r="AI49"/>
  <c r="X233"/>
  <c r="Y234"/>
  <c r="AI210"/>
  <c r="AE211" s="1"/>
  <c r="AA212" s="1"/>
  <c r="AK210"/>
  <c r="AG211" s="1"/>
  <c r="AC212" s="1"/>
  <c r="AB25"/>
  <c r="X235"/>
  <c r="AR50"/>
  <c r="AN50"/>
  <c r="AJ50"/>
  <c r="AF50"/>
  <c r="AM63"/>
  <c r="F54" i="16"/>
  <c r="K89" i="13"/>
  <c r="H54" i="16" s="1"/>
  <c r="AH63" i="13"/>
  <c r="R35"/>
  <c r="W23"/>
  <c r="AL35"/>
  <c r="W34" l="1"/>
  <c r="AA34"/>
  <c r="AD35"/>
  <c r="AA35"/>
  <c r="Z49"/>
  <c r="AN59"/>
  <c r="EZ8"/>
  <c r="AI63"/>
  <c r="AS74" s="1"/>
  <c r="O249" i="16" s="1"/>
  <c r="X202" i="13"/>
  <c r="L159" s="1"/>
  <c r="Y203"/>
  <c r="CX24"/>
  <c r="V25"/>
  <c r="AE49"/>
  <c r="X234"/>
  <c r="AG210"/>
  <c r="AC211" s="1"/>
  <c r="AE210"/>
  <c r="AA211" s="1"/>
  <c r="X25"/>
  <c r="AN230"/>
  <c r="AJ231" s="1"/>
  <c r="AF232" s="1"/>
  <c r="AB233" s="1"/>
  <c r="AK50"/>
  <c r="AR230"/>
  <c r="AN231" s="1"/>
  <c r="AJ232" s="1"/>
  <c r="AF233" s="1"/>
  <c r="AB234" s="1"/>
  <c r="AO50"/>
  <c r="AV230"/>
  <c r="AR231" s="1"/>
  <c r="AN232" s="1"/>
  <c r="AJ233" s="1"/>
  <c r="AF234" s="1"/>
  <c r="AB235" s="1"/>
  <c r="AS50"/>
  <c r="AJ230"/>
  <c r="AF231" s="1"/>
  <c r="AB232" s="1"/>
  <c r="AG50"/>
  <c r="AA23"/>
  <c r="AP35"/>
  <c r="AM35"/>
  <c r="AE35" l="1"/>
  <c r="AH35"/>
  <c r="AI35" s="1"/>
  <c r="CZ34"/>
  <c r="V49"/>
  <c r="W49" s="1"/>
  <c r="FF10"/>
  <c r="AO59"/>
  <c r="AH74"/>
  <c r="D249" i="16" s="1"/>
  <c r="AK74" i="13"/>
  <c r="G249" i="16" s="1"/>
  <c r="AR74" i="13"/>
  <c r="N249" i="16" s="1"/>
  <c r="AI74" i="13"/>
  <c r="E249" i="16" s="1"/>
  <c r="AN74" i="13"/>
  <c r="J249" i="16" s="1"/>
  <c r="BA74" i="13"/>
  <c r="W249" i="16" s="1"/>
  <c r="AO74" i="13"/>
  <c r="K249" i="16" s="1"/>
  <c r="BE74" i="13"/>
  <c r="AX74"/>
  <c r="T249" i="16" s="1"/>
  <c r="BD74" i="13"/>
  <c r="AZ74"/>
  <c r="V249" i="16" s="1"/>
  <c r="AU74" i="13"/>
  <c r="Q249" i="16" s="1"/>
  <c r="AW74" i="13"/>
  <c r="S249" i="16" s="1"/>
  <c r="BC74" i="13"/>
  <c r="AJ74"/>
  <c r="F249" i="16" s="1"/>
  <c r="AL74" i="13"/>
  <c r="H249" i="16" s="1"/>
  <c r="AV74" i="13"/>
  <c r="R249" i="16" s="1"/>
  <c r="BB74" i="13"/>
  <c r="AP74"/>
  <c r="L249" i="16" s="1"/>
  <c r="AM74" i="13"/>
  <c r="I249" i="16" s="1"/>
  <c r="AY74" i="13"/>
  <c r="U249" i="16" s="1"/>
  <c r="AQ74" i="13"/>
  <c r="M249" i="16" s="1"/>
  <c r="AF74" i="13"/>
  <c r="B249" i="16" s="1"/>
  <c r="AG74" i="13"/>
  <c r="C249" i="16" s="1"/>
  <c r="BF74" i="13"/>
  <c r="AT74"/>
  <c r="P249" i="16" s="1"/>
  <c r="C119"/>
  <c r="B36"/>
  <c r="L76" s="1"/>
  <c r="M76" s="1"/>
  <c r="O76" s="1"/>
  <c r="S192" i="13"/>
  <c r="X203"/>
  <c r="Y204"/>
  <c r="Z25"/>
  <c r="AD25" s="1"/>
  <c r="AH25" s="1"/>
  <c r="AL25" s="1"/>
  <c r="AP25" s="1"/>
  <c r="AC210"/>
  <c r="AA210"/>
  <c r="DG25"/>
  <c r="AA49"/>
  <c r="BD47"/>
  <c r="AE23"/>
  <c r="AQ35"/>
  <c r="AT35"/>
  <c r="AP59" l="1"/>
  <c r="FC11"/>
  <c r="FF11"/>
  <c r="AF24"/>
  <c r="N76" i="16"/>
  <c r="J119"/>
  <c r="X204" i="13"/>
  <c r="Y205"/>
  <c r="CY25"/>
  <c r="V26" s="1"/>
  <c r="R49"/>
  <c r="Y210" s="1"/>
  <c r="BP24"/>
  <c r="CZ49"/>
  <c r="DD49"/>
  <c r="CY48"/>
  <c r="BH170"/>
  <c r="BD171" s="1"/>
  <c r="AZ172" s="1"/>
  <c r="AV173" s="1"/>
  <c r="AR174" s="1"/>
  <c r="AN175" s="1"/>
  <c r="AJ176" s="1"/>
  <c r="AF177" s="1"/>
  <c r="AB178" s="1"/>
  <c r="BE47"/>
  <c r="BH46"/>
  <c r="AI23"/>
  <c r="AQ59" s="1"/>
  <c r="AX35"/>
  <c r="AU35"/>
  <c r="AB24" l="1"/>
  <c r="AD48"/>
  <c r="AE48" s="1"/>
  <c r="BL24"/>
  <c r="BQ190" s="1"/>
  <c r="BM191" s="1"/>
  <c r="BI192" s="1"/>
  <c r="BE193" s="1"/>
  <c r="BA194" s="1"/>
  <c r="AW195" s="1"/>
  <c r="AS196" s="1"/>
  <c r="AO197" s="1"/>
  <c r="AK198" s="1"/>
  <c r="AG199" s="1"/>
  <c r="AC200" s="1"/>
  <c r="BN48"/>
  <c r="X205"/>
  <c r="Y206"/>
  <c r="CX25"/>
  <c r="Z26"/>
  <c r="AD26" s="1"/>
  <c r="AH26" s="1"/>
  <c r="AL26" s="1"/>
  <c r="AP26" s="1"/>
  <c r="BD24"/>
  <c r="BB48" s="1"/>
  <c r="BU190"/>
  <c r="BQ191" s="1"/>
  <c r="BM192" s="1"/>
  <c r="BI193" s="1"/>
  <c r="BE194" s="1"/>
  <c r="BA195" s="1"/>
  <c r="AW196" s="1"/>
  <c r="AS197" s="1"/>
  <c r="AO198" s="1"/>
  <c r="AK199" s="1"/>
  <c r="AG200" s="1"/>
  <c r="AC201" s="1"/>
  <c r="BS190"/>
  <c r="BO191" s="1"/>
  <c r="BK192" s="1"/>
  <c r="BG193" s="1"/>
  <c r="BC194" s="1"/>
  <c r="AY195" s="1"/>
  <c r="AU196" s="1"/>
  <c r="AQ197" s="1"/>
  <c r="AM198" s="1"/>
  <c r="AI199" s="1"/>
  <c r="AE200" s="1"/>
  <c r="AA201" s="1"/>
  <c r="Y211"/>
  <c r="N159"/>
  <c r="BL150"/>
  <c r="BH151" s="1"/>
  <c r="BD152" s="1"/>
  <c r="AZ153" s="1"/>
  <c r="AV154" s="1"/>
  <c r="AR155" s="1"/>
  <c r="AN156" s="1"/>
  <c r="AJ157" s="1"/>
  <c r="AF158" s="1"/>
  <c r="AB159" s="1"/>
  <c r="BI46"/>
  <c r="AM23"/>
  <c r="AR59" s="1"/>
  <c r="AS59" s="1"/>
  <c r="AT59" s="1"/>
  <c r="AU59" s="1"/>
  <c r="AY35"/>
  <c r="CZ35" s="1"/>
  <c r="CY36"/>
  <c r="DD35"/>
  <c r="BO190" l="1"/>
  <c r="BK191" s="1"/>
  <c r="BG192" s="1"/>
  <c r="BC193" s="1"/>
  <c r="AY194" s="1"/>
  <c r="AU195" s="1"/>
  <c r="AQ196" s="1"/>
  <c r="AM197" s="1"/>
  <c r="AI198" s="1"/>
  <c r="AE199" s="1"/>
  <c r="AA200" s="1"/>
  <c r="Z48"/>
  <c r="AA48" s="1"/>
  <c r="X24"/>
  <c r="FA9" s="1"/>
  <c r="BH24"/>
  <c r="BJ48"/>
  <c r="V36"/>
  <c r="X206"/>
  <c r="Y207"/>
  <c r="X207" s="1"/>
  <c r="CY26"/>
  <c r="CX26" s="1"/>
  <c r="P159"/>
  <c r="F119" i="16" s="1"/>
  <c r="O159" i="13"/>
  <c r="C36" i="16"/>
  <c r="E36" s="1"/>
  <c r="F159" i="13"/>
  <c r="D119" i="16"/>
  <c r="X211" i="13"/>
  <c r="L154" s="1"/>
  <c r="Y212"/>
  <c r="BO48"/>
  <c r="BG190"/>
  <c r="BC191" s="1"/>
  <c r="AY192" s="1"/>
  <c r="AU193" s="1"/>
  <c r="AQ194" s="1"/>
  <c r="AM195" s="1"/>
  <c r="AI196" s="1"/>
  <c r="AE197" s="1"/>
  <c r="AA198" s="1"/>
  <c r="BI190"/>
  <c r="BE191" s="1"/>
  <c r="BA192" s="1"/>
  <c r="AW193" s="1"/>
  <c r="AS194" s="1"/>
  <c r="AO195" s="1"/>
  <c r="AK196" s="1"/>
  <c r="AG197" s="1"/>
  <c r="AC198" s="1"/>
  <c r="AZ24"/>
  <c r="AX48" s="1"/>
  <c r="AR49"/>
  <c r="AS49" s="1"/>
  <c r="AN49"/>
  <c r="AO49" s="1"/>
  <c r="AQ23"/>
  <c r="V48" l="1"/>
  <c r="Z36"/>
  <c r="AA36" s="1"/>
  <c r="BF48"/>
  <c r="BK190"/>
  <c r="BG191" s="1"/>
  <c r="BC192" s="1"/>
  <c r="AY193" s="1"/>
  <c r="AU194" s="1"/>
  <c r="AQ195" s="1"/>
  <c r="AM196" s="1"/>
  <c r="AI197" s="1"/>
  <c r="AE198" s="1"/>
  <c r="AA199" s="1"/>
  <c r="BM190"/>
  <c r="BI191" s="1"/>
  <c r="BE192" s="1"/>
  <c r="BA193" s="1"/>
  <c r="AW194" s="1"/>
  <c r="AS195" s="1"/>
  <c r="AO196" s="1"/>
  <c r="AK197" s="1"/>
  <c r="AG198" s="1"/>
  <c r="AC199" s="1"/>
  <c r="Q192"/>
  <c r="R192"/>
  <c r="G36" i="16" s="1"/>
  <c r="G159" i="13"/>
  <c r="P192"/>
  <c r="J192"/>
  <c r="M192"/>
  <c r="R159"/>
  <c r="H119" i="16" s="1"/>
  <c r="N192" i="13"/>
  <c r="K192"/>
  <c r="O192"/>
  <c r="L192"/>
  <c r="G119" i="16"/>
  <c r="BK48" i="13"/>
  <c r="X212"/>
  <c r="Y213"/>
  <c r="BE190"/>
  <c r="BA191" s="1"/>
  <c r="AW192" s="1"/>
  <c r="AS193" s="1"/>
  <c r="AO194" s="1"/>
  <c r="AK195" s="1"/>
  <c r="AG196" s="1"/>
  <c r="AC197" s="1"/>
  <c r="BC190"/>
  <c r="AY191" s="1"/>
  <c r="AU192" s="1"/>
  <c r="AQ193" s="1"/>
  <c r="AM194" s="1"/>
  <c r="AI195" s="1"/>
  <c r="AE196" s="1"/>
  <c r="AA197" s="1"/>
  <c r="AV24"/>
  <c r="S187"/>
  <c r="C114" i="16"/>
  <c r="B31"/>
  <c r="L71" s="1"/>
  <c r="M71" s="1"/>
  <c r="Y215" i="13"/>
  <c r="AU23"/>
  <c r="AD36" l="1"/>
  <c r="AE36" s="1"/>
  <c r="AR24"/>
  <c r="AP48" s="1"/>
  <c r="AT48"/>
  <c r="K238"/>
  <c r="H36" i="16" s="1"/>
  <c r="J238" i="13"/>
  <c r="F36" i="16" s="1"/>
  <c r="J114"/>
  <c r="O71"/>
  <c r="N71"/>
  <c r="BG48" i="13"/>
  <c r="X213"/>
  <c r="Y214"/>
  <c r="BA190"/>
  <c r="AW191" s="1"/>
  <c r="AS192" s="1"/>
  <c r="AO193" s="1"/>
  <c r="AK194" s="1"/>
  <c r="AG195" s="1"/>
  <c r="AC196" s="1"/>
  <c r="AY190"/>
  <c r="AU191" s="1"/>
  <c r="AQ192" s="1"/>
  <c r="AM193" s="1"/>
  <c r="AI194" s="1"/>
  <c r="AE195" s="1"/>
  <c r="AA196" s="1"/>
  <c r="X215"/>
  <c r="AY23"/>
  <c r="DF23" s="1"/>
  <c r="FB7" s="1"/>
  <c r="AH36"/>
  <c r="R36" l="1"/>
  <c r="W24"/>
  <c r="AA24" s="1"/>
  <c r="AW190"/>
  <c r="AS191" s="1"/>
  <c r="AO192" s="1"/>
  <c r="AK193" s="1"/>
  <c r="AG194" s="1"/>
  <c r="AC195" s="1"/>
  <c r="AU190"/>
  <c r="AQ191" s="1"/>
  <c r="AM192" s="1"/>
  <c r="AI193" s="1"/>
  <c r="AE194" s="1"/>
  <c r="AA195" s="1"/>
  <c r="DG24"/>
  <c r="BC48"/>
  <c r="X214"/>
  <c r="AL36"/>
  <c r="AI36"/>
  <c r="AZ23" l="1"/>
  <c r="FC10"/>
  <c r="AE24"/>
  <c r="AG190"/>
  <c r="AC191" s="1"/>
  <c r="AE190"/>
  <c r="AA191" s="1"/>
  <c r="R48"/>
  <c r="EZ9"/>
  <c r="FE9" s="1"/>
  <c r="AN60"/>
  <c r="AO60" s="1"/>
  <c r="AP60" s="1"/>
  <c r="AA190"/>
  <c r="AC190"/>
  <c r="AY48"/>
  <c r="AM36"/>
  <c r="AP36"/>
  <c r="AV23" l="1"/>
  <c r="BE170"/>
  <c r="BA171" s="1"/>
  <c r="AW172" s="1"/>
  <c r="AS173" s="1"/>
  <c r="AO174" s="1"/>
  <c r="AK175" s="1"/>
  <c r="AG176" s="1"/>
  <c r="AC177" s="1"/>
  <c r="BC170"/>
  <c r="AY171" s="1"/>
  <c r="AU172" s="1"/>
  <c r="AQ173" s="1"/>
  <c r="AM174" s="1"/>
  <c r="AI175" s="1"/>
  <c r="AE176" s="1"/>
  <c r="AA177" s="1"/>
  <c r="AI24"/>
  <c r="AK190"/>
  <c r="AG191" s="1"/>
  <c r="AC192" s="1"/>
  <c r="AI190"/>
  <c r="AE191" s="1"/>
  <c r="AA192" s="1"/>
  <c r="AQ48"/>
  <c r="DD48"/>
  <c r="AU48"/>
  <c r="CY47"/>
  <c r="AX47" s="1"/>
  <c r="AQ36"/>
  <c r="AT36"/>
  <c r="AT47" l="1"/>
  <c r="AU47" s="1"/>
  <c r="AY47"/>
  <c r="AY170"/>
  <c r="AU171" s="1"/>
  <c r="AQ172" s="1"/>
  <c r="AM173" s="1"/>
  <c r="AI174" s="1"/>
  <c r="AE175" s="1"/>
  <c r="AA176" s="1"/>
  <c r="BA170"/>
  <c r="AW171" s="1"/>
  <c r="AS172" s="1"/>
  <c r="AO173" s="1"/>
  <c r="AK174" s="1"/>
  <c r="AG175" s="1"/>
  <c r="AC176" s="1"/>
  <c r="AR23"/>
  <c r="AM190"/>
  <c r="AI191" s="1"/>
  <c r="AE192" s="1"/>
  <c r="AA193" s="1"/>
  <c r="AO190"/>
  <c r="AK191" s="1"/>
  <c r="AG192" s="1"/>
  <c r="AC193" s="1"/>
  <c r="DF24"/>
  <c r="AQ60"/>
  <c r="AR60" s="1"/>
  <c r="CN48"/>
  <c r="CJ48"/>
  <c r="CF48"/>
  <c r="AV48"/>
  <c r="AW48" s="1"/>
  <c r="CB48"/>
  <c r="BX48"/>
  <c r="BT48"/>
  <c r="BP48"/>
  <c r="BL48"/>
  <c r="BH48"/>
  <c r="BD48"/>
  <c r="AZ48"/>
  <c r="X21"/>
  <c r="V45" s="1"/>
  <c r="W45" s="1"/>
  <c r="AX36"/>
  <c r="DD36" s="1"/>
  <c r="AU36"/>
  <c r="AP47" l="1"/>
  <c r="AQ47" s="1"/>
  <c r="AU170"/>
  <c r="AQ171" s="1"/>
  <c r="AM172" s="1"/>
  <c r="AI173" s="1"/>
  <c r="AE174" s="1"/>
  <c r="AA175" s="1"/>
  <c r="AW170"/>
  <c r="AS171" s="1"/>
  <c r="AO172" s="1"/>
  <c r="AK173" s="1"/>
  <c r="AG174" s="1"/>
  <c r="AC175" s="1"/>
  <c r="AN23"/>
  <c r="AJ23" s="1"/>
  <c r="FB8"/>
  <c r="FB9"/>
  <c r="R37"/>
  <c r="Y190" s="1"/>
  <c r="Y191" s="1"/>
  <c r="FE8"/>
  <c r="W36" s="1"/>
  <c r="DA49"/>
  <c r="AR48"/>
  <c r="AS48" s="1"/>
  <c r="CJ190"/>
  <c r="CF191" s="1"/>
  <c r="CB192" s="1"/>
  <c r="BX193" s="1"/>
  <c r="BT194" s="1"/>
  <c r="BP195" s="1"/>
  <c r="BL196" s="1"/>
  <c r="BH197" s="1"/>
  <c r="BD198" s="1"/>
  <c r="AZ199" s="1"/>
  <c r="AV200" s="1"/>
  <c r="AR201" s="1"/>
  <c r="AN202" s="1"/>
  <c r="AJ203" s="1"/>
  <c r="AF204" s="1"/>
  <c r="AB205" s="1"/>
  <c r="CG48"/>
  <c r="CN190"/>
  <c r="CJ191" s="1"/>
  <c r="CF192" s="1"/>
  <c r="CB193" s="1"/>
  <c r="BX194" s="1"/>
  <c r="BT195" s="1"/>
  <c r="BP196" s="1"/>
  <c r="BL197" s="1"/>
  <c r="BH198" s="1"/>
  <c r="BD199" s="1"/>
  <c r="AZ200" s="1"/>
  <c r="AV201" s="1"/>
  <c r="AR202" s="1"/>
  <c r="AN203" s="1"/>
  <c r="AJ204" s="1"/>
  <c r="AF205" s="1"/>
  <c r="AB206" s="1"/>
  <c r="CK48"/>
  <c r="CR190"/>
  <c r="CN191" s="1"/>
  <c r="CJ192" s="1"/>
  <c r="CF193" s="1"/>
  <c r="CB194" s="1"/>
  <c r="BX195" s="1"/>
  <c r="BT196" s="1"/>
  <c r="BP197" s="1"/>
  <c r="BL198" s="1"/>
  <c r="BH199" s="1"/>
  <c r="BD200" s="1"/>
  <c r="AZ201" s="1"/>
  <c r="AV202" s="1"/>
  <c r="AR203" s="1"/>
  <c r="AN204" s="1"/>
  <c r="AJ205" s="1"/>
  <c r="AF206" s="1"/>
  <c r="AB207" s="1"/>
  <c r="CO48"/>
  <c r="CB190"/>
  <c r="BX191" s="1"/>
  <c r="BT192" s="1"/>
  <c r="BP193" s="1"/>
  <c r="BL194" s="1"/>
  <c r="BH195" s="1"/>
  <c r="BD196" s="1"/>
  <c r="AZ197" s="1"/>
  <c r="AV198" s="1"/>
  <c r="AR199" s="1"/>
  <c r="AN200" s="1"/>
  <c r="AJ201" s="1"/>
  <c r="AF202" s="1"/>
  <c r="AB203" s="1"/>
  <c r="BY48"/>
  <c r="CF190"/>
  <c r="CB191" s="1"/>
  <c r="BX192" s="1"/>
  <c r="BT193" s="1"/>
  <c r="BP194" s="1"/>
  <c r="BL195" s="1"/>
  <c r="BH196" s="1"/>
  <c r="BD197" s="1"/>
  <c r="AZ198" s="1"/>
  <c r="AV199" s="1"/>
  <c r="AR200" s="1"/>
  <c r="AN201" s="1"/>
  <c r="AJ202" s="1"/>
  <c r="AF203" s="1"/>
  <c r="AB204" s="1"/>
  <c r="CC48"/>
  <c r="BX190"/>
  <c r="BT191" s="1"/>
  <c r="BP192" s="1"/>
  <c r="BL193" s="1"/>
  <c r="BH194" s="1"/>
  <c r="BD195" s="1"/>
  <c r="AZ196" s="1"/>
  <c r="AV197" s="1"/>
  <c r="AR198" s="1"/>
  <c r="AN199" s="1"/>
  <c r="AJ200" s="1"/>
  <c r="AF201" s="1"/>
  <c r="AB202" s="1"/>
  <c r="BU48"/>
  <c r="BL190"/>
  <c r="BH191" s="1"/>
  <c r="BD192" s="1"/>
  <c r="AZ193" s="1"/>
  <c r="AV194" s="1"/>
  <c r="AR195" s="1"/>
  <c r="AN196" s="1"/>
  <c r="AJ197" s="1"/>
  <c r="AF198" s="1"/>
  <c r="AB199" s="1"/>
  <c r="BI48"/>
  <c r="BE48"/>
  <c r="BT190"/>
  <c r="BP191" s="1"/>
  <c r="BL192" s="1"/>
  <c r="BH193" s="1"/>
  <c r="BD194" s="1"/>
  <c r="AZ195" s="1"/>
  <c r="AV196" s="1"/>
  <c r="AR197" s="1"/>
  <c r="AN198" s="1"/>
  <c r="AJ199" s="1"/>
  <c r="AF200" s="1"/>
  <c r="AB201" s="1"/>
  <c r="BQ48"/>
  <c r="BA48"/>
  <c r="BP190"/>
  <c r="BL191" s="1"/>
  <c r="BH192" s="1"/>
  <c r="BD193" s="1"/>
  <c r="AZ194" s="1"/>
  <c r="AV195" s="1"/>
  <c r="AR196" s="1"/>
  <c r="AN197" s="1"/>
  <c r="AJ198" s="1"/>
  <c r="AF199" s="1"/>
  <c r="AB200" s="1"/>
  <c r="BM48"/>
  <c r="AC130"/>
  <c r="O130" s="1"/>
  <c r="R163" s="1"/>
  <c r="X45"/>
  <c r="Y45" s="1"/>
  <c r="AA130"/>
  <c r="P130" s="1"/>
  <c r="AY36"/>
  <c r="CY37"/>
  <c r="AF23" l="1"/>
  <c r="AO170"/>
  <c r="AK171" s="1"/>
  <c r="AG172" s="1"/>
  <c r="AC173" s="1"/>
  <c r="O157" s="1"/>
  <c r="AM170"/>
  <c r="AI171" s="1"/>
  <c r="AE172" s="1"/>
  <c r="AA173" s="1"/>
  <c r="P157" s="1"/>
  <c r="F117" i="16" s="1"/>
  <c r="AQ170" i="13"/>
  <c r="AM171" s="1"/>
  <c r="AI172" s="1"/>
  <c r="AE173" s="1"/>
  <c r="AA174" s="1"/>
  <c r="P158" s="1"/>
  <c r="F118" i="16" s="1"/>
  <c r="AL47" i="13"/>
  <c r="AM47" s="1"/>
  <c r="AS170"/>
  <c r="AO171" s="1"/>
  <c r="AK172" s="1"/>
  <c r="AG173" s="1"/>
  <c r="AC174" s="1"/>
  <c r="O158" s="1"/>
  <c r="CZ36"/>
  <c r="X191"/>
  <c r="Y192"/>
  <c r="DA50"/>
  <c r="DB50" s="1"/>
  <c r="V37"/>
  <c r="Q163"/>
  <c r="G130"/>
  <c r="P163"/>
  <c r="J163"/>
  <c r="AR22"/>
  <c r="AP46" s="1"/>
  <c r="G7" i="16"/>
  <c r="G90"/>
  <c r="K163" i="13"/>
  <c r="R130"/>
  <c r="H90" i="16" s="1"/>
  <c r="L163" i="13"/>
  <c r="M163"/>
  <c r="F90" i="16"/>
  <c r="N163" i="13"/>
  <c r="O163"/>
  <c r="AK170" l="1"/>
  <c r="AG171" s="1"/>
  <c r="AC172" s="1"/>
  <c r="O156" s="1"/>
  <c r="AI170"/>
  <c r="AE171" s="1"/>
  <c r="AA172" s="1"/>
  <c r="P156" s="1"/>
  <c r="F116" i="16" s="1"/>
  <c r="AB23" i="13"/>
  <c r="G117" i="16"/>
  <c r="M190" i="13"/>
  <c r="R157"/>
  <c r="H117" i="16" s="1"/>
  <c r="J190" i="13"/>
  <c r="R190"/>
  <c r="G34" i="16" s="1"/>
  <c r="G157" i="13"/>
  <c r="O190"/>
  <c r="K190"/>
  <c r="Q190"/>
  <c r="P190"/>
  <c r="N190"/>
  <c r="L190"/>
  <c r="AH47"/>
  <c r="AI47" s="1"/>
  <c r="Q191"/>
  <c r="N191"/>
  <c r="R191"/>
  <c r="G35" i="16" s="1"/>
  <c r="R158" i="13"/>
  <c r="H118" i="16" s="1"/>
  <c r="G158" i="13"/>
  <c r="J191"/>
  <c r="L191"/>
  <c r="K191"/>
  <c r="P191"/>
  <c r="M191"/>
  <c r="G118" i="16"/>
  <c r="O191" i="13"/>
  <c r="X192"/>
  <c r="Y193"/>
  <c r="X193" s="1"/>
  <c r="W37"/>
  <c r="Z37"/>
  <c r="AA37" s="1"/>
  <c r="X50"/>
  <c r="Y50" s="1"/>
  <c r="AB50"/>
  <c r="DB49"/>
  <c r="P99"/>
  <c r="R99" s="1"/>
  <c r="M99" s="1"/>
  <c r="F76" i="16" s="1"/>
  <c r="J209" i="13"/>
  <c r="F7" i="16" s="1"/>
  <c r="N154" i="13"/>
  <c r="AN22"/>
  <c r="AL46" s="1"/>
  <c r="AU150"/>
  <c r="AQ151" s="1"/>
  <c r="AM152" s="1"/>
  <c r="AI153" s="1"/>
  <c r="AE154" s="1"/>
  <c r="AA155" s="1"/>
  <c r="P153" s="1"/>
  <c r="F113" i="16" s="1"/>
  <c r="AW150" i="13"/>
  <c r="AS151" s="1"/>
  <c r="AO152" s="1"/>
  <c r="AK153" s="1"/>
  <c r="AG154" s="1"/>
  <c r="AC155" s="1"/>
  <c r="O153" s="1"/>
  <c r="AD38"/>
  <c r="X23" l="1"/>
  <c r="AG170"/>
  <c r="AC171" s="1"/>
  <c r="O155" s="1"/>
  <c r="AE170"/>
  <c r="AA171" s="1"/>
  <c r="P155" s="1"/>
  <c r="F115" i="16" s="1"/>
  <c r="G116"/>
  <c r="J189" i="13"/>
  <c r="P189"/>
  <c r="G156"/>
  <c r="K189"/>
  <c r="L189"/>
  <c r="Q189"/>
  <c r="R156"/>
  <c r="H116" i="16" s="1"/>
  <c r="R189" i="13"/>
  <c r="G33" i="16" s="1"/>
  <c r="O189" i="13"/>
  <c r="M189"/>
  <c r="N189"/>
  <c r="J236"/>
  <c r="F34" i="16" s="1"/>
  <c r="K236" i="13"/>
  <c r="H34" i="16" s="1"/>
  <c r="AD47" i="13"/>
  <c r="AE47" s="1"/>
  <c r="J237"/>
  <c r="F35" i="16" s="1"/>
  <c r="K237" i="13"/>
  <c r="H35" i="16" s="1"/>
  <c r="AD37" i="13"/>
  <c r="AJ49"/>
  <c r="AK49" s="1"/>
  <c r="AF49"/>
  <c r="AG49" s="1"/>
  <c r="DF50"/>
  <c r="P76" s="1"/>
  <c r="R76" s="1"/>
  <c r="M76" s="1"/>
  <c r="AC50"/>
  <c r="DC50" s="1"/>
  <c r="AF230"/>
  <c r="AB231" s="1"/>
  <c r="AB49"/>
  <c r="AC49" s="1"/>
  <c r="X49"/>
  <c r="AH61"/>
  <c r="AI61" s="1"/>
  <c r="Q186"/>
  <c r="R186"/>
  <c r="G30" i="16" s="1"/>
  <c r="R153" i="13"/>
  <c r="H113" i="16" s="1"/>
  <c r="G153" i="13"/>
  <c r="K186"/>
  <c r="N186"/>
  <c r="M186"/>
  <c r="L186"/>
  <c r="J186"/>
  <c r="O186"/>
  <c r="P186"/>
  <c r="G113" i="16"/>
  <c r="D114"/>
  <c r="C31"/>
  <c r="E31" s="1"/>
  <c r="F154" i="13"/>
  <c r="AQ46"/>
  <c r="AS150"/>
  <c r="AO151" s="1"/>
  <c r="AK152" s="1"/>
  <c r="AG153" s="1"/>
  <c r="AC154" s="1"/>
  <c r="O152" s="1"/>
  <c r="AQ150"/>
  <c r="AM151" s="1"/>
  <c r="AI152" s="1"/>
  <c r="AE153" s="1"/>
  <c r="AA154" s="1"/>
  <c r="P152" s="1"/>
  <c r="F112" i="16" s="1"/>
  <c r="AJ22" i="13"/>
  <c r="AH46" s="1"/>
  <c r="AL37"/>
  <c r="AH38"/>
  <c r="AE38"/>
  <c r="K235" l="1"/>
  <c r="H33" i="16" s="1"/>
  <c r="J235" i="13"/>
  <c r="F33" i="16" s="1"/>
  <c r="AC170" i="13"/>
  <c r="O154" s="1"/>
  <c r="AA170"/>
  <c r="P154" s="1"/>
  <c r="F114" i="16" s="1"/>
  <c r="FA8" i="13"/>
  <c r="FF8" s="1"/>
  <c r="DG23"/>
  <c r="Q188"/>
  <c r="G115" i="16"/>
  <c r="J188" i="13"/>
  <c r="R188"/>
  <c r="G32" i="16" s="1"/>
  <c r="M188" i="13"/>
  <c r="G155"/>
  <c r="L188"/>
  <c r="P188"/>
  <c r="O188"/>
  <c r="K188"/>
  <c r="N188"/>
  <c r="R155"/>
  <c r="H115" i="16" s="1"/>
  <c r="Z47" i="13"/>
  <c r="AE37"/>
  <c r="AH37"/>
  <c r="AI37" s="1"/>
  <c r="Q76"/>
  <c r="S76" s="1"/>
  <c r="AH62" s="1"/>
  <c r="P100"/>
  <c r="R100" s="1"/>
  <c r="M100" s="1"/>
  <c r="F77" i="16" s="1"/>
  <c r="P88" i="13"/>
  <c r="R88" s="1"/>
  <c r="M88" s="1"/>
  <c r="F65" i="16" s="1"/>
  <c r="DF49" i="13"/>
  <c r="P75" s="1"/>
  <c r="R75" s="1"/>
  <c r="M75" s="1"/>
  <c r="AF48"/>
  <c r="AG48" s="1"/>
  <c r="Y49"/>
  <c r="DC49" s="1"/>
  <c r="F53" i="16"/>
  <c r="AM62" i="13"/>
  <c r="K232"/>
  <c r="H30" i="16" s="1"/>
  <c r="J232" i="13"/>
  <c r="F30" i="16" s="1"/>
  <c r="Q185" i="13"/>
  <c r="R185"/>
  <c r="G29" i="16" s="1"/>
  <c r="BD34" i="13"/>
  <c r="BE34" s="1"/>
  <c r="BH34"/>
  <c r="BI34" s="1"/>
  <c r="G152"/>
  <c r="P185"/>
  <c r="K185"/>
  <c r="O185"/>
  <c r="L185"/>
  <c r="J185"/>
  <c r="M185"/>
  <c r="G112" i="16"/>
  <c r="R152" i="13"/>
  <c r="H112" i="16" s="1"/>
  <c r="N185" i="13"/>
  <c r="AO150"/>
  <c r="AK151" s="1"/>
  <c r="AG152" s="1"/>
  <c r="AC153" s="1"/>
  <c r="O151" s="1"/>
  <c r="AM150"/>
  <c r="AI151" s="1"/>
  <c r="AE152" s="1"/>
  <c r="AA153" s="1"/>
  <c r="P151" s="1"/>
  <c r="F111" i="16" s="1"/>
  <c r="AF22" i="13"/>
  <c r="AD46" s="1"/>
  <c r="AM46"/>
  <c r="Y174"/>
  <c r="AP37"/>
  <c r="AT37" s="1"/>
  <c r="AM37"/>
  <c r="AI38"/>
  <c r="AL38"/>
  <c r="Y178"/>
  <c r="AN35"/>
  <c r="AV35"/>
  <c r="AR35"/>
  <c r="AZ35"/>
  <c r="K234" l="1"/>
  <c r="H32" i="16" s="1"/>
  <c r="J234" i="13"/>
  <c r="F32" i="16" s="1"/>
  <c r="AA47" i="13"/>
  <c r="M187"/>
  <c r="O187"/>
  <c r="Q187"/>
  <c r="L187"/>
  <c r="J187"/>
  <c r="G154"/>
  <c r="N187"/>
  <c r="G114" i="16"/>
  <c r="K187" i="13"/>
  <c r="R154"/>
  <c r="H114" i="16" s="1"/>
  <c r="R187" i="13"/>
  <c r="G31" i="16" s="1"/>
  <c r="P187" i="13"/>
  <c r="V47"/>
  <c r="W47" s="1"/>
  <c r="FC9"/>
  <c r="FF9" s="1"/>
  <c r="W48" s="1"/>
  <c r="CZ48" s="1"/>
  <c r="R47"/>
  <c r="Y170" s="1"/>
  <c r="Y171" s="1"/>
  <c r="AV47"/>
  <c r="AW47" s="1"/>
  <c r="AR47"/>
  <c r="AS47" s="1"/>
  <c r="AZ47"/>
  <c r="BA47" s="1"/>
  <c r="AN47"/>
  <c r="N158"/>
  <c r="C35" i="16" s="1"/>
  <c r="E35" s="1"/>
  <c r="Y175" i="13"/>
  <c r="Q75"/>
  <c r="S75" s="1"/>
  <c r="K87" s="1"/>
  <c r="H52" i="16" s="1"/>
  <c r="K88" i="13"/>
  <c r="H53" i="16" s="1"/>
  <c r="P87" i="13"/>
  <c r="R87" s="1"/>
  <c r="M87" s="1"/>
  <c r="F64" i="16" s="1"/>
  <c r="AM61" i="13"/>
  <c r="F52" i="16"/>
  <c r="AI62" i="13"/>
  <c r="AF73" s="1"/>
  <c r="B248" i="16" s="1"/>
  <c r="K231" i="13"/>
  <c r="H29" i="16" s="1"/>
  <c r="J231" i="13"/>
  <c r="F29" i="16" s="1"/>
  <c r="Q184" i="13"/>
  <c r="R184"/>
  <c r="G28" i="16" s="1"/>
  <c r="N184" i="13"/>
  <c r="J184"/>
  <c r="P184"/>
  <c r="M184"/>
  <c r="G151"/>
  <c r="R151"/>
  <c r="H111" i="16" s="1"/>
  <c r="L184" i="13"/>
  <c r="O184"/>
  <c r="G111" i="16"/>
  <c r="K184" i="13"/>
  <c r="AU37"/>
  <c r="AX37"/>
  <c r="AI46"/>
  <c r="P97"/>
  <c r="R97" s="1"/>
  <c r="M97" s="1"/>
  <c r="F74" i="16" s="1"/>
  <c r="AK150" i="13"/>
  <c r="AG151" s="1"/>
  <c r="AC152" s="1"/>
  <c r="O150" s="1"/>
  <c r="AI150"/>
  <c r="AE151" s="1"/>
  <c r="AA152" s="1"/>
  <c r="P150" s="1"/>
  <c r="F110" i="16" s="1"/>
  <c r="AB22" i="13"/>
  <c r="Z46" s="1"/>
  <c r="AQ37"/>
  <c r="AP38"/>
  <c r="AM38"/>
  <c r="X178"/>
  <c r="AV36"/>
  <c r="AZ36"/>
  <c r="AN36"/>
  <c r="AR36"/>
  <c r="BA35"/>
  <c r="AW35"/>
  <c r="AS35"/>
  <c r="AO35"/>
  <c r="K233" l="1"/>
  <c r="H31" i="16" s="1"/>
  <c r="J233" i="13"/>
  <c r="F31" i="16" s="1"/>
  <c r="N155" i="13"/>
  <c r="X171"/>
  <c r="L155" s="1"/>
  <c r="Y172"/>
  <c r="CZ47"/>
  <c r="DD47"/>
  <c r="CY46"/>
  <c r="D118" i="16"/>
  <c r="AO47" i="13"/>
  <c r="X174"/>
  <c r="Y176"/>
  <c r="X175"/>
  <c r="K230"/>
  <c r="H28" i="16" s="1"/>
  <c r="AQ73" i="13"/>
  <c r="M248" i="16" s="1"/>
  <c r="AN73" i="13"/>
  <c r="J248" i="16" s="1"/>
  <c r="AG73" i="13"/>
  <c r="C248" i="16" s="1"/>
  <c r="BA73" i="13"/>
  <c r="W248" i="16" s="1"/>
  <c r="AO73" i="13"/>
  <c r="K248" i="16" s="1"/>
  <c r="AI73" i="13"/>
  <c r="E248" i="16" s="1"/>
  <c r="AL73" i="13"/>
  <c r="H248" i="16" s="1"/>
  <c r="AR73" i="13"/>
  <c r="N248" i="16" s="1"/>
  <c r="AK73" i="13"/>
  <c r="G248" i="16" s="1"/>
  <c r="AX73" i="13"/>
  <c r="T248" i="16" s="1"/>
  <c r="BE73" i="13"/>
  <c r="AP73"/>
  <c r="L248" i="16" s="1"/>
  <c r="BD73" i="13"/>
  <c r="BF73"/>
  <c r="AV73"/>
  <c r="R248" i="16" s="1"/>
  <c r="AH73" i="13"/>
  <c r="D248" i="16" s="1"/>
  <c r="AT73" i="13"/>
  <c r="P248" i="16" s="1"/>
  <c r="AW73" i="13"/>
  <c r="S248" i="16" s="1"/>
  <c r="AJ73" i="13"/>
  <c r="F248" i="16" s="1"/>
  <c r="AU73" i="13"/>
  <c r="Q248" i="16" s="1"/>
  <c r="AM73" i="13"/>
  <c r="I248" i="16" s="1"/>
  <c r="AS73" i="13"/>
  <c r="O248" i="16" s="1"/>
  <c r="AZ73" i="13"/>
  <c r="V248" i="16" s="1"/>
  <c r="BC73" i="13"/>
  <c r="BB73"/>
  <c r="AY73"/>
  <c r="U248" i="16" s="1"/>
  <c r="J230" i="13"/>
  <c r="F28" i="16" s="1"/>
  <c r="Q183" i="13"/>
  <c r="R183"/>
  <c r="G27" i="16" s="1"/>
  <c r="J183" i="13"/>
  <c r="K183"/>
  <c r="N183"/>
  <c r="M183"/>
  <c r="R150"/>
  <c r="H110" i="16" s="1"/>
  <c r="P183" i="13"/>
  <c r="L183"/>
  <c r="O183"/>
  <c r="G150"/>
  <c r="G110" i="16"/>
  <c r="AY37" i="13"/>
  <c r="BB37"/>
  <c r="L158"/>
  <c r="AH59"/>
  <c r="AI59" s="1"/>
  <c r="X22"/>
  <c r="V46" s="1"/>
  <c r="W46" s="1"/>
  <c r="AE150"/>
  <c r="AA151" s="1"/>
  <c r="P149" s="1"/>
  <c r="F109" i="16" s="1"/>
  <c r="AG150" i="13"/>
  <c r="AC151" s="1"/>
  <c r="O149" s="1"/>
  <c r="AE46"/>
  <c r="AQ38"/>
  <c r="AW36"/>
  <c r="AZ170"/>
  <c r="AV171" s="1"/>
  <c r="AR172" s="1"/>
  <c r="AN173" s="1"/>
  <c r="AJ174" s="1"/>
  <c r="AF175" s="1"/>
  <c r="AB176" s="1"/>
  <c r="BD170"/>
  <c r="AZ171" s="1"/>
  <c r="AV172" s="1"/>
  <c r="AR173" s="1"/>
  <c r="AN174" s="1"/>
  <c r="AJ175" s="1"/>
  <c r="AF176" s="1"/>
  <c r="AB177" s="1"/>
  <c r="BA36"/>
  <c r="AO36"/>
  <c r="AR170"/>
  <c r="AN171" s="1"/>
  <c r="AJ172" s="1"/>
  <c r="AF173" s="1"/>
  <c r="AB174" s="1"/>
  <c r="AV170"/>
  <c r="AR171" s="1"/>
  <c r="AN172" s="1"/>
  <c r="AJ173" s="1"/>
  <c r="AF174" s="1"/>
  <c r="AB175" s="1"/>
  <c r="AS36"/>
  <c r="N156" l="1"/>
  <c r="X172"/>
  <c r="L156" s="1"/>
  <c r="Y173"/>
  <c r="C115" i="16"/>
  <c r="B32"/>
  <c r="L72" s="1"/>
  <c r="M72" s="1"/>
  <c r="S188" i="13"/>
  <c r="D115" i="16"/>
  <c r="C32"/>
  <c r="E32" s="1"/>
  <c r="F155" i="13"/>
  <c r="DA47"/>
  <c r="Y177"/>
  <c r="X176"/>
  <c r="K229"/>
  <c r="H27" i="16" s="1"/>
  <c r="Q182" i="13"/>
  <c r="R182"/>
  <c r="G26" i="16" s="1"/>
  <c r="J229" i="13"/>
  <c r="F27" i="16" s="1"/>
  <c r="S191" i="13"/>
  <c r="C118" i="16"/>
  <c r="B35"/>
  <c r="L75" s="1"/>
  <c r="M75" s="1"/>
  <c r="F158" i="13"/>
  <c r="BC37"/>
  <c r="CZ37" s="1"/>
  <c r="DD37"/>
  <c r="L182"/>
  <c r="R149"/>
  <c r="H109" i="16" s="1"/>
  <c r="O182" i="13"/>
  <c r="P182"/>
  <c r="G109" i="16"/>
  <c r="N182" i="13"/>
  <c r="G149"/>
  <c r="K182"/>
  <c r="J182"/>
  <c r="M182"/>
  <c r="CY38"/>
  <c r="V38" s="1"/>
  <c r="W38" s="1"/>
  <c r="AA46"/>
  <c r="AC150"/>
  <c r="O148" s="1"/>
  <c r="DG22"/>
  <c r="AA150"/>
  <c r="P148" s="1"/>
  <c r="F108" i="16" s="1"/>
  <c r="N96" i="13"/>
  <c r="L96" s="1"/>
  <c r="E73" i="16" s="1"/>
  <c r="N157" i="13" l="1"/>
  <c r="X173"/>
  <c r="L157" s="1"/>
  <c r="O72" i="16"/>
  <c r="J115"/>
  <c r="N72"/>
  <c r="DA48" i="13"/>
  <c r="DB48" s="1"/>
  <c r="DB47"/>
  <c r="D116" i="16"/>
  <c r="C33"/>
  <c r="E33" s="1"/>
  <c r="F156" i="13"/>
  <c r="B33" i="16"/>
  <c r="L73" s="1"/>
  <c r="M73" s="1"/>
  <c r="S189" i="13"/>
  <c r="C116" i="16"/>
  <c r="FC8" i="13"/>
  <c r="X177"/>
  <c r="K228"/>
  <c r="H26" i="16" s="1"/>
  <c r="AF58" i="13"/>
  <c r="AG58" s="1"/>
  <c r="Q181"/>
  <c r="R181"/>
  <c r="G25" i="16" s="1"/>
  <c r="J228" i="13"/>
  <c r="F26" i="16" s="1"/>
  <c r="J118"/>
  <c r="O75"/>
  <c r="N75"/>
  <c r="R46" i="13"/>
  <c r="Y150" s="1"/>
  <c r="CN21"/>
  <c r="L181"/>
  <c r="N181"/>
  <c r="K181"/>
  <c r="M181"/>
  <c r="G108" i="16"/>
  <c r="J181" i="13"/>
  <c r="G148"/>
  <c r="P181"/>
  <c r="R148"/>
  <c r="H108" i="16" s="1"/>
  <c r="O181" i="13"/>
  <c r="DD46"/>
  <c r="CZ46"/>
  <c r="CY45"/>
  <c r="DB45" s="1"/>
  <c r="AB38"/>
  <c r="AF38"/>
  <c r="AJ38"/>
  <c r="AN38"/>
  <c r="AR38"/>
  <c r="X48" l="1"/>
  <c r="Y48" s="1"/>
  <c r="AB48"/>
  <c r="AC48" s="1"/>
  <c r="AJ47"/>
  <c r="AK47" s="1"/>
  <c r="AF47"/>
  <c r="AG47" s="1"/>
  <c r="AB47"/>
  <c r="AC47" s="1"/>
  <c r="X47"/>
  <c r="J116" i="16"/>
  <c r="N73"/>
  <c r="O73"/>
  <c r="F157" i="13"/>
  <c r="B34" i="16"/>
  <c r="L74" s="1"/>
  <c r="M74" s="1"/>
  <c r="C117"/>
  <c r="S190" i="13"/>
  <c r="D117" i="16"/>
  <c r="C34"/>
  <c r="E34" s="1"/>
  <c r="K227" i="13"/>
  <c r="H25" i="16" s="1"/>
  <c r="CJ21" i="13"/>
  <c r="CH45" s="1"/>
  <c r="CL45"/>
  <c r="J227"/>
  <c r="F25" i="16" s="1"/>
  <c r="CY39" i="13"/>
  <c r="V39" s="1"/>
  <c r="W39" s="1"/>
  <c r="DD38"/>
  <c r="CZ38"/>
  <c r="X38"/>
  <c r="DF38" s="1"/>
  <c r="N75" s="1"/>
  <c r="CS130"/>
  <c r="CO131" s="1"/>
  <c r="CK132" s="1"/>
  <c r="CG133" s="1"/>
  <c r="CC134" s="1"/>
  <c r="BY135" s="1"/>
  <c r="BU136" s="1"/>
  <c r="BQ137" s="1"/>
  <c r="BM138" s="1"/>
  <c r="BI139" s="1"/>
  <c r="BE140" s="1"/>
  <c r="BA141" s="1"/>
  <c r="AW142" s="1"/>
  <c r="AS143" s="1"/>
  <c r="AO144" s="1"/>
  <c r="AK145" s="1"/>
  <c r="AG146" s="1"/>
  <c r="AC147" s="1"/>
  <c r="O147" s="1"/>
  <c r="CQ130"/>
  <c r="CM131" s="1"/>
  <c r="CI132" s="1"/>
  <c r="CE133" s="1"/>
  <c r="CA134" s="1"/>
  <c r="BW135" s="1"/>
  <c r="BS136" s="1"/>
  <c r="BO137" s="1"/>
  <c r="BK138" s="1"/>
  <c r="BG139" s="1"/>
  <c r="BC140" s="1"/>
  <c r="AY141" s="1"/>
  <c r="AU142" s="1"/>
  <c r="AQ143" s="1"/>
  <c r="AM144" s="1"/>
  <c r="AI145" s="1"/>
  <c r="AE146" s="1"/>
  <c r="AA147" s="1"/>
  <c r="P147" s="1"/>
  <c r="F107" i="16" s="1"/>
  <c r="Y151" i="13"/>
  <c r="DA46"/>
  <c r="DB46" s="1"/>
  <c r="AV37"/>
  <c r="AZ37"/>
  <c r="AR37"/>
  <c r="BD37"/>
  <c r="AN37"/>
  <c r="CF21"/>
  <c r="CD45" s="1"/>
  <c r="AV210"/>
  <c r="AR211" s="1"/>
  <c r="AN212" s="1"/>
  <c r="AJ213" s="1"/>
  <c r="AF214" s="1"/>
  <c r="AB215" s="1"/>
  <c r="AS38"/>
  <c r="AO38"/>
  <c r="AR210"/>
  <c r="AN211" s="1"/>
  <c r="AJ212" s="1"/>
  <c r="AF213" s="1"/>
  <c r="AB214" s="1"/>
  <c r="AN210"/>
  <c r="AJ211" s="1"/>
  <c r="AF212" s="1"/>
  <c r="AB213" s="1"/>
  <c r="AK38"/>
  <c r="AG38"/>
  <c r="AJ210"/>
  <c r="AF211" s="1"/>
  <c r="AB212" s="1"/>
  <c r="AB210"/>
  <c r="Y38"/>
  <c r="AF210"/>
  <c r="AB211" s="1"/>
  <c r="AC38"/>
  <c r="X46" l="1"/>
  <c r="AZ46"/>
  <c r="BD46"/>
  <c r="AV46"/>
  <c r="DC48"/>
  <c r="DF48"/>
  <c r="P74" s="1"/>
  <c r="Q74" s="1"/>
  <c r="S74" s="1"/>
  <c r="Y47"/>
  <c r="DC47" s="1"/>
  <c r="DF47"/>
  <c r="P73" s="1"/>
  <c r="O74" i="16"/>
  <c r="N74"/>
  <c r="J117"/>
  <c r="CM130" i="13"/>
  <c r="CI131" s="1"/>
  <c r="CE132" s="1"/>
  <c r="CA133" s="1"/>
  <c r="BW134" s="1"/>
  <c r="BS135" s="1"/>
  <c r="BO136" s="1"/>
  <c r="BK137" s="1"/>
  <c r="BG138" s="1"/>
  <c r="BC139" s="1"/>
  <c r="AY140" s="1"/>
  <c r="AU141" s="1"/>
  <c r="AQ142" s="1"/>
  <c r="AM143" s="1"/>
  <c r="AI144" s="1"/>
  <c r="AE145" s="1"/>
  <c r="AA146" s="1"/>
  <c r="P146" s="1"/>
  <c r="F106" i="16" s="1"/>
  <c r="CO130" i="13"/>
  <c r="CK131" s="1"/>
  <c r="CG132" s="1"/>
  <c r="CC133" s="1"/>
  <c r="BY134" s="1"/>
  <c r="BU135" s="1"/>
  <c r="BQ136" s="1"/>
  <c r="BM137" s="1"/>
  <c r="BI138" s="1"/>
  <c r="BE139" s="1"/>
  <c r="BA140" s="1"/>
  <c r="AW141" s="1"/>
  <c r="AS142" s="1"/>
  <c r="AO143" s="1"/>
  <c r="AK144" s="1"/>
  <c r="AG145" s="1"/>
  <c r="AC146" s="1"/>
  <c r="O146" s="1"/>
  <c r="Q180"/>
  <c r="R180"/>
  <c r="G24" i="16" s="1"/>
  <c r="DA38" i="13"/>
  <c r="AJ46"/>
  <c r="AN46"/>
  <c r="AR150" s="1"/>
  <c r="AN151" s="1"/>
  <c r="AJ152" s="1"/>
  <c r="AF153" s="1"/>
  <c r="AB154" s="1"/>
  <c r="AB46"/>
  <c r="AC46" s="1"/>
  <c r="AF46"/>
  <c r="CI45"/>
  <c r="CJ45"/>
  <c r="CN130" s="1"/>
  <c r="CJ131" s="1"/>
  <c r="CF132" s="1"/>
  <c r="CB133" s="1"/>
  <c r="BX134" s="1"/>
  <c r="BT135" s="1"/>
  <c r="BP136" s="1"/>
  <c r="BL137" s="1"/>
  <c r="BH138" s="1"/>
  <c r="BD139" s="1"/>
  <c r="AZ140" s="1"/>
  <c r="AV141" s="1"/>
  <c r="AR142" s="1"/>
  <c r="AN143" s="1"/>
  <c r="AJ144" s="1"/>
  <c r="AF145" s="1"/>
  <c r="AB146" s="1"/>
  <c r="CK45"/>
  <c r="AR46"/>
  <c r="AS46" s="1"/>
  <c r="Y152"/>
  <c r="X151"/>
  <c r="AW37"/>
  <c r="AZ190"/>
  <c r="AV191" s="1"/>
  <c r="AR192" s="1"/>
  <c r="AN193" s="1"/>
  <c r="AJ194" s="1"/>
  <c r="AF195" s="1"/>
  <c r="AB196" s="1"/>
  <c r="BH190"/>
  <c r="BD191" s="1"/>
  <c r="AZ192" s="1"/>
  <c r="AV193" s="1"/>
  <c r="AR194" s="1"/>
  <c r="AN195" s="1"/>
  <c r="AJ196" s="1"/>
  <c r="AF197" s="1"/>
  <c r="AB198" s="1"/>
  <c r="Q158" s="1"/>
  <c r="I118" i="16" s="1"/>
  <c r="BE37" i="13"/>
  <c r="CM45"/>
  <c r="CN45"/>
  <c r="CR130" s="1"/>
  <c r="CN131" s="1"/>
  <c r="CJ132" s="1"/>
  <c r="CF133" s="1"/>
  <c r="CB134" s="1"/>
  <c r="BX135" s="1"/>
  <c r="BT136" s="1"/>
  <c r="BP137" s="1"/>
  <c r="BL138" s="1"/>
  <c r="BH139" s="1"/>
  <c r="BD140" s="1"/>
  <c r="AZ141" s="1"/>
  <c r="AV142" s="1"/>
  <c r="AR143" s="1"/>
  <c r="AN144" s="1"/>
  <c r="AJ145" s="1"/>
  <c r="AF146" s="1"/>
  <c r="AB147" s="1"/>
  <c r="AO37"/>
  <c r="AR190"/>
  <c r="AN191" s="1"/>
  <c r="AJ192" s="1"/>
  <c r="AF193" s="1"/>
  <c r="AB194" s="1"/>
  <c r="AS37"/>
  <c r="AV190"/>
  <c r="AR191" s="1"/>
  <c r="AN192" s="1"/>
  <c r="AJ193" s="1"/>
  <c r="AF194" s="1"/>
  <c r="AB195" s="1"/>
  <c r="CB21"/>
  <c r="BZ45" s="1"/>
  <c r="CI130"/>
  <c r="CE131" s="1"/>
  <c r="CA132" s="1"/>
  <c r="BW133" s="1"/>
  <c r="BS134" s="1"/>
  <c r="BO135" s="1"/>
  <c r="BK136" s="1"/>
  <c r="BG137" s="1"/>
  <c r="BC138" s="1"/>
  <c r="AY139" s="1"/>
  <c r="AU140" s="1"/>
  <c r="AQ141" s="1"/>
  <c r="AM142" s="1"/>
  <c r="AI143" s="1"/>
  <c r="AE144" s="1"/>
  <c r="AA145" s="1"/>
  <c r="P145" s="1"/>
  <c r="F105" i="16" s="1"/>
  <c r="CK130" i="13"/>
  <c r="CG131" s="1"/>
  <c r="CC132" s="1"/>
  <c r="BY133" s="1"/>
  <c r="BU134" s="1"/>
  <c r="BQ135" s="1"/>
  <c r="BM136" s="1"/>
  <c r="BI137" s="1"/>
  <c r="BE138" s="1"/>
  <c r="BA139" s="1"/>
  <c r="AW140" s="1"/>
  <c r="AS141" s="1"/>
  <c r="AO142" s="1"/>
  <c r="AK143" s="1"/>
  <c r="AG144" s="1"/>
  <c r="AC145" s="1"/>
  <c r="O145" s="1"/>
  <c r="BD190"/>
  <c r="AZ191" s="1"/>
  <c r="AV192" s="1"/>
  <c r="AR193" s="1"/>
  <c r="AN194" s="1"/>
  <c r="AJ195" s="1"/>
  <c r="AF196" s="1"/>
  <c r="AB197" s="1"/>
  <c r="BA37"/>
  <c r="J180"/>
  <c r="M180"/>
  <c r="N180"/>
  <c r="O180"/>
  <c r="G147"/>
  <c r="K180"/>
  <c r="R147"/>
  <c r="H107" i="16" s="1"/>
  <c r="G107"/>
  <c r="L180" i="13"/>
  <c r="P180"/>
  <c r="AK46"/>
  <c r="AO46"/>
  <c r="Y46"/>
  <c r="AG46"/>
  <c r="DD39"/>
  <c r="AB230"/>
  <c r="CY40"/>
  <c r="V40" s="1"/>
  <c r="W40" s="1"/>
  <c r="CZ39"/>
  <c r="Y39"/>
  <c r="DC39" s="1"/>
  <c r="DK39" s="1"/>
  <c r="C60" i="12" s="1"/>
  <c r="X39" i="13"/>
  <c r="DF39" s="1"/>
  <c r="Q156"/>
  <c r="I116" i="16" s="1"/>
  <c r="DC38" i="13"/>
  <c r="DK38" s="1"/>
  <c r="C59" i="12" s="1"/>
  <c r="L75" i="13"/>
  <c r="N99"/>
  <c r="L99" s="1"/>
  <c r="E76" i="16" s="1"/>
  <c r="N87" i="13"/>
  <c r="L87" s="1"/>
  <c r="E64" i="16" s="1"/>
  <c r="O75" i="13"/>
  <c r="O143" i="16"/>
  <c r="AW46" i="13" l="1"/>
  <c r="AZ150"/>
  <c r="AV151" s="1"/>
  <c r="AR152" s="1"/>
  <c r="AN153" s="1"/>
  <c r="AJ154" s="1"/>
  <c r="AF155" s="1"/>
  <c r="AB156" s="1"/>
  <c r="BH150"/>
  <c r="BD151" s="1"/>
  <c r="AZ152" s="1"/>
  <c r="AV153" s="1"/>
  <c r="AR154" s="1"/>
  <c r="AN155" s="1"/>
  <c r="AJ156" s="1"/>
  <c r="AF157" s="1"/>
  <c r="AB158" s="1"/>
  <c r="BE46"/>
  <c r="BA46"/>
  <c r="BD150"/>
  <c r="AZ151" s="1"/>
  <c r="AV152" s="1"/>
  <c r="AR153" s="1"/>
  <c r="AN154" s="1"/>
  <c r="AJ155" s="1"/>
  <c r="AF156" s="1"/>
  <c r="AB157" s="1"/>
  <c r="P98"/>
  <c r="R98" s="1"/>
  <c r="M98" s="1"/>
  <c r="F75" i="16" s="1"/>
  <c r="P86" i="13"/>
  <c r="R86" s="1"/>
  <c r="M86" s="1"/>
  <c r="F63" i="16" s="1"/>
  <c r="R74" i="13"/>
  <c r="M74" s="1"/>
  <c r="F51" i="16" s="1"/>
  <c r="Q73" i="13"/>
  <c r="S73" s="1"/>
  <c r="K85" s="1"/>
  <c r="H50" i="16" s="1"/>
  <c r="R73" i="13"/>
  <c r="M73" s="1"/>
  <c r="P85"/>
  <c r="R85" s="1"/>
  <c r="M85" s="1"/>
  <c r="F62" i="16" s="1"/>
  <c r="AH60" i="13"/>
  <c r="AI60" s="1"/>
  <c r="K86"/>
  <c r="H51" i="16" s="1"/>
  <c r="K179" i="13"/>
  <c r="DA37"/>
  <c r="O179"/>
  <c r="L179"/>
  <c r="R146"/>
  <c r="H106" i="16" s="1"/>
  <c r="M179" i="13"/>
  <c r="R179"/>
  <c r="G23" i="16" s="1"/>
  <c r="N179" i="13"/>
  <c r="P179"/>
  <c r="Q179"/>
  <c r="G146"/>
  <c r="G106" i="16"/>
  <c r="J179" i="13"/>
  <c r="K226"/>
  <c r="H24" i="16" s="1"/>
  <c r="J226" i="13"/>
  <c r="F24" i="16" s="1"/>
  <c r="Q178" i="13"/>
  <c r="R178"/>
  <c r="G22" i="16" s="1"/>
  <c r="AV150" i="13"/>
  <c r="AR151" s="1"/>
  <c r="AN152" s="1"/>
  <c r="AJ153" s="1"/>
  <c r="AF154" s="1"/>
  <c r="AB155" s="1"/>
  <c r="Q150"/>
  <c r="I110" i="16" s="1"/>
  <c r="DF46" i="13"/>
  <c r="P72" s="1"/>
  <c r="P84" s="1"/>
  <c r="R84" s="1"/>
  <c r="M84" s="1"/>
  <c r="F61" i="16" s="1"/>
  <c r="Q154" i="13"/>
  <c r="I114" i="16" s="1"/>
  <c r="Q152" i="13"/>
  <c r="I112" i="16" s="1"/>
  <c r="Q155" i="13"/>
  <c r="I115" i="16" s="1"/>
  <c r="Q153" i="13"/>
  <c r="I113" i="16" s="1"/>
  <c r="Q157" i="13"/>
  <c r="I117" i="16" s="1"/>
  <c r="Q146" i="13"/>
  <c r="I106" i="16" s="1"/>
  <c r="CO45" i="13"/>
  <c r="CE130"/>
  <c r="CA131" s="1"/>
  <c r="BW132" s="1"/>
  <c r="BS133" s="1"/>
  <c r="BO134" s="1"/>
  <c r="BK135" s="1"/>
  <c r="BG136" s="1"/>
  <c r="BC137" s="1"/>
  <c r="AY138" s="1"/>
  <c r="AU139" s="1"/>
  <c r="AQ140" s="1"/>
  <c r="AM141" s="1"/>
  <c r="AI142" s="1"/>
  <c r="AE143" s="1"/>
  <c r="AA144" s="1"/>
  <c r="P144" s="1"/>
  <c r="F104" i="16" s="1"/>
  <c r="CG130" i="13"/>
  <c r="CC131" s="1"/>
  <c r="BY132" s="1"/>
  <c r="BU133" s="1"/>
  <c r="BQ134" s="1"/>
  <c r="BM135" s="1"/>
  <c r="BI136" s="1"/>
  <c r="BE137" s="1"/>
  <c r="BA138" s="1"/>
  <c r="AW139" s="1"/>
  <c r="AS140" s="1"/>
  <c r="AO141" s="1"/>
  <c r="AK142" s="1"/>
  <c r="AG143" s="1"/>
  <c r="AC144" s="1"/>
  <c r="O144" s="1"/>
  <c r="BX21"/>
  <c r="BV45" s="1"/>
  <c r="Q149"/>
  <c r="I109" i="16" s="1"/>
  <c r="CE45" i="13"/>
  <c r="CF45"/>
  <c r="CJ130" s="1"/>
  <c r="CF131" s="1"/>
  <c r="CB132" s="1"/>
  <c r="BX133" s="1"/>
  <c r="BT134" s="1"/>
  <c r="BP135" s="1"/>
  <c r="BL136" s="1"/>
  <c r="BH137" s="1"/>
  <c r="BD138" s="1"/>
  <c r="AZ139" s="1"/>
  <c r="AV140" s="1"/>
  <c r="AR141" s="1"/>
  <c r="AN142" s="1"/>
  <c r="AJ143" s="1"/>
  <c r="AF144" s="1"/>
  <c r="AB145" s="1"/>
  <c r="CG45"/>
  <c r="N150"/>
  <c r="Y153"/>
  <c r="X152"/>
  <c r="P178"/>
  <c r="K178"/>
  <c r="N178"/>
  <c r="O178"/>
  <c r="R145"/>
  <c r="H105" i="16" s="1"/>
  <c r="G105"/>
  <c r="M178" i="13"/>
  <c r="L178"/>
  <c r="G145"/>
  <c r="J178"/>
  <c r="Q148"/>
  <c r="I108" i="16" s="1"/>
  <c r="P96" i="13"/>
  <c r="R96" s="1"/>
  <c r="M96" s="1"/>
  <c r="F73" i="16" s="1"/>
  <c r="DC46" i="13"/>
  <c r="DA39"/>
  <c r="DB39" s="1"/>
  <c r="J87"/>
  <c r="G52" i="16" s="1"/>
  <c r="AF61" i="13"/>
  <c r="AL61"/>
  <c r="E52" i="16"/>
  <c r="AM60" i="13" l="1"/>
  <c r="AM59"/>
  <c r="F50" i="16"/>
  <c r="DA36" i="13"/>
  <c r="K225"/>
  <c r="H23" i="16" s="1"/>
  <c r="J225" i="13"/>
  <c r="F23" i="16" s="1"/>
  <c r="K224" i="13"/>
  <c r="H22" i="16" s="1"/>
  <c r="Q177" i="13"/>
  <c r="R177"/>
  <c r="G21" i="16" s="1"/>
  <c r="J224" i="13"/>
  <c r="F22" i="16" s="1"/>
  <c r="R72" i="13"/>
  <c r="M72" s="1"/>
  <c r="F49" i="16" s="1"/>
  <c r="Q72" i="13"/>
  <c r="S72" s="1"/>
  <c r="K84" s="1"/>
  <c r="H49" i="16" s="1"/>
  <c r="AG61" i="13"/>
  <c r="AT72" s="1"/>
  <c r="P247" i="16" s="1"/>
  <c r="L150" i="13"/>
  <c r="F150" s="1"/>
  <c r="N151"/>
  <c r="X153"/>
  <c r="L151" s="1"/>
  <c r="Y154"/>
  <c r="D110" i="16"/>
  <c r="C27"/>
  <c r="E27" s="1"/>
  <c r="CA130" i="13"/>
  <c r="BW131" s="1"/>
  <c r="BS132" s="1"/>
  <c r="BO133" s="1"/>
  <c r="BK134" s="1"/>
  <c r="BG135" s="1"/>
  <c r="BC136" s="1"/>
  <c r="AY137" s="1"/>
  <c r="AU138" s="1"/>
  <c r="AQ139" s="1"/>
  <c r="AM140" s="1"/>
  <c r="AI141" s="1"/>
  <c r="AE142" s="1"/>
  <c r="AA143" s="1"/>
  <c r="P143" s="1"/>
  <c r="F103" i="16" s="1"/>
  <c r="CC130" i="13"/>
  <c r="BY131" s="1"/>
  <c r="BU132" s="1"/>
  <c r="BQ133" s="1"/>
  <c r="BM134" s="1"/>
  <c r="BI135" s="1"/>
  <c r="BE136" s="1"/>
  <c r="BA137" s="1"/>
  <c r="AW138" s="1"/>
  <c r="AS139" s="1"/>
  <c r="AO140" s="1"/>
  <c r="AK141" s="1"/>
  <c r="AG142" s="1"/>
  <c r="AC143" s="1"/>
  <c r="O143" s="1"/>
  <c r="BT21"/>
  <c r="BR45" s="1"/>
  <c r="CA45"/>
  <c r="CB45"/>
  <c r="CF130" s="1"/>
  <c r="CB131" s="1"/>
  <c r="BX132" s="1"/>
  <c r="BT133" s="1"/>
  <c r="BP134" s="1"/>
  <c r="BL135" s="1"/>
  <c r="BH136" s="1"/>
  <c r="BD137" s="1"/>
  <c r="AZ138" s="1"/>
  <c r="AV139" s="1"/>
  <c r="AR140" s="1"/>
  <c r="AN141" s="1"/>
  <c r="AJ142" s="1"/>
  <c r="AF143" s="1"/>
  <c r="AB144" s="1"/>
  <c r="Q144" s="1"/>
  <c r="I104" i="16" s="1"/>
  <c r="CC45" i="13"/>
  <c r="R144"/>
  <c r="H104" i="16" s="1"/>
  <c r="P177" i="13"/>
  <c r="K177"/>
  <c r="O177"/>
  <c r="N177"/>
  <c r="G144"/>
  <c r="M177"/>
  <c r="J177"/>
  <c r="G104" i="16"/>
  <c r="L177" i="13"/>
  <c r="AH58"/>
  <c r="AB250"/>
  <c r="Q159" s="1"/>
  <c r="I119" i="16" s="1"/>
  <c r="DD40" i="13"/>
  <c r="CZ40"/>
  <c r="CY41"/>
  <c r="V41" s="1"/>
  <c r="W41" s="1"/>
  <c r="X40"/>
  <c r="DF40" s="1"/>
  <c r="Y40"/>
  <c r="DC40" s="1"/>
  <c r="DK40" s="1"/>
  <c r="C61" i="12" s="1"/>
  <c r="DA35" i="13" l="1"/>
  <c r="DB36"/>
  <c r="K223"/>
  <c r="H21" i="16" s="1"/>
  <c r="J223" i="13"/>
  <c r="F21" i="16" s="1"/>
  <c r="Q176" i="13"/>
  <c r="R176"/>
  <c r="G20" i="16" s="1"/>
  <c r="AM58" i="13"/>
  <c r="AF72"/>
  <c r="B247" i="16" s="1"/>
  <c r="BE72" i="13"/>
  <c r="AM72"/>
  <c r="I247" i="16" s="1"/>
  <c r="BB72" i="13"/>
  <c r="BF72"/>
  <c r="AZ72"/>
  <c r="V247" i="16" s="1"/>
  <c r="AP72" i="13"/>
  <c r="L247" i="16" s="1"/>
  <c r="AK72" i="13"/>
  <c r="G247" i="16" s="1"/>
  <c r="AV72" i="13"/>
  <c r="R247" i="16" s="1"/>
  <c r="AR72" i="13"/>
  <c r="N247" i="16" s="1"/>
  <c r="AY72" i="13"/>
  <c r="U247" i="16" s="1"/>
  <c r="AG72" i="13"/>
  <c r="C247" i="16" s="1"/>
  <c r="AH72" i="13"/>
  <c r="D247" i="16" s="1"/>
  <c r="AL72" i="13"/>
  <c r="H247" i="16" s="1"/>
  <c r="AJ72" i="13"/>
  <c r="F247" i="16" s="1"/>
  <c r="BD72" i="13"/>
  <c r="AO72"/>
  <c r="K247" i="16" s="1"/>
  <c r="AQ72" i="13"/>
  <c r="M247" i="16" s="1"/>
  <c r="BC72" i="13"/>
  <c r="BA72"/>
  <c r="W247" i="16" s="1"/>
  <c r="AI72" i="13"/>
  <c r="E247" i="16" s="1"/>
  <c r="AN72" i="13"/>
  <c r="J247" i="16" s="1"/>
  <c r="AU72" i="13"/>
  <c r="Q247" i="16" s="1"/>
  <c r="AS72" i="13"/>
  <c r="O247" i="16" s="1"/>
  <c r="AW72" i="13"/>
  <c r="S247" i="16" s="1"/>
  <c r="AX72" i="13"/>
  <c r="T247" i="16" s="1"/>
  <c r="AI58" i="13"/>
  <c r="D111" i="16"/>
  <c r="C28"/>
  <c r="E28" s="1"/>
  <c r="F151" i="13"/>
  <c r="L176"/>
  <c r="G143"/>
  <c r="R143"/>
  <c r="H103" i="16" s="1"/>
  <c r="N176" i="13"/>
  <c r="G103" i="16"/>
  <c r="K176" i="13"/>
  <c r="M176"/>
  <c r="J176"/>
  <c r="P176"/>
  <c r="O176"/>
  <c r="C111" i="16"/>
  <c r="B28"/>
  <c r="L68" s="1"/>
  <c r="M68" s="1"/>
  <c r="S184" i="13"/>
  <c r="BY130"/>
  <c r="BU131" s="1"/>
  <c r="BQ132" s="1"/>
  <c r="BM133" s="1"/>
  <c r="BI134" s="1"/>
  <c r="BE135" s="1"/>
  <c r="BA136" s="1"/>
  <c r="AW137" s="1"/>
  <c r="AS138" s="1"/>
  <c r="AO139" s="1"/>
  <c r="AK140" s="1"/>
  <c r="AG141" s="1"/>
  <c r="AC142" s="1"/>
  <c r="O142" s="1"/>
  <c r="BW130"/>
  <c r="BS131" s="1"/>
  <c r="BO132" s="1"/>
  <c r="BK133" s="1"/>
  <c r="BG134" s="1"/>
  <c r="BC135" s="1"/>
  <c r="AY136" s="1"/>
  <c r="AU137" s="1"/>
  <c r="AQ138" s="1"/>
  <c r="AM139" s="1"/>
  <c r="AI140" s="1"/>
  <c r="AE141" s="1"/>
  <c r="AA142" s="1"/>
  <c r="P142" s="1"/>
  <c r="F102" i="16" s="1"/>
  <c r="BP21" i="13"/>
  <c r="BN45" s="1"/>
  <c r="S183"/>
  <c r="B27" i="16"/>
  <c r="L67" s="1"/>
  <c r="M67" s="1"/>
  <c r="C110"/>
  <c r="BW45" i="13"/>
  <c r="BX45"/>
  <c r="N152"/>
  <c r="Y155"/>
  <c r="Y156" s="1"/>
  <c r="X154"/>
  <c r="DA40"/>
  <c r="DB40" s="1"/>
  <c r="Y157" l="1"/>
  <c r="AB36"/>
  <c r="AF170" s="1"/>
  <c r="AB171" s="1"/>
  <c r="AJ36"/>
  <c r="AF36"/>
  <c r="X36"/>
  <c r="DB37"/>
  <c r="DA34"/>
  <c r="DB34" s="1"/>
  <c r="AZ34" s="1"/>
  <c r="BA34" s="1"/>
  <c r="K222"/>
  <c r="H20" i="16" s="1"/>
  <c r="J222" i="13"/>
  <c r="F20" i="16" s="1"/>
  <c r="Q175" i="13"/>
  <c r="R175"/>
  <c r="G19" i="16" s="1"/>
  <c r="N153" i="13"/>
  <c r="X155"/>
  <c r="X156" s="1"/>
  <c r="BS130"/>
  <c r="BO131" s="1"/>
  <c r="BK132" s="1"/>
  <c r="BG133" s="1"/>
  <c r="BC134" s="1"/>
  <c r="AY135" s="1"/>
  <c r="AU136" s="1"/>
  <c r="AQ137" s="1"/>
  <c r="AM138" s="1"/>
  <c r="AI139" s="1"/>
  <c r="AE140" s="1"/>
  <c r="AA141" s="1"/>
  <c r="P141" s="1"/>
  <c r="F101" i="16" s="1"/>
  <c r="BU130" i="13"/>
  <c r="BQ131" s="1"/>
  <c r="BM132" s="1"/>
  <c r="BI133" s="1"/>
  <c r="BE134" s="1"/>
  <c r="BA135" s="1"/>
  <c r="AW136" s="1"/>
  <c r="AS137" s="1"/>
  <c r="AO138" s="1"/>
  <c r="AK139" s="1"/>
  <c r="AG140" s="1"/>
  <c r="AC141" s="1"/>
  <c r="O141" s="1"/>
  <c r="BL21"/>
  <c r="BJ45" s="1"/>
  <c r="D112" i="16"/>
  <c r="C29"/>
  <c r="E29" s="1"/>
  <c r="BS45" i="13"/>
  <c r="BT45"/>
  <c r="BX130" s="1"/>
  <c r="BT131" s="1"/>
  <c r="BP132" s="1"/>
  <c r="BL133" s="1"/>
  <c r="BH134" s="1"/>
  <c r="BD135" s="1"/>
  <c r="AZ136" s="1"/>
  <c r="AV137" s="1"/>
  <c r="AR138" s="1"/>
  <c r="AN139" s="1"/>
  <c r="AJ140" s="1"/>
  <c r="AF141" s="1"/>
  <c r="AB142" s="1"/>
  <c r="Q142" s="1"/>
  <c r="I102" i="16" s="1"/>
  <c r="BU45" i="13"/>
  <c r="L175"/>
  <c r="J175"/>
  <c r="P175"/>
  <c r="K175"/>
  <c r="M175"/>
  <c r="G102" i="16"/>
  <c r="N175" i="13"/>
  <c r="G142"/>
  <c r="O175"/>
  <c r="R142"/>
  <c r="H102" i="16" s="1"/>
  <c r="J111"/>
  <c r="O68"/>
  <c r="N68"/>
  <c r="L152" i="13"/>
  <c r="BY45"/>
  <c r="CB130"/>
  <c r="BX131" s="1"/>
  <c r="BT132" s="1"/>
  <c r="BP133" s="1"/>
  <c r="BL134" s="1"/>
  <c r="BH135" s="1"/>
  <c r="BD136" s="1"/>
  <c r="AZ137" s="1"/>
  <c r="AV138" s="1"/>
  <c r="AR139" s="1"/>
  <c r="AN140" s="1"/>
  <c r="AJ141" s="1"/>
  <c r="AF142" s="1"/>
  <c r="AB143" s="1"/>
  <c r="Q143" s="1"/>
  <c r="I103" i="16" s="1"/>
  <c r="J110"/>
  <c r="N67"/>
  <c r="O67"/>
  <c r="AB270" i="13"/>
  <c r="CZ41"/>
  <c r="CY42"/>
  <c r="V42" s="1"/>
  <c r="W42" s="1"/>
  <c r="DD41"/>
  <c r="X41"/>
  <c r="DF41" s="1"/>
  <c r="Y41"/>
  <c r="DC41" s="1"/>
  <c r="DK41" s="1"/>
  <c r="C62" i="12" s="1"/>
  <c r="Y158" i="13" l="1"/>
  <c r="Y159" s="1"/>
  <c r="X157"/>
  <c r="AV34"/>
  <c r="AW34" s="1"/>
  <c r="AR34"/>
  <c r="AS34" s="1"/>
  <c r="AN34"/>
  <c r="AO34" s="1"/>
  <c r="AC36"/>
  <c r="AG36"/>
  <c r="AJ170"/>
  <c r="AF171" s="1"/>
  <c r="AB172" s="1"/>
  <c r="AK36"/>
  <c r="AN170"/>
  <c r="AJ171" s="1"/>
  <c r="AF172" s="1"/>
  <c r="AB173" s="1"/>
  <c r="AF34"/>
  <c r="AG34" s="1"/>
  <c r="AJ34"/>
  <c r="AK34" s="1"/>
  <c r="X34"/>
  <c r="Y34" s="1"/>
  <c r="AB34"/>
  <c r="AC34" s="1"/>
  <c r="AB37"/>
  <c r="AF37"/>
  <c r="AJ37"/>
  <c r="DB35"/>
  <c r="X37"/>
  <c r="DB38"/>
  <c r="AB170"/>
  <c r="Y36"/>
  <c r="DF36"/>
  <c r="N73" s="1"/>
  <c r="K221"/>
  <c r="H19" i="16" s="1"/>
  <c r="J221" i="13"/>
  <c r="F19" i="16" s="1"/>
  <c r="Q174" i="13"/>
  <c r="R174"/>
  <c r="G18" i="16" s="1"/>
  <c r="L153" i="13"/>
  <c r="S186" s="1"/>
  <c r="S185"/>
  <c r="B29" i="16"/>
  <c r="L69" s="1"/>
  <c r="M69" s="1"/>
  <c r="C112"/>
  <c r="BO130" i="13"/>
  <c r="BK131" s="1"/>
  <c r="BG132" s="1"/>
  <c r="BC133" s="1"/>
  <c r="AY134" s="1"/>
  <c r="AU135" s="1"/>
  <c r="AQ136" s="1"/>
  <c r="AM137" s="1"/>
  <c r="AI138" s="1"/>
  <c r="AE139" s="1"/>
  <c r="AA140" s="1"/>
  <c r="P140" s="1"/>
  <c r="F100" i="16" s="1"/>
  <c r="BQ130" i="13"/>
  <c r="BM131" s="1"/>
  <c r="BI132" s="1"/>
  <c r="BE133" s="1"/>
  <c r="BA134" s="1"/>
  <c r="AW135" s="1"/>
  <c r="AS136" s="1"/>
  <c r="AO137" s="1"/>
  <c r="AK138" s="1"/>
  <c r="AG139" s="1"/>
  <c r="AC140" s="1"/>
  <c r="O140" s="1"/>
  <c r="BH21"/>
  <c r="G101" i="16"/>
  <c r="R141" i="13"/>
  <c r="H101" i="16" s="1"/>
  <c r="J174" i="13"/>
  <c r="K174"/>
  <c r="O174"/>
  <c r="N174"/>
  <c r="M174"/>
  <c r="P174"/>
  <c r="L174"/>
  <c r="G141"/>
  <c r="BP45"/>
  <c r="BT130" s="1"/>
  <c r="BP131" s="1"/>
  <c r="BL132" s="1"/>
  <c r="BH133" s="1"/>
  <c r="BD134" s="1"/>
  <c r="AZ135" s="1"/>
  <c r="AV136" s="1"/>
  <c r="AR137" s="1"/>
  <c r="AN138" s="1"/>
  <c r="AJ139" s="1"/>
  <c r="AF140" s="1"/>
  <c r="AB141" s="1"/>
  <c r="BO45"/>
  <c r="BQ45"/>
  <c r="F152"/>
  <c r="C30" i="16"/>
  <c r="E30" s="1"/>
  <c r="D113"/>
  <c r="DA41" i="13"/>
  <c r="DB41" s="1"/>
  <c r="X158" l="1"/>
  <c r="X159" s="1"/>
  <c r="AB130"/>
  <c r="Q130" s="1"/>
  <c r="I90" i="16" s="1"/>
  <c r="DC36" i="13"/>
  <c r="DK36" s="1"/>
  <c r="C57" i="12" s="1"/>
  <c r="DC34" i="13"/>
  <c r="DF34"/>
  <c r="K220"/>
  <c r="H18" i="16" s="1"/>
  <c r="AN190" i="13"/>
  <c r="AJ191" s="1"/>
  <c r="AF192" s="1"/>
  <c r="AB193" s="1"/>
  <c r="Q147" s="1"/>
  <c r="I107" i="16" s="1"/>
  <c r="AK37" i="13"/>
  <c r="AJ190"/>
  <c r="AF191" s="1"/>
  <c r="AB192" s="1"/>
  <c r="AG37"/>
  <c r="AF190"/>
  <c r="AB191" s="1"/>
  <c r="AC37"/>
  <c r="AF35"/>
  <c r="AJ35"/>
  <c r="Y37"/>
  <c r="AB190"/>
  <c r="DF37"/>
  <c r="N74" s="1"/>
  <c r="N98" s="1"/>
  <c r="L98" s="1"/>
  <c r="E75" i="16" s="1"/>
  <c r="L73" i="13"/>
  <c r="N97"/>
  <c r="L97" s="1"/>
  <c r="E74" i="16" s="1"/>
  <c r="O73" i="13"/>
  <c r="N85"/>
  <c r="L85" s="1"/>
  <c r="E62" i="16" s="1"/>
  <c r="AB35" i="13"/>
  <c r="X35"/>
  <c r="BD21"/>
  <c r="BB45" s="1"/>
  <c r="BF45"/>
  <c r="Q173"/>
  <c r="R173"/>
  <c r="G17" i="16" s="1"/>
  <c r="J220" i="13"/>
  <c r="F18" i="16" s="1"/>
  <c r="F153" i="13"/>
  <c r="C113" i="16"/>
  <c r="B30"/>
  <c r="L70" s="1"/>
  <c r="M70" s="1"/>
  <c r="N70" s="1"/>
  <c r="AZ21" i="13"/>
  <c r="AX45" s="1"/>
  <c r="P173"/>
  <c r="N173"/>
  <c r="J173"/>
  <c r="M173"/>
  <c r="K173"/>
  <c r="R140"/>
  <c r="H100" i="16" s="1"/>
  <c r="G100"/>
  <c r="L173" i="13"/>
  <c r="O173"/>
  <c r="G140"/>
  <c r="O69" i="16"/>
  <c r="J112"/>
  <c r="N69"/>
  <c r="BK130" i="13"/>
  <c r="BG131" s="1"/>
  <c r="BC132" s="1"/>
  <c r="AY133" s="1"/>
  <c r="AU134" s="1"/>
  <c r="AQ135" s="1"/>
  <c r="AM136" s="1"/>
  <c r="AI137" s="1"/>
  <c r="AE138" s="1"/>
  <c r="AA139" s="1"/>
  <c r="P139" s="1"/>
  <c r="F99" i="16" s="1"/>
  <c r="BM130" i="13"/>
  <c r="BI131" s="1"/>
  <c r="BE132" s="1"/>
  <c r="BA133" s="1"/>
  <c r="AW134" s="1"/>
  <c r="AS135" s="1"/>
  <c r="AO136" s="1"/>
  <c r="AK137" s="1"/>
  <c r="AG138" s="1"/>
  <c r="AC139" s="1"/>
  <c r="O139" s="1"/>
  <c r="BL45"/>
  <c r="BP130" s="1"/>
  <c r="BL131" s="1"/>
  <c r="BH132" s="1"/>
  <c r="BD133" s="1"/>
  <c r="AZ134" s="1"/>
  <c r="AV135" s="1"/>
  <c r="AR136" s="1"/>
  <c r="AN137" s="1"/>
  <c r="AJ138" s="1"/>
  <c r="AF139" s="1"/>
  <c r="AB140" s="1"/>
  <c r="BK45"/>
  <c r="CZ42"/>
  <c r="DA42" s="1"/>
  <c r="DB42" s="1"/>
  <c r="AB290"/>
  <c r="DD42"/>
  <c r="X42"/>
  <c r="DF42" s="1"/>
  <c r="Y42"/>
  <c r="DC42" s="1"/>
  <c r="DK42" s="1"/>
  <c r="C63" i="12" s="1"/>
  <c r="N71" i="13" l="1"/>
  <c r="N83" s="1"/>
  <c r="L83" s="1"/>
  <c r="E60" i="16" s="1"/>
  <c r="V111" i="13"/>
  <c r="K209" s="1"/>
  <c r="H7" i="16" s="1"/>
  <c r="Q141" i="13"/>
  <c r="I101" i="16" s="1"/>
  <c r="Q145" i="13"/>
  <c r="I105" i="16" s="1"/>
  <c r="L71" i="13"/>
  <c r="E48" i="16" s="1"/>
  <c r="Q140" i="13"/>
  <c r="I100" i="16" s="1"/>
  <c r="DC37" i="13"/>
  <c r="DK37" s="1"/>
  <c r="C58" i="12" s="1"/>
  <c r="AC35" i="13"/>
  <c r="AF150"/>
  <c r="AB151" s="1"/>
  <c r="Q151" s="1"/>
  <c r="I111" i="16" s="1"/>
  <c r="AK35" i="13"/>
  <c r="AN150"/>
  <c r="AJ151" s="1"/>
  <c r="AF152" s="1"/>
  <c r="AB153" s="1"/>
  <c r="AG35"/>
  <c r="AJ150"/>
  <c r="AF151" s="1"/>
  <c r="AB152" s="1"/>
  <c r="Y35"/>
  <c r="DF35"/>
  <c r="N72" s="1"/>
  <c r="AB150"/>
  <c r="O74"/>
  <c r="N86"/>
  <c r="L86" s="1"/>
  <c r="E63" i="16" s="1"/>
  <c r="L74" i="13"/>
  <c r="AF59"/>
  <c r="J85"/>
  <c r="G50" i="16" s="1"/>
  <c r="E50"/>
  <c r="AL59" i="13"/>
  <c r="BG130"/>
  <c r="BC131" s="1"/>
  <c r="AY132" s="1"/>
  <c r="AU133" s="1"/>
  <c r="AQ134" s="1"/>
  <c r="AM135" s="1"/>
  <c r="AI136" s="1"/>
  <c r="AE137" s="1"/>
  <c r="AA138" s="1"/>
  <c r="P138" s="1"/>
  <c r="F98" i="16" s="1"/>
  <c r="BI130" i="13"/>
  <c r="BE131" s="1"/>
  <c r="BA132" s="1"/>
  <c r="AW133" s="1"/>
  <c r="AS134" s="1"/>
  <c r="AO135" s="1"/>
  <c r="AK136" s="1"/>
  <c r="AG137" s="1"/>
  <c r="AC138" s="1"/>
  <c r="O138" s="1"/>
  <c r="K219"/>
  <c r="H17" i="16" s="1"/>
  <c r="J219" i="13"/>
  <c r="F17" i="16" s="1"/>
  <c r="Q172" i="13"/>
  <c r="R172"/>
  <c r="G16" i="16" s="1"/>
  <c r="J113"/>
  <c r="O70"/>
  <c r="BD45" i="13"/>
  <c r="BC45"/>
  <c r="AV21"/>
  <c r="AT45" s="1"/>
  <c r="BC130"/>
  <c r="AY131" s="1"/>
  <c r="AU132" s="1"/>
  <c r="AQ133" s="1"/>
  <c r="AM134" s="1"/>
  <c r="AI135" s="1"/>
  <c r="AE136" s="1"/>
  <c r="AA137" s="1"/>
  <c r="P137" s="1"/>
  <c r="F97" i="16" s="1"/>
  <c r="BE130" i="13"/>
  <c r="BA131" s="1"/>
  <c r="AW132" s="1"/>
  <c r="AS133" s="1"/>
  <c r="AO134" s="1"/>
  <c r="AK135" s="1"/>
  <c r="AG136" s="1"/>
  <c r="AC137" s="1"/>
  <c r="O137" s="1"/>
  <c r="BM45"/>
  <c r="P172"/>
  <c r="N172"/>
  <c r="G99" i="16"/>
  <c r="O172" i="13"/>
  <c r="R139"/>
  <c r="H99" i="16" s="1"/>
  <c r="G139" i="13"/>
  <c r="J172"/>
  <c r="M172"/>
  <c r="K172"/>
  <c r="L172"/>
  <c r="BG45"/>
  <c r="BH45"/>
  <c r="BI45"/>
  <c r="N95" l="1"/>
  <c r="L95" s="1"/>
  <c r="E72" i="16" s="1"/>
  <c r="O71" i="13"/>
  <c r="J83" s="1"/>
  <c r="G48" i="16" s="1"/>
  <c r="AL57" i="13"/>
  <c r="J86"/>
  <c r="G51" i="16" s="1"/>
  <c r="AF60" i="13"/>
  <c r="AG60" s="1"/>
  <c r="AF57"/>
  <c r="AG57" s="1"/>
  <c r="DC35"/>
  <c r="DK35" s="1"/>
  <c r="C56" i="12" s="1"/>
  <c r="AG59" i="13"/>
  <c r="AH70" s="1"/>
  <c r="D245" i="16" s="1"/>
  <c r="AL60" i="13"/>
  <c r="E51" i="16"/>
  <c r="L72" i="13"/>
  <c r="N84"/>
  <c r="L84" s="1"/>
  <c r="E61" i="16" s="1"/>
  <c r="O72" i="13"/>
  <c r="J84" s="1"/>
  <c r="G49" i="16" s="1"/>
  <c r="J171" i="13"/>
  <c r="K171"/>
  <c r="N171"/>
  <c r="R171"/>
  <c r="G15" i="16" s="1"/>
  <c r="G98"/>
  <c r="Q171" i="13"/>
  <c r="P171"/>
  <c r="O171"/>
  <c r="G138"/>
  <c r="R138"/>
  <c r="H98" i="16" s="1"/>
  <c r="M171" i="13"/>
  <c r="L171"/>
  <c r="K218"/>
  <c r="H16" i="16" s="1"/>
  <c r="Q170" i="13"/>
  <c r="R170"/>
  <c r="G14" i="16" s="1"/>
  <c r="J218" i="13"/>
  <c r="F16" i="16" s="1"/>
  <c r="AY45" i="13"/>
  <c r="AZ45"/>
  <c r="BD130" s="1"/>
  <c r="AZ131" s="1"/>
  <c r="AV132" s="1"/>
  <c r="AR133" s="1"/>
  <c r="AN134" s="1"/>
  <c r="AJ135" s="1"/>
  <c r="AF136" s="1"/>
  <c r="AB137" s="1"/>
  <c r="Q137" s="1"/>
  <c r="I97" i="16" s="1"/>
  <c r="K170" i="13"/>
  <c r="G137"/>
  <c r="N170"/>
  <c r="M170"/>
  <c r="O170"/>
  <c r="L170"/>
  <c r="P170"/>
  <c r="G97" i="16"/>
  <c r="J170" i="13"/>
  <c r="R137"/>
  <c r="H97" i="16" s="1"/>
  <c r="BA130" i="13"/>
  <c r="AW131" s="1"/>
  <c r="AS132" s="1"/>
  <c r="AO133" s="1"/>
  <c r="AK134" s="1"/>
  <c r="AG135" s="1"/>
  <c r="AC136" s="1"/>
  <c r="O136" s="1"/>
  <c r="AY130"/>
  <c r="AU131" s="1"/>
  <c r="AQ132" s="1"/>
  <c r="AM133" s="1"/>
  <c r="AI134" s="1"/>
  <c r="AE135" s="1"/>
  <c r="AA136" s="1"/>
  <c r="P136" s="1"/>
  <c r="F96" i="16" s="1"/>
  <c r="AR21" i="13"/>
  <c r="AP45" s="1"/>
  <c r="BE45"/>
  <c r="BH130"/>
  <c r="BD131" s="1"/>
  <c r="AZ132" s="1"/>
  <c r="AV133" s="1"/>
  <c r="AR134" s="1"/>
  <c r="AN135" s="1"/>
  <c r="AJ136" s="1"/>
  <c r="AF137" s="1"/>
  <c r="AB138" s="1"/>
  <c r="Q138" s="1"/>
  <c r="I98" i="16" s="1"/>
  <c r="BL130" i="13"/>
  <c r="BH131" s="1"/>
  <c r="BD132" s="1"/>
  <c r="AZ133" s="1"/>
  <c r="AV134" s="1"/>
  <c r="AR135" s="1"/>
  <c r="AN136" s="1"/>
  <c r="AJ137" s="1"/>
  <c r="AF138" s="1"/>
  <c r="AB139" s="1"/>
  <c r="Q139" s="1"/>
  <c r="I99" i="16" s="1"/>
  <c r="BA70" i="13" l="1"/>
  <c r="W245" i="16" s="1"/>
  <c r="AY70" i="13"/>
  <c r="U245" i="16" s="1"/>
  <c r="BB70" i="13"/>
  <c r="AW70"/>
  <c r="S245" i="16" s="1"/>
  <c r="AP70" i="13"/>
  <c r="L245" i="16" s="1"/>
  <c r="AF70" i="13"/>
  <c r="B245" i="16" s="1"/>
  <c r="AQ70" i="13"/>
  <c r="M245" i="16" s="1"/>
  <c r="AU70" i="13"/>
  <c r="Q245" i="16" s="1"/>
  <c r="AR70" i="13"/>
  <c r="N245" i="16" s="1"/>
  <c r="AO70" i="13"/>
  <c r="K245" i="16" s="1"/>
  <c r="AL70" i="13"/>
  <c r="H245" i="16" s="1"/>
  <c r="AG70" i="13"/>
  <c r="C245" i="16" s="1"/>
  <c r="AN70" i="13"/>
  <c r="J245" i="16" s="1"/>
  <c r="AZ70" i="13"/>
  <c r="V245" i="16" s="1"/>
  <c r="AT70" i="13"/>
  <c r="P245" i="16" s="1"/>
  <c r="BC70" i="13"/>
  <c r="BD71"/>
  <c r="AV71"/>
  <c r="R246" i="16" s="1"/>
  <c r="AR71" i="13"/>
  <c r="N246" i="16" s="1"/>
  <c r="AQ71" i="13"/>
  <c r="M246" i="16" s="1"/>
  <c r="AU71" i="13"/>
  <c r="Q246" i="16" s="1"/>
  <c r="AN71" i="13"/>
  <c r="J246" i="16" s="1"/>
  <c r="AJ71" i="13"/>
  <c r="F246" i="16" s="1"/>
  <c r="BF71" i="13"/>
  <c r="AP71"/>
  <c r="L246" i="16" s="1"/>
  <c r="AH71" i="13"/>
  <c r="D246" i="16" s="1"/>
  <c r="AY71" i="13"/>
  <c r="U246" i="16" s="1"/>
  <c r="AS71" i="13"/>
  <c r="O246" i="16" s="1"/>
  <c r="AO71" i="13"/>
  <c r="K246" i="16" s="1"/>
  <c r="AM71" i="13"/>
  <c r="I246" i="16" s="1"/>
  <c r="BC71" i="13"/>
  <c r="AI71"/>
  <c r="E246" i="16" s="1"/>
  <c r="AW71" i="13"/>
  <c r="S246" i="16" s="1"/>
  <c r="AF71" i="13"/>
  <c r="B246" i="16" s="1"/>
  <c r="AK71" i="13"/>
  <c r="G246" i="16" s="1"/>
  <c r="AL71" i="13"/>
  <c r="H246" i="16" s="1"/>
  <c r="AZ71" i="13"/>
  <c r="V246" i="16" s="1"/>
  <c r="AX71" i="13"/>
  <c r="T246" i="16" s="1"/>
  <c r="BA71" i="13"/>
  <c r="W246" i="16" s="1"/>
  <c r="BB71" i="13"/>
  <c r="AG71"/>
  <c r="C246" i="16" s="1"/>
  <c r="AT71" i="13"/>
  <c r="P246" i="16" s="1"/>
  <c r="BE71" i="13"/>
  <c r="AX70"/>
  <c r="T245" i="16" s="1"/>
  <c r="AK70" i="13"/>
  <c r="G245" i="16" s="1"/>
  <c r="AV70" i="13"/>
  <c r="R245" i="16" s="1"/>
  <c r="BD70" i="13"/>
  <c r="BF70"/>
  <c r="AS70"/>
  <c r="O245" i="16" s="1"/>
  <c r="BE70" i="13"/>
  <c r="AI70"/>
  <c r="E245" i="16" s="1"/>
  <c r="AM70" i="13"/>
  <c r="I245" i="16" s="1"/>
  <c r="AJ70" i="13"/>
  <c r="F245" i="16" s="1"/>
  <c r="AL58" i="13"/>
  <c r="E49" i="16"/>
  <c r="K217" i="13"/>
  <c r="H15" i="16" s="1"/>
  <c r="J217" i="13"/>
  <c r="F15" i="16" s="1"/>
  <c r="K216" i="13"/>
  <c r="H14" i="16" s="1"/>
  <c r="Q169" i="13"/>
  <c r="R169"/>
  <c r="G13" i="16" s="1"/>
  <c r="J216" i="13"/>
  <c r="F14" i="16" s="1"/>
  <c r="BA45" i="13"/>
  <c r="AN21"/>
  <c r="AJ21" s="1"/>
  <c r="AF21" s="1"/>
  <c r="AW130"/>
  <c r="AS131" s="1"/>
  <c r="AO132" s="1"/>
  <c r="AK133" s="1"/>
  <c r="AG134" s="1"/>
  <c r="AC135" s="1"/>
  <c r="O135" s="1"/>
  <c r="R168" s="1"/>
  <c r="AU130"/>
  <c r="AQ131" s="1"/>
  <c r="AM132" s="1"/>
  <c r="AI133" s="1"/>
  <c r="AE134" s="1"/>
  <c r="AA135" s="1"/>
  <c r="P135" s="1"/>
  <c r="F95" i="16" s="1"/>
  <c r="P169" i="13"/>
  <c r="K169"/>
  <c r="M169"/>
  <c r="G96" i="16"/>
  <c r="R136" i="13"/>
  <c r="H96" i="16" s="1"/>
  <c r="J169" i="13"/>
  <c r="L169"/>
  <c r="N169"/>
  <c r="O169"/>
  <c r="G136"/>
  <c r="AU45"/>
  <c r="AV45"/>
  <c r="AL69" l="1"/>
  <c r="H244" i="16" s="1"/>
  <c r="AZ69" i="13"/>
  <c r="V244" i="16" s="1"/>
  <c r="BF69" i="13"/>
  <c r="AJ69"/>
  <c r="F244" i="16" s="1"/>
  <c r="BE69" i="13"/>
  <c r="BA69"/>
  <c r="W244" i="16" s="1"/>
  <c r="AS69" i="13"/>
  <c r="O244" i="16" s="1"/>
  <c r="AG69" i="13"/>
  <c r="C244" i="16" s="1"/>
  <c r="AN69" i="13"/>
  <c r="J244" i="16" s="1"/>
  <c r="AO69" i="13"/>
  <c r="K244" i="16" s="1"/>
  <c r="BC69" i="13"/>
  <c r="AU69"/>
  <c r="Q244" i="16" s="1"/>
  <c r="AQ69" i="13"/>
  <c r="M244" i="16" s="1"/>
  <c r="AF69" i="13"/>
  <c r="B244" i="16" s="1"/>
  <c r="BB69" i="13"/>
  <c r="AI69"/>
  <c r="E244" i="16" s="1"/>
  <c r="AP69" i="13"/>
  <c r="L244" i="16" s="1"/>
  <c r="BD69" i="13"/>
  <c r="AK69"/>
  <c r="G244" i="16" s="1"/>
  <c r="AR69" i="13"/>
  <c r="N244" i="16" s="1"/>
  <c r="AH69" i="13"/>
  <c r="D244" i="16" s="1"/>
  <c r="AV69" i="13"/>
  <c r="R244" i="16" s="1"/>
  <c r="AY69" i="13"/>
  <c r="U244" i="16" s="1"/>
  <c r="AT69" i="13"/>
  <c r="P244" i="16" s="1"/>
  <c r="AM69" i="13"/>
  <c r="I244" i="16" s="1"/>
  <c r="AW69" i="13"/>
  <c r="S244" i="16" s="1"/>
  <c r="AX69" i="13"/>
  <c r="T244" i="16" s="1"/>
  <c r="K215" i="13"/>
  <c r="H13" i="16" s="1"/>
  <c r="AB21" i="13"/>
  <c r="DG21" s="1"/>
  <c r="AI130"/>
  <c r="AE131" s="1"/>
  <c r="AA132" s="1"/>
  <c r="P132" s="1"/>
  <c r="F92" i="16" s="1"/>
  <c r="AK130" i="13"/>
  <c r="AG131" s="1"/>
  <c r="AC132" s="1"/>
  <c r="O132" s="1"/>
  <c r="AH45"/>
  <c r="AD45" s="1"/>
  <c r="AL45"/>
  <c r="J215"/>
  <c r="F13" i="16" s="1"/>
  <c r="Q168" i="13"/>
  <c r="AO130"/>
  <c r="AK131" s="1"/>
  <c r="AG132" s="1"/>
  <c r="AC133" s="1"/>
  <c r="O133" s="1"/>
  <c r="AM130"/>
  <c r="AI131" s="1"/>
  <c r="AE132" s="1"/>
  <c r="AA133" s="1"/>
  <c r="P133" s="1"/>
  <c r="F93" i="16" s="1"/>
  <c r="J168" i="13"/>
  <c r="O168"/>
  <c r="R135"/>
  <c r="H95" i="16" s="1"/>
  <c r="L168" i="13"/>
  <c r="G95" i="16"/>
  <c r="P168" i="13"/>
  <c r="K168"/>
  <c r="N168"/>
  <c r="G135"/>
  <c r="G12" i="16"/>
  <c r="M168" i="13"/>
  <c r="AR45"/>
  <c r="AQ45"/>
  <c r="AW45"/>
  <c r="AZ130"/>
  <c r="AV131" s="1"/>
  <c r="AR132" s="1"/>
  <c r="AN133" s="1"/>
  <c r="AJ134" s="1"/>
  <c r="AF135" s="1"/>
  <c r="AB136" s="1"/>
  <c r="Q136" s="1"/>
  <c r="I96" i="16" s="1"/>
  <c r="AS130" i="13"/>
  <c r="AO131" s="1"/>
  <c r="AK132" s="1"/>
  <c r="AG133" s="1"/>
  <c r="AC134" s="1"/>
  <c r="O134" s="1"/>
  <c r="AQ130"/>
  <c r="AM131" s="1"/>
  <c r="AI132" s="1"/>
  <c r="AE133" s="1"/>
  <c r="AA134" s="1"/>
  <c r="P134" s="1"/>
  <c r="F94" i="16" s="1"/>
  <c r="FC6" i="13" l="1"/>
  <c r="FC7"/>
  <c r="R45"/>
  <c r="Y130" s="1"/>
  <c r="N130" s="1"/>
  <c r="Z45"/>
  <c r="DD45" s="1"/>
  <c r="AG130"/>
  <c r="AC131" s="1"/>
  <c r="O131" s="1"/>
  <c r="AE130"/>
  <c r="AA131" s="1"/>
  <c r="P131" s="1"/>
  <c r="F91" i="16" s="1"/>
  <c r="R132" i="13"/>
  <c r="H92" i="16" s="1"/>
  <c r="G92"/>
  <c r="J165" i="13"/>
  <c r="N165"/>
  <c r="O165"/>
  <c r="R165"/>
  <c r="G9" i="16" s="1"/>
  <c r="L165" i="13"/>
  <c r="Q165"/>
  <c r="K165"/>
  <c r="M165"/>
  <c r="G132"/>
  <c r="P165"/>
  <c r="AE45"/>
  <c r="AF45"/>
  <c r="Q166"/>
  <c r="R166"/>
  <c r="G10" i="16" s="1"/>
  <c r="Q167" i="13"/>
  <c r="R167"/>
  <c r="G11" i="16" s="1"/>
  <c r="J214" i="13"/>
  <c r="F12" i="16" s="1"/>
  <c r="AI45" i="13"/>
  <c r="AJ45"/>
  <c r="AN130" s="1"/>
  <c r="AJ131" s="1"/>
  <c r="AF132" s="1"/>
  <c r="AB133" s="1"/>
  <c r="Q133" s="1"/>
  <c r="I93" i="16" s="1"/>
  <c r="O166" i="13"/>
  <c r="G93" i="16"/>
  <c r="M166" i="13"/>
  <c r="R133"/>
  <c r="H93" i="16" s="1"/>
  <c r="K166" i="13"/>
  <c r="P166"/>
  <c r="L166"/>
  <c r="J166"/>
  <c r="G133"/>
  <c r="N166"/>
  <c r="AM45"/>
  <c r="AN45"/>
  <c r="AS45"/>
  <c r="AV130"/>
  <c r="AR131" s="1"/>
  <c r="AN132" s="1"/>
  <c r="AJ133" s="1"/>
  <c r="AF134" s="1"/>
  <c r="AB135" s="1"/>
  <c r="Q135" s="1"/>
  <c r="I95" i="16" s="1"/>
  <c r="Y131" i="13"/>
  <c r="K167"/>
  <c r="J167"/>
  <c r="L167"/>
  <c r="G94" i="16"/>
  <c r="N167" i="13"/>
  <c r="G134"/>
  <c r="O167"/>
  <c r="R134"/>
  <c r="H94" i="16" s="1"/>
  <c r="M167" i="13"/>
  <c r="P167"/>
  <c r="K213" l="1"/>
  <c r="H11" i="16" s="1"/>
  <c r="K211" i="13"/>
  <c r="H9" i="16" s="1"/>
  <c r="J211" i="13"/>
  <c r="F9" i="16" s="1"/>
  <c r="AG45" i="13"/>
  <c r="AJ130"/>
  <c r="AF131" s="1"/>
  <c r="AB132" s="1"/>
  <c r="Q132" s="1"/>
  <c r="I92" i="16" s="1"/>
  <c r="Q164" i="13"/>
  <c r="Q194" s="1"/>
  <c r="G131"/>
  <c r="J37" s="1"/>
  <c r="C47" i="12" s="1"/>
  <c r="L164" i="13"/>
  <c r="L193" s="1"/>
  <c r="O164"/>
  <c r="O193" s="1"/>
  <c r="N164"/>
  <c r="N193" s="1"/>
  <c r="R164"/>
  <c r="G8" i="16" s="1"/>
  <c r="J164" i="13"/>
  <c r="J193" s="1"/>
  <c r="R131"/>
  <c r="H91" i="16" s="1"/>
  <c r="G91"/>
  <c r="K164" i="13"/>
  <c r="K193" s="1"/>
  <c r="M164"/>
  <c r="M193" s="1"/>
  <c r="P164"/>
  <c r="P196" s="1"/>
  <c r="AB45"/>
  <c r="AF130" s="1"/>
  <c r="AB131" s="1"/>
  <c r="Q131" s="1"/>
  <c r="I91" i="16" s="1"/>
  <c r="AA45" i="13"/>
  <c r="CZ45" s="1"/>
  <c r="AC45"/>
  <c r="J212"/>
  <c r="F10" i="16" s="1"/>
  <c r="J213" i="13"/>
  <c r="F11" i="16" s="1"/>
  <c r="O137"/>
  <c r="O135"/>
  <c r="AK45" i="13"/>
  <c r="C7" i="16"/>
  <c r="E7" s="1"/>
  <c r="D90"/>
  <c r="F130" i="13"/>
  <c r="Y132"/>
  <c r="N131"/>
  <c r="X131"/>
  <c r="L131" s="1"/>
  <c r="AO45"/>
  <c r="AR130"/>
  <c r="AN131" s="1"/>
  <c r="AJ132" s="1"/>
  <c r="AF133" s="1"/>
  <c r="AB134" s="1"/>
  <c r="Q134" s="1"/>
  <c r="I94" i="16" s="1"/>
  <c r="DF45" i="13" l="1"/>
  <c r="J38"/>
  <c r="C48" i="12" s="1"/>
  <c r="Q198" i="13"/>
  <c r="Q196"/>
  <c r="Q197"/>
  <c r="Q195"/>
  <c r="K210"/>
  <c r="H8" i="16" s="1"/>
  <c r="J210" i="13"/>
  <c r="F8" i="16" s="1"/>
  <c r="P194" i="13"/>
  <c r="P197"/>
  <c r="P198"/>
  <c r="P195"/>
  <c r="P71"/>
  <c r="R71" s="1"/>
  <c r="M71" s="1"/>
  <c r="W111"/>
  <c r="F130" i="16"/>
  <c r="F131" s="1"/>
  <c r="J201" i="13"/>
  <c r="O136" i="16"/>
  <c r="F126"/>
  <c r="F134"/>
  <c r="F127"/>
  <c r="O134"/>
  <c r="F133"/>
  <c r="J205" i="13"/>
  <c r="DC45"/>
  <c r="DK34" s="1"/>
  <c r="C55" i="12" s="1"/>
  <c r="F131" i="13"/>
  <c r="D91" i="16"/>
  <c r="C8"/>
  <c r="E8" s="1"/>
  <c r="Y133" i="13"/>
  <c r="X132"/>
  <c r="L132" s="1"/>
  <c r="N132"/>
  <c r="B8" i="16"/>
  <c r="L48" s="1"/>
  <c r="M48" s="1"/>
  <c r="C91"/>
  <c r="S164" i="13"/>
  <c r="Q71" l="1"/>
  <c r="S71" s="1"/>
  <c r="AH57" s="1"/>
  <c r="P95"/>
  <c r="R95" s="1"/>
  <c r="M95" s="1"/>
  <c r="F72" i="16" s="1"/>
  <c r="K214" i="13"/>
  <c r="H12" i="16" s="1"/>
  <c r="K212" i="13"/>
  <c r="H10" i="16" s="1"/>
  <c r="P83" i="13"/>
  <c r="R83" s="1"/>
  <c r="M83" s="1"/>
  <c r="F60" i="16" s="1"/>
  <c r="D92"/>
  <c r="C9"/>
  <c r="E9" s="1"/>
  <c r="F132" i="13"/>
  <c r="C92" i="16"/>
  <c r="S165" i="13"/>
  <c r="B9" i="16"/>
  <c r="L49" s="1"/>
  <c r="M49" s="1"/>
  <c r="Y134" i="13"/>
  <c r="X133"/>
  <c r="L133" s="1"/>
  <c r="N133"/>
  <c r="O48" i="16"/>
  <c r="J91"/>
  <c r="N48"/>
  <c r="F48"/>
  <c r="AM57" i="13"/>
  <c r="K83" l="1"/>
  <c r="H48" i="16" s="1"/>
  <c r="C93"/>
  <c r="S166" i="13"/>
  <c r="B10" i="16"/>
  <c r="L50" s="1"/>
  <c r="M50" s="1"/>
  <c r="Y135" i="13"/>
  <c r="X134"/>
  <c r="L134" s="1"/>
  <c r="N134"/>
  <c r="J92" i="16"/>
  <c r="O49"/>
  <c r="N49"/>
  <c r="AI57" i="13"/>
  <c r="AG68" s="1"/>
  <c r="C243" i="16" s="1"/>
  <c r="F133" i="13"/>
  <c r="D93" i="16"/>
  <c r="C10"/>
  <c r="E10" s="1"/>
  <c r="BB68" i="13" l="1"/>
  <c r="AN68"/>
  <c r="J243" i="16" s="1"/>
  <c r="AI68" i="13"/>
  <c r="E243" i="16" s="1"/>
  <c r="AT68" i="13"/>
  <c r="P243" i="16" s="1"/>
  <c r="BC68" i="13"/>
  <c r="BE68"/>
  <c r="AS68"/>
  <c r="O243" i="16" s="1"/>
  <c r="AF68" i="13"/>
  <c r="B243" i="16" s="1"/>
  <c r="BA68" i="13"/>
  <c r="W243" i="16" s="1"/>
  <c r="AM68" i="13"/>
  <c r="I243" i="16" s="1"/>
  <c r="AZ68" i="13"/>
  <c r="V243" i="16" s="1"/>
  <c r="AO68" i="13"/>
  <c r="K243" i="16" s="1"/>
  <c r="AK68" i="13"/>
  <c r="G243" i="16" s="1"/>
  <c r="AJ68" i="13"/>
  <c r="F243" i="16" s="1"/>
  <c r="AQ68" i="13"/>
  <c r="M243" i="16" s="1"/>
  <c r="BF68" i="13"/>
  <c r="AU68"/>
  <c r="Q243" i="16" s="1"/>
  <c r="AL68" i="13"/>
  <c r="H243" i="16" s="1"/>
  <c r="AW68" i="13"/>
  <c r="S243" i="16" s="1"/>
  <c r="AH68" i="13"/>
  <c r="D243" i="16" s="1"/>
  <c r="AY68" i="13"/>
  <c r="U243" i="16" s="1"/>
  <c r="AX68" i="13"/>
  <c r="T243" i="16" s="1"/>
  <c r="BD68" i="13"/>
  <c r="AR68"/>
  <c r="N243" i="16" s="1"/>
  <c r="AV68" i="13"/>
  <c r="R243" i="16" s="1"/>
  <c r="AP68" i="13"/>
  <c r="L243" i="16" s="1"/>
  <c r="E11"/>
  <c r="F134" i="13"/>
  <c r="D94" i="16"/>
  <c r="B11"/>
  <c r="L51" s="1"/>
  <c r="M51" s="1"/>
  <c r="C94"/>
  <c r="S167" i="13"/>
  <c r="X135"/>
  <c r="L135" s="1"/>
  <c r="N135"/>
  <c r="Y136"/>
  <c r="O50" i="16"/>
  <c r="N50"/>
  <c r="J93"/>
  <c r="C95" l="1"/>
  <c r="S168" i="13"/>
  <c r="B12" i="16"/>
  <c r="L52" s="1"/>
  <c r="M52" s="1"/>
  <c r="F135" i="13"/>
  <c r="D95" i="16"/>
  <c r="C12"/>
  <c r="E12" s="1"/>
  <c r="J94"/>
  <c r="O51"/>
  <c r="N51"/>
  <c r="Y137" i="13"/>
  <c r="N136"/>
  <c r="X136"/>
  <c r="L136" s="1"/>
  <c r="C96" i="16" l="1"/>
  <c r="B13"/>
  <c r="L53" s="1"/>
  <c r="M53" s="1"/>
  <c r="S169" i="13"/>
  <c r="F136"/>
  <c r="E13" i="16"/>
  <c r="D96"/>
  <c r="N52"/>
  <c r="O52"/>
  <c r="J95"/>
  <c r="X137" i="13"/>
  <c r="L137" s="1"/>
  <c r="N137"/>
  <c r="Y138"/>
  <c r="N138" l="1"/>
  <c r="Y139"/>
  <c r="X138"/>
  <c r="L138" s="1"/>
  <c r="S170"/>
  <c r="C97" i="16"/>
  <c r="B14"/>
  <c r="L54" s="1"/>
  <c r="M54" s="1"/>
  <c r="O53"/>
  <c r="N53"/>
  <c r="J96"/>
  <c r="C14"/>
  <c r="E14" s="1"/>
  <c r="F137" i="13"/>
  <c r="D97" i="16"/>
  <c r="O54" l="1"/>
  <c r="J97"/>
  <c r="N54"/>
  <c r="S171" i="13"/>
  <c r="C98" i="16"/>
  <c r="B15"/>
  <c r="L55" s="1"/>
  <c r="M55" s="1"/>
  <c r="Y140" i="13"/>
  <c r="X139"/>
  <c r="L139" s="1"/>
  <c r="N139"/>
  <c r="D98" i="16"/>
  <c r="C15"/>
  <c r="E15" s="1"/>
  <c r="F138" i="13"/>
  <c r="N140" l="1"/>
  <c r="Y141"/>
  <c r="X140"/>
  <c r="L140" s="1"/>
  <c r="N55" i="16"/>
  <c r="J98"/>
  <c r="O55"/>
  <c r="C99"/>
  <c r="S172" i="13"/>
  <c r="B16" i="16"/>
  <c r="L56" s="1"/>
  <c r="M56" s="1"/>
  <c r="D99"/>
  <c r="F139" i="13"/>
  <c r="C16" i="16"/>
  <c r="E16" s="1"/>
  <c r="B17" l="1"/>
  <c r="L57" s="1"/>
  <c r="M57" s="1"/>
  <c r="C100"/>
  <c r="S173" i="13"/>
  <c r="N141"/>
  <c r="X141"/>
  <c r="L141" s="1"/>
  <c r="Y142"/>
  <c r="Y143" s="1"/>
  <c r="O56" i="16"/>
  <c r="N56"/>
  <c r="J99"/>
  <c r="C17"/>
  <c r="E17" s="1"/>
  <c r="D100"/>
  <c r="F140" i="13"/>
  <c r="Y144" l="1"/>
  <c r="N143"/>
  <c r="N142"/>
  <c r="X142"/>
  <c r="L142" s="1"/>
  <c r="D101" i="16"/>
  <c r="C18"/>
  <c r="E18" s="1"/>
  <c r="F141" i="13"/>
  <c r="S174"/>
  <c r="B18" i="16"/>
  <c r="L58" s="1"/>
  <c r="M58" s="1"/>
  <c r="C101"/>
  <c r="N57"/>
  <c r="O57"/>
  <c r="J100"/>
  <c r="C20" l="1"/>
  <c r="E20" s="1"/>
  <c r="D103"/>
  <c r="Y145" i="13"/>
  <c r="N144"/>
  <c r="X143"/>
  <c r="L143" s="1"/>
  <c r="N58" i="16"/>
  <c r="O58"/>
  <c r="J101"/>
  <c r="C102"/>
  <c r="B19"/>
  <c r="L59" s="1"/>
  <c r="M59" s="1"/>
  <c r="S175" i="13"/>
  <c r="D102" i="16"/>
  <c r="C19"/>
  <c r="E19" s="1"/>
  <c r="F142" i="13"/>
  <c r="C103" i="16" l="1"/>
  <c r="S176" i="13"/>
  <c r="B20" i="16"/>
  <c r="L60" s="1"/>
  <c r="M60" s="1"/>
  <c r="D104"/>
  <c r="C21"/>
  <c r="E21" s="1"/>
  <c r="X144" i="13"/>
  <c r="L144" s="1"/>
  <c r="F143"/>
  <c r="Y146"/>
  <c r="N145"/>
  <c r="J102" i="16"/>
  <c r="O59"/>
  <c r="N59"/>
  <c r="C104" l="1"/>
  <c r="B21"/>
  <c r="L61" s="1"/>
  <c r="M61" s="1"/>
  <c r="S177" i="13"/>
  <c r="F144"/>
  <c r="J103" i="16"/>
  <c r="N60"/>
  <c r="O60"/>
  <c r="X145" i="13"/>
  <c r="L145" s="1"/>
  <c r="C22" i="16"/>
  <c r="E22" s="1"/>
  <c r="D105"/>
  <c r="Y147" i="13"/>
  <c r="N146"/>
  <c r="D106" i="16" l="1"/>
  <c r="C23"/>
  <c r="E23" s="1"/>
  <c r="Y148" i="13"/>
  <c r="N147"/>
  <c r="X146"/>
  <c r="L146" s="1"/>
  <c r="C105" i="16"/>
  <c r="B22"/>
  <c r="L62" s="1"/>
  <c r="M62" s="1"/>
  <c r="S178" i="13"/>
  <c r="F145"/>
  <c r="N61" i="16"/>
  <c r="O61"/>
  <c r="J104"/>
  <c r="B23" l="1"/>
  <c r="L63" s="1"/>
  <c r="M63" s="1"/>
  <c r="C106"/>
  <c r="S179" i="13"/>
  <c r="X147"/>
  <c r="L147" s="1"/>
  <c r="X148"/>
  <c r="L148" s="1"/>
  <c r="Y149"/>
  <c r="N148"/>
  <c r="F146"/>
  <c r="D107" i="16"/>
  <c r="C24"/>
  <c r="E24" s="1"/>
  <c r="J105"/>
  <c r="O62"/>
  <c r="N62"/>
  <c r="C25" l="1"/>
  <c r="E25" s="1"/>
  <c r="D108"/>
  <c r="F148" i="13"/>
  <c r="X149"/>
  <c r="L149" s="1"/>
  <c r="N149"/>
  <c r="B24" i="16"/>
  <c r="L64" s="1"/>
  <c r="M64" s="1"/>
  <c r="C107"/>
  <c r="S180" i="13"/>
  <c r="S181"/>
  <c r="B25" i="16"/>
  <c r="L65" s="1"/>
  <c r="M65" s="1"/>
  <c r="C108"/>
  <c r="F147" i="13"/>
  <c r="O63" i="16"/>
  <c r="N63"/>
  <c r="J106"/>
  <c r="O64" l="1"/>
  <c r="N64"/>
  <c r="J107"/>
  <c r="J108"/>
  <c r="N65"/>
  <c r="O65"/>
  <c r="F149" i="13"/>
  <c r="J44" s="1"/>
  <c r="C51" i="12" s="1"/>
  <c r="D109" i="16"/>
  <c r="C26"/>
  <c r="E26" s="1"/>
  <c r="S182" i="13"/>
  <c r="S193" s="1"/>
  <c r="J202" s="1"/>
  <c r="C109" i="16"/>
  <c r="B26"/>
  <c r="L66" s="1"/>
  <c r="M66" s="1"/>
  <c r="J109" l="1"/>
  <c r="O66"/>
  <c r="N66"/>
  <c r="O142"/>
  <c r="J206" i="13"/>
  <c r="O148" i="16" l="1"/>
  <c r="O147"/>
</calcChain>
</file>

<file path=xl/comments1.xml><?xml version="1.0" encoding="utf-8"?>
<comments xmlns="http://schemas.openxmlformats.org/spreadsheetml/2006/main">
  <authors>
    <author>samih</author>
  </authors>
  <commentList>
    <comment ref="Y21" authorId="0">
      <text>
        <r>
          <rPr>
            <b/>
            <sz val="9"/>
            <color indexed="81"/>
            <rFont val="Tahoma"/>
            <family val="2"/>
          </rPr>
          <t>samih:</t>
        </r>
        <r>
          <rPr>
            <sz val="9"/>
            <color indexed="81"/>
            <rFont val="Tahoma"/>
            <family val="2"/>
          </rPr>
          <t xml:space="preserve">
= aina vasemman puoleinen lasi
</t>
        </r>
      </text>
    </comment>
    <comment ref="Z21" authorId="0">
      <text>
        <r>
          <rPr>
            <b/>
            <sz val="9"/>
            <color indexed="81"/>
            <rFont val="Tahoma"/>
            <family val="2"/>
          </rPr>
          <t>samih:</t>
        </r>
        <r>
          <rPr>
            <sz val="9"/>
            <color indexed="81"/>
            <rFont val="Tahoma"/>
            <family val="2"/>
          </rPr>
          <t xml:space="preserve">
Aina oikean puoleinen
</t>
        </r>
      </text>
    </comment>
    <comment ref="O23" authorId="0">
      <text>
        <r>
          <rPr>
            <b/>
            <sz val="9"/>
            <color indexed="81"/>
            <rFont val="Tahoma"/>
            <family val="2"/>
          </rPr>
          <t>samih:</t>
        </r>
        <r>
          <rPr>
            <sz val="9"/>
            <color indexed="81"/>
            <rFont val="Tahoma"/>
            <family val="2"/>
          </rPr>
          <t xml:space="preserve">
tähän siirto *** mm
Left/right - "lähtölasin puolelle"</t>
        </r>
      </text>
    </comment>
    <comment ref="Q23" authorId="0">
      <text>
        <r>
          <rPr>
            <b/>
            <sz val="9"/>
            <color indexed="81"/>
            <rFont val="Tahoma"/>
            <family val="2"/>
          </rPr>
          <t>samih:</t>
        </r>
        <r>
          <rPr>
            <sz val="9"/>
            <color indexed="81"/>
            <rFont val="Tahoma"/>
            <family val="2"/>
          </rPr>
          <t xml:space="preserve">
Pidennys *** mm
Siihen päähän kumpaa pidennetään.
Lasitusta katsotaan aina sisältä (avautumispuoli)</t>
        </r>
      </text>
    </comment>
  </commentList>
</comments>
</file>

<file path=xl/comments2.xml><?xml version="1.0" encoding="utf-8"?>
<comments xmlns="http://schemas.openxmlformats.org/spreadsheetml/2006/main">
  <authors>
    <author>samih</author>
  </authors>
  <commentList>
    <comment ref="G89" authorId="0">
      <text>
        <r>
          <rPr>
            <b/>
            <sz val="9"/>
            <color indexed="81"/>
            <rFont val="Tahoma"/>
            <family val="2"/>
          </rPr>
          <t>samih:</t>
        </r>
        <r>
          <rPr>
            <sz val="9"/>
            <color indexed="81"/>
            <rFont val="Tahoma"/>
            <family val="2"/>
          </rPr>
          <t xml:space="preserve">
S Start
F Fixed
</t>
        </r>
      </text>
    </comment>
    <comment ref="I89" authorId="0">
      <text>
        <r>
          <rPr>
            <b/>
            <sz val="9"/>
            <color indexed="81"/>
            <rFont val="Tahoma"/>
            <family val="2"/>
          </rPr>
          <t>samih:</t>
        </r>
        <r>
          <rPr>
            <sz val="9"/>
            <color indexed="81"/>
            <rFont val="Tahoma"/>
            <family val="2"/>
          </rPr>
          <t xml:space="preserve">
Ohjain
Mittaus saranan puolelta ohjaimen keskelle.</t>
        </r>
      </text>
    </comment>
  </commentList>
</comments>
</file>

<file path=xl/sharedStrings.xml><?xml version="1.0" encoding="utf-8"?>
<sst xmlns="http://schemas.openxmlformats.org/spreadsheetml/2006/main" count="1095" uniqueCount="685">
  <si>
    <t>vähennys</t>
  </si>
  <si>
    <t>sivu1</t>
  </si>
  <si>
    <t>sivu2</t>
  </si>
  <si>
    <t>sivu3</t>
  </si>
  <si>
    <t>sivu4</t>
  </si>
  <si>
    <t>sivu5</t>
  </si>
  <si>
    <t>sivu6</t>
  </si>
  <si>
    <t>sivu7</t>
  </si>
  <si>
    <t>sivu8</t>
  </si>
  <si>
    <t>sivu9</t>
  </si>
  <si>
    <t>ohjaimen siirtymä 2. lasista eteenpäin</t>
  </si>
  <si>
    <t>lasilistan sisäreunan etäisyys lasin sisäpinnasta</t>
  </si>
  <si>
    <t>lasin paks</t>
  </si>
  <si>
    <t>Max portin etäisyys</t>
  </si>
  <si>
    <t>Liuku-uran etäisyys mittalinjasta</t>
  </si>
  <si>
    <t>portin kolo</t>
  </si>
  <si>
    <t>%</t>
  </si>
  <si>
    <t>lasi</t>
  </si>
  <si>
    <t>Lasilistan leveys</t>
  </si>
  <si>
    <t>Ohj. min etäisyys avautuvalla sivulla 1. lasissa</t>
  </si>
  <si>
    <t xml:space="preserve">Ohjaimen keskipisteen min etäisyys lasilistan reunasta </t>
  </si>
  <si>
    <t>yläprofiilin mitoitusleveys</t>
  </si>
  <si>
    <t>saranan ja ohjaimen min etäisyys</t>
  </si>
  <si>
    <t>Portin kolon leveys</t>
  </si>
  <si>
    <t>Liu'uksessa 1.lasin ohjaimen keskelle</t>
  </si>
  <si>
    <t>pituus</t>
  </si>
  <si>
    <t>korkeus</t>
  </si>
  <si>
    <t>Vasen</t>
  </si>
  <si>
    <t>Oikea</t>
  </si>
  <si>
    <t>leveys</t>
  </si>
  <si>
    <t>KYLI V</t>
  </si>
  <si>
    <t>KYLI O</t>
  </si>
  <si>
    <t>kiinteä vasen</t>
  </si>
  <si>
    <t>kiinteä oikea</t>
  </si>
  <si>
    <t>Kiinteä oik</t>
  </si>
  <si>
    <t>max</t>
  </si>
  <si>
    <t>min</t>
  </si>
  <si>
    <t>Vaihe 3</t>
  </si>
  <si>
    <t>Lasin leveyksien laskenta</t>
  </si>
  <si>
    <t>Prof. Päätytulppaväh.</t>
  </si>
  <si>
    <t>Sivu</t>
  </si>
  <si>
    <t>Vas.k.vähennys</t>
  </si>
  <si>
    <t>Oik.k.vähennys</t>
  </si>
  <si>
    <t>av.rakovähennys</t>
  </si>
  <si>
    <t>lasinv.väh.</t>
  </si>
  <si>
    <t>lasien yht.pit.</t>
  </si>
  <si>
    <t>V.kiint.lasit</t>
  </si>
  <si>
    <t>O.kiint.lasit</t>
  </si>
  <si>
    <t>V.virhe tark.</t>
  </si>
  <si>
    <t>O.virhe tark</t>
  </si>
  <si>
    <t>virhe tark.</t>
  </si>
  <si>
    <t>Vaihe 4</t>
  </si>
  <si>
    <t>Kiinteä</t>
  </si>
  <si>
    <t>Syöttötietojen virhetarkastelu</t>
  </si>
  <si>
    <t>raja-arvo</t>
  </si>
  <si>
    <t>Lasituskorkeus max 8mm</t>
  </si>
  <si>
    <t>las. minimileveys</t>
  </si>
  <si>
    <t>Lasituskorkeus min</t>
  </si>
  <si>
    <t>kiint.las. minimileveys</t>
  </si>
  <si>
    <t>Profiilin pituus</t>
  </si>
  <si>
    <t>Lasin maksimileveys</t>
  </si>
  <si>
    <t>lasin avautumiskulma</t>
  </si>
  <si>
    <t>alkukulma min</t>
  </si>
  <si>
    <t>alkukulma max</t>
  </si>
  <si>
    <t>Lasimäärä max nipussa</t>
  </si>
  <si>
    <t>(max 9 lasia)</t>
  </si>
  <si>
    <t>loppukulma min</t>
  </si>
  <si>
    <t>loppukulma max</t>
  </si>
  <si>
    <t>järjestelmäkulmat min</t>
  </si>
  <si>
    <t>järjestelmäkumat max</t>
  </si>
  <si>
    <t>salpa. Järj.kulmassa</t>
  </si>
  <si>
    <t>Avautumiskulma</t>
  </si>
  <si>
    <t>apulaskut</t>
  </si>
  <si>
    <t>Avautumisrako</t>
  </si>
  <si>
    <t>Lasinvälirako/lasi</t>
  </si>
  <si>
    <t>päätytulppavähennys</t>
  </si>
  <si>
    <t>Työstöt</t>
  </si>
  <si>
    <t>työstöt oikealta alkaen lasituslinjalta mitattuna</t>
  </si>
  <si>
    <t>profiilit: alaprofiili, yläprofiili, säätöprofiili,</t>
  </si>
  <si>
    <t>Alaprofiili</t>
  </si>
  <si>
    <t>Avaustyöstöt</t>
  </si>
  <si>
    <t>vasemmalta</t>
  </si>
  <si>
    <t>Oikealta Oik k työstö</t>
  </si>
  <si>
    <t>vas.sahauskulma</t>
  </si>
  <si>
    <t>oik.sahauskulma</t>
  </si>
  <si>
    <t>kiinteitä vas</t>
  </si>
  <si>
    <t>kiinteitä oik</t>
  </si>
  <si>
    <t>VAS siirtoarvo</t>
  </si>
  <si>
    <t>OIK siirtoarvo</t>
  </si>
  <si>
    <t>Vasenkätinen</t>
  </si>
  <si>
    <t>Oikeakätinen</t>
  </si>
  <si>
    <t>pii</t>
  </si>
  <si>
    <t>Yläprofiili</t>
  </si>
  <si>
    <t>säätöprofiili</t>
  </si>
  <si>
    <t>Oikealta</t>
  </si>
  <si>
    <t>vas jiiriväh</t>
  </si>
  <si>
    <t>oik jiiriväh</t>
  </si>
  <si>
    <t>Liu'utus</t>
  </si>
  <si>
    <t>valittu lasin paksuus</t>
  </si>
  <si>
    <t>kiint las väh</t>
  </si>
  <si>
    <t>Vkiintl.väh</t>
  </si>
  <si>
    <t>O.kiintlv.väh</t>
  </si>
  <si>
    <t xml:space="preserve">mittalinja sisäjiiri </t>
  </si>
  <si>
    <t xml:space="preserve">mittalinja ulkojiiri </t>
  </si>
  <si>
    <t>Max lasipaino</t>
  </si>
  <si>
    <t>V. r.v.</t>
  </si>
  <si>
    <t>O. r.v.</t>
  </si>
  <si>
    <t>portin minimikannas</t>
  </si>
  <si>
    <t>Saranan keskilinjan etäisyys lasilistan päästä</t>
  </si>
  <si>
    <t>lasit</t>
  </si>
  <si>
    <t>Lasinlevennyskerroin V</t>
  </si>
  <si>
    <t>laskentalisä</t>
  </si>
  <si>
    <t>Lasinlevennyskerroin O</t>
  </si>
  <si>
    <t>Vähennettävät etenemät</t>
  </si>
  <si>
    <t>Leveys V</t>
  </si>
  <si>
    <t>Leveys O</t>
  </si>
  <si>
    <t>V.poikk. Lasimäärä</t>
  </si>
  <si>
    <t>O.poikk. Lasimäärä</t>
  </si>
  <si>
    <t>V.poikk.lasil.yht.lev.</t>
  </si>
  <si>
    <t>O.poikk.lasil.yht.lev.</t>
  </si>
  <si>
    <t>Lasituskorkeus max 6mm</t>
  </si>
  <si>
    <t>lasin korkeusvähennys</t>
  </si>
  <si>
    <t>Lasin tiheys</t>
  </si>
  <si>
    <t>kg/mm*m2</t>
  </si>
  <si>
    <t xml:space="preserve">Yksilasisen </t>
  </si>
  <si>
    <t>V Kapenevat</t>
  </si>
  <si>
    <t>O Kapenevat</t>
  </si>
  <si>
    <t>V leveys</t>
  </si>
  <si>
    <t>O leveys</t>
  </si>
  <si>
    <t>lasimax V</t>
  </si>
  <si>
    <t>lasimax O</t>
  </si>
  <si>
    <t>lasiO</t>
  </si>
  <si>
    <t>lasiV+sovitelasi</t>
  </si>
  <si>
    <t>salpa järjestelmäkulmassa</t>
  </si>
  <si>
    <t>kapenevat</t>
  </si>
  <si>
    <t>Suurin vasen</t>
  </si>
  <si>
    <t>Sovitelasien määrä</t>
  </si>
  <si>
    <t>kyli vier sivu</t>
  </si>
  <si>
    <t>Sovitelasi</t>
  </si>
  <si>
    <t>Sivulla ainakin yksi lasi</t>
  </si>
  <si>
    <t>Sivulla lasi</t>
  </si>
  <si>
    <t>kylisivun kätisyys</t>
  </si>
  <si>
    <t>Kyli kiinteät nurkassa apulaskut</t>
  </si>
  <si>
    <t>Kiinteän lasin paikka</t>
  </si>
  <si>
    <t>Viim.sivu</t>
  </si>
  <si>
    <t>viim sivu</t>
  </si>
  <si>
    <t>(jvkannas)</t>
  </si>
  <si>
    <t>liu'utus min</t>
  </si>
  <si>
    <t>min o+v</t>
  </si>
  <si>
    <t>liu'utus apulaskut</t>
  </si>
  <si>
    <t>(1-las väh.)</t>
  </si>
  <si>
    <t>MAX</t>
  </si>
  <si>
    <t>Kyli apulaskut</t>
  </si>
  <si>
    <t>length</t>
  </si>
  <si>
    <t>L.Angle</t>
  </si>
  <si>
    <t>R.Angle</t>
  </si>
  <si>
    <t>Left</t>
  </si>
  <si>
    <t>Right</t>
  </si>
  <si>
    <t>virhetark.V</t>
  </si>
  <si>
    <t>virhetark.O</t>
  </si>
  <si>
    <t>oik</t>
  </si>
  <si>
    <t>vas</t>
  </si>
  <si>
    <t>Ohj.paikka</t>
  </si>
  <si>
    <t>Ohj siirto</t>
  </si>
  <si>
    <t>Kiinteä VAS</t>
  </si>
  <si>
    <t>Vas vasemmalla</t>
  </si>
  <si>
    <t>Oik oikealla</t>
  </si>
  <si>
    <t>SPS</t>
  </si>
  <si>
    <t>SIVU</t>
  </si>
  <si>
    <t>Kylisiirto</t>
  </si>
  <si>
    <t>Maks.siirto</t>
  </si>
  <si>
    <t>Vyörytys vas</t>
  </si>
  <si>
    <t>Vyörytys oik</t>
  </si>
  <si>
    <t>Ohj%</t>
  </si>
  <si>
    <t>lasinro</t>
  </si>
  <si>
    <t>Pienin lasi sivulla</t>
  </si>
  <si>
    <t>Suurin lasi sivulla</t>
  </si>
  <si>
    <t>Ohj.min paikka</t>
  </si>
  <si>
    <t>sivu</t>
  </si>
  <si>
    <t>lasikorkeus</t>
  </si>
  <si>
    <t>Lasikork</t>
  </si>
  <si>
    <t>Lasi 1</t>
  </si>
  <si>
    <t>Leveys</t>
  </si>
  <si>
    <t>Kätisyys</t>
  </si>
  <si>
    <t>Lasi 2</t>
  </si>
  <si>
    <t>Lasi 3</t>
  </si>
  <si>
    <t>Lasi 4</t>
  </si>
  <si>
    <t>Lasi 5</t>
  </si>
  <si>
    <t>Lasi 6</t>
  </si>
  <si>
    <t>Lasi 7</t>
  </si>
  <si>
    <t>Lasi 8</t>
  </si>
  <si>
    <t>Lasi 9</t>
  </si>
  <si>
    <t>Lasi 10</t>
  </si>
  <si>
    <t>Lasi 11</t>
  </si>
  <si>
    <t>Lasi 12</t>
  </si>
  <si>
    <t>Lasi 13</t>
  </si>
  <si>
    <t>Lasi 14</t>
  </si>
  <si>
    <t>Lasi 15</t>
  </si>
  <si>
    <t>Lasi 16</t>
  </si>
  <si>
    <t>Lasi 17</t>
  </si>
  <si>
    <t>Lasi 18</t>
  </si>
  <si>
    <t>Lasi 19</t>
  </si>
  <si>
    <t>Lasi 20</t>
  </si>
  <si>
    <t>Fixed/Start</t>
  </si>
  <si>
    <t>kiint.oik.lop.lev.</t>
  </si>
  <si>
    <t>OHJ.maxV</t>
  </si>
  <si>
    <t>OHJmaxO</t>
  </si>
  <si>
    <t>Vasemmalta oik työstö</t>
  </si>
  <si>
    <t>ohjaimen keskipisteen ja portin kolon keskipisteen väli</t>
  </si>
  <si>
    <t>Lasityyppi</t>
  </si>
  <si>
    <t>Muoviväri</t>
  </si>
  <si>
    <t>Rakenteen valintataulukot</t>
  </si>
  <si>
    <t>reunatiiviste</t>
  </si>
  <si>
    <t>Profiiliväri ylä</t>
  </si>
  <si>
    <t>Profiiliväri ala</t>
  </si>
  <si>
    <t>RAL 9006</t>
  </si>
  <si>
    <t>RAL 9016</t>
  </si>
  <si>
    <t>RAL 7024</t>
  </si>
  <si>
    <t>Kyli tulkki</t>
  </si>
  <si>
    <t>Kyli valinta</t>
  </si>
  <si>
    <t>-</t>
  </si>
  <si>
    <t>Number</t>
  </si>
  <si>
    <t>Thickness</t>
  </si>
  <si>
    <t>height</t>
  </si>
  <si>
    <t>width</t>
  </si>
  <si>
    <t>sivulla</t>
  </si>
  <si>
    <t>kätisyys</t>
  </si>
  <si>
    <t>lasityyppi</t>
  </si>
  <si>
    <t>Lasilistat</t>
  </si>
  <si>
    <t>lenght</t>
  </si>
  <si>
    <t>Lasinumero</t>
  </si>
  <si>
    <t>Hakuindeksi</t>
  </si>
  <si>
    <t>Lasinro</t>
  </si>
  <si>
    <t>ohjaimen paikka</t>
  </si>
  <si>
    <t>paksuus</t>
  </si>
  <si>
    <t>Lasin paksuus mm</t>
  </si>
  <si>
    <t>Paksuus</t>
  </si>
  <si>
    <t>Assembly</t>
  </si>
  <si>
    <t>Left/Right</t>
  </si>
  <si>
    <t>Glass code</t>
  </si>
  <si>
    <t>Guide</t>
  </si>
  <si>
    <t>Komponentit</t>
  </si>
  <si>
    <t>V lähtölasi</t>
  </si>
  <si>
    <t>O lähtölasi</t>
  </si>
  <si>
    <t>V liukulasi</t>
  </si>
  <si>
    <t>O liukulasi</t>
  </si>
  <si>
    <t>V kiinteä</t>
  </si>
  <si>
    <t>O kiinteä</t>
  </si>
  <si>
    <t>YHT</t>
  </si>
  <si>
    <t>st</t>
  </si>
  <si>
    <t>Alakiinnike</t>
  </si>
  <si>
    <t>Glass</t>
  </si>
  <si>
    <t>Profiles</t>
  </si>
  <si>
    <t>Glazing beads</t>
  </si>
  <si>
    <t>Components to glass panes</t>
  </si>
  <si>
    <t>Components to component box</t>
  </si>
  <si>
    <t xml:space="preserve">Balgony </t>
  </si>
  <si>
    <t>side</t>
  </si>
  <si>
    <t xml:space="preserve">start </t>
  </si>
  <si>
    <t>angle</t>
  </si>
  <si>
    <t>end</t>
  </si>
  <si>
    <t>Length</t>
  </si>
  <si>
    <t>Height</t>
  </si>
  <si>
    <t>Openings</t>
  </si>
  <si>
    <t>System</t>
  </si>
  <si>
    <t>Angle</t>
  </si>
  <si>
    <t>bypass</t>
  </si>
  <si>
    <t>Corner</t>
  </si>
  <si>
    <t>Balkony structure</t>
  </si>
  <si>
    <t>Upper profile</t>
  </si>
  <si>
    <t>Lower profile</t>
  </si>
  <si>
    <t>Glass thicness</t>
  </si>
  <si>
    <t>Glass type</t>
  </si>
  <si>
    <t>Edge seal</t>
  </si>
  <si>
    <t>20mm</t>
  </si>
  <si>
    <t>30mm</t>
  </si>
  <si>
    <t>Installing bracket</t>
  </si>
  <si>
    <t>Measures</t>
  </si>
  <si>
    <t>Movement of</t>
  </si>
  <si>
    <t>strart hinge</t>
  </si>
  <si>
    <t>Special</t>
  </si>
  <si>
    <t>glass thickness</t>
  </si>
  <si>
    <t>Lenghthen of profiles</t>
  </si>
  <si>
    <t>Sliding</t>
  </si>
  <si>
    <t>Optional information: Side</t>
  </si>
  <si>
    <t>Optional information: Glass pane</t>
  </si>
  <si>
    <t>Pane 1</t>
  </si>
  <si>
    <t>Pane 2</t>
  </si>
  <si>
    <t>Pane 3</t>
  </si>
  <si>
    <t>Pane 4</t>
  </si>
  <si>
    <t>Pane 5</t>
  </si>
  <si>
    <t>Pane 6</t>
  </si>
  <si>
    <t>Pane 7</t>
  </si>
  <si>
    <t>Pane 8</t>
  </si>
  <si>
    <t>Pane 9</t>
  </si>
  <si>
    <t>Pane 10</t>
  </si>
  <si>
    <t>Pane 11</t>
  </si>
  <si>
    <t>Pane 12</t>
  </si>
  <si>
    <t>Pane 13</t>
  </si>
  <si>
    <t>Pane 14</t>
  </si>
  <si>
    <t>Pane 15</t>
  </si>
  <si>
    <t>Pane 16</t>
  </si>
  <si>
    <t>Pane 17</t>
  </si>
  <si>
    <t>Pane 18</t>
  </si>
  <si>
    <t>Pane 19</t>
  </si>
  <si>
    <t>Pane 20</t>
  </si>
  <si>
    <t>Width</t>
  </si>
  <si>
    <t>Fixed</t>
  </si>
  <si>
    <t>Yes</t>
  </si>
  <si>
    <t>Other</t>
  </si>
  <si>
    <t>Clear</t>
  </si>
  <si>
    <t>Lasinvälitiiviste</t>
  </si>
  <si>
    <t>h</t>
  </si>
  <si>
    <t>Left + Right</t>
  </si>
  <si>
    <t>rivinumero</t>
  </si>
  <si>
    <t>Functional information</t>
  </si>
  <si>
    <t>Glazing height 6mm</t>
  </si>
  <si>
    <t>Glazing height 8mm</t>
  </si>
  <si>
    <t>Side length</t>
  </si>
  <si>
    <t>System angle</t>
  </si>
  <si>
    <t>End angle</t>
  </si>
  <si>
    <t>Start angle</t>
  </si>
  <si>
    <t xml:space="preserve">Pane width </t>
  </si>
  <si>
    <t>Fixed pane width</t>
  </si>
  <si>
    <t>Kiint.l</t>
  </si>
  <si>
    <t>Lasipaino</t>
  </si>
  <si>
    <t>avautuminen O</t>
  </si>
  <si>
    <t>Laseja vasemmalle</t>
  </si>
  <si>
    <t>Pane width information</t>
  </si>
  <si>
    <t>Pane weight</t>
  </si>
  <si>
    <t>Glass panes on openings</t>
  </si>
  <si>
    <t>Kiinteä-alussa</t>
  </si>
  <si>
    <t>Lopussa</t>
  </si>
  <si>
    <t>Kiint-koodi</t>
  </si>
  <si>
    <t>Herjat</t>
  </si>
  <si>
    <t>Side 1 top roller position</t>
  </si>
  <si>
    <t>Side 2 top roller position</t>
  </si>
  <si>
    <t>Side 3 top roller position</t>
  </si>
  <si>
    <t>Side 4 top roller position</t>
  </si>
  <si>
    <t>Side 5 top roller position</t>
  </si>
  <si>
    <t>Side 6 top roller position</t>
  </si>
  <si>
    <t>Side 7 top roller position</t>
  </si>
  <si>
    <t>Side 8 top roller position</t>
  </si>
  <si>
    <t>Side 9 top roller position</t>
  </si>
  <si>
    <t>Kylikulmat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</si>
  <si>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</si>
  <si>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</si>
  <si>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</si>
  <si>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</si>
  <si>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</si>
  <si>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</si>
  <si>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</si>
  <si>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</si>
  <si>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</si>
  <si>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Corner bypass</t>
  </si>
  <si>
    <t>ei toimi</t>
  </si>
  <si>
    <t>Liu'utuksen portin siirto</t>
  </si>
  <si>
    <t>Lasin korkeusvähennys</t>
  </si>
  <si>
    <t>ylärako+alarako</t>
  </si>
  <si>
    <t>lasilista6</t>
  </si>
  <si>
    <t>lasilista8</t>
  </si>
  <si>
    <t>Order number</t>
  </si>
  <si>
    <t>Delivery address</t>
  </si>
  <si>
    <t>Installation address</t>
  </si>
  <si>
    <t>Name</t>
  </si>
  <si>
    <t>Street</t>
  </si>
  <si>
    <t>Postcode</t>
  </si>
  <si>
    <t>City</t>
  </si>
  <si>
    <t>Type</t>
  </si>
  <si>
    <t>(If Other)</t>
  </si>
  <si>
    <t>Colour</t>
  </si>
  <si>
    <t>tyyppi</t>
  </si>
  <si>
    <t>yläväri</t>
  </si>
  <si>
    <t>alaväri</t>
  </si>
  <si>
    <t>Testattu</t>
  </si>
  <si>
    <t xml:space="preserve">V sahauskulma </t>
  </si>
  <si>
    <t>O sahauskulma</t>
  </si>
  <si>
    <t>¤ UPPER HINGE L</t>
  </si>
  <si>
    <t>¤ UPPER HINGE R</t>
  </si>
  <si>
    <t>54042031</t>
  </si>
  <si>
    <t>GLAZING BEAD SEAL, WHITE</t>
  </si>
  <si>
    <t>54042032</t>
  </si>
  <si>
    <t>GLAZING BEAD SEAL, BLACK</t>
  </si>
  <si>
    <t>54041011</t>
  </si>
  <si>
    <t>BRUSH SEAL, WHITE</t>
  </si>
  <si>
    <t>54041012</t>
  </si>
  <si>
    <t>BRUSH SEAL, BLACK</t>
  </si>
  <si>
    <t>54042014</t>
  </si>
  <si>
    <t>11116200</t>
  </si>
  <si>
    <t>EXTENSION PROFILE</t>
  </si>
  <si>
    <t>11116201</t>
  </si>
  <si>
    <t>EXTENSION PROFILE COVER</t>
  </si>
  <si>
    <t>54200204</t>
  </si>
  <si>
    <t>EXTENSION PROFILE SEAL, LIGHT GREY</t>
  </si>
  <si>
    <t>54200104</t>
  </si>
  <si>
    <t>54043034</t>
  </si>
  <si>
    <t>6 MM h-SEAL BETWEEN PANES</t>
  </si>
  <si>
    <t>54043044</t>
  </si>
  <si>
    <t>8 MM h-SEAL BETWEEN PANES</t>
  </si>
  <si>
    <t>54043014</t>
  </si>
  <si>
    <t>54043024</t>
  </si>
  <si>
    <t>Sealings</t>
  </si>
  <si>
    <t>Säätöprofiili</t>
  </si>
  <si>
    <t>type</t>
  </si>
  <si>
    <t>lasilistan tiiviste</t>
  </si>
  <si>
    <t>Gate hole</t>
  </si>
  <si>
    <t>Valinta</t>
  </si>
  <si>
    <t>Hand</t>
  </si>
  <si>
    <t>Pane type</t>
  </si>
  <si>
    <t>relocation</t>
  </si>
  <si>
    <t>Hinge</t>
  </si>
  <si>
    <t>Brush seal</t>
  </si>
  <si>
    <t>Harjatiiviste</t>
  </si>
  <si>
    <t>EXTENSION PROFILE SEAL, DARK GREY</t>
  </si>
  <si>
    <t>h-seals</t>
  </si>
  <si>
    <t>ATTACHING BEAD 6MM</t>
  </si>
  <si>
    <t>ATTACHING BEAD 8MM</t>
  </si>
  <si>
    <t>EDGE SEAL 20MM</t>
  </si>
  <si>
    <t>EDGE SEAL 30MM</t>
  </si>
  <si>
    <t>54042024</t>
  </si>
  <si>
    <t>Alkukulmat</t>
  </si>
  <si>
    <t>loppukulmat</t>
  </si>
  <si>
    <t>järjestelmäkulmat</t>
  </si>
  <si>
    <t>kylit</t>
  </si>
  <si>
    <t>ap.val</t>
  </si>
  <si>
    <t>Edge seals</t>
  </si>
  <si>
    <t>Seal colour</t>
  </si>
  <si>
    <t>tiivisteet</t>
  </si>
  <si>
    <t>alku</t>
  </si>
  <si>
    <t>loppu</t>
  </si>
  <si>
    <t>LaSINVÄLI</t>
  </si>
  <si>
    <t>kulma</t>
  </si>
  <si>
    <t>Extension profile + cover + seal</t>
  </si>
  <si>
    <t>Seals</t>
  </si>
  <si>
    <t>Tiivisteväri</t>
  </si>
  <si>
    <t>Sar.pisteen siirto</t>
  </si>
  <si>
    <t>apulaskut O / V</t>
  </si>
  <si>
    <t>saranap. Siirto 90-135</t>
  </si>
  <si>
    <t>SPSV</t>
  </si>
  <si>
    <t>SPSO</t>
  </si>
  <si>
    <t>Upper</t>
  </si>
  <si>
    <t>profile</t>
  </si>
  <si>
    <t>Lower</t>
  </si>
  <si>
    <t>Teleskopic</t>
  </si>
  <si>
    <t>Pane</t>
  </si>
  <si>
    <t>number</t>
  </si>
  <si>
    <t>Lower col</t>
  </si>
  <si>
    <t>Upper col</t>
  </si>
  <si>
    <t xml:space="preserve">Glass </t>
  </si>
  <si>
    <t>11221205</t>
  </si>
  <si>
    <t>11221205+11222206</t>
  </si>
  <si>
    <t>11221205+11222207</t>
  </si>
  <si>
    <t>11223001</t>
  </si>
  <si>
    <t>11223002</t>
  </si>
  <si>
    <t>Dark grey</t>
  </si>
  <si>
    <t>Lasilista10</t>
  </si>
  <si>
    <t>etäisyys pt. Nurkasta listan ulkoreunaan</t>
  </si>
  <si>
    <t>Saranan keskilinjan etäisyys lasilistan päästä lähtölasissa</t>
  </si>
  <si>
    <t>lasilistavähennys</t>
  </si>
  <si>
    <t>Yläprofiili mittalinjasta</t>
  </si>
  <si>
    <t>Yläpesän kiinnitysreiät nollapisteestä</t>
  </si>
  <si>
    <t>sar.p.siirto järjestelmäkulmassa raja</t>
  </si>
  <si>
    <t>Lasipyöristys</t>
  </si>
  <si>
    <t>Avautumisrako 4+lasia</t>
  </si>
  <si>
    <t>saranap. siirto 135-170</t>
  </si>
  <si>
    <t>50220021</t>
  </si>
  <si>
    <t>50220020</t>
  </si>
  <si>
    <t>50220024</t>
  </si>
  <si>
    <t>50220023</t>
  </si>
  <si>
    <t>¤ NUT M6 DIN928</t>
  </si>
  <si>
    <t>Aloitettu</t>
  </si>
  <si>
    <t>Muoviväri tummanharmaa</t>
  </si>
  <si>
    <t>Muoviväri vvaaleanharmaa</t>
  </si>
  <si>
    <t>Components to component box or profiles</t>
  </si>
  <si>
    <t>¤ Upper Chamber 1</t>
  </si>
  <si>
    <t>¤ Upper Chamber 6</t>
  </si>
  <si>
    <t>¤ Upper Chamber 9</t>
  </si>
  <si>
    <t>¤ Lower Chamber 1</t>
  </si>
  <si>
    <t>¤ Lower Chamber 6</t>
  </si>
  <si>
    <t>¤ Lower Chamber 9</t>
  </si>
  <si>
    <t>50220049</t>
  </si>
  <si>
    <t>50220050</t>
  </si>
  <si>
    <t>50220051</t>
  </si>
  <si>
    <t>50220048</t>
  </si>
  <si>
    <t>50220046</t>
  </si>
  <si>
    <t>50220047</t>
  </si>
  <si>
    <t>Pesälaskuri</t>
  </si>
  <si>
    <t>Kylilisäys</t>
  </si>
  <si>
    <t>Pesät</t>
  </si>
  <si>
    <t>1-pesät</t>
  </si>
  <si>
    <t>6-pesät</t>
  </si>
  <si>
    <t>9-pesät</t>
  </si>
  <si>
    <t>50220036</t>
  </si>
  <si>
    <t>50220037</t>
  </si>
  <si>
    <t>High pane</t>
  </si>
  <si>
    <t>latch height</t>
  </si>
  <si>
    <t>Kork. lasin salpa</t>
  </si>
  <si>
    <t>K.L.salpa</t>
  </si>
  <si>
    <t>Korkeus</t>
  </si>
  <si>
    <t>(Normal 1000)</t>
  </si>
  <si>
    <t>Korkean lasin keskikahva</t>
  </si>
  <si>
    <t>kork</t>
  </si>
  <si>
    <t>50220068</t>
  </si>
  <si>
    <t>50220069</t>
  </si>
  <si>
    <t>¤ HIGH PANE ITEM BAG DARK GREY RIGHT</t>
  </si>
  <si>
    <t>¤ HIGH PANE ITEM BAG DARK GREY LEFT</t>
  </si>
  <si>
    <t>¤ PROFILE END CAP BAG DARK GREY</t>
  </si>
  <si>
    <t>50220033</t>
  </si>
  <si>
    <t>50220045</t>
  </si>
  <si>
    <t>Alkuk 90'</t>
  </si>
  <si>
    <t>loppuk 90'</t>
  </si>
  <si>
    <t>50220058</t>
  </si>
  <si>
    <t>¤ TELESCOPIC PROFILE HARDWARE</t>
  </si>
  <si>
    <t>¤ HARDWARE BAG FOR TELESCOPIC PROFILE WITH FLANGE</t>
  </si>
  <si>
    <t>Säätöprofiilin kiinnitysosat</t>
  </si>
  <si>
    <t>6mm</t>
  </si>
  <si>
    <t>8&amp;10 lisä</t>
  </si>
  <si>
    <t>Lisäkiinnitysraja</t>
  </si>
  <si>
    <t>lisäkiinnitys8&amp;10</t>
  </si>
  <si>
    <t>55x65 / 65x56</t>
  </si>
  <si>
    <t>55x118 / 118x55</t>
  </si>
  <si>
    <t>65x108 / 108x65</t>
  </si>
  <si>
    <t>108x118 / 118x108</t>
  </si>
  <si>
    <t>vh</t>
  </si>
  <si>
    <t>th</t>
  </si>
  <si>
    <t>Lower mounting brackets</t>
  </si>
  <si>
    <t>Alakiinnikkeet</t>
  </si>
  <si>
    <t>8&amp;10mm lisä</t>
  </si>
  <si>
    <t>LIGHT GREY</t>
  </si>
  <si>
    <t>DARK GREY</t>
  </si>
  <si>
    <t>Chamber fixing holes</t>
  </si>
  <si>
    <t>pesäreikä</t>
  </si>
  <si>
    <t>keskilinja yp/ap</t>
  </si>
  <si>
    <t>keskilinja sp</t>
  </si>
  <si>
    <t>Työst.s.APYP</t>
  </si>
  <si>
    <t>Työst.s.SP</t>
  </si>
  <si>
    <t>Tyästöarvot</t>
  </si>
  <si>
    <t>Vas</t>
  </si>
  <si>
    <t>Oik</t>
  </si>
  <si>
    <t>Not in use</t>
  </si>
  <si>
    <t>¤ PROFILE JOINT UNIT</t>
  </si>
  <si>
    <t>50220009</t>
  </si>
  <si>
    <t>Järjestelmäkulmat</t>
  </si>
  <si>
    <t>Lasituskorkeus max 10mm</t>
  </si>
  <si>
    <t>Glazing height 10mm</t>
  </si>
  <si>
    <t>Profile color upper</t>
  </si>
  <si>
    <t>Profile color lower</t>
  </si>
  <si>
    <t>Lasinvälitiivistevähennys</t>
  </si>
  <si>
    <t>reunatiivistelisäys</t>
  </si>
  <si>
    <t>Seinäprofiililisäys</t>
  </si>
  <si>
    <t>Tiivistepituudet</t>
  </si>
  <si>
    <t>reuna</t>
  </si>
  <si>
    <t>seinä</t>
  </si>
  <si>
    <t>lasinväli</t>
  </si>
  <si>
    <t>lasinkorkeus</t>
  </si>
  <si>
    <t>Mittalinja on säätöprofiilin ulkopinnassa.</t>
  </si>
  <si>
    <t xml:space="preserve">HUOM </t>
  </si>
  <si>
    <t>NÄMÄ TUOTEMITTOJA</t>
  </si>
  <si>
    <t>Upper profile colour</t>
  </si>
  <si>
    <t>Lower profile colour</t>
  </si>
  <si>
    <t xml:space="preserve">Profiles length </t>
  </si>
  <si>
    <t>measured by outer surface</t>
  </si>
  <si>
    <t>Measured from the left</t>
  </si>
  <si>
    <t>Measurement to the center of holes</t>
  </si>
  <si>
    <t>Measurement line in the center of profile</t>
  </si>
  <si>
    <t>11223001, on handrail</t>
  </si>
  <si>
    <t>hh</t>
  </si>
  <si>
    <t>50220038</t>
  </si>
  <si>
    <t>Note</t>
  </si>
  <si>
    <t>The item number of telescopic profile harware is updated</t>
  </si>
  <si>
    <t>The item numbers of item bag dark grey is updated</t>
  </si>
  <si>
    <t>DIMENSIONS OF BLINDS</t>
  </si>
  <si>
    <t>L5 8 mm</t>
  </si>
  <si>
    <t>Width of glass - 2mm</t>
  </si>
  <si>
    <t>Height of glass - 55 mm</t>
  </si>
  <si>
    <t>Width of blind =</t>
  </si>
  <si>
    <t xml:space="preserve">Height of blind = </t>
  </si>
  <si>
    <t>¤ ITEM BAG DARK GREY LEFT</t>
  </si>
  <si>
    <t>¤ ITEM BAG DARK GREY RIGHT</t>
  </si>
  <si>
    <t>¤ PROFILE END CAP BAG DARK GREY (FLANGE TELESCOPIC)</t>
  </si>
  <si>
    <t>Glass thickness</t>
  </si>
  <si>
    <t>Additional profiles</t>
  </si>
  <si>
    <t>profile name</t>
  </si>
  <si>
    <t>profile number</t>
  </si>
  <si>
    <t>pcs</t>
  </si>
  <si>
    <t>¤ Angle brush seal 4,8mm L5</t>
  </si>
  <si>
    <t>¤ Bottom seal dark grey L5</t>
  </si>
  <si>
    <t>Version</t>
  </si>
  <si>
    <t>Date</t>
  </si>
  <si>
    <t>h seal betw.panes</t>
  </si>
  <si>
    <t>(product measures)</t>
  </si>
  <si>
    <r>
      <t xml:space="preserve">Note! everything should be </t>
    </r>
    <r>
      <rPr>
        <b/>
        <sz val="10"/>
        <color rgb="FF00B050"/>
        <rFont val="Arial"/>
        <family val="2"/>
      </rPr>
      <t>OK</t>
    </r>
  </si>
  <si>
    <t>10 MM h-SEAL BETWEEN PANES</t>
  </si>
  <si>
    <t>ATTACHING BEAD 10MM</t>
  </si>
  <si>
    <t>54043064</t>
  </si>
  <si>
    <t>54043054</t>
  </si>
  <si>
    <t>Leftside pane</t>
  </si>
  <si>
    <t>rightside pane</t>
  </si>
  <si>
    <t>¤ LOWER RAIL GUIDE DARK GREY</t>
  </si>
  <si>
    <t>¤ LOWER HINGE</t>
  </si>
  <si>
    <t>¤ LOWER START HINGE</t>
  </si>
  <si>
    <t>11221205+11222208</t>
  </si>
  <si>
    <t>Kahvan korkeusvähennys</t>
  </si>
  <si>
    <t>Edge seal left (red. value)</t>
  </si>
  <si>
    <t>Edge seal right (red value)</t>
  </si>
  <si>
    <t>30mm (12)</t>
  </si>
  <si>
    <t>20mm (12)</t>
  </si>
  <si>
    <t>Extension profile (37)</t>
  </si>
  <si>
    <t>Without seals (5)</t>
  </si>
  <si>
    <t>Without reduction (0)</t>
  </si>
  <si>
    <t>Sivukoodi</t>
  </si>
  <si>
    <t>side code</t>
  </si>
  <si>
    <t>¤ Seal for telescopic profile</t>
  </si>
  <si>
    <t>50220076</t>
  </si>
  <si>
    <t>¤ PROFILE END CAP BAG DARK GREY HIGH TELESCOPIC)</t>
  </si>
  <si>
    <t>Side code</t>
  </si>
  <si>
    <t>reikä saumasta</t>
  </si>
  <si>
    <t>reikäväli lähtöpää</t>
  </si>
  <si>
    <t>LähtöV</t>
  </si>
  <si>
    <t>LähtöO</t>
  </si>
  <si>
    <t>PääV</t>
  </si>
  <si>
    <t>PääO</t>
  </si>
  <si>
    <t>PorttiV</t>
  </si>
  <si>
    <t>PorttiO</t>
  </si>
  <si>
    <t>Sauma1</t>
  </si>
  <si>
    <t>Sauma2</t>
  </si>
  <si>
    <t>Sauma3</t>
  </si>
  <si>
    <t>Sauma4</t>
  </si>
  <si>
    <t>Sauma5</t>
  </si>
  <si>
    <t>Sauma6</t>
  </si>
  <si>
    <t>Sauma7</t>
  </si>
  <si>
    <t>Sauma8</t>
  </si>
  <si>
    <t>Sauma9</t>
  </si>
  <si>
    <t>Sauma10</t>
  </si>
  <si>
    <t>Sauma11</t>
  </si>
  <si>
    <t>Sauma12</t>
  </si>
  <si>
    <t>Sauma13</t>
  </si>
  <si>
    <t>Sauma14</t>
  </si>
  <si>
    <t>Sauma15</t>
  </si>
  <si>
    <t>Sauma16</t>
  </si>
  <si>
    <t>Sauma17</t>
  </si>
  <si>
    <t>Sauma18</t>
  </si>
  <si>
    <t>Sauma19</t>
  </si>
  <si>
    <t>päästä</t>
  </si>
  <si>
    <t>Kiinnitysreiät</t>
  </si>
  <si>
    <t>Upper profile Fixing holes</t>
  </si>
  <si>
    <t>note: Extra holes to middle point of glass panes for 8&amp;10mm glass panes</t>
  </si>
  <si>
    <t>New handles L5-10…</t>
  </si>
  <si>
    <t>latch type L</t>
  </si>
  <si>
    <t>High p. latch</t>
  </si>
  <si>
    <t>2-s. with knob</t>
  </si>
  <si>
    <t>2-s. with double key</t>
  </si>
  <si>
    <t>1-s. with knob</t>
  </si>
  <si>
    <t>1-s. with double key</t>
  </si>
  <si>
    <t xml:space="preserve">Component color dark grey </t>
  </si>
  <si>
    <t>K.K ohjaimen paikka</t>
  </si>
  <si>
    <t>h.h.reikätyyppi</t>
  </si>
  <si>
    <t>Handle hole</t>
  </si>
  <si>
    <t>10mm paikka (vas)</t>
  </si>
  <si>
    <t>reikäpaikka O</t>
  </si>
  <si>
    <t>reikäpaikka V</t>
  </si>
  <si>
    <t>40mm reiät kk</t>
  </si>
  <si>
    <t>Midplace</t>
  </si>
  <si>
    <t>from left</t>
  </si>
  <si>
    <t>S=start / F=Fixed / 2=ver2 components</t>
  </si>
  <si>
    <t>¤ LOWER HINGE VER2</t>
  </si>
  <si>
    <t>¤ UPPER HINGE R VER2</t>
  </si>
  <si>
    <t>¤ UPPER HINGE L VER2</t>
  </si>
  <si>
    <t>¤ Lower Chamber 6 ver2</t>
  </si>
  <si>
    <t>Yksilasisen kyli</t>
  </si>
  <si>
    <t>Kylin suora osuus tark</t>
  </si>
  <si>
    <t>lasimäärä avauksessa</t>
  </si>
  <si>
    <t>suurin oik.</t>
  </si>
  <si>
    <t>min salpa päästä</t>
  </si>
  <si>
    <t>salpa päästä yksilasisessa kylissä</t>
  </si>
  <si>
    <t>latch type R</t>
  </si>
  <si>
    <t>L5-12</t>
  </si>
  <si>
    <t>18.10.2016</t>
  </si>
  <si>
    <t>Vitacura</t>
  </si>
  <si>
    <t>Santiago</t>
  </si>
  <si>
    <t>A=121.97 m</t>
  </si>
  <si>
    <t>Constructora Ignacio Hurtado</t>
  </si>
  <si>
    <t>Terraza Living y Dormitorio Principal</t>
  </si>
  <si>
    <t>Departamento Tipo A</t>
  </si>
  <si>
    <t>jaja</t>
  </si>
</sst>
</file>

<file path=xl/styles.xml><?xml version="1.0" encoding="utf-8"?>
<styleSheet xmlns="http://schemas.openxmlformats.org/spreadsheetml/2006/main">
  <numFmts count="1">
    <numFmt numFmtId="164" formatCode="0.0"/>
  </numFmts>
  <fonts count="3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u/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indexed="13"/>
      <name val="Arial"/>
      <family val="2"/>
    </font>
    <font>
      <sz val="10"/>
      <color indexed="15"/>
      <name val="Arial"/>
      <family val="2"/>
    </font>
    <font>
      <sz val="10"/>
      <color indexed="9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sz val="10"/>
      <name val="Verdana"/>
      <family val="2"/>
    </font>
    <font>
      <b/>
      <i/>
      <sz val="8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B050"/>
      <name val="Arial"/>
      <family val="2"/>
    </font>
    <font>
      <sz val="10"/>
      <color theme="1"/>
      <name val="Arial"/>
      <family val="2"/>
    </font>
    <font>
      <sz val="10"/>
      <color theme="1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408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Protection="1">
      <protection locked="0"/>
    </xf>
    <xf numFmtId="1" fontId="0" fillId="0" borderId="0" xfId="0" applyNumberFormat="1"/>
    <xf numFmtId="0" fontId="0" fillId="0" borderId="0" xfId="0" applyFill="1"/>
    <xf numFmtId="0" fontId="0" fillId="0" borderId="0" xfId="0" quotePrefix="1"/>
    <xf numFmtId="1" fontId="0" fillId="0" borderId="0" xfId="0" applyNumberFormat="1" applyBorder="1"/>
    <xf numFmtId="0" fontId="0" fillId="0" borderId="0" xfId="0" applyFill="1" applyBorder="1"/>
    <xf numFmtId="0" fontId="0" fillId="0" borderId="2" xfId="0" applyFill="1" applyBorder="1"/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wrapText="1"/>
    </xf>
    <xf numFmtId="0" fontId="4" fillId="0" borderId="0" xfId="0" applyFont="1"/>
    <xf numFmtId="0" fontId="0" fillId="0" borderId="0" xfId="0" applyBorder="1" applyAlignment="1">
      <alignment horizontal="left"/>
    </xf>
    <xf numFmtId="164" fontId="0" fillId="0" borderId="0" xfId="0" applyNumberFormat="1" applyFill="1" applyBorder="1"/>
    <xf numFmtId="164" fontId="0" fillId="0" borderId="0" xfId="0" applyNumberFormat="1" applyBorder="1"/>
    <xf numFmtId="14" fontId="0" fillId="0" borderId="0" xfId="0" applyNumberForma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0" xfId="0" applyFont="1" applyBorder="1"/>
    <xf numFmtId="0" fontId="0" fillId="0" borderId="15" xfId="0" applyBorder="1"/>
    <xf numFmtId="0" fontId="2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7" xfId="0" applyFill="1" applyBorder="1"/>
    <xf numFmtId="0" fontId="0" fillId="0" borderId="0" xfId="0" applyFont="1" applyFill="1" applyBorder="1"/>
    <xf numFmtId="0" fontId="3" fillId="0" borderId="0" xfId="0" applyFont="1" applyBorder="1"/>
    <xf numFmtId="0" fontId="0" fillId="0" borderId="18" xfId="0" applyBorder="1"/>
    <xf numFmtId="0" fontId="0" fillId="0" borderId="19" xfId="0" applyBorder="1"/>
    <xf numFmtId="0" fontId="7" fillId="2" borderId="9" xfId="0" applyFont="1" applyFill="1" applyBorder="1" applyAlignment="1">
      <alignment horizontal="left"/>
    </xf>
    <xf numFmtId="0" fontId="0" fillId="0" borderId="20" xfId="0" applyBorder="1"/>
    <xf numFmtId="16" fontId="0" fillId="0" borderId="0" xfId="0" quotePrefix="1" applyNumberFormat="1" applyBorder="1"/>
    <xf numFmtId="16" fontId="2" fillId="0" borderId="0" xfId="0" quotePrefix="1" applyNumberFormat="1" applyFont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0" fontId="3" fillId="0" borderId="0" xfId="0" applyFont="1" applyFill="1" applyBorder="1"/>
    <xf numFmtId="0" fontId="1" fillId="0" borderId="0" xfId="0" applyFont="1"/>
    <xf numFmtId="0" fontId="2" fillId="0" borderId="21" xfId="0" applyFont="1" applyBorder="1"/>
    <xf numFmtId="0" fontId="8" fillId="0" borderId="0" xfId="0" applyFont="1" applyBorder="1"/>
    <xf numFmtId="0" fontId="1" fillId="0" borderId="0" xfId="0" applyFont="1" applyFill="1" applyBorder="1"/>
    <xf numFmtId="0" fontId="7" fillId="2" borderId="0" xfId="0" applyFont="1" applyFill="1" applyBorder="1" applyAlignment="1">
      <alignment horizontal="left"/>
    </xf>
    <xf numFmtId="0" fontId="8" fillId="0" borderId="0" xfId="0" applyFont="1"/>
    <xf numFmtId="0" fontId="4" fillId="0" borderId="0" xfId="0" applyFont="1" applyFill="1" applyBorder="1"/>
    <xf numFmtId="0" fontId="9" fillId="0" borderId="0" xfId="0" applyFont="1" applyFill="1" applyBorder="1"/>
    <xf numFmtId="0" fontId="3" fillId="0" borderId="0" xfId="0" applyFont="1"/>
    <xf numFmtId="0" fontId="2" fillId="0" borderId="13" xfId="0" applyFont="1" applyBorder="1"/>
    <xf numFmtId="164" fontId="2" fillId="0" borderId="0" xfId="0" applyNumberFormat="1" applyFont="1" applyFill="1" applyBorder="1"/>
    <xf numFmtId="0" fontId="8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0" fillId="3" borderId="0" xfId="0" applyFill="1" applyBorder="1"/>
    <xf numFmtId="0" fontId="10" fillId="0" borderId="0" xfId="0" applyFont="1" applyFill="1" applyBorder="1"/>
    <xf numFmtId="1" fontId="0" fillId="3" borderId="0" xfId="0" applyNumberFormat="1" applyFill="1" applyBorder="1"/>
    <xf numFmtId="0" fontId="12" fillId="0" borderId="0" xfId="0" applyFont="1" applyFill="1"/>
    <xf numFmtId="0" fontId="1" fillId="0" borderId="0" xfId="0" applyFont="1" applyBorder="1"/>
    <xf numFmtId="0" fontId="0" fillId="0" borderId="0" xfId="0" applyBorder="1" applyProtection="1">
      <protection locked="0"/>
    </xf>
    <xf numFmtId="0" fontId="0" fillId="5" borderId="0" xfId="0" applyFill="1"/>
    <xf numFmtId="0" fontId="2" fillId="0" borderId="0" xfId="0" applyFont="1" applyAlignment="1">
      <alignment horizontal="right"/>
    </xf>
    <xf numFmtId="0" fontId="0" fillId="5" borderId="0" xfId="0" applyFill="1" applyBorder="1"/>
    <xf numFmtId="1" fontId="0" fillId="0" borderId="0" xfId="0" applyNumberFormat="1" applyFill="1" applyBorder="1"/>
    <xf numFmtId="0" fontId="8" fillId="0" borderId="0" xfId="0" applyFont="1" applyFill="1" applyBorder="1" applyAlignment="1">
      <alignment horizontal="right"/>
    </xf>
    <xf numFmtId="0" fontId="0" fillId="0" borderId="0" xfId="0" applyFill="1" applyBorder="1" applyProtection="1">
      <protection locked="0"/>
    </xf>
    <xf numFmtId="0" fontId="2" fillId="0" borderId="0" xfId="0" applyFont="1" applyFill="1" applyBorder="1" applyAlignment="1">
      <alignment horizontal="right"/>
    </xf>
    <xf numFmtId="0" fontId="0" fillId="0" borderId="4" xfId="0" applyNumberFormat="1" applyFont="1" applyFill="1" applyBorder="1" applyAlignment="1"/>
    <xf numFmtId="0" fontId="0" fillId="0" borderId="22" xfId="0" applyNumberFormat="1" applyFont="1" applyFill="1" applyBorder="1" applyAlignment="1"/>
    <xf numFmtId="0" fontId="0" fillId="0" borderId="1" xfId="0" applyNumberFormat="1" applyFont="1" applyFill="1" applyBorder="1" applyAlignment="1"/>
    <xf numFmtId="0" fontId="0" fillId="0" borderId="2" xfId="0" applyNumberFormat="1" applyFont="1" applyFill="1" applyBorder="1" applyAlignment="1"/>
    <xf numFmtId="0" fontId="0" fillId="0" borderId="12" xfId="0" applyNumberFormat="1" applyFont="1" applyFill="1" applyBorder="1" applyAlignment="1"/>
    <xf numFmtId="0" fontId="6" fillId="0" borderId="0" xfId="0" applyFont="1"/>
    <xf numFmtId="0" fontId="6" fillId="0" borderId="13" xfId="0" applyFont="1" applyBorder="1"/>
    <xf numFmtId="0" fontId="3" fillId="0" borderId="0" xfId="0" applyFont="1" applyFill="1" applyBorder="1" applyAlignment="1">
      <alignment horizontal="left"/>
    </xf>
    <xf numFmtId="0" fontId="2" fillId="0" borderId="0" xfId="0" applyFont="1" applyFill="1"/>
    <xf numFmtId="1" fontId="0" fillId="0" borderId="0" xfId="0" applyNumberFormat="1" applyFill="1"/>
    <xf numFmtId="1" fontId="11" fillId="0" borderId="0" xfId="0" applyNumberFormat="1" applyFont="1" applyFill="1" applyBorder="1"/>
    <xf numFmtId="14" fontId="3" fillId="0" borderId="0" xfId="0" applyNumberFormat="1" applyFont="1" applyBorder="1"/>
    <xf numFmtId="0" fontId="5" fillId="0" borderId="0" xfId="1" applyAlignment="1" applyProtection="1"/>
    <xf numFmtId="14" fontId="0" fillId="0" borderId="0" xfId="0" quotePrefix="1" applyNumberFormat="1"/>
    <xf numFmtId="0" fontId="0" fillId="0" borderId="13" xfId="0" applyFill="1" applyBorder="1"/>
    <xf numFmtId="0" fontId="7" fillId="2" borderId="23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0" fillId="5" borderId="17" xfId="0" applyFill="1" applyBorder="1"/>
    <xf numFmtId="14" fontId="0" fillId="0" borderId="0" xfId="0" applyNumberFormat="1" applyBorder="1"/>
    <xf numFmtId="0" fontId="13" fillId="5" borderId="0" xfId="0" applyFont="1" applyFill="1" applyBorder="1"/>
    <xf numFmtId="0" fontId="14" fillId="5" borderId="0" xfId="0" applyFont="1" applyFill="1" applyBorder="1"/>
    <xf numFmtId="0" fontId="2" fillId="0" borderId="24" xfId="0" applyFont="1" applyBorder="1"/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3" fillId="0" borderId="1" xfId="0" applyFont="1" applyBorder="1"/>
    <xf numFmtId="16" fontId="0" fillId="0" borderId="0" xfId="0" applyNumberFormat="1"/>
    <xf numFmtId="9" fontId="0" fillId="0" borderId="0" xfId="0" applyNumberFormat="1"/>
    <xf numFmtId="9" fontId="3" fillId="0" borderId="0" xfId="0" applyNumberFormat="1" applyFont="1"/>
    <xf numFmtId="0" fontId="0" fillId="6" borderId="0" xfId="0" applyFill="1"/>
    <xf numFmtId="0" fontId="0" fillId="6" borderId="8" xfId="0" applyFill="1" applyBorder="1"/>
    <xf numFmtId="0" fontId="0" fillId="6" borderId="7" xfId="0" applyFill="1" applyBorder="1"/>
    <xf numFmtId="0" fontId="0" fillId="6" borderId="11" xfId="0" applyFill="1" applyBorder="1"/>
    <xf numFmtId="1" fontId="0" fillId="6" borderId="11" xfId="0" applyNumberFormat="1" applyFill="1" applyBorder="1"/>
    <xf numFmtId="0" fontId="0" fillId="6" borderId="9" xfId="0" applyFill="1" applyBorder="1"/>
    <xf numFmtId="0" fontId="0" fillId="6" borderId="2" xfId="0" applyFill="1" applyBorder="1"/>
    <xf numFmtId="164" fontId="0" fillId="6" borderId="0" xfId="0" applyNumberFormat="1" applyFill="1"/>
    <xf numFmtId="0" fontId="0" fillId="6" borderId="0" xfId="0" applyFill="1" applyBorder="1"/>
    <xf numFmtId="0" fontId="1" fillId="6" borderId="0" xfId="0" applyFont="1" applyFill="1"/>
    <xf numFmtId="0" fontId="0" fillId="8" borderId="0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22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6" xfId="0" applyFill="1" applyBorder="1"/>
    <xf numFmtId="0" fontId="2" fillId="0" borderId="0" xfId="0" applyFont="1" applyProtection="1">
      <protection locked="0"/>
    </xf>
    <xf numFmtId="164" fontId="0" fillId="0" borderId="0" xfId="0" applyNumberFormat="1" applyAlignment="1">
      <alignment horizontal="right"/>
    </xf>
    <xf numFmtId="0" fontId="1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Protection="1">
      <protection locked="0"/>
    </xf>
    <xf numFmtId="49" fontId="0" fillId="0" borderId="0" xfId="0" applyNumberFormat="1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4" fillId="0" borderId="0" xfId="0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Protection="1"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18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 applyProtection="1">
      <alignment horizontal="center"/>
      <protection locked="0"/>
    </xf>
    <xf numFmtId="0" fontId="0" fillId="9" borderId="16" xfId="0" applyFill="1" applyBorder="1"/>
    <xf numFmtId="0" fontId="0" fillId="9" borderId="0" xfId="0" applyFill="1" applyBorder="1"/>
    <xf numFmtId="0" fontId="0" fillId="9" borderId="17" xfId="0" applyFill="1" applyBorder="1"/>
    <xf numFmtId="0" fontId="0" fillId="9" borderId="20" xfId="0" applyFill="1" applyBorder="1"/>
    <xf numFmtId="0" fontId="0" fillId="9" borderId="13" xfId="0" applyFill="1" applyBorder="1"/>
    <xf numFmtId="0" fontId="0" fillId="9" borderId="18" xfId="0" applyFill="1" applyBorder="1"/>
    <xf numFmtId="0" fontId="2" fillId="0" borderId="21" xfId="0" applyFont="1" applyFill="1" applyBorder="1"/>
    <xf numFmtId="0" fontId="0" fillId="0" borderId="15" xfId="0" applyFill="1" applyBorder="1"/>
    <xf numFmtId="0" fontId="0" fillId="0" borderId="0" xfId="0" applyBorder="1" applyAlignment="1"/>
    <xf numFmtId="0" fontId="0" fillId="0" borderId="19" xfId="0" applyFill="1" applyBorder="1"/>
    <xf numFmtId="0" fontId="3" fillId="9" borderId="17" xfId="0" applyFont="1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quotePrefix="1" applyFont="1"/>
    <xf numFmtId="0" fontId="3" fillId="0" borderId="0" xfId="0" quotePrefix="1" applyFont="1"/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6" fillId="0" borderId="21" xfId="0" applyFont="1" applyFill="1" applyBorder="1"/>
    <xf numFmtId="0" fontId="20" fillId="0" borderId="15" xfId="0" applyFont="1" applyFill="1" applyBorder="1"/>
    <xf numFmtId="0" fontId="19" fillId="0" borderId="15" xfId="0" applyFont="1" applyFill="1" applyBorder="1"/>
    <xf numFmtId="0" fontId="16" fillId="0" borderId="15" xfId="0" applyFont="1" applyFill="1" applyBorder="1"/>
    <xf numFmtId="0" fontId="16" fillId="0" borderId="19" xfId="0" applyFont="1" applyFill="1" applyBorder="1"/>
    <xf numFmtId="0" fontId="19" fillId="0" borderId="16" xfId="0" applyFont="1" applyFill="1" applyBorder="1"/>
    <xf numFmtId="0" fontId="19" fillId="0" borderId="0" xfId="0" applyFont="1" applyFill="1" applyBorder="1"/>
    <xf numFmtId="0" fontId="20" fillId="0" borderId="0" xfId="0" applyFont="1" applyFill="1" applyBorder="1"/>
    <xf numFmtId="0" fontId="19" fillId="0" borderId="17" xfId="0" applyFont="1" applyFill="1" applyBorder="1"/>
    <xf numFmtId="0" fontId="19" fillId="0" borderId="19" xfId="0" applyFont="1" applyFill="1" applyBorder="1"/>
    <xf numFmtId="0" fontId="3" fillId="0" borderId="0" xfId="0" quotePrefix="1" applyFont="1" applyFill="1" applyBorder="1"/>
    <xf numFmtId="0" fontId="4" fillId="0" borderId="0" xfId="0" applyFont="1" applyFill="1" applyBorder="1" applyAlignment="1">
      <alignment horizontal="left"/>
    </xf>
    <xf numFmtId="0" fontId="0" fillId="9" borderId="0" xfId="0" applyFill="1"/>
    <xf numFmtId="0" fontId="3" fillId="0" borderId="1" xfId="0" applyFont="1" applyFill="1" applyBorder="1"/>
    <xf numFmtId="2" fontId="0" fillId="0" borderId="0" xfId="0" applyNumberFormat="1" applyFill="1"/>
    <xf numFmtId="0" fontId="0" fillId="0" borderId="5" xfId="0" applyFill="1" applyBorder="1"/>
    <xf numFmtId="0" fontId="0" fillId="0" borderId="22" xfId="0" applyFill="1" applyBorder="1"/>
    <xf numFmtId="0" fontId="0" fillId="0" borderId="6" xfId="0" applyFill="1" applyBorder="1"/>
    <xf numFmtId="0" fontId="0" fillId="0" borderId="8" xfId="0" applyFill="1" applyBorder="1"/>
    <xf numFmtId="0" fontId="3" fillId="0" borderId="16" xfId="0" applyFont="1" applyBorder="1"/>
    <xf numFmtId="49" fontId="2" fillId="0" borderId="25" xfId="0" applyNumberFormat="1" applyFont="1" applyFill="1" applyBorder="1"/>
    <xf numFmtId="49" fontId="2" fillId="0" borderId="26" xfId="0" applyNumberFormat="1" applyFont="1" applyFill="1" applyBorder="1"/>
    <xf numFmtId="0" fontId="21" fillId="0" borderId="0" xfId="0" applyFont="1" applyFill="1" applyBorder="1"/>
    <xf numFmtId="0" fontId="3" fillId="0" borderId="0" xfId="0" applyFont="1" applyBorder="1" applyAlignment="1"/>
    <xf numFmtId="0" fontId="0" fillId="0" borderId="17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2" fillId="0" borderId="6" xfId="0" applyFont="1" applyBorder="1"/>
    <xf numFmtId="164" fontId="3" fillId="0" borderId="0" xfId="0" applyNumberFormat="1" applyFont="1"/>
    <xf numFmtId="0" fontId="3" fillId="0" borderId="16" xfId="0" applyFont="1" applyFill="1" applyBorder="1"/>
    <xf numFmtId="0" fontId="3" fillId="0" borderId="20" xfId="0" applyFont="1" applyFill="1" applyBorder="1"/>
    <xf numFmtId="0" fontId="3" fillId="0" borderId="13" xfId="0" applyFont="1" applyFill="1" applyBorder="1"/>
    <xf numFmtId="0" fontId="0" fillId="0" borderId="16" xfId="0" applyFill="1" applyBorder="1"/>
    <xf numFmtId="0" fontId="0" fillId="0" borderId="16" xfId="0" applyFill="1" applyBorder="1" applyAlignment="1">
      <alignment horizontal="center"/>
    </xf>
    <xf numFmtId="0" fontId="19" fillId="0" borderId="27" xfId="0" applyFont="1" applyFill="1" applyBorder="1"/>
    <xf numFmtId="0" fontId="0" fillId="9" borderId="27" xfId="0" applyFill="1" applyBorder="1"/>
    <xf numFmtId="0" fontId="0" fillId="9" borderId="28" xfId="0" applyFill="1" applyBorder="1"/>
    <xf numFmtId="0" fontId="0" fillId="0" borderId="0" xfId="0" applyFont="1" applyAlignment="1">
      <alignment horizontal="right"/>
    </xf>
    <xf numFmtId="0" fontId="0" fillId="9" borderId="0" xfId="0" applyFill="1" applyBorder="1" applyAlignment="1"/>
    <xf numFmtId="0" fontId="3" fillId="9" borderId="0" xfId="0" applyFont="1" applyFill="1" applyBorder="1" applyAlignment="1"/>
    <xf numFmtId="0" fontId="3" fillId="0" borderId="9" xfId="0" applyFont="1" applyBorder="1"/>
    <xf numFmtId="49" fontId="2" fillId="0" borderId="9" xfId="0" applyNumberFormat="1" applyFont="1" applyBorder="1"/>
    <xf numFmtId="49" fontId="2" fillId="0" borderId="29" xfId="0" applyNumberFormat="1" applyFont="1" applyBorder="1"/>
    <xf numFmtId="0" fontId="1" fillId="8" borderId="0" xfId="0" applyFont="1" applyFill="1" applyBorder="1"/>
    <xf numFmtId="0" fontId="21" fillId="0" borderId="10" xfId="0" applyFont="1" applyBorder="1"/>
    <xf numFmtId="0" fontId="21" fillId="0" borderId="9" xfId="0" applyFont="1" applyBorder="1"/>
    <xf numFmtId="0" fontId="1" fillId="8" borderId="0" xfId="0" applyFont="1" applyFill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21" fillId="0" borderId="0" xfId="0" applyFont="1" applyBorder="1"/>
    <xf numFmtId="49" fontId="1" fillId="0" borderId="0" xfId="0" applyNumberFormat="1" applyFont="1" applyFill="1" applyBorder="1"/>
    <xf numFmtId="49" fontId="1" fillId="0" borderId="0" xfId="0" applyNumberFormat="1" applyFont="1" applyBorder="1"/>
    <xf numFmtId="49" fontId="2" fillId="0" borderId="16" xfId="0" quotePrefix="1" applyNumberFormat="1" applyFont="1" applyFill="1" applyBorder="1"/>
    <xf numFmtId="0" fontId="2" fillId="8" borderId="0" xfId="0" applyFont="1" applyFill="1" applyBorder="1"/>
    <xf numFmtId="0" fontId="0" fillId="0" borderId="0" xfId="0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49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 wrapText="1"/>
    </xf>
    <xf numFmtId="0" fontId="3" fillId="0" borderId="0" xfId="0" applyFont="1" applyBorder="1" applyAlignment="1">
      <alignment horizontal="right"/>
    </xf>
    <xf numFmtId="0" fontId="0" fillId="0" borderId="0" xfId="0" applyBorder="1" applyAlignment="1">
      <alignment horizontal="right" vertical="top" wrapText="1"/>
    </xf>
    <xf numFmtId="0" fontId="0" fillId="6" borderId="0" xfId="0" applyFill="1" applyProtection="1">
      <protection locked="0"/>
    </xf>
    <xf numFmtId="0" fontId="1" fillId="6" borderId="2" xfId="0" applyFont="1" applyFill="1" applyBorder="1"/>
    <xf numFmtId="0" fontId="1" fillId="0" borderId="0" xfId="0" applyFont="1" applyAlignment="1">
      <alignment horizontal="right"/>
    </xf>
    <xf numFmtId="0" fontId="3" fillId="9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quotePrefix="1" applyBorder="1"/>
    <xf numFmtId="0" fontId="1" fillId="0" borderId="1" xfId="0" applyFont="1" applyBorder="1"/>
    <xf numFmtId="0" fontId="0" fillId="0" borderId="8" xfId="0" applyBorder="1"/>
    <xf numFmtId="0" fontId="0" fillId="0" borderId="0" xfId="0" applyNumberFormat="1"/>
    <xf numFmtId="0" fontId="1" fillId="0" borderId="0" xfId="0" applyFont="1" applyFill="1" applyAlignment="1">
      <alignment horizontal="right"/>
    </xf>
    <xf numFmtId="49" fontId="2" fillId="0" borderId="26" xfId="0" quotePrefix="1" applyNumberFormat="1" applyFont="1" applyFill="1" applyBorder="1"/>
    <xf numFmtId="0" fontId="21" fillId="0" borderId="0" xfId="0" applyNumberFormat="1" applyFont="1" applyFill="1" applyBorder="1"/>
    <xf numFmtId="1" fontId="1" fillId="0" borderId="0" xfId="0" applyNumberFormat="1" applyFont="1" applyBorder="1"/>
    <xf numFmtId="0" fontId="2" fillId="0" borderId="1" xfId="0" applyFont="1" applyBorder="1"/>
    <xf numFmtId="164" fontId="0" fillId="0" borderId="0" xfId="0" applyNumberFormat="1" applyFill="1"/>
    <xf numFmtId="164" fontId="0" fillId="0" borderId="4" xfId="0" applyNumberFormat="1" applyBorder="1"/>
    <xf numFmtId="164" fontId="0" fillId="0" borderId="22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0" borderId="1" xfId="0" applyNumberFormat="1" applyBorder="1"/>
    <xf numFmtId="164" fontId="0" fillId="0" borderId="2" xfId="0" applyNumberFormat="1" applyBorder="1"/>
    <xf numFmtId="0" fontId="20" fillId="11" borderId="15" xfId="0" applyFont="1" applyFill="1" applyBorder="1"/>
    <xf numFmtId="0" fontId="19" fillId="11" borderId="0" xfId="0" applyFont="1" applyFill="1" applyBorder="1"/>
    <xf numFmtId="0" fontId="0" fillId="11" borderId="0" xfId="0" applyFill="1" applyBorder="1"/>
    <xf numFmtId="0" fontId="0" fillId="11" borderId="13" xfId="0" applyFill="1" applyBorder="1"/>
    <xf numFmtId="0" fontId="22" fillId="11" borderId="0" xfId="0" applyFont="1" applyFill="1" applyBorder="1"/>
    <xf numFmtId="0" fontId="1" fillId="0" borderId="16" xfId="0" applyFont="1" applyBorder="1"/>
    <xf numFmtId="0" fontId="1" fillId="9" borderId="0" xfId="0" applyFont="1" applyFill="1" applyBorder="1" applyAlignment="1"/>
    <xf numFmtId="0" fontId="23" fillId="0" borderId="21" xfId="0" applyFont="1" applyFill="1" applyBorder="1"/>
    <xf numFmtId="0" fontId="23" fillId="0" borderId="15" xfId="0" applyFont="1" applyFill="1" applyBorder="1"/>
    <xf numFmtId="0" fontId="23" fillId="0" borderId="0" xfId="0" applyFont="1" applyFill="1" applyBorder="1"/>
    <xf numFmtId="0" fontId="23" fillId="0" borderId="0" xfId="0" applyFont="1" applyBorder="1" applyAlignment="1"/>
    <xf numFmtId="0" fontId="23" fillId="0" borderId="15" xfId="0" applyFont="1" applyBorder="1"/>
    <xf numFmtId="0" fontId="23" fillId="0" borderId="0" xfId="0" applyFont="1" applyBorder="1"/>
    <xf numFmtId="0" fontId="24" fillId="0" borderId="0" xfId="0" applyFont="1" applyBorder="1"/>
    <xf numFmtId="0" fontId="24" fillId="0" borderId="0" xfId="0" applyFont="1"/>
    <xf numFmtId="0" fontId="1" fillId="9" borderId="0" xfId="0" applyFont="1" applyFill="1" applyBorder="1"/>
    <xf numFmtId="0" fontId="1" fillId="8" borderId="0" xfId="0" applyFont="1" applyFill="1" applyBorder="1" applyAlignment="1">
      <alignment horizontal="center"/>
    </xf>
    <xf numFmtId="1" fontId="1" fillId="8" borderId="0" xfId="0" applyNumberFormat="1" applyFont="1" applyFill="1" applyBorder="1" applyAlignment="1">
      <alignment horizontal="center"/>
    </xf>
    <xf numFmtId="49" fontId="24" fillId="0" borderId="0" xfId="0" applyNumberFormat="1" applyFont="1" applyFill="1" applyBorder="1"/>
    <xf numFmtId="0" fontId="28" fillId="0" borderId="0" xfId="0" applyFont="1" applyBorder="1"/>
    <xf numFmtId="0" fontId="1" fillId="0" borderId="6" xfId="0" applyFont="1" applyBorder="1"/>
    <xf numFmtId="0" fontId="1" fillId="0" borderId="5" xfId="0" applyFont="1" applyBorder="1"/>
    <xf numFmtId="0" fontId="1" fillId="0" borderId="8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49" fontId="1" fillId="0" borderId="4" xfId="0" applyNumberFormat="1" applyFont="1" applyFill="1" applyBorder="1"/>
    <xf numFmtId="0" fontId="21" fillId="0" borderId="5" xfId="0" applyFont="1" applyFill="1" applyBorder="1"/>
    <xf numFmtId="0" fontId="1" fillId="0" borderId="2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NumberFormat="1" applyFont="1" applyFill="1" applyBorder="1"/>
    <xf numFmtId="0" fontId="21" fillId="0" borderId="6" xfId="0" applyFont="1" applyFill="1" applyBorder="1"/>
    <xf numFmtId="49" fontId="1" fillId="0" borderId="0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1" fillId="0" borderId="3" xfId="0" applyNumberFormat="1" applyFont="1" applyFill="1" applyBorder="1" applyAlignment="1">
      <alignment horizontal="center"/>
    </xf>
    <xf numFmtId="49" fontId="1" fillId="0" borderId="8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0" fontId="1" fillId="0" borderId="29" xfId="0" applyFont="1" applyBorder="1" applyAlignment="1">
      <alignment horizontal="center" wrapText="1"/>
    </xf>
    <xf numFmtId="49" fontId="1" fillId="0" borderId="30" xfId="0" applyNumberFormat="1" applyFont="1" applyFill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1" fontId="1" fillId="8" borderId="5" xfId="0" applyNumberFormat="1" applyFont="1" applyFill="1" applyBorder="1" applyAlignment="1">
      <alignment horizontal="center"/>
    </xf>
    <xf numFmtId="0" fontId="1" fillId="8" borderId="2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1" fontId="1" fillId="8" borderId="6" xfId="0" applyNumberFormat="1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5" xfId="0" applyFont="1" applyFill="1" applyBorder="1"/>
    <xf numFmtId="0" fontId="1" fillId="8" borderId="6" xfId="0" applyFont="1" applyFill="1" applyBorder="1"/>
    <xf numFmtId="49" fontId="2" fillId="0" borderId="0" xfId="0" applyNumberFormat="1" applyFont="1" applyFill="1" applyBorder="1"/>
    <xf numFmtId="0" fontId="1" fillId="8" borderId="0" xfId="0" applyFont="1" applyFill="1" applyBorder="1" applyAlignment="1">
      <alignment wrapText="1"/>
    </xf>
    <xf numFmtId="0" fontId="1" fillId="0" borderId="0" xfId="0" applyFont="1" applyBorder="1" applyAlignment="1"/>
    <xf numFmtId="16" fontId="1" fillId="0" borderId="0" xfId="0" quotePrefix="1" applyNumberFormat="1" applyFont="1" applyBorder="1"/>
    <xf numFmtId="0" fontId="1" fillId="0" borderId="2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12" borderId="17" xfId="0" applyFill="1" applyBorder="1"/>
    <xf numFmtId="0" fontId="1" fillId="0" borderId="0" xfId="0" quotePrefix="1" applyFont="1" applyFill="1" applyBorder="1"/>
    <xf numFmtId="0" fontId="1" fillId="9" borderId="16" xfId="0" applyFont="1" applyFill="1" applyBorder="1"/>
    <xf numFmtId="0" fontId="1" fillId="0" borderId="16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164" fontId="1" fillId="10" borderId="9" xfId="0" applyNumberFormat="1" applyFont="1" applyFill="1" applyBorder="1" applyAlignment="1">
      <alignment horizontal="center"/>
    </xf>
    <xf numFmtId="0" fontId="2" fillId="0" borderId="31" xfId="0" applyFont="1" applyBorder="1"/>
    <xf numFmtId="0" fontId="2" fillId="0" borderId="32" xfId="0" applyFont="1" applyBorder="1"/>
    <xf numFmtId="0" fontId="1" fillId="10" borderId="25" xfId="0" applyFont="1" applyFill="1" applyBorder="1" applyAlignment="1">
      <alignment horizontal="center"/>
    </xf>
    <xf numFmtId="0" fontId="1" fillId="10" borderId="35" xfId="0" applyFont="1" applyFill="1" applyBorder="1" applyAlignment="1">
      <alignment horizontal="center"/>
    </xf>
    <xf numFmtId="0" fontId="1" fillId="10" borderId="23" xfId="0" applyFont="1" applyFill="1" applyBorder="1" applyAlignment="1">
      <alignment horizontal="center"/>
    </xf>
    <xf numFmtId="164" fontId="1" fillId="10" borderId="23" xfId="0" applyNumberFormat="1" applyFont="1" applyFill="1" applyBorder="1" applyAlignment="1">
      <alignment horizontal="center"/>
    </xf>
    <xf numFmtId="0" fontId="2" fillId="8" borderId="9" xfId="0" applyFont="1" applyFill="1" applyBorder="1"/>
    <xf numFmtId="0" fontId="1" fillId="8" borderId="9" xfId="0" applyFont="1" applyFill="1" applyBorder="1"/>
    <xf numFmtId="0" fontId="1" fillId="8" borderId="9" xfId="0" applyFont="1" applyFill="1" applyBorder="1" applyAlignment="1">
      <alignment horizontal="center"/>
    </xf>
    <xf numFmtId="1" fontId="1" fillId="8" borderId="9" xfId="0" applyNumberFormat="1" applyFont="1" applyFill="1" applyBorder="1" applyAlignment="1">
      <alignment horizontal="center"/>
    </xf>
    <xf numFmtId="1" fontId="1" fillId="8" borderId="9" xfId="0" applyNumberFormat="1" applyFont="1" applyFill="1" applyBorder="1"/>
    <xf numFmtId="0" fontId="2" fillId="8" borderId="31" xfId="0" applyFont="1" applyFill="1" applyBorder="1"/>
    <xf numFmtId="0" fontId="1" fillId="8" borderId="32" xfId="0" applyFont="1" applyFill="1" applyBorder="1" applyAlignment="1">
      <alignment horizontal="right"/>
    </xf>
    <xf numFmtId="0" fontId="1" fillId="8" borderId="32" xfId="0" applyFont="1" applyFill="1" applyBorder="1"/>
    <xf numFmtId="0" fontId="1" fillId="8" borderId="33" xfId="0" applyFont="1" applyFill="1" applyBorder="1"/>
    <xf numFmtId="0" fontId="1" fillId="8" borderId="25" xfId="0" applyFont="1" applyFill="1" applyBorder="1"/>
    <xf numFmtId="0" fontId="1" fillId="8" borderId="34" xfId="0" applyFont="1" applyFill="1" applyBorder="1"/>
    <xf numFmtId="0" fontId="1" fillId="8" borderId="25" xfId="0" applyFont="1" applyFill="1" applyBorder="1" applyAlignment="1">
      <alignment horizontal="center"/>
    </xf>
    <xf numFmtId="0" fontId="1" fillId="8" borderId="35" xfId="0" applyFont="1" applyFill="1" applyBorder="1" applyAlignment="1">
      <alignment horizontal="center"/>
    </xf>
    <xf numFmtId="0" fontId="1" fillId="8" borderId="23" xfId="0" applyFont="1" applyFill="1" applyBorder="1" applyAlignment="1">
      <alignment horizontal="center"/>
    </xf>
    <xf numFmtId="1" fontId="1" fillId="8" borderId="23" xfId="0" applyNumberFormat="1" applyFont="1" applyFill="1" applyBorder="1" applyAlignment="1">
      <alignment horizontal="center"/>
    </xf>
    <xf numFmtId="0" fontId="1" fillId="8" borderId="23" xfId="0" applyFont="1" applyFill="1" applyBorder="1"/>
    <xf numFmtId="0" fontId="1" fillId="8" borderId="36" xfId="0" applyFont="1" applyFill="1" applyBorder="1"/>
    <xf numFmtId="0" fontId="1" fillId="8" borderId="34" xfId="0" applyFont="1" applyFill="1" applyBorder="1" applyAlignment="1">
      <alignment horizontal="center"/>
    </xf>
    <xf numFmtId="0" fontId="1" fillId="8" borderId="36" xfId="0" applyFont="1" applyFill="1" applyBorder="1" applyAlignment="1">
      <alignment horizontal="center"/>
    </xf>
    <xf numFmtId="0" fontId="1" fillId="0" borderId="31" xfId="0" applyFont="1" applyBorder="1"/>
    <xf numFmtId="0" fontId="1" fillId="0" borderId="32" xfId="0" applyFont="1" applyBorder="1"/>
    <xf numFmtId="0" fontId="1" fillId="0" borderId="32" xfId="0" applyFont="1" applyFill="1" applyBorder="1"/>
    <xf numFmtId="0" fontId="1" fillId="0" borderId="33" xfId="0" applyFont="1" applyFill="1" applyBorder="1"/>
    <xf numFmtId="0" fontId="1" fillId="0" borderId="35" xfId="0" applyFont="1" applyBorder="1"/>
    <xf numFmtId="0" fontId="1" fillId="0" borderId="23" xfId="0" applyFont="1" applyBorder="1"/>
    <xf numFmtId="0" fontId="1" fillId="8" borderId="31" xfId="0" applyFont="1" applyFill="1" applyBorder="1"/>
    <xf numFmtId="49" fontId="28" fillId="8" borderId="4" xfId="0" applyNumberFormat="1" applyFont="1" applyFill="1" applyBorder="1"/>
    <xf numFmtId="0" fontId="29" fillId="8" borderId="5" xfId="0" applyFont="1" applyFill="1" applyBorder="1"/>
    <xf numFmtId="0" fontId="28" fillId="8" borderId="5" xfId="0" applyFont="1" applyFill="1" applyBorder="1"/>
    <xf numFmtId="0" fontId="28" fillId="8" borderId="22" xfId="0" applyFont="1" applyFill="1" applyBorder="1" applyAlignment="1">
      <alignment horizontal="center"/>
    </xf>
    <xf numFmtId="49" fontId="28" fillId="8" borderId="1" xfId="0" applyNumberFormat="1" applyFont="1" applyFill="1" applyBorder="1"/>
    <xf numFmtId="0" fontId="29" fillId="8" borderId="0" xfId="0" applyFont="1" applyFill="1" applyBorder="1"/>
    <xf numFmtId="0" fontId="28" fillId="8" borderId="0" xfId="0" applyFont="1" applyFill="1" applyBorder="1"/>
    <xf numFmtId="0" fontId="28" fillId="8" borderId="2" xfId="0" applyFont="1" applyFill="1" applyBorder="1" applyAlignment="1">
      <alignment horizontal="center"/>
    </xf>
    <xf numFmtId="49" fontId="28" fillId="8" borderId="3" xfId="0" applyNumberFormat="1" applyFont="1" applyFill="1" applyBorder="1"/>
    <xf numFmtId="0" fontId="29" fillId="8" borderId="6" xfId="0" applyFont="1" applyFill="1" applyBorder="1"/>
    <xf numFmtId="0" fontId="28" fillId="8" borderId="6" xfId="0" applyFont="1" applyFill="1" applyBorder="1"/>
    <xf numFmtId="0" fontId="28" fillId="8" borderId="8" xfId="0" applyFont="1" applyFill="1" applyBorder="1" applyAlignment="1">
      <alignment horizontal="center"/>
    </xf>
    <xf numFmtId="0" fontId="1" fillId="8" borderId="3" xfId="0" applyFont="1" applyFill="1" applyBorder="1"/>
    <xf numFmtId="0" fontId="28" fillId="8" borderId="0" xfId="0" applyFont="1" applyFill="1" applyBorder="1" applyAlignment="1">
      <alignment horizontal="center"/>
    </xf>
    <xf numFmtId="49" fontId="1" fillId="8" borderId="4" xfId="0" applyNumberFormat="1" applyFont="1" applyFill="1" applyBorder="1"/>
    <xf numFmtId="0" fontId="21" fillId="8" borderId="5" xfId="0" applyFont="1" applyFill="1" applyBorder="1"/>
    <xf numFmtId="49" fontId="1" fillId="8" borderId="3" xfId="0" applyNumberFormat="1" applyFont="1" applyFill="1" applyBorder="1"/>
    <xf numFmtId="0" fontId="21" fillId="8" borderId="6" xfId="0" applyFont="1" applyFill="1" applyBorder="1"/>
    <xf numFmtId="49" fontId="1" fillId="8" borderId="1" xfId="0" applyNumberFormat="1" applyFont="1" applyFill="1" applyBorder="1"/>
    <xf numFmtId="0" fontId="21" fillId="8" borderId="0" xfId="0" applyFont="1" applyFill="1" applyBorder="1"/>
    <xf numFmtId="0" fontId="1" fillId="8" borderId="1" xfId="0" applyFont="1" applyFill="1" applyBorder="1" applyAlignment="1">
      <alignment horizontal="left"/>
    </xf>
    <xf numFmtId="0" fontId="1" fillId="8" borderId="3" xfId="0" applyFont="1" applyFill="1" applyBorder="1" applyAlignment="1">
      <alignment horizontal="left"/>
    </xf>
    <xf numFmtId="0" fontId="1" fillId="8" borderId="4" xfId="0" applyFont="1" applyFill="1" applyBorder="1"/>
    <xf numFmtId="0" fontId="1" fillId="8" borderId="1" xfId="0" applyFont="1" applyFill="1" applyBorder="1"/>
    <xf numFmtId="1" fontId="1" fillId="8" borderId="2" xfId="0" applyNumberFormat="1" applyFont="1" applyFill="1" applyBorder="1" applyAlignment="1">
      <alignment horizontal="center"/>
    </xf>
    <xf numFmtId="1" fontId="1" fillId="8" borderId="8" xfId="0" applyNumberFormat="1" applyFont="1" applyFill="1" applyBorder="1" applyAlignment="1">
      <alignment horizontal="center"/>
    </xf>
    <xf numFmtId="49" fontId="1" fillId="7" borderId="0" xfId="0" applyNumberFormat="1" applyFont="1" applyFill="1" applyBorder="1"/>
    <xf numFmtId="1" fontId="1" fillId="7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2" fillId="0" borderId="29" xfId="0" applyFont="1" applyBorder="1"/>
    <xf numFmtId="0" fontId="0" fillId="0" borderId="30" xfId="0" applyBorder="1"/>
    <xf numFmtId="0" fontId="2" fillId="0" borderId="37" xfId="0" applyFont="1" applyBorder="1"/>
    <xf numFmtId="0" fontId="1" fillId="10" borderId="10" xfId="0" applyFont="1" applyFill="1" applyBorder="1" applyAlignment="1">
      <alignment horizontal="center"/>
    </xf>
    <xf numFmtId="0" fontId="1" fillId="10" borderId="38" xfId="0" applyFont="1" applyFill="1" applyBorder="1" applyAlignment="1">
      <alignment horizontal="center"/>
    </xf>
    <xf numFmtId="0" fontId="1" fillId="10" borderId="9" xfId="0" applyFont="1" applyFill="1" applyBorder="1"/>
    <xf numFmtId="0" fontId="2" fillId="0" borderId="32" xfId="0" applyFont="1" applyFill="1" applyBorder="1"/>
    <xf numFmtId="0" fontId="2" fillId="0" borderId="33" xfId="0" applyFont="1" applyFill="1" applyBorder="1"/>
    <xf numFmtId="0" fontId="1" fillId="10" borderId="34" xfId="0" applyFont="1" applyFill="1" applyBorder="1"/>
    <xf numFmtId="0" fontId="1" fillId="10" borderId="23" xfId="0" applyFont="1" applyFill="1" applyBorder="1"/>
    <xf numFmtId="0" fontId="2" fillId="0" borderId="39" xfId="0" applyFont="1" applyBorder="1"/>
    <xf numFmtId="0" fontId="1" fillId="8" borderId="37" xfId="0" applyFont="1" applyFill="1" applyBorder="1"/>
    <xf numFmtId="0" fontId="1" fillId="8" borderId="10" xfId="0" applyFont="1" applyFill="1" applyBorder="1"/>
    <xf numFmtId="0" fontId="1" fillId="8" borderId="10" xfId="0" applyFont="1" applyFill="1" applyBorder="1" applyAlignment="1">
      <alignment horizontal="center"/>
    </xf>
    <xf numFmtId="0" fontId="1" fillId="0" borderId="38" xfId="0" applyFont="1" applyBorder="1"/>
    <xf numFmtId="0" fontId="1" fillId="0" borderId="1" xfId="0" applyFont="1" applyFill="1" applyBorder="1"/>
    <xf numFmtId="0" fontId="1" fillId="0" borderId="0" xfId="0" applyFont="1" applyFill="1" applyBorder="1" applyAlignment="1">
      <alignment horizontal="center"/>
    </xf>
    <xf numFmtId="0" fontId="2" fillId="6" borderId="0" xfId="0" applyFont="1" applyFill="1" applyBorder="1"/>
    <xf numFmtId="0" fontId="2" fillId="0" borderId="4" xfId="0" applyFont="1" applyFill="1" applyBorder="1"/>
    <xf numFmtId="0" fontId="0" fillId="0" borderId="22" xfId="0" applyBorder="1"/>
    <xf numFmtId="164" fontId="3" fillId="0" borderId="1" xfId="0" applyNumberFormat="1" applyFont="1" applyBorder="1"/>
    <xf numFmtId="164" fontId="3" fillId="0" borderId="1" xfId="0" applyNumberFormat="1" applyFont="1" applyFill="1" applyBorder="1"/>
    <xf numFmtId="164" fontId="3" fillId="0" borderId="3" xfId="0" applyNumberFormat="1" applyFont="1" applyBorder="1"/>
    <xf numFmtId="49" fontId="2" fillId="0" borderId="25" xfId="0" applyNumberFormat="1" applyFont="1" applyBorder="1"/>
    <xf numFmtId="0" fontId="0" fillId="9" borderId="0" xfId="0" applyFill="1" applyBorder="1" applyAlignment="1"/>
    <xf numFmtId="0" fontId="0" fillId="0" borderId="0" xfId="0" applyAlignment="1"/>
    <xf numFmtId="0" fontId="1" fillId="9" borderId="0" xfId="0" applyFont="1" applyFill="1" applyBorder="1" applyAlignment="1"/>
    <xf numFmtId="0" fontId="0" fillId="0" borderId="0" xfId="0" applyBorder="1" applyAlignment="1"/>
    <xf numFmtId="0" fontId="7" fillId="2" borderId="0" xfId="0" applyFont="1" applyFill="1" applyBorder="1" applyAlignment="1">
      <alignment horizontal="left"/>
    </xf>
    <xf numFmtId="0" fontId="0" fillId="0" borderId="17" xfId="0" applyBorder="1" applyAlignment="1"/>
    <xf numFmtId="0" fontId="7" fillId="2" borderId="13" xfId="0" applyFont="1" applyFill="1" applyBorder="1" applyAlignment="1">
      <alignment horizontal="left"/>
    </xf>
    <xf numFmtId="0" fontId="0" fillId="0" borderId="13" xfId="0" applyBorder="1" applyAlignment="1"/>
    <xf numFmtId="0" fontId="0" fillId="0" borderId="18" xfId="0" applyBorder="1" applyAlignment="1"/>
    <xf numFmtId="0" fontId="1" fillId="0" borderId="0" xfId="0" applyFont="1" applyBorder="1" applyAlignment="1"/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/>
    <xf numFmtId="0" fontId="3" fillId="0" borderId="0" xfId="0" applyFont="1" applyFill="1" applyBorder="1" applyAlignment="1"/>
    <xf numFmtId="0" fontId="3" fillId="0" borderId="0" xfId="0" applyFont="1" applyBorder="1" applyAlignment="1"/>
    <xf numFmtId="0" fontId="0" fillId="0" borderId="0" xfId="0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22" xfId="0" applyFont="1" applyBorder="1" applyAlignment="1">
      <alignment horizontal="center" wrapText="1"/>
    </xf>
  </cellXfs>
  <cellStyles count="2">
    <cellStyle name="Hipervínculo" xfId="1" builtinId="8"/>
    <cellStyle name="Normal" xfId="0" builtinId="0"/>
  </cellStyles>
  <dxfs count="11">
    <dxf>
      <font>
        <condense val="0"/>
        <extend val="0"/>
        <color indexed="9"/>
      </font>
    </dxf>
    <dxf>
      <font>
        <condense val="0"/>
        <extend val="0"/>
        <color indexed="11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1"/>
      </font>
    </dxf>
    <dxf>
      <font>
        <condense val="0"/>
        <extend val="0"/>
        <color indexed="9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0"/>
      <tableStyleElement type="headerRow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5" dropStyle="combo" dx="16" fmlaLink="KOHILASKENTA!$C$110" fmlaRange="KOHILASKENTA!$C$111:$C$114" noThreeD="1" sel="2" val="0"/>
</file>

<file path=xl/ctrlProps/ctrlProp10.xml><?xml version="1.0" encoding="utf-8"?>
<formControlPr xmlns="http://schemas.microsoft.com/office/spreadsheetml/2009/9/main" objectType="Drop" dropStyle="combo" dx="16" fmlaLink="KOHILASKENTA!$DB$8" fmlaRange="KOHILASKENTA!$DA$5:$DA$8" noThreeD="1" sel="1" val="0"/>
</file>

<file path=xl/ctrlProps/ctrlProp100.xml><?xml version="1.0" encoding="utf-8"?>
<formControlPr xmlns="http://schemas.microsoft.com/office/spreadsheetml/2009/9/main" objectType="Drop" dropStyle="combo" dx="16" fmlaLink="KOHILASKENTA!$S$117" fmlaRange="KOHILASKENTA!$U$102:$U$103" noThreeD="1" sel="0" val="0"/>
</file>

<file path=xl/ctrlProps/ctrlProp101.xml><?xml version="1.0" encoding="utf-8"?>
<formControlPr xmlns="http://schemas.microsoft.com/office/spreadsheetml/2009/9/main" objectType="Drop" dropStyle="combo" dx="16" fmlaLink="KOHILASKENTA!$S$118" fmlaRange="KOHILASKENTA!$U$102:$U$103" noThreeD="1" sel="0" val="0"/>
</file>

<file path=xl/ctrlProps/ctrlProp102.xml><?xml version="1.0" encoding="utf-8"?>
<formControlPr xmlns="http://schemas.microsoft.com/office/spreadsheetml/2009/9/main" objectType="Drop" dropStyle="combo" dx="16" fmlaLink="KOHILASKENTA!$S$119" fmlaRange="KOHILASKENTA!$U$102:$U$103" noThreeD="1" sel="0" val="0"/>
</file>

<file path=xl/ctrlProps/ctrlProp103.xml><?xml version="1.0" encoding="utf-8"?>
<formControlPr xmlns="http://schemas.microsoft.com/office/spreadsheetml/2009/9/main" objectType="Drop" dropLines="6" dropStyle="combo" dx="16" fmlaLink="KOHILASKENTA!$T$111" fmlaRange="KOHILASKENTA!$U$102:$U$107" noThreeD="1" sel="1" val="0"/>
</file>

<file path=xl/ctrlProps/ctrlProp104.xml><?xml version="1.0" encoding="utf-8"?>
<formControlPr xmlns="http://schemas.microsoft.com/office/spreadsheetml/2009/9/main" objectType="Drop" dropStyle="combo" dx="16" fmlaLink="KOHILASKENTA!$T$112" fmlaRange="KOHILASKENTA!$U$102:$U$107" noThreeD="1" sel="1" val="0"/>
</file>

<file path=xl/ctrlProps/ctrlProp105.xml><?xml version="1.0" encoding="utf-8"?>
<formControlPr xmlns="http://schemas.microsoft.com/office/spreadsheetml/2009/9/main" objectType="Drop" dropStyle="combo" dx="16" fmlaLink="KOHILASKENTA!$T$113" fmlaRange="KOHILASKENTA!$U$102:$U$107" noThreeD="1" sel="1" val="0"/>
</file>

<file path=xl/ctrlProps/ctrlProp106.xml><?xml version="1.0" encoding="utf-8"?>
<formControlPr xmlns="http://schemas.microsoft.com/office/spreadsheetml/2009/9/main" objectType="Drop" dropStyle="combo" dx="16" fmlaLink="KOHILASKENTA!$T$114" fmlaRange="KOHILASKENTA!$U$102:$U$107" noThreeD="1" sel="1" val="0"/>
</file>

<file path=xl/ctrlProps/ctrlProp107.xml><?xml version="1.0" encoding="utf-8"?>
<formControlPr xmlns="http://schemas.microsoft.com/office/spreadsheetml/2009/9/main" objectType="Drop" dropStyle="combo" dx="16" fmlaLink="KOHILASKENTA!$T$115" fmlaRange="KOHILASKENTA!$U$102:$U$107" noThreeD="1" sel="1" val="0"/>
</file>

<file path=xl/ctrlProps/ctrlProp108.xml><?xml version="1.0" encoding="utf-8"?>
<formControlPr xmlns="http://schemas.microsoft.com/office/spreadsheetml/2009/9/main" objectType="Drop" dropStyle="combo" dx="16" fmlaLink="KOHILASKENTA!$T$116" fmlaRange="KOHILASKENTA!$U$102:$U$107" noThreeD="1" sel="1" val="0"/>
</file>

<file path=xl/ctrlProps/ctrlProp109.xml><?xml version="1.0" encoding="utf-8"?>
<formControlPr xmlns="http://schemas.microsoft.com/office/spreadsheetml/2009/9/main" objectType="Drop" dropStyle="combo" dx="16" fmlaLink="KOHILASKENTA!$T$117" fmlaRange="KOHILASKENTA!$U$102:$U$107" noThreeD="1" sel="1" val="0"/>
</file>

<file path=xl/ctrlProps/ctrlProp11.xml><?xml version="1.0" encoding="utf-8"?>
<formControlPr xmlns="http://schemas.microsoft.com/office/spreadsheetml/2009/9/main" objectType="Drop" dropStyle="combo" dx="16" fmlaLink="KOHILASKENTA!$DB$9" fmlaRange="KOHILASKENTA!$DA$5:$DA$8" noThreeD="1" sel="1" val="0"/>
</file>

<file path=xl/ctrlProps/ctrlProp110.xml><?xml version="1.0" encoding="utf-8"?>
<formControlPr xmlns="http://schemas.microsoft.com/office/spreadsheetml/2009/9/main" objectType="Drop" dropStyle="combo" dx="16" fmlaLink="KOHILASKENTA!$T$118" fmlaRange="KOHILASKENTA!$U$102:$U$107" noThreeD="1" sel="1" val="0"/>
</file>

<file path=xl/ctrlProps/ctrlProp111.xml><?xml version="1.0" encoding="utf-8"?>
<formControlPr xmlns="http://schemas.microsoft.com/office/spreadsheetml/2009/9/main" objectType="Drop" dropStyle="combo" dx="16" fmlaLink="KOHILASKENTA!$T$119" fmlaRange="KOHILASKENTA!$U$102:$U$107" noThreeD="1" sel="1" val="0"/>
</file>

<file path=xl/ctrlProps/ctrlProp112.xml><?xml version="1.0" encoding="utf-8"?>
<formControlPr xmlns="http://schemas.microsoft.com/office/spreadsheetml/2009/9/main" objectType="Drop" dropStyle="combo" dx="16" fmlaLink="KOHILASKENTA!$DB$5" fmlaRange="KOHILASKENTA!$DA$5:$DA$8" noThreeD="1" sel="1" val="0"/>
</file>

<file path=xl/ctrlProps/ctrlProp113.xml><?xml version="1.0" encoding="utf-8"?>
<formControlPr xmlns="http://schemas.microsoft.com/office/spreadsheetml/2009/9/main" objectType="Drop" dropStyle="combo" dx="16" fmlaLink="KOHILASKENTA!$DB$6" fmlaRange="KOHILASKENTA!$DA$5:$DA$8" noThreeD="1" sel="1" val="0"/>
</file>

<file path=xl/ctrlProps/ctrlProp114.xml><?xml version="1.0" encoding="utf-8"?>
<formControlPr xmlns="http://schemas.microsoft.com/office/spreadsheetml/2009/9/main" objectType="Drop" dropStyle="combo" dx="16" fmlaLink="KOHILASKENTA!$DB$7" fmlaRange="KOHILASKENTA!$DA$5:$DA$8" noThreeD="1" sel="1" val="0"/>
</file>

<file path=xl/ctrlProps/ctrlProp115.xml><?xml version="1.0" encoding="utf-8"?>
<formControlPr xmlns="http://schemas.microsoft.com/office/spreadsheetml/2009/9/main" objectType="Drop" dropStyle="combo" dx="16" fmlaLink="KOHILASKENTA!$DB$8" fmlaRange="KOHILASKENTA!$DA$5:$DA$8" noThreeD="1" sel="1" val="0"/>
</file>

<file path=xl/ctrlProps/ctrlProp116.xml><?xml version="1.0" encoding="utf-8"?>
<formControlPr xmlns="http://schemas.microsoft.com/office/spreadsheetml/2009/9/main" objectType="Drop" dropStyle="combo" dx="16" fmlaLink="KOHILASKENTA!$DB$9" fmlaRange="KOHILASKENTA!$DA$5:$DA$8" noThreeD="1" sel="1" val="0"/>
</file>

<file path=xl/ctrlProps/ctrlProp117.xml><?xml version="1.0" encoding="utf-8"?>
<formControlPr xmlns="http://schemas.microsoft.com/office/spreadsheetml/2009/9/main" objectType="Drop" dropStyle="combo" dx="16" fmlaLink="KOHILASKENTA!$DB$10" fmlaRange="KOHILASKENTA!$DA$5:$DA$8" noThreeD="1" sel="1" val="0"/>
</file>

<file path=xl/ctrlProps/ctrlProp118.xml><?xml version="1.0" encoding="utf-8"?>
<formControlPr xmlns="http://schemas.microsoft.com/office/spreadsheetml/2009/9/main" objectType="Drop" dropStyle="combo" dx="16" fmlaLink="KOHILASKENTA!$DB$11" fmlaRange="KOHILASKENTA!$DA$5:$DA$8" noThreeD="1" sel="1" val="0"/>
</file>

<file path=xl/ctrlProps/ctrlProp119.xml><?xml version="1.0" encoding="utf-8"?>
<formControlPr xmlns="http://schemas.microsoft.com/office/spreadsheetml/2009/9/main" objectType="Drop" dropStyle="combo" dx="16" fmlaLink="KOHILASKENTA!$DB$12" fmlaRange="KOHILASKENTA!$DA$5:$DA$8" noThreeD="1" sel="1" val="0"/>
</file>

<file path=xl/ctrlProps/ctrlProp12.xml><?xml version="1.0" encoding="utf-8"?>
<formControlPr xmlns="http://schemas.microsoft.com/office/spreadsheetml/2009/9/main" objectType="Drop" dropStyle="combo" dx="16" fmlaLink="KOHILASKENTA!$DB$10" fmlaRange="KOHILASKENTA!$DA$5:$DA$8" noThreeD="1" sel="1" val="0"/>
</file>

<file path=xl/ctrlProps/ctrlProp120.xml><?xml version="1.0" encoding="utf-8"?>
<formControlPr xmlns="http://schemas.microsoft.com/office/spreadsheetml/2009/9/main" objectType="Drop" dropStyle="combo" dx="16" fmlaLink="KOHILASKENTA!$DB$13" fmlaRange="KOHILASKENTA!$DA$5:$DA$8" noThreeD="1" sel="1" val="0"/>
</file>

<file path=xl/ctrlProps/ctrlProp13.xml><?xml version="1.0" encoding="utf-8"?>
<formControlPr xmlns="http://schemas.microsoft.com/office/spreadsheetml/2009/9/main" objectType="Drop" dropStyle="combo" dx="16" fmlaLink="KOHILASKENTA!$DB$11" fmlaRange="KOHILASKENTA!$DA$5:$DA$8" noThreeD="1" sel="1" val="0"/>
</file>

<file path=xl/ctrlProps/ctrlProp14.xml><?xml version="1.0" encoding="utf-8"?>
<formControlPr xmlns="http://schemas.microsoft.com/office/spreadsheetml/2009/9/main" objectType="Drop" dropStyle="combo" dx="16" fmlaLink="KOHILASKENTA!$DB$12" fmlaRange="KOHILASKENTA!$DA$5:$DA$8" noThreeD="1" sel="1" val="0"/>
</file>

<file path=xl/ctrlProps/ctrlProp15.xml><?xml version="1.0" encoding="utf-8"?>
<formControlPr xmlns="http://schemas.microsoft.com/office/spreadsheetml/2009/9/main" objectType="Drop" dropStyle="combo" dx="16" fmlaLink="KOHILASKENTA!$DB$13" fmlaRange="KOHILASKENTA!$DA$5:$DA$8" noThreeD="1" sel="1" val="0"/>
</file>

<file path=xl/ctrlProps/ctrlProp16.xml><?xml version="1.0" encoding="utf-8"?>
<formControlPr xmlns="http://schemas.microsoft.com/office/spreadsheetml/2009/9/main" objectType="Drop" dropStyle="combo" dx="16" fmlaLink="KOHILASKENTA!$A$6" fmlaRange="KOHILASKENTA!$J$111:$J$114" noThreeD="1" sel="1" val="0"/>
</file>

<file path=xl/ctrlProps/ctrlProp17.xml><?xml version="1.0" encoding="utf-8"?>
<formControlPr xmlns="http://schemas.microsoft.com/office/spreadsheetml/2009/9/main" objectType="Drop" dropStyle="combo" dx="16" fmlaLink="KOHILASKENTA!$A$7" fmlaRange="KOHILASKENTA!$J$111:$J$114" noThreeD="1" sel="1" val="0"/>
</file>

<file path=xl/ctrlProps/ctrlProp18.xml><?xml version="1.0" encoding="utf-8"?>
<formControlPr xmlns="http://schemas.microsoft.com/office/spreadsheetml/2009/9/main" objectType="Drop" dropStyle="combo" dx="16" fmlaLink="KOHILASKENTA!$A$8" fmlaRange="KOHILASKENTA!$J$111:$J$114" noThreeD="1" sel="1" val="0"/>
</file>

<file path=xl/ctrlProps/ctrlProp19.xml><?xml version="1.0" encoding="utf-8"?>
<formControlPr xmlns="http://schemas.microsoft.com/office/spreadsheetml/2009/9/main" objectType="Drop" dropStyle="combo" dx="16" fmlaLink="KOHILASKENTA!$A$9" fmlaRange="KOHILASKENTA!$J$111:$J$114" noThreeD="1" sel="1" val="0"/>
</file>

<file path=xl/ctrlProps/ctrlProp2.xml><?xml version="1.0" encoding="utf-8"?>
<formControlPr xmlns="http://schemas.microsoft.com/office/spreadsheetml/2009/9/main" objectType="Drop" dropStyle="combo" dx="16" fmlaLink="KOHILASKENTA!$F$110" fmlaRange="KOHILASKENTA!$F$111:$F$112" noThreeD="1" sel="1" val="0"/>
</file>

<file path=xl/ctrlProps/ctrlProp20.xml><?xml version="1.0" encoding="utf-8"?>
<formControlPr xmlns="http://schemas.microsoft.com/office/spreadsheetml/2009/9/main" objectType="Drop" dropStyle="combo" dx="16" fmlaLink="KOHILASKENTA!$A$10" fmlaRange="KOHILASKENTA!$J$111:$J$114" noThreeD="1" sel="1" val="0"/>
</file>

<file path=xl/ctrlProps/ctrlProp21.xml><?xml version="1.0" encoding="utf-8"?>
<formControlPr xmlns="http://schemas.microsoft.com/office/spreadsheetml/2009/9/main" objectType="Drop" dropStyle="combo" dx="16" fmlaLink="KOHILASKENTA!$A$11" fmlaRange="KOHILASKENTA!$J$111:$J$114" noThreeD="1" sel="1" val="0"/>
</file>

<file path=xl/ctrlProps/ctrlProp22.xml><?xml version="1.0" encoding="utf-8"?>
<formControlPr xmlns="http://schemas.microsoft.com/office/spreadsheetml/2009/9/main" objectType="Drop" dropStyle="combo" dx="16" fmlaLink="KOHILASKENTA!$A$12" fmlaRange="KOHILASKENTA!$J$111:$J$114" noThreeD="1" sel="1" val="0"/>
</file>

<file path=xl/ctrlProps/ctrlProp23.xml><?xml version="1.0" encoding="utf-8"?>
<formControlPr xmlns="http://schemas.microsoft.com/office/spreadsheetml/2009/9/main" objectType="Drop" dropStyle="combo" dx="16" fmlaLink="KOHILASKENTA!$A$13" fmlaRange="KOHILASKENTA!$J$111:$J$114" noThreeD="1" sel="1" val="0"/>
</file>

<file path=xl/ctrlProps/ctrlProp24.xml><?xml version="1.0" encoding="utf-8"?>
<formControlPr xmlns="http://schemas.microsoft.com/office/spreadsheetml/2009/9/main" objectType="Drop" dropStyle="combo" dx="16" fmlaLink="KOHILASKENTA!$A$14" fmlaRange="KOHILASKENTA!$J$111:$J$114" noThreeD="1" sel="1" val="0"/>
</file>

<file path=xl/ctrlProps/ctrlProp25.xml><?xml version="1.0" encoding="utf-8"?>
<formControlPr xmlns="http://schemas.microsoft.com/office/spreadsheetml/2009/9/main" objectType="Drop" dropStyle="combo" dx="16" fmlaLink="KOHILASKENTA!$DD$6" fmlaRange="KOHILASKENTA!$P$111:$P$112" noThreeD="1" sel="1" val="0"/>
</file>

<file path=xl/ctrlProps/ctrlProp26.xml><?xml version="1.0" encoding="utf-8"?>
<formControlPr xmlns="http://schemas.microsoft.com/office/spreadsheetml/2009/9/main" objectType="Drop" dropStyle="combo" dx="16" fmlaLink="KOHILASKENTA!DD7" fmlaRange="KOHILASKENTA!$P$111:$P$112" noThreeD="1" sel="1" val="0"/>
</file>

<file path=xl/ctrlProps/ctrlProp27.xml><?xml version="1.0" encoding="utf-8"?>
<formControlPr xmlns="http://schemas.microsoft.com/office/spreadsheetml/2009/9/main" objectType="Drop" dropStyle="combo" dx="16" fmlaLink="KOHILASKENTA!DD8" fmlaRange="KOHILASKENTA!$P$111:$P$112" noThreeD="1" sel="1" val="0"/>
</file>

<file path=xl/ctrlProps/ctrlProp28.xml><?xml version="1.0" encoding="utf-8"?>
<formControlPr xmlns="http://schemas.microsoft.com/office/spreadsheetml/2009/9/main" objectType="Drop" dropStyle="combo" dx="16" fmlaLink="KOHILASKENTA!DD9" fmlaRange="KOHILASKENTA!$P$111:$P$112" noThreeD="1" sel="1" val="0"/>
</file>

<file path=xl/ctrlProps/ctrlProp29.xml><?xml version="1.0" encoding="utf-8"?>
<formControlPr xmlns="http://schemas.microsoft.com/office/spreadsheetml/2009/9/main" objectType="Drop" dropStyle="combo" dx="16" fmlaLink="KOHILASKENTA!DD10" fmlaRange="KOHILASKENTA!$P$111:$P$112" noThreeD="1" sel="1" val="0"/>
</file>

<file path=xl/ctrlProps/ctrlProp3.xml><?xml version="1.0" encoding="utf-8"?>
<formControlPr xmlns="http://schemas.microsoft.com/office/spreadsheetml/2009/9/main" objectType="Drop" dropStyle="combo" dx="16" fmlaLink="KOHILASKENTA!$A$4" fmlaRange="KOHILASKENTA!$J$112:$J$114" noThreeD="1" sel="3" val="0"/>
</file>

<file path=xl/ctrlProps/ctrlProp30.xml><?xml version="1.0" encoding="utf-8"?>
<formControlPr xmlns="http://schemas.microsoft.com/office/spreadsheetml/2009/9/main" objectType="Drop" dropStyle="combo" dx="16" fmlaLink="KOHILASKENTA!DD11" fmlaRange="KOHILASKENTA!$P$111:$P$112" noThreeD="1" sel="1" val="0"/>
</file>

<file path=xl/ctrlProps/ctrlProp31.xml><?xml version="1.0" encoding="utf-8"?>
<formControlPr xmlns="http://schemas.microsoft.com/office/spreadsheetml/2009/9/main" objectType="Drop" dropStyle="combo" dx="16" fmlaLink="KOHILASKENTA!DD12" fmlaRange="KOHILASKENTA!$P$111:$P$112" noThreeD="1" sel="1" val="0"/>
</file>

<file path=xl/ctrlProps/ctrlProp32.xml><?xml version="1.0" encoding="utf-8"?>
<formControlPr xmlns="http://schemas.microsoft.com/office/spreadsheetml/2009/9/main" objectType="Drop" dropStyle="combo" dx="16" fmlaLink="KOHILASKENTA!DD13" fmlaRange="KOHILASKENTA!$P$111:$P$112" noThreeD="1" sel="1" val="0"/>
</file>

<file path=xl/ctrlProps/ctrlProp33.xml><?xml version="1.0" encoding="utf-8"?>
<formControlPr xmlns="http://schemas.microsoft.com/office/spreadsheetml/2009/9/main" objectType="Drop" dropStyle="combo" dx="16" fmlaLink="KOHILASKENTA!DD14" fmlaRange="KOHILASKENTA!$P$111:$P$112" noThreeD="1" sel="1" val="0"/>
</file>

<file path=xl/ctrlProps/ctrlProp34.xml><?xml version="1.0" encoding="utf-8"?>
<formControlPr xmlns="http://schemas.microsoft.com/office/spreadsheetml/2009/9/main" objectType="Drop" dropStyle="combo" dx="16" fmlaLink="KOHILASKENTA!DE7" fmlaRange="KOHILASKENTA!$P$111:$P$112" noThreeD="1" sel="1" val="0"/>
</file>

<file path=xl/ctrlProps/ctrlProp35.xml><?xml version="1.0" encoding="utf-8"?>
<formControlPr xmlns="http://schemas.microsoft.com/office/spreadsheetml/2009/9/main" objectType="Drop" dropStyle="combo" dx="16" fmlaLink="KOHILASKENTA!DE8" fmlaRange="KOHILASKENTA!$P$111:$P$112" noThreeD="1" sel="1" val="0"/>
</file>

<file path=xl/ctrlProps/ctrlProp36.xml><?xml version="1.0" encoding="utf-8"?>
<formControlPr xmlns="http://schemas.microsoft.com/office/spreadsheetml/2009/9/main" objectType="Drop" dropStyle="combo" dx="16" fmlaLink="KOHILASKENTA!DE9" fmlaRange="KOHILASKENTA!$P$111:$P$112" noThreeD="1" sel="1" val="0"/>
</file>

<file path=xl/ctrlProps/ctrlProp37.xml><?xml version="1.0" encoding="utf-8"?>
<formControlPr xmlns="http://schemas.microsoft.com/office/spreadsheetml/2009/9/main" objectType="Drop" dropStyle="combo" dx="16" fmlaLink="KOHILASKENTA!DE10" fmlaRange="KOHILASKENTA!$P$111:$P$112" noThreeD="1" sel="1" val="0"/>
</file>

<file path=xl/ctrlProps/ctrlProp38.xml><?xml version="1.0" encoding="utf-8"?>
<formControlPr xmlns="http://schemas.microsoft.com/office/spreadsheetml/2009/9/main" objectType="Drop" dropStyle="combo" dx="16" fmlaLink="KOHILASKENTA!DE11" fmlaRange="KOHILASKENTA!$P$111:$P$112" noThreeD="1" sel="1" val="0"/>
</file>

<file path=xl/ctrlProps/ctrlProp39.xml><?xml version="1.0" encoding="utf-8"?>
<formControlPr xmlns="http://schemas.microsoft.com/office/spreadsheetml/2009/9/main" objectType="Drop" dropStyle="combo" dx="16" fmlaLink="KOHILASKENTA!DE12" fmlaRange="KOHILASKENTA!$P$111:$P$112" noThreeD="1" sel="1" val="0"/>
</file>

<file path=xl/ctrlProps/ctrlProp4.xml><?xml version="1.0" encoding="utf-8"?>
<formControlPr xmlns="http://schemas.microsoft.com/office/spreadsheetml/2009/9/main" objectType="Drop" dropStyle="combo" dx="16" fmlaLink="KOHILASKENTA!$F$118" fmlaRange="KOHILASKENTA!$F$119:$F$120" noThreeD="1" sel="1" val="0"/>
</file>

<file path=xl/ctrlProps/ctrlProp40.xml><?xml version="1.0" encoding="utf-8"?>
<formControlPr xmlns="http://schemas.microsoft.com/office/spreadsheetml/2009/9/main" objectType="Drop" dropStyle="combo" dx="16" fmlaLink="KOHILASKENTA!DE13" fmlaRange="KOHILASKENTA!$P$111:$P$112" noThreeD="1" sel="1" val="0"/>
</file>

<file path=xl/ctrlProps/ctrlProp41.xml><?xml version="1.0" encoding="utf-8"?>
<formControlPr xmlns="http://schemas.microsoft.com/office/spreadsheetml/2009/9/main" objectType="Drop" dropStyle="combo" dx="16" fmlaLink="KOHILASKENTA!DE14" fmlaRange="KOHILASKENTA!$P$111:$P$112" noThreeD="1" sel="1" val="0"/>
</file>

<file path=xl/ctrlProps/ctrlProp42.xml><?xml version="1.0" encoding="utf-8"?>
<formControlPr xmlns="http://schemas.microsoft.com/office/spreadsheetml/2009/9/main" objectType="Drop" dropStyle="combo" dx="16" fmlaLink="KOHILASKENTA!$N$118" fmlaRange="KOHILASKENTA!$M$119:$M$123" noThreeD="1" sel="1" val="0"/>
</file>

<file path=xl/ctrlProps/ctrlProp43.xml><?xml version="1.0" encoding="utf-8"?>
<formControlPr xmlns="http://schemas.microsoft.com/office/spreadsheetml/2009/9/main" objectType="Drop" dropStyle="combo" dx="16" fmlaLink="KOHILASKENTA!$O$118" fmlaRange="KOHILASKENTA!$M$119:$M$124" noThreeD="1" sel="6" val="0"/>
</file>

<file path=xl/ctrlProps/ctrlProp44.xml><?xml version="1.0" encoding="utf-8"?>
<formControlPr xmlns="http://schemas.microsoft.com/office/spreadsheetml/2009/9/main" objectType="Drop" dropStyle="combo" dx="16" fmlaLink="KOHILASKENTA!$C$119" fmlaRange="KOHILASKENTA!$C$120:$C$123" noThreeD="1" sel="3" val="0"/>
</file>

<file path=xl/ctrlProps/ctrlProp45.xml><?xml version="1.0" encoding="utf-8"?>
<formControlPr xmlns="http://schemas.microsoft.com/office/spreadsheetml/2009/9/main" objectType="Drop" dropLines="5" dropStyle="combo" dx="16" fmlaLink="KOHILASKENTA!$AF$116" fmlaRange="KOHILASKENTA!$AF$117:$AF$121" noThreeD="1" sel="5" val="0"/>
</file>

<file path=xl/ctrlProps/ctrlProp46.xml><?xml version="1.0" encoding="utf-8"?>
<formControlPr xmlns="http://schemas.microsoft.com/office/spreadsheetml/2009/9/main" objectType="Drop" dropStyle="combo" dx="16" fmlaLink="KOHILASKENTA!$I$118" fmlaRange="KOHILASKENTA!$I$119:$I$121" noThreeD="1" sel="2" val="0"/>
</file>

<file path=xl/ctrlProps/ctrlProp47.xml><?xml version="1.0" encoding="utf-8"?>
<formControlPr xmlns="http://schemas.microsoft.com/office/spreadsheetml/2009/9/main" objectType="Drop" dropStyle="combo" dx="16" fmlaLink="KOHILASKENTA!$O$119" fmlaRange="KOHILASKENTA!$M$119:$M$124" noThreeD="1" sel="6" val="0"/>
</file>

<file path=xl/ctrlProps/ctrlProp48.xml><?xml version="1.0" encoding="utf-8"?>
<formControlPr xmlns="http://schemas.microsoft.com/office/spreadsheetml/2009/9/main" objectType="Drop" dropStyle="combo" dx="16" fmlaLink="KOHILASKENTA!$O$120" fmlaRange="KOHILASKENTA!$M$119:$M$124" noThreeD="1" sel="6" val="0"/>
</file>

<file path=xl/ctrlProps/ctrlProp49.xml><?xml version="1.0" encoding="utf-8"?>
<formControlPr xmlns="http://schemas.microsoft.com/office/spreadsheetml/2009/9/main" objectType="Drop" dropStyle="combo" dx="16" fmlaLink="KOHILASKENTA!$O$121" fmlaRange="KOHILASKENTA!$M$119:$M$124" noThreeD="1" sel="6" val="0"/>
</file>

<file path=xl/ctrlProps/ctrlProp5.xml><?xml version="1.0" encoding="utf-8"?>
<formControlPr xmlns="http://schemas.microsoft.com/office/spreadsheetml/2009/9/main" objectType="Drop" dropStyle="combo" dx="16" fmlaLink="KOHILASKENTA!$M$118" fmlaRange="KOHILASKENTA!$M$119:$M$123" noThreeD="1" sel="1" val="0"/>
</file>

<file path=xl/ctrlProps/ctrlProp50.xml><?xml version="1.0" encoding="utf-8"?>
<formControlPr xmlns="http://schemas.microsoft.com/office/spreadsheetml/2009/9/main" objectType="Drop" dropStyle="combo" dx="16" fmlaLink="KOHILASKENTA!$O$122" fmlaRange="KOHILASKENTA!$M$119:$M$124" noThreeD="1" sel="6" val="0"/>
</file>

<file path=xl/ctrlProps/ctrlProp51.xml><?xml version="1.0" encoding="utf-8"?>
<formControlPr xmlns="http://schemas.microsoft.com/office/spreadsheetml/2009/9/main" objectType="Drop" dropStyle="combo" dx="16" fmlaLink="KOHILASKENTA!$O$123" fmlaRange="KOHILASKENTA!$M$119:$M$124" noThreeD="1" sel="6" val="0"/>
</file>

<file path=xl/ctrlProps/ctrlProp52.xml><?xml version="1.0" encoding="utf-8"?>
<formControlPr xmlns="http://schemas.microsoft.com/office/spreadsheetml/2009/9/main" objectType="Drop" dropStyle="combo" dx="16" fmlaLink="KOHILASKENTA!$O$124" fmlaRange="KOHILASKENTA!$M$119:$M$124" noThreeD="1" sel="6" val="0"/>
</file>

<file path=xl/ctrlProps/ctrlProp53.xml><?xml version="1.0" encoding="utf-8"?>
<formControlPr xmlns="http://schemas.microsoft.com/office/spreadsheetml/2009/9/main" objectType="Drop" dropStyle="combo" dx="16" fmlaLink="KOHILASKENTA!$O$125" fmlaRange="KOHILASKENTA!$M$119:$M$124" noThreeD="1" sel="6" val="0"/>
</file>

<file path=xl/ctrlProps/ctrlProp54.xml><?xml version="1.0" encoding="utf-8"?>
<formControlPr xmlns="http://schemas.microsoft.com/office/spreadsheetml/2009/9/main" objectType="Drop" dropStyle="combo" dx="16" fmlaLink="KOHILASKENTA!$O$126" fmlaRange="KOHILASKENTA!$M$119:$M$124" noThreeD="1" sel="6" val="0"/>
</file>

<file path=xl/ctrlProps/ctrlProp55.xml><?xml version="1.0" encoding="utf-8"?>
<formControlPr xmlns="http://schemas.microsoft.com/office/spreadsheetml/2009/9/main" objectType="Drop" dropStyle="combo" dx="16" fmlaLink="KOHILASKENTA!$P$118" fmlaRange="KOHILASKENTA!$M$119:$M$124" noThreeD="1" sel="6" val="0"/>
</file>

<file path=xl/ctrlProps/ctrlProp56.xml><?xml version="1.0" encoding="utf-8"?>
<formControlPr xmlns="http://schemas.microsoft.com/office/spreadsheetml/2009/9/main" objectType="Drop" dropStyle="combo" dx="16" fmlaLink="KOHILASKENTA!$P$119" fmlaRange="KOHILASKENTA!$M$119:$M$124" noThreeD="1" sel="6" val="0"/>
</file>

<file path=xl/ctrlProps/ctrlProp57.xml><?xml version="1.0" encoding="utf-8"?>
<formControlPr xmlns="http://schemas.microsoft.com/office/spreadsheetml/2009/9/main" objectType="Drop" dropStyle="combo" dx="16" fmlaLink="KOHILASKENTA!$P$120" fmlaRange="KOHILASKENTA!$M$119:$M$124" noThreeD="1" sel="6" val="0"/>
</file>

<file path=xl/ctrlProps/ctrlProp58.xml><?xml version="1.0" encoding="utf-8"?>
<formControlPr xmlns="http://schemas.microsoft.com/office/spreadsheetml/2009/9/main" objectType="Drop" dropStyle="combo" dx="16" fmlaLink="KOHILASKENTA!$P$121" fmlaRange="KOHILASKENTA!$M$119:$M$124" noThreeD="1" sel="6" val="0"/>
</file>

<file path=xl/ctrlProps/ctrlProp59.xml><?xml version="1.0" encoding="utf-8"?>
<formControlPr xmlns="http://schemas.microsoft.com/office/spreadsheetml/2009/9/main" objectType="Drop" dropStyle="combo" dx="16" fmlaLink="KOHILASKENTA!$P$122" fmlaRange="KOHILASKENTA!$M$119:$M$124" noThreeD="1" sel="6" val="0"/>
</file>

<file path=xl/ctrlProps/ctrlProp6.xml><?xml version="1.0" encoding="utf-8"?>
<formControlPr xmlns="http://schemas.microsoft.com/office/spreadsheetml/2009/9/main" objectType="Drop" dropStyle="combo" dx="16" fmlaLink="KOHILASKENTA!$C$118" fmlaRange="KOHILASKENTA!$C$120:$C$123" noThreeD="1" sel="3" val="0"/>
</file>

<file path=xl/ctrlProps/ctrlProp60.xml><?xml version="1.0" encoding="utf-8"?>
<formControlPr xmlns="http://schemas.microsoft.com/office/spreadsheetml/2009/9/main" objectType="Drop" dropStyle="combo" dx="16" fmlaLink="KOHILASKENTA!$P$123" fmlaRange="KOHILASKENTA!$M$119:$M$124" noThreeD="1" sel="6" val="0"/>
</file>

<file path=xl/ctrlProps/ctrlProp61.xml><?xml version="1.0" encoding="utf-8"?>
<formControlPr xmlns="http://schemas.microsoft.com/office/spreadsheetml/2009/9/main" objectType="Drop" dropStyle="combo" dx="16" fmlaLink="KOHILASKENTA!$P$124" fmlaRange="KOHILASKENTA!$M$119:$M$124" noThreeD="1" sel="6" val="0"/>
</file>

<file path=xl/ctrlProps/ctrlProp62.xml><?xml version="1.0" encoding="utf-8"?>
<formControlPr xmlns="http://schemas.microsoft.com/office/spreadsheetml/2009/9/main" objectType="Drop" dropStyle="combo" dx="16" fmlaLink="KOHILASKENTA!$P$125" fmlaRange="KOHILASKENTA!$M$119:$M$124" noThreeD="1" sel="6" val="0"/>
</file>

<file path=xl/ctrlProps/ctrlProp63.xml><?xml version="1.0" encoding="utf-8"?>
<formControlPr xmlns="http://schemas.microsoft.com/office/spreadsheetml/2009/9/main" objectType="Drop" dropStyle="combo" dx="16" fmlaLink="KOHILASKENTA!$P$126" fmlaRange="KOHILASKENTA!$M$119:$M$124" noThreeD="1" sel="6" val="0"/>
</file>

<file path=xl/ctrlProps/ctrlProp64.xml><?xml version="1.0" encoding="utf-8"?>
<formControlPr xmlns="http://schemas.microsoft.com/office/spreadsheetml/2009/9/main" objectType="Drop" dropStyle="combo" dx="16" fmlaLink="KOHILASKENTA!DE6" fmlaRange="KOHILASKENTA!$P$111:$P$112" noThreeD="1" sel="1" val="0"/>
</file>

<file path=xl/ctrlProps/ctrlProp65.xml><?xml version="1.0" encoding="utf-8"?>
<formControlPr xmlns="http://schemas.microsoft.com/office/spreadsheetml/2009/9/main" objectType="Drop" dropStyle="combo" dx="16" fmlaLink="KOHILASKENTA!$DY$6" fmlaRange="KOHILASKENTA!$P$111:$P$112" noThreeD="1" sel="1" val="0"/>
</file>

<file path=xl/ctrlProps/ctrlProp66.xml><?xml version="1.0" encoding="utf-8"?>
<formControlPr xmlns="http://schemas.microsoft.com/office/spreadsheetml/2009/9/main" objectType="Drop" dropStyle="combo" dx="16" fmlaLink="KOHILASKENTA!$DY$7" fmlaRange="KOHILASKENTA!$P$111:$P$112" noThreeD="1" sel="1" val="0"/>
</file>

<file path=xl/ctrlProps/ctrlProp67.xml><?xml version="1.0" encoding="utf-8"?>
<formControlPr xmlns="http://schemas.microsoft.com/office/spreadsheetml/2009/9/main" objectType="Drop" dropStyle="combo" dx="16" fmlaLink="KOHILASKENTA!$DY$8" fmlaRange="KOHILASKENTA!$P$111:$P$112" noThreeD="1" sel="1" val="0"/>
</file>

<file path=xl/ctrlProps/ctrlProp68.xml><?xml version="1.0" encoding="utf-8"?>
<formControlPr xmlns="http://schemas.microsoft.com/office/spreadsheetml/2009/9/main" objectType="Drop" dropStyle="combo" dx="16" fmlaLink="KOHILASKENTA!$DY$9" fmlaRange="KOHILASKENTA!$P$111:$P$112" noThreeD="1" sel="1" val="0"/>
</file>

<file path=xl/ctrlProps/ctrlProp69.xml><?xml version="1.0" encoding="utf-8"?>
<formControlPr xmlns="http://schemas.microsoft.com/office/spreadsheetml/2009/9/main" objectType="Drop" dropStyle="combo" dx="16" fmlaLink="KOHILASKENTA!$DY$10" fmlaRange="KOHILASKENTA!$P$111:$P$112" noThreeD="1" sel="1" val="0"/>
</file>

<file path=xl/ctrlProps/ctrlProp7.xml><?xml version="1.0" encoding="utf-8"?>
<formControlPr xmlns="http://schemas.microsoft.com/office/spreadsheetml/2009/9/main" objectType="Drop" dropStyle="combo" dx="16" fmlaLink="KOHILASKENTA!$DB$5" fmlaRange="KOHILASKENTA!$DA$5:$DA$8" noThreeD="1" sel="1" val="0"/>
</file>

<file path=xl/ctrlProps/ctrlProp70.xml><?xml version="1.0" encoding="utf-8"?>
<formControlPr xmlns="http://schemas.microsoft.com/office/spreadsheetml/2009/9/main" objectType="Drop" dropStyle="combo" dx="16" fmlaLink="KOHILASKENTA!$DY$11" fmlaRange="KOHILASKENTA!$P$111:$P$112" noThreeD="1" sel="1" val="0"/>
</file>

<file path=xl/ctrlProps/ctrlProp71.xml><?xml version="1.0" encoding="utf-8"?>
<formControlPr xmlns="http://schemas.microsoft.com/office/spreadsheetml/2009/9/main" objectType="Drop" dropStyle="combo" dx="16" fmlaLink="KOHILASKENTA!$DY$12" fmlaRange="KOHILASKENTA!$P$111:$P$112" noThreeD="1" sel="1" val="0"/>
</file>

<file path=xl/ctrlProps/ctrlProp72.xml><?xml version="1.0" encoding="utf-8"?>
<formControlPr xmlns="http://schemas.microsoft.com/office/spreadsheetml/2009/9/main" objectType="Drop" dropStyle="combo" dx="16" fmlaLink="KOHILASKENTA!$DY$13" fmlaRange="KOHILASKENTA!$P$111:$P$112" noThreeD="1" sel="1" val="0"/>
</file>

<file path=xl/ctrlProps/ctrlProp73.xml><?xml version="1.0" encoding="utf-8"?>
<formControlPr xmlns="http://schemas.microsoft.com/office/spreadsheetml/2009/9/main" objectType="Drop" dropStyle="combo" dx="16" fmlaLink="KOHILASKENTA!$DY$14" fmlaRange="KOHILASKENTA!$P$111:$P$112" noThreeD="1" sel="1" val="0"/>
</file>

<file path=xl/ctrlProps/ctrlProp74.xml><?xml version="1.0" encoding="utf-8"?>
<formControlPr xmlns="http://schemas.microsoft.com/office/spreadsheetml/2009/9/main" objectType="Drop" dropStyle="combo" dx="16" fmlaLink="KOHILASKENTA!$DZ$6" fmlaRange="KOHILASKENTA!$P$111:$P$112" noThreeD="1" sel="1" val="0"/>
</file>

<file path=xl/ctrlProps/ctrlProp75.xml><?xml version="1.0" encoding="utf-8"?>
<formControlPr xmlns="http://schemas.microsoft.com/office/spreadsheetml/2009/9/main" objectType="Drop" dropStyle="combo" dx="16" fmlaLink="KOHILASKENTA!$DZ$7" fmlaRange="KOHILASKENTA!$P$111:$P$112" noThreeD="1" sel="1" val="0"/>
</file>

<file path=xl/ctrlProps/ctrlProp76.xml><?xml version="1.0" encoding="utf-8"?>
<formControlPr xmlns="http://schemas.microsoft.com/office/spreadsheetml/2009/9/main" objectType="Drop" dropStyle="combo" dx="16" fmlaLink="KOHILASKENTA!$DZ$8" fmlaRange="KOHILASKENTA!$P$111:$P$112" noThreeD="1" sel="1" val="0"/>
</file>

<file path=xl/ctrlProps/ctrlProp77.xml><?xml version="1.0" encoding="utf-8"?>
<formControlPr xmlns="http://schemas.microsoft.com/office/spreadsheetml/2009/9/main" objectType="Drop" dropStyle="combo" dx="16" fmlaLink="KOHILASKENTA!$DZ$9" fmlaRange="KOHILASKENTA!$P$111:$P$112" noThreeD="1" sel="1" val="0"/>
</file>

<file path=xl/ctrlProps/ctrlProp78.xml><?xml version="1.0" encoding="utf-8"?>
<formControlPr xmlns="http://schemas.microsoft.com/office/spreadsheetml/2009/9/main" objectType="Drop" dropStyle="combo" dx="16" fmlaLink="KOHILASKENTA!$DZ$10" fmlaRange="KOHILASKENTA!$P$111:$P$112" noThreeD="1" sel="1" val="0"/>
</file>

<file path=xl/ctrlProps/ctrlProp79.xml><?xml version="1.0" encoding="utf-8"?>
<formControlPr xmlns="http://schemas.microsoft.com/office/spreadsheetml/2009/9/main" objectType="Drop" dropStyle="combo" dx="16" fmlaLink="KOHILASKENTA!$DZ$11" fmlaRange="KOHILASKENTA!$P$111:$P$112" noThreeD="1" sel="1" val="0"/>
</file>

<file path=xl/ctrlProps/ctrlProp8.xml><?xml version="1.0" encoding="utf-8"?>
<formControlPr xmlns="http://schemas.microsoft.com/office/spreadsheetml/2009/9/main" objectType="Drop" dropStyle="combo" dx="16" fmlaLink="KOHILASKENTA!$DB$6" fmlaRange="KOHILASKENTA!$DA$5:$DA$8" noThreeD="1" sel="1" val="0"/>
</file>

<file path=xl/ctrlProps/ctrlProp80.xml><?xml version="1.0" encoding="utf-8"?>
<formControlPr xmlns="http://schemas.microsoft.com/office/spreadsheetml/2009/9/main" objectType="Drop" dropStyle="combo" dx="16" fmlaLink="KOHILASKENTA!$DZ$12" fmlaRange="KOHILASKENTA!$P$111:$P$112" noThreeD="1" sel="1" val="0"/>
</file>

<file path=xl/ctrlProps/ctrlProp81.xml><?xml version="1.0" encoding="utf-8"?>
<formControlPr xmlns="http://schemas.microsoft.com/office/spreadsheetml/2009/9/main" objectType="Drop" dropStyle="combo" dx="16" fmlaLink="KOHILASKENTA!$DZ$13" fmlaRange="KOHILASKENTA!$P$111:$P$112" noThreeD="1" sel="1" val="0"/>
</file>

<file path=xl/ctrlProps/ctrlProp82.xml><?xml version="1.0" encoding="utf-8"?>
<formControlPr xmlns="http://schemas.microsoft.com/office/spreadsheetml/2009/9/main" objectType="Drop" dropStyle="combo" dx="16" fmlaLink="KOHILASKENTA!$DZ$14" fmlaRange="KOHILASKENTA!$P$111:$P$112" noThreeD="1" sel="1" val="0"/>
</file>

<file path=xl/ctrlProps/ctrlProp83.xml><?xml version="1.0" encoding="utf-8"?>
<formControlPr xmlns="http://schemas.microsoft.com/office/spreadsheetml/2009/9/main" objectType="Drop" dropLines="6" dropStyle="combo" dx="16" fmlaLink="KOHILASKENTA!$S$111" fmlaRange="KOHILASKENTA!$U$102:$U$107" noThreeD="1" sel="1" val="0"/>
</file>

<file path=xl/ctrlProps/ctrlProp84.xml><?xml version="1.0" encoding="utf-8"?>
<formControlPr xmlns="http://schemas.microsoft.com/office/spreadsheetml/2009/9/main" objectType="Drop" dropStyle="combo" dx="16" fmlaLink="KOHILASKENTA!$S$112" fmlaRange="KOHILASKENTA!$U$102:$U$107" noThreeD="1" sel="1" val="0"/>
</file>

<file path=xl/ctrlProps/ctrlProp85.xml><?xml version="1.0" encoding="utf-8"?>
<formControlPr xmlns="http://schemas.microsoft.com/office/spreadsheetml/2009/9/main" objectType="Drop" dropStyle="combo" dx="16" fmlaLink="KOHILASKENTA!$S$113" fmlaRange="KOHILASKENTA!$U$102:$U$107" noThreeD="1" sel="0" val="0"/>
</file>

<file path=xl/ctrlProps/ctrlProp86.xml><?xml version="1.0" encoding="utf-8"?>
<formControlPr xmlns="http://schemas.microsoft.com/office/spreadsheetml/2009/9/main" objectType="Drop" dropStyle="combo" dx="16" fmlaLink="KOHILASKENTA!$S$114" fmlaRange="KOHILASKENTA!$U$102:$U$107" noThreeD="1" sel="0" val="0"/>
</file>

<file path=xl/ctrlProps/ctrlProp87.xml><?xml version="1.0" encoding="utf-8"?>
<formControlPr xmlns="http://schemas.microsoft.com/office/spreadsheetml/2009/9/main" objectType="Drop" dropStyle="combo" dx="16" fmlaLink="KOHILASKENTA!$S$115" fmlaRange="KOHILASKENTA!$U$102:$U$107" noThreeD="1" sel="0" val="0"/>
</file>

<file path=xl/ctrlProps/ctrlProp88.xml><?xml version="1.0" encoding="utf-8"?>
<formControlPr xmlns="http://schemas.microsoft.com/office/spreadsheetml/2009/9/main" objectType="Drop" dropStyle="combo" dx="16" fmlaLink="KOHILASKENTA!$S$116" fmlaRange="KOHILASKENTA!$U$102:$U$107" noThreeD="1" sel="0" val="0"/>
</file>

<file path=xl/ctrlProps/ctrlProp89.xml><?xml version="1.0" encoding="utf-8"?>
<formControlPr xmlns="http://schemas.microsoft.com/office/spreadsheetml/2009/9/main" objectType="Drop" dropStyle="combo" dx="16" fmlaLink="KOHILASKENTA!$S$117" fmlaRange="KOHILASKENTA!$U$102:$U$107" noThreeD="1" sel="0" val="0"/>
</file>

<file path=xl/ctrlProps/ctrlProp9.xml><?xml version="1.0" encoding="utf-8"?>
<formControlPr xmlns="http://schemas.microsoft.com/office/spreadsheetml/2009/9/main" objectType="Drop" dropStyle="combo" dx="16" fmlaLink="KOHILASKENTA!$DB$7" fmlaRange="KOHILASKENTA!$DA$5:$DA$8" noThreeD="1" sel="1" val="0"/>
</file>

<file path=xl/ctrlProps/ctrlProp90.xml><?xml version="1.0" encoding="utf-8"?>
<formControlPr xmlns="http://schemas.microsoft.com/office/spreadsheetml/2009/9/main" objectType="Drop" dropStyle="combo" dx="16" fmlaLink="KOHILASKENTA!$S$118" fmlaRange="KOHILASKENTA!$U$102:$U$107" noThreeD="1" sel="0" val="0"/>
</file>

<file path=xl/ctrlProps/ctrlProp91.xml><?xml version="1.0" encoding="utf-8"?>
<formControlPr xmlns="http://schemas.microsoft.com/office/spreadsheetml/2009/9/main" objectType="Drop" dropStyle="combo" dx="16" fmlaLink="KOHILASKENTA!$S$119" fmlaRange="KOHILASKENTA!$U$102:$U$107" noThreeD="1" sel="0" val="0"/>
</file>

<file path=xl/ctrlProps/ctrlProp92.xml><?xml version="1.0" encoding="utf-8"?>
<formControlPr xmlns="http://schemas.microsoft.com/office/spreadsheetml/2009/9/main" objectType="Drop" dropStyle="combo" dx="16" fmlaLink="KOHILASKENTA!$DZ$9" fmlaRange="KOHILASKENTA!$P$111:$P$112" noThreeD="1" sel="1" val="0"/>
</file>

<file path=xl/ctrlProps/ctrlProp93.xml><?xml version="1.0" encoding="utf-8"?>
<formControlPr xmlns="http://schemas.microsoft.com/office/spreadsheetml/2009/9/main" objectType="Drop" dropStyle="combo" dx="16" fmlaLink="KOHILASKENTA!$DZ$10" fmlaRange="KOHILASKENTA!$P$111:$P$112" noThreeD="1" sel="1" val="0"/>
</file>

<file path=xl/ctrlProps/ctrlProp94.xml><?xml version="1.0" encoding="utf-8"?>
<formControlPr xmlns="http://schemas.microsoft.com/office/spreadsheetml/2009/9/main" objectType="Drop" dropStyle="combo" dx="16" fmlaLink="KOHILASKENTA!$T$111" fmlaRange="KOHILASKENTA!$U$102:$U$107" noThreeD="1" sel="1" val="0"/>
</file>

<file path=xl/ctrlProps/ctrlProp95.xml><?xml version="1.0" encoding="utf-8"?>
<formControlPr xmlns="http://schemas.microsoft.com/office/spreadsheetml/2009/9/main" objectType="Drop" dropStyle="combo" dx="16" fmlaLink="KOHILASKENTA!$S$112" fmlaRange="KOHILASKENTA!$U$102:$U$103" noThreeD="1" sel="1" val="0"/>
</file>

<file path=xl/ctrlProps/ctrlProp96.xml><?xml version="1.0" encoding="utf-8"?>
<formControlPr xmlns="http://schemas.microsoft.com/office/spreadsheetml/2009/9/main" objectType="Drop" dropStyle="combo" dx="16" fmlaLink="KOHILASKENTA!$S$113" fmlaRange="KOHILASKENTA!$U$102:$U$103" noThreeD="1" sel="0" val="0"/>
</file>

<file path=xl/ctrlProps/ctrlProp97.xml><?xml version="1.0" encoding="utf-8"?>
<formControlPr xmlns="http://schemas.microsoft.com/office/spreadsheetml/2009/9/main" objectType="Drop" dropStyle="combo" dx="16" fmlaLink="KOHILASKENTA!$S$114" fmlaRange="KOHILASKENTA!$U$102:$U$103" noThreeD="1" sel="0" val="0"/>
</file>

<file path=xl/ctrlProps/ctrlProp98.xml><?xml version="1.0" encoding="utf-8"?>
<formControlPr xmlns="http://schemas.microsoft.com/office/spreadsheetml/2009/9/main" objectType="Drop" dropStyle="combo" dx="16" fmlaLink="KOHILASKENTA!$S$115" fmlaRange="KOHILASKENTA!$U$102:$U$103" noThreeD="1" sel="0" val="0"/>
</file>

<file path=xl/ctrlProps/ctrlProp99.xml><?xml version="1.0" encoding="utf-8"?>
<formControlPr xmlns="http://schemas.microsoft.com/office/spreadsheetml/2009/9/main" objectType="Drop" dropStyle="combo" dx="16" fmlaLink="KOHILASKENTA!$S$116" fmlaRange="KOHILASKENTA!$U$102:$U$103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0</xdr:colOff>
      <xdr:row>18</xdr:row>
      <xdr:rowOff>123825</xdr:rowOff>
    </xdr:to>
    <xdr:pic>
      <xdr:nvPicPr>
        <xdr:cNvPr id="8239" name="Kuva 77" descr="lisenssiesimerkki.jpg">
          <a:extLst>
            <a:ext uri="{FF2B5EF4-FFF2-40B4-BE49-F238E27FC236}">
              <a16:creationId xmlns="" xmlns:a16="http://schemas.microsoft.com/office/drawing/2014/main" id="{00000000-0008-0000-0300-00002F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18266" t="22308" r="36768" b="43834"/>
        <a:stretch>
          <a:fillRect/>
        </a:stretch>
      </xdr:blipFill>
      <xdr:spPr bwMode="auto">
        <a:xfrm>
          <a:off x="0" y="161925"/>
          <a:ext cx="5486400" cy="2876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calhost\C$\Users\jussih\AppData\Local\Microsoft\Windows\Temporary%20Internet%20Files\Content.Outlook\E9Z7O0U7\Lumon%20Balcony%20Glazing%20Production%20Program%20Lumon%202%20ja3%20P&#228;ivitetty%2018.02.2005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ODEL BALCONY"/>
      <sheetName val="WORK SHEET"/>
      <sheetName val="values"/>
    </sheetNames>
    <sheetDataSet>
      <sheetData sheetId="0" refreshError="1"/>
      <sheetData sheetId="1" refreshError="1"/>
      <sheetData sheetId="2">
        <row r="42">
          <cell r="X4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3.xml"/><Relationship Id="rId107" Type="http://schemas.openxmlformats.org/officeDocument/2006/relationships/ctrlProp" Target="../ctrlProps/ctrlProp104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87" Type="http://schemas.openxmlformats.org/officeDocument/2006/relationships/ctrlProp" Target="../ctrlProps/ctrlProp84.xml"/><Relationship Id="rId102" Type="http://schemas.openxmlformats.org/officeDocument/2006/relationships/ctrlProp" Target="../ctrlProps/ctrlProp99.xml"/><Relationship Id="rId110" Type="http://schemas.openxmlformats.org/officeDocument/2006/relationships/ctrlProp" Target="../ctrlProps/ctrlProp107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13" Type="http://schemas.openxmlformats.org/officeDocument/2006/relationships/ctrlProp" Target="../ctrlProps/ctrlProp110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3" Type="http://schemas.openxmlformats.org/officeDocument/2006/relationships/comments" Target="../comments1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11" Type="http://schemas.openxmlformats.org/officeDocument/2006/relationships/ctrlProp" Target="../ctrlProps/ctrlProp10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14" Type="http://schemas.openxmlformats.org/officeDocument/2006/relationships/ctrlProp" Target="../ctrlProps/ctrlProp111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6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15.xml"/><Relationship Id="rId12" Type="http://schemas.openxmlformats.org/officeDocument/2006/relationships/ctrlProp" Target="../ctrlProps/ctrlProp12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14.xml"/><Relationship Id="rId11" Type="http://schemas.openxmlformats.org/officeDocument/2006/relationships/ctrlProp" Target="../ctrlProps/ctrlProp119.xml"/><Relationship Id="rId5" Type="http://schemas.openxmlformats.org/officeDocument/2006/relationships/ctrlProp" Target="../ctrlProps/ctrlProp113.xml"/><Relationship Id="rId10" Type="http://schemas.openxmlformats.org/officeDocument/2006/relationships/ctrlProp" Target="../ctrlProps/ctrlProp118.xml"/><Relationship Id="rId4" Type="http://schemas.openxmlformats.org/officeDocument/2006/relationships/ctrlProp" Target="../ctrlProps/ctrlProp112.xml"/><Relationship Id="rId9" Type="http://schemas.openxmlformats.org/officeDocument/2006/relationships/ctrlProp" Target="../ctrlProps/ctrlProp11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154"/>
  <sheetViews>
    <sheetView zoomScale="85" zoomScaleNormal="85" workbookViewId="0">
      <selection activeCell="J39" sqref="J39"/>
    </sheetView>
  </sheetViews>
  <sheetFormatPr baseColWidth="10" defaultColWidth="9.140625" defaultRowHeight="12.75"/>
  <cols>
    <col min="1" max="2" width="9.140625" style="7"/>
    <col min="3" max="3" width="7.42578125" style="7" customWidth="1"/>
    <col min="4" max="4" width="6.5703125" style="7" customWidth="1"/>
    <col min="5" max="5" width="9.5703125" style="7" customWidth="1"/>
    <col min="6" max="6" width="5.42578125" style="7" customWidth="1"/>
    <col min="7" max="7" width="6" style="7" customWidth="1"/>
    <col min="8" max="8" width="5.42578125" style="7" customWidth="1"/>
    <col min="9" max="12" width="11.140625" style="7" customWidth="1"/>
    <col min="13" max="14" width="8.28515625" style="7" customWidth="1"/>
    <col min="15" max="16" width="9.140625" style="7"/>
    <col min="17" max="18" width="5.7109375" style="7" customWidth="1"/>
    <col min="19" max="20" width="8" style="7" customWidth="1"/>
    <col min="21" max="21" width="6.140625" style="7" customWidth="1"/>
    <col min="22" max="23" width="16.140625" style="7" customWidth="1"/>
    <col min="24" max="26" width="5.7109375" style="7" customWidth="1"/>
    <col min="27" max="29" width="6.140625" style="7" bestFit="1" customWidth="1"/>
    <col min="30" max="30" width="6.7109375" style="7" customWidth="1"/>
    <col min="31" max="31" width="6.140625" style="7" bestFit="1" customWidth="1"/>
    <col min="32" max="32" width="6.42578125" style="7" customWidth="1"/>
    <col min="33" max="47" width="5.7109375" style="7" customWidth="1"/>
    <col min="48" max="49" width="8.85546875" customWidth="1"/>
    <col min="50" max="16384" width="9.140625" style="7"/>
  </cols>
  <sheetData>
    <row r="1" spans="1:19">
      <c r="A1" s="29" t="s">
        <v>268</v>
      </c>
    </row>
    <row r="3" spans="1:19" ht="15.95" customHeight="1">
      <c r="A3" s="401" t="s">
        <v>269</v>
      </c>
      <c r="B3" s="391"/>
      <c r="C3" s="391"/>
      <c r="D3" s="391"/>
      <c r="E3" s="139"/>
      <c r="I3" s="36" t="s">
        <v>361</v>
      </c>
      <c r="J3" s="36"/>
      <c r="K3" s="36"/>
      <c r="L3" s="36"/>
      <c r="O3" s="247"/>
    </row>
    <row r="4" spans="1:19" ht="15.95" customHeight="1">
      <c r="A4" s="401" t="s">
        <v>270</v>
      </c>
      <c r="B4" s="391"/>
      <c r="C4" s="391"/>
      <c r="D4" s="391"/>
      <c r="E4" s="7" t="s">
        <v>565</v>
      </c>
    </row>
    <row r="5" spans="1:19" ht="15.95" customHeight="1">
      <c r="A5" s="391"/>
      <c r="B5" s="391"/>
      <c r="C5" s="391"/>
      <c r="D5" s="391"/>
      <c r="E5" s="139"/>
      <c r="I5" s="36" t="s">
        <v>362</v>
      </c>
      <c r="J5" s="36"/>
      <c r="K5" s="36"/>
      <c r="L5" s="36"/>
      <c r="N5" s="36" t="s">
        <v>364</v>
      </c>
      <c r="O5" s="390" t="s">
        <v>681</v>
      </c>
      <c r="P5" s="391"/>
      <c r="Q5" s="391"/>
      <c r="R5" s="391"/>
      <c r="S5" s="391"/>
    </row>
    <row r="6" spans="1:19" ht="15.95" customHeight="1">
      <c r="A6" s="397" t="s">
        <v>271</v>
      </c>
      <c r="B6" s="391"/>
      <c r="C6" s="391"/>
      <c r="D6" s="391"/>
      <c r="E6" s="139"/>
      <c r="N6" s="36" t="s">
        <v>365</v>
      </c>
      <c r="O6" s="390" t="s">
        <v>682</v>
      </c>
      <c r="P6" s="389"/>
      <c r="Q6" s="389"/>
      <c r="R6" s="389"/>
      <c r="S6" s="389"/>
    </row>
    <row r="7" spans="1:19" ht="15.95" customHeight="1">
      <c r="A7" s="401" t="s">
        <v>272</v>
      </c>
      <c r="B7" s="391"/>
      <c r="C7" s="391"/>
      <c r="D7" s="391"/>
      <c r="E7" s="238"/>
      <c r="F7" s="36" t="s">
        <v>369</v>
      </c>
      <c r="N7" s="36" t="s">
        <v>366</v>
      </c>
      <c r="O7" s="388" t="s">
        <v>678</v>
      </c>
      <c r="P7" s="389"/>
      <c r="Q7" s="389"/>
      <c r="R7" s="389"/>
      <c r="S7" s="389"/>
    </row>
    <row r="8" spans="1:19" ht="15.95" customHeight="1">
      <c r="A8" s="397" t="s">
        <v>603</v>
      </c>
      <c r="B8" s="391"/>
      <c r="C8" s="391"/>
      <c r="D8" s="391"/>
      <c r="E8" s="139"/>
      <c r="N8" s="45" t="s">
        <v>367</v>
      </c>
      <c r="O8" s="388" t="s">
        <v>679</v>
      </c>
      <c r="P8" s="389"/>
      <c r="Q8" s="389"/>
      <c r="R8" s="389"/>
      <c r="S8" s="389"/>
    </row>
    <row r="9" spans="1:19" ht="15.95" customHeight="1">
      <c r="A9" s="397" t="s">
        <v>604</v>
      </c>
      <c r="B9" s="391"/>
      <c r="C9" s="391"/>
      <c r="D9" s="391"/>
      <c r="E9" s="139"/>
    </row>
    <row r="10" spans="1:19" ht="15.95" customHeight="1">
      <c r="A10" s="292" t="s">
        <v>589</v>
      </c>
      <c r="B10" s="139"/>
      <c r="C10" s="139"/>
      <c r="D10" s="139"/>
      <c r="E10" s="242"/>
      <c r="I10" s="36" t="s">
        <v>363</v>
      </c>
      <c r="J10" s="36"/>
      <c r="K10" s="36"/>
      <c r="L10" s="36"/>
      <c r="N10" s="36" t="s">
        <v>364</v>
      </c>
      <c r="O10" s="390" t="s">
        <v>683</v>
      </c>
      <c r="P10" s="391"/>
      <c r="Q10" s="391"/>
      <c r="R10" s="391"/>
      <c r="S10" s="391"/>
    </row>
    <row r="11" spans="1:19" ht="15.95" customHeight="1">
      <c r="A11" s="397" t="s">
        <v>545</v>
      </c>
      <c r="B11" s="391"/>
      <c r="C11" s="391"/>
      <c r="D11" s="391"/>
      <c r="E11" s="190"/>
      <c r="F11" s="36" t="s">
        <v>369</v>
      </c>
      <c r="N11" s="36" t="s">
        <v>365</v>
      </c>
      <c r="O11" s="388" t="s">
        <v>680</v>
      </c>
      <c r="P11" s="389"/>
      <c r="Q11" s="389"/>
      <c r="R11" s="389"/>
      <c r="S11" s="389"/>
    </row>
    <row r="12" spans="1:19" ht="15.95" customHeight="1">
      <c r="A12" s="399" t="s">
        <v>546</v>
      </c>
      <c r="B12" s="400"/>
      <c r="C12" s="139"/>
      <c r="D12" s="139"/>
      <c r="E12" s="189"/>
      <c r="F12" s="36" t="s">
        <v>369</v>
      </c>
      <c r="N12" s="36" t="s">
        <v>366</v>
      </c>
      <c r="O12" s="388"/>
      <c r="P12" s="389"/>
      <c r="Q12" s="389"/>
      <c r="R12" s="389"/>
      <c r="S12" s="389"/>
    </row>
    <row r="13" spans="1:19" ht="15.95" customHeight="1">
      <c r="A13" s="397" t="s">
        <v>654</v>
      </c>
      <c r="B13" s="391"/>
      <c r="C13" s="391"/>
      <c r="D13" s="391"/>
      <c r="E13" s="139"/>
      <c r="N13" s="45" t="s">
        <v>367</v>
      </c>
      <c r="O13" s="388"/>
      <c r="P13" s="389"/>
      <c r="Q13" s="389"/>
      <c r="R13" s="389"/>
      <c r="S13" s="389"/>
    </row>
    <row r="14" spans="1:19" ht="15.95" customHeight="1">
      <c r="A14" s="172" t="s">
        <v>276</v>
      </c>
      <c r="B14" s="139"/>
      <c r="C14" s="139"/>
      <c r="D14" s="139"/>
      <c r="E14" s="242"/>
    </row>
    <row r="15" spans="1:19">
      <c r="A15" s="17"/>
    </row>
    <row r="17" spans="1:53">
      <c r="M17" s="17"/>
    </row>
    <row r="18" spans="1:53" ht="13.5" thickBot="1">
      <c r="M18" s="17"/>
    </row>
    <row r="19" spans="1:53" s="43" customFormat="1">
      <c r="A19" s="137" t="s">
        <v>277</v>
      </c>
      <c r="B19" s="138"/>
      <c r="C19" s="239" t="s">
        <v>590</v>
      </c>
      <c r="D19" s="240"/>
      <c r="E19" s="138"/>
      <c r="F19" s="138"/>
      <c r="G19" s="138"/>
      <c r="H19" s="138"/>
      <c r="I19" s="240"/>
      <c r="J19" s="240"/>
      <c r="K19" s="240"/>
      <c r="L19" s="140"/>
      <c r="M19" s="17"/>
      <c r="N19" s="149" t="s">
        <v>284</v>
      </c>
      <c r="O19" s="150"/>
      <c r="P19" s="150"/>
      <c r="Q19" s="151"/>
      <c r="R19" s="151"/>
      <c r="S19" s="236" t="s">
        <v>539</v>
      </c>
      <c r="T19" s="232"/>
      <c r="U19" s="150"/>
      <c r="V19" s="151"/>
      <c r="W19" s="158"/>
      <c r="X19" s="155"/>
      <c r="Y19" s="149" t="s">
        <v>285</v>
      </c>
      <c r="Z19" s="151"/>
      <c r="AA19" s="151"/>
      <c r="AB19" s="151"/>
      <c r="AC19" s="151"/>
      <c r="AD19" s="151"/>
      <c r="AE19" s="152"/>
      <c r="AF19" s="152"/>
      <c r="AG19" s="152"/>
      <c r="AH19" s="152"/>
      <c r="AI19" s="152"/>
      <c r="AJ19" s="152"/>
      <c r="AK19" s="152"/>
      <c r="AL19" s="152"/>
      <c r="AM19" s="152"/>
      <c r="AN19" s="152"/>
      <c r="AO19" s="152"/>
      <c r="AP19" s="152"/>
      <c r="AQ19" s="152"/>
      <c r="AR19" s="152"/>
      <c r="AS19" s="152"/>
      <c r="AT19" s="153"/>
    </row>
    <row r="20" spans="1:53" s="17" customFormat="1">
      <c r="A20" s="183"/>
      <c r="H20" s="205" t="s">
        <v>264</v>
      </c>
      <c r="L20" s="173" t="s">
        <v>494</v>
      </c>
      <c r="N20" s="154"/>
      <c r="O20" s="155" t="s">
        <v>278</v>
      </c>
      <c r="P20" s="155"/>
      <c r="Q20" s="155"/>
      <c r="R20" s="155"/>
      <c r="S20" s="233"/>
      <c r="T20" s="233"/>
      <c r="U20" s="156"/>
      <c r="V20" s="155"/>
      <c r="W20" s="157"/>
      <c r="X20" s="155"/>
      <c r="Y20" s="154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155"/>
      <c r="AN20" s="155"/>
      <c r="AO20" s="155"/>
      <c r="AP20" s="155"/>
      <c r="AQ20" s="155"/>
      <c r="AR20" s="155"/>
      <c r="AS20" s="155"/>
      <c r="AT20" s="157"/>
    </row>
    <row r="21" spans="1:53" s="17" customFormat="1">
      <c r="A21" s="184" t="s">
        <v>256</v>
      </c>
      <c r="B21" s="205" t="s">
        <v>258</v>
      </c>
      <c r="C21" s="205" t="s">
        <v>260</v>
      </c>
      <c r="D21" s="205"/>
      <c r="E21" s="205"/>
      <c r="F21" s="398" t="s">
        <v>263</v>
      </c>
      <c r="G21" s="398"/>
      <c r="H21" s="205" t="s">
        <v>265</v>
      </c>
      <c r="I21" s="205" t="s">
        <v>267</v>
      </c>
      <c r="J21" s="205" t="s">
        <v>494</v>
      </c>
      <c r="K21" s="362" t="s">
        <v>494</v>
      </c>
      <c r="L21" s="173" t="s">
        <v>495</v>
      </c>
      <c r="N21" s="154" t="s">
        <v>280</v>
      </c>
      <c r="O21" s="155" t="s">
        <v>279</v>
      </c>
      <c r="P21" s="155"/>
      <c r="Q21" s="155" t="s">
        <v>282</v>
      </c>
      <c r="R21" s="155"/>
      <c r="S21" s="233" t="s">
        <v>283</v>
      </c>
      <c r="T21" s="233"/>
      <c r="U21" s="155"/>
      <c r="V21" s="155" t="s">
        <v>273</v>
      </c>
      <c r="W21" s="157"/>
      <c r="X21" s="155"/>
      <c r="Y21" s="154" t="s">
        <v>596</v>
      </c>
      <c r="Z21" s="177" t="s">
        <v>597</v>
      </c>
      <c r="AA21" s="154" t="s">
        <v>286</v>
      </c>
      <c r="AB21" s="155" t="s">
        <v>287</v>
      </c>
      <c r="AC21" s="155" t="s">
        <v>288</v>
      </c>
      <c r="AD21" s="155" t="s">
        <v>289</v>
      </c>
      <c r="AE21" s="155" t="s">
        <v>290</v>
      </c>
      <c r="AF21" s="155" t="s">
        <v>291</v>
      </c>
      <c r="AG21" s="155" t="s">
        <v>292</v>
      </c>
      <c r="AH21" s="155" t="s">
        <v>293</v>
      </c>
      <c r="AI21" s="155" t="s">
        <v>294</v>
      </c>
      <c r="AJ21" s="155" t="s">
        <v>295</v>
      </c>
      <c r="AK21" s="155" t="s">
        <v>296</v>
      </c>
      <c r="AL21" s="155" t="s">
        <v>297</v>
      </c>
      <c r="AM21" s="155" t="s">
        <v>298</v>
      </c>
      <c r="AN21" s="155" t="s">
        <v>299</v>
      </c>
      <c r="AO21" s="155" t="s">
        <v>300</v>
      </c>
      <c r="AP21" s="155" t="s">
        <v>301</v>
      </c>
      <c r="AQ21" s="155" t="s">
        <v>302</v>
      </c>
      <c r="AR21" s="155" t="s">
        <v>303</v>
      </c>
      <c r="AS21" s="155" t="s">
        <v>304</v>
      </c>
      <c r="AT21" s="157" t="s">
        <v>305</v>
      </c>
    </row>
    <row r="22" spans="1:53" s="17" customFormat="1">
      <c r="A22" s="299" t="s">
        <v>611</v>
      </c>
      <c r="B22" s="205" t="s">
        <v>259</v>
      </c>
      <c r="C22" s="205" t="s">
        <v>259</v>
      </c>
      <c r="D22" s="205" t="s">
        <v>261</v>
      </c>
      <c r="E22" s="205" t="s">
        <v>262</v>
      </c>
      <c r="F22" s="205" t="s">
        <v>156</v>
      </c>
      <c r="G22" s="205" t="s">
        <v>157</v>
      </c>
      <c r="H22" s="132"/>
      <c r="I22" s="205" t="s">
        <v>266</v>
      </c>
      <c r="J22" s="205" t="s">
        <v>648</v>
      </c>
      <c r="K22" s="362" t="s">
        <v>675</v>
      </c>
      <c r="L22" s="215" t="s">
        <v>499</v>
      </c>
      <c r="N22" s="154" t="s">
        <v>281</v>
      </c>
      <c r="O22" s="155" t="s">
        <v>156</v>
      </c>
      <c r="P22" s="155" t="s">
        <v>157</v>
      </c>
      <c r="Q22" s="155" t="s">
        <v>156</v>
      </c>
      <c r="R22" s="155" t="s">
        <v>157</v>
      </c>
      <c r="S22" s="233" t="s">
        <v>156</v>
      </c>
      <c r="T22" s="233" t="s">
        <v>157</v>
      </c>
      <c r="U22" s="155"/>
      <c r="V22" s="155" t="s">
        <v>156</v>
      </c>
      <c r="W22" s="157" t="s">
        <v>157</v>
      </c>
      <c r="X22" s="155"/>
      <c r="Y22" s="154" t="s">
        <v>307</v>
      </c>
      <c r="Z22" s="155" t="s">
        <v>307</v>
      </c>
      <c r="AA22" s="154" t="s">
        <v>306</v>
      </c>
      <c r="AB22" s="154" t="s">
        <v>306</v>
      </c>
      <c r="AC22" s="154" t="s">
        <v>306</v>
      </c>
      <c r="AD22" s="154" t="s">
        <v>306</v>
      </c>
      <c r="AE22" s="154" t="s">
        <v>306</v>
      </c>
      <c r="AF22" s="154" t="s">
        <v>306</v>
      </c>
      <c r="AG22" s="154" t="s">
        <v>306</v>
      </c>
      <c r="AH22" s="154" t="s">
        <v>306</v>
      </c>
      <c r="AI22" s="154" t="s">
        <v>306</v>
      </c>
      <c r="AJ22" s="154" t="s">
        <v>306</v>
      </c>
      <c r="AK22" s="154" t="s">
        <v>306</v>
      </c>
      <c r="AL22" s="154" t="s">
        <v>306</v>
      </c>
      <c r="AM22" s="154" t="s">
        <v>306</v>
      </c>
      <c r="AN22" s="154" t="s">
        <v>306</v>
      </c>
      <c r="AO22" s="154" t="s">
        <v>306</v>
      </c>
      <c r="AP22" s="154" t="s">
        <v>306</v>
      </c>
      <c r="AQ22" s="154" t="s">
        <v>306</v>
      </c>
      <c r="AR22" s="154" t="s">
        <v>306</v>
      </c>
      <c r="AS22" s="154" t="s">
        <v>306</v>
      </c>
      <c r="AT22" s="185" t="s">
        <v>306</v>
      </c>
      <c r="AZ22" s="7"/>
      <c r="BA22" s="7"/>
    </row>
    <row r="23" spans="1:53" ht="15.95" customHeight="1">
      <c r="A23" s="298">
        <v>1</v>
      </c>
      <c r="B23" s="247">
        <v>90</v>
      </c>
      <c r="C23" s="247"/>
      <c r="D23" s="132">
        <v>1750</v>
      </c>
      <c r="E23" s="132">
        <v>2080</v>
      </c>
      <c r="F23" s="132">
        <v>3</v>
      </c>
      <c r="G23" s="132"/>
      <c r="H23" s="132">
        <v>90</v>
      </c>
      <c r="I23" s="214"/>
      <c r="J23" s="214"/>
      <c r="K23" s="214"/>
      <c r="L23" s="141"/>
      <c r="M23" s="147"/>
      <c r="N23" s="131"/>
      <c r="O23" s="132"/>
      <c r="P23" s="132"/>
      <c r="Q23" s="132"/>
      <c r="R23" s="132"/>
      <c r="S23" s="234"/>
      <c r="T23" s="234"/>
      <c r="U23" s="17"/>
      <c r="V23" s="132"/>
      <c r="W23" s="133"/>
      <c r="X23" s="17"/>
      <c r="Y23" s="32"/>
      <c r="Z23" s="132"/>
      <c r="AA23" s="131"/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  <c r="AN23" s="131"/>
      <c r="AO23" s="131"/>
      <c r="AP23" s="131"/>
      <c r="AQ23" s="131"/>
      <c r="AR23" s="131"/>
      <c r="AS23" s="131"/>
      <c r="AT23" s="186"/>
      <c r="AU23" s="17"/>
    </row>
    <row r="24" spans="1:53" ht="15.95" customHeight="1">
      <c r="A24" s="298">
        <v>2</v>
      </c>
      <c r="B24" s="132"/>
      <c r="C24" s="132">
        <v>90</v>
      </c>
      <c r="D24" s="132">
        <f>7162+2.5</f>
        <v>7164.5</v>
      </c>
      <c r="E24" s="132">
        <v>2080</v>
      </c>
      <c r="F24" s="132"/>
      <c r="G24" s="132">
        <v>9</v>
      </c>
      <c r="H24" s="132"/>
      <c r="I24" s="214"/>
      <c r="J24" s="214"/>
      <c r="K24" s="214"/>
      <c r="L24" s="141"/>
      <c r="M24" s="147"/>
      <c r="N24" s="131"/>
      <c r="O24" s="132"/>
      <c r="P24" s="132"/>
      <c r="Q24" s="132"/>
      <c r="R24" s="132"/>
      <c r="S24" s="234"/>
      <c r="T24" s="234"/>
      <c r="U24" s="17"/>
      <c r="V24" s="132"/>
      <c r="W24" s="133"/>
      <c r="X24" s="17"/>
      <c r="Y24" s="32"/>
      <c r="Z24" s="132"/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  <c r="AN24" s="131"/>
      <c r="AO24" s="131"/>
      <c r="AP24" s="131"/>
      <c r="AQ24" s="131"/>
      <c r="AR24" s="131"/>
      <c r="AS24" s="131"/>
      <c r="AT24" s="186"/>
      <c r="AU24" s="17"/>
    </row>
    <row r="25" spans="1:53" ht="15.95" customHeight="1">
      <c r="A25" s="131">
        <v>3</v>
      </c>
      <c r="B25" s="132"/>
      <c r="C25" s="132"/>
      <c r="D25" s="132"/>
      <c r="E25" s="132"/>
      <c r="F25" s="132"/>
      <c r="G25" s="132"/>
      <c r="H25" s="132"/>
      <c r="I25" s="174"/>
      <c r="J25" s="174"/>
      <c r="K25" s="174"/>
      <c r="L25" s="142"/>
      <c r="M25" s="148"/>
      <c r="N25" s="131"/>
      <c r="O25" s="132"/>
      <c r="P25" s="132"/>
      <c r="Q25" s="132"/>
      <c r="R25" s="132"/>
      <c r="S25" s="234"/>
      <c r="T25" s="234"/>
      <c r="U25" s="17"/>
      <c r="V25" s="132"/>
      <c r="W25" s="133"/>
      <c r="X25" s="17"/>
      <c r="Y25" s="32"/>
      <c r="Z25" s="132"/>
      <c r="AA25" s="131"/>
      <c r="AB25" s="131"/>
      <c r="AC25" s="131"/>
      <c r="AD25" s="131"/>
      <c r="AE25" s="131"/>
      <c r="AF25" s="131"/>
      <c r="AG25" s="131"/>
      <c r="AH25" s="131"/>
      <c r="AI25" s="131"/>
      <c r="AJ25" s="131"/>
      <c r="AK25" s="131"/>
      <c r="AL25" s="131"/>
      <c r="AM25" s="131"/>
      <c r="AN25" s="131"/>
      <c r="AO25" s="131"/>
      <c r="AP25" s="131"/>
      <c r="AQ25" s="131"/>
      <c r="AR25" s="131"/>
      <c r="AS25" s="131"/>
      <c r="AT25" s="186"/>
      <c r="AU25" s="17"/>
    </row>
    <row r="26" spans="1:53" ht="15.95" customHeight="1">
      <c r="A26" s="131">
        <v>4</v>
      </c>
      <c r="B26" s="247"/>
      <c r="C26" s="247"/>
      <c r="D26" s="132"/>
      <c r="E26" s="132"/>
      <c r="F26" s="132"/>
      <c r="G26" s="132"/>
      <c r="H26" s="132"/>
      <c r="I26" s="174"/>
      <c r="J26" s="174"/>
      <c r="K26" s="174"/>
      <c r="L26" s="142"/>
      <c r="M26" s="148"/>
      <c r="N26" s="131"/>
      <c r="O26" s="132"/>
      <c r="P26" s="132"/>
      <c r="Q26" s="132"/>
      <c r="R26" s="132"/>
      <c r="S26" s="234"/>
      <c r="T26" s="234"/>
      <c r="U26" s="17"/>
      <c r="V26" s="132"/>
      <c r="W26" s="133"/>
      <c r="X26" s="17"/>
      <c r="Y26" s="32"/>
      <c r="Z26" s="132"/>
      <c r="AA26" s="131"/>
      <c r="AB26" s="131"/>
      <c r="AC26" s="131"/>
      <c r="AD26" s="131"/>
      <c r="AE26" s="131"/>
      <c r="AF26" s="131"/>
      <c r="AG26" s="131"/>
      <c r="AH26" s="131"/>
      <c r="AI26" s="131"/>
      <c r="AJ26" s="131"/>
      <c r="AK26" s="131"/>
      <c r="AL26" s="131"/>
      <c r="AM26" s="131"/>
      <c r="AN26" s="131"/>
      <c r="AO26" s="131"/>
      <c r="AP26" s="131"/>
      <c r="AQ26" s="131"/>
      <c r="AR26" s="131"/>
      <c r="AS26" s="131"/>
      <c r="AT26" s="186"/>
      <c r="AU26" s="17"/>
    </row>
    <row r="27" spans="1:53" s="36" customFormat="1" ht="15.95" customHeight="1">
      <c r="A27" s="131">
        <v>5</v>
      </c>
      <c r="B27" s="132"/>
      <c r="C27" s="132"/>
      <c r="D27" s="132"/>
      <c r="E27" s="132"/>
      <c r="F27" s="132"/>
      <c r="G27" s="132"/>
      <c r="H27" s="132"/>
      <c r="I27" s="214"/>
      <c r="J27" s="214"/>
      <c r="K27" s="214"/>
      <c r="L27" s="141"/>
      <c r="M27" s="147"/>
      <c r="N27" s="131"/>
      <c r="O27" s="132"/>
      <c r="P27" s="132"/>
      <c r="Q27" s="132"/>
      <c r="R27" s="132"/>
      <c r="S27" s="234"/>
      <c r="T27" s="234"/>
      <c r="U27" s="17"/>
      <c r="V27" s="132"/>
      <c r="W27" s="133"/>
      <c r="X27" s="17"/>
      <c r="Y27" s="168"/>
      <c r="Z27" s="132"/>
      <c r="AA27" s="131"/>
      <c r="AB27" s="131"/>
      <c r="AC27" s="131"/>
      <c r="AD27" s="131"/>
      <c r="AE27" s="131"/>
      <c r="AF27" s="131"/>
      <c r="AG27" s="131"/>
      <c r="AH27" s="131"/>
      <c r="AI27" s="131"/>
      <c r="AJ27" s="131"/>
      <c r="AK27" s="131"/>
      <c r="AL27" s="131"/>
      <c r="AM27" s="131"/>
      <c r="AN27" s="131"/>
      <c r="AO27" s="131"/>
      <c r="AP27" s="131"/>
      <c r="AQ27" s="131"/>
      <c r="AR27" s="131"/>
      <c r="AS27" s="131"/>
      <c r="AT27" s="186"/>
      <c r="AU27" s="17"/>
      <c r="AZ27" s="7"/>
      <c r="BA27" s="7"/>
    </row>
    <row r="28" spans="1:53" ht="15.95" customHeight="1">
      <c r="A28" s="131">
        <v>6</v>
      </c>
      <c r="B28" s="132"/>
      <c r="C28" s="132"/>
      <c r="D28" s="132"/>
      <c r="E28" s="132"/>
      <c r="F28" s="132"/>
      <c r="G28" s="132"/>
      <c r="H28" s="132"/>
      <c r="I28" s="174"/>
      <c r="J28" s="174"/>
      <c r="K28" s="174"/>
      <c r="L28" s="142"/>
      <c r="M28" s="148"/>
      <c r="N28" s="131"/>
      <c r="O28" s="132"/>
      <c r="P28" s="132"/>
      <c r="Q28" s="132"/>
      <c r="R28" s="132"/>
      <c r="S28" s="234"/>
      <c r="T28" s="234"/>
      <c r="U28" s="17"/>
      <c r="V28" s="132"/>
      <c r="W28" s="133"/>
      <c r="X28" s="17"/>
      <c r="Y28" s="32"/>
      <c r="Z28" s="132"/>
      <c r="AA28" s="131"/>
      <c r="AB28" s="131"/>
      <c r="AC28" s="131"/>
      <c r="AD28" s="131"/>
      <c r="AE28" s="131"/>
      <c r="AF28" s="131"/>
      <c r="AG28" s="131"/>
      <c r="AH28" s="131"/>
      <c r="AI28" s="131"/>
      <c r="AJ28" s="131"/>
      <c r="AK28" s="131"/>
      <c r="AL28" s="131"/>
      <c r="AM28" s="131"/>
      <c r="AN28" s="131"/>
      <c r="AO28" s="131"/>
      <c r="AP28" s="131"/>
      <c r="AQ28" s="131"/>
      <c r="AR28" s="131"/>
      <c r="AS28" s="131"/>
      <c r="AT28" s="186"/>
      <c r="AU28" s="17"/>
    </row>
    <row r="29" spans="1:53" ht="15.95" customHeight="1">
      <c r="A29" s="131">
        <v>7</v>
      </c>
      <c r="B29" s="132"/>
      <c r="C29" s="132"/>
      <c r="D29" s="132"/>
      <c r="E29" s="132"/>
      <c r="F29" s="132"/>
      <c r="G29" s="132"/>
      <c r="H29" s="132"/>
      <c r="I29" s="174"/>
      <c r="J29" s="174"/>
      <c r="K29" s="174"/>
      <c r="L29" s="142"/>
      <c r="M29" s="148"/>
      <c r="N29" s="131"/>
      <c r="O29" s="132"/>
      <c r="P29" s="132"/>
      <c r="Q29" s="132"/>
      <c r="R29" s="132"/>
      <c r="S29" s="234"/>
      <c r="T29" s="234"/>
      <c r="U29" s="17"/>
      <c r="V29" s="132"/>
      <c r="W29" s="133"/>
      <c r="X29" s="17"/>
      <c r="Y29" s="32"/>
      <c r="Z29" s="132"/>
      <c r="AA29" s="131"/>
      <c r="AB29" s="131"/>
      <c r="AC29" s="131"/>
      <c r="AD29" s="131"/>
      <c r="AE29" s="131"/>
      <c r="AF29" s="131"/>
      <c r="AG29" s="131"/>
      <c r="AH29" s="131"/>
      <c r="AI29" s="131"/>
      <c r="AJ29" s="131"/>
      <c r="AK29" s="131"/>
      <c r="AL29" s="131"/>
      <c r="AM29" s="131"/>
      <c r="AN29" s="131"/>
      <c r="AO29" s="131"/>
      <c r="AP29" s="131"/>
      <c r="AQ29" s="131"/>
      <c r="AR29" s="131"/>
      <c r="AS29" s="131"/>
      <c r="AT29" s="186"/>
      <c r="AU29" s="17"/>
    </row>
    <row r="30" spans="1:53" ht="15.95" customHeight="1">
      <c r="A30" s="131">
        <v>8</v>
      </c>
      <c r="B30" s="132"/>
      <c r="C30" s="132"/>
      <c r="D30" s="132"/>
      <c r="E30" s="132"/>
      <c r="F30" s="132"/>
      <c r="G30" s="132"/>
      <c r="H30" s="132"/>
      <c r="I30" s="174"/>
      <c r="J30" s="174"/>
      <c r="K30" s="174"/>
      <c r="L30" s="142"/>
      <c r="M30" s="148"/>
      <c r="N30" s="131"/>
      <c r="O30" s="132"/>
      <c r="P30" s="132"/>
      <c r="Q30" s="132"/>
      <c r="R30" s="132"/>
      <c r="S30" s="234"/>
      <c r="T30" s="234"/>
      <c r="U30" s="17"/>
      <c r="V30" s="132"/>
      <c r="W30" s="133"/>
      <c r="X30" s="17"/>
      <c r="Y30" s="32"/>
      <c r="Z30" s="132"/>
      <c r="AA30" s="131"/>
      <c r="AB30" s="131"/>
      <c r="AC30" s="131"/>
      <c r="AD30" s="131"/>
      <c r="AE30" s="131"/>
      <c r="AF30" s="131"/>
      <c r="AG30" s="131"/>
      <c r="AH30" s="131"/>
      <c r="AI30" s="131"/>
      <c r="AJ30" s="131"/>
      <c r="AK30" s="131"/>
      <c r="AL30" s="131"/>
      <c r="AM30" s="131"/>
      <c r="AN30" s="131"/>
      <c r="AO30" s="131"/>
      <c r="AP30" s="131"/>
      <c r="AQ30" s="131"/>
      <c r="AR30" s="131"/>
      <c r="AS30" s="131"/>
      <c r="AT30" s="186"/>
      <c r="AU30" s="17"/>
    </row>
    <row r="31" spans="1:53" ht="15.95" customHeight="1" thickBot="1">
      <c r="A31" s="134">
        <v>9</v>
      </c>
      <c r="B31" s="135"/>
      <c r="C31" s="135"/>
      <c r="D31" s="135"/>
      <c r="E31" s="135"/>
      <c r="F31" s="135"/>
      <c r="G31" s="135"/>
      <c r="H31" s="135"/>
      <c r="I31" s="176"/>
      <c r="J31" s="176"/>
      <c r="K31" s="176"/>
      <c r="L31" s="143"/>
      <c r="M31" s="148"/>
      <c r="N31" s="134"/>
      <c r="O31" s="135"/>
      <c r="P31" s="135"/>
      <c r="Q31" s="135"/>
      <c r="R31" s="135"/>
      <c r="S31" s="235"/>
      <c r="T31" s="235"/>
      <c r="U31" s="86"/>
      <c r="V31" s="135"/>
      <c r="W31" s="136"/>
      <c r="X31" s="17"/>
      <c r="Y31" s="40"/>
      <c r="Z31" s="135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87"/>
    </row>
    <row r="32" spans="1:53" ht="13.5" thickBot="1">
      <c r="M32" s="17"/>
      <c r="S32" s="234"/>
      <c r="T32" s="234"/>
      <c r="X32" s="17"/>
    </row>
    <row r="33" spans="1:27">
      <c r="A33" s="47" t="s">
        <v>315</v>
      </c>
      <c r="B33" s="30"/>
      <c r="C33" s="30"/>
      <c r="D33" s="243" t="s">
        <v>591</v>
      </c>
      <c r="E33" s="30"/>
      <c r="F33" s="30"/>
      <c r="G33" s="30"/>
      <c r="H33" s="38"/>
      <c r="J33" s="29"/>
      <c r="M33" s="17"/>
      <c r="X33" s="17"/>
      <c r="AA33" s="155"/>
    </row>
    <row r="34" spans="1:27">
      <c r="A34" s="32"/>
      <c r="D34" s="244"/>
      <c r="H34" s="33"/>
      <c r="M34" s="17"/>
      <c r="X34" s="17"/>
    </row>
    <row r="35" spans="1:27">
      <c r="A35" s="168" t="s">
        <v>316</v>
      </c>
      <c r="C35" s="392" t="str">
        <f>KOHILASKENTA!E35</f>
        <v>OK</v>
      </c>
      <c r="D35" s="391"/>
      <c r="E35" s="391"/>
      <c r="F35" s="391"/>
      <c r="G35" s="391"/>
      <c r="H35" s="393"/>
      <c r="X35" s="17"/>
    </row>
    <row r="36" spans="1:27">
      <c r="A36" s="168" t="s">
        <v>317</v>
      </c>
      <c r="C36" s="392" t="str">
        <f>KOHILASKENTA!E36</f>
        <v>OK</v>
      </c>
      <c r="D36" s="391"/>
      <c r="E36" s="391"/>
      <c r="F36" s="391"/>
      <c r="G36" s="391"/>
      <c r="H36" s="393"/>
      <c r="N36" s="7" t="s">
        <v>571</v>
      </c>
      <c r="X36" s="17"/>
    </row>
    <row r="37" spans="1:27">
      <c r="A37" s="237" t="s">
        <v>544</v>
      </c>
      <c r="C37" s="392" t="str">
        <f>KOHILASKENTA!E37</f>
        <v>OK</v>
      </c>
      <c r="D37" s="391"/>
      <c r="E37" s="391"/>
      <c r="F37" s="391"/>
      <c r="G37" s="391"/>
      <c r="H37" s="393"/>
      <c r="X37" s="17"/>
    </row>
    <row r="38" spans="1:27">
      <c r="A38" s="168" t="s">
        <v>318</v>
      </c>
      <c r="C38" s="392" t="str">
        <f>KOHILASKENTA!E39</f>
        <v>OK</v>
      </c>
      <c r="D38" s="391"/>
      <c r="E38" s="391"/>
      <c r="F38" s="391"/>
      <c r="G38" s="391"/>
      <c r="H38" s="393"/>
      <c r="N38" s="7" t="s">
        <v>572</v>
      </c>
      <c r="O38" s="7" t="s">
        <v>575</v>
      </c>
      <c r="Q38" s="7" t="s">
        <v>573</v>
      </c>
      <c r="X38" s="17"/>
    </row>
    <row r="39" spans="1:27">
      <c r="A39" s="168" t="s">
        <v>321</v>
      </c>
      <c r="C39" s="392" t="str">
        <f>KOHILASKENTA!E43</f>
        <v>OK</v>
      </c>
      <c r="D39" s="391"/>
      <c r="E39" s="391"/>
      <c r="F39" s="391"/>
      <c r="G39" s="391"/>
      <c r="H39" s="393"/>
      <c r="O39" s="7" t="s">
        <v>576</v>
      </c>
      <c r="Q39" s="7" t="s">
        <v>574</v>
      </c>
      <c r="X39" s="17"/>
    </row>
    <row r="40" spans="1:27">
      <c r="A40" s="168" t="s">
        <v>321</v>
      </c>
      <c r="C40" s="392" t="str">
        <f>KOHILASKENTA!E44</f>
        <v>OK</v>
      </c>
      <c r="D40" s="391"/>
      <c r="E40" s="391"/>
      <c r="F40" s="391"/>
      <c r="G40" s="391"/>
      <c r="H40" s="393"/>
      <c r="X40" s="17"/>
    </row>
    <row r="41" spans="1:27">
      <c r="A41" s="168" t="s">
        <v>320</v>
      </c>
      <c r="C41" s="392" t="str">
        <f>KOHILASKENTA!E45</f>
        <v>OK</v>
      </c>
      <c r="D41" s="391"/>
      <c r="E41" s="391"/>
      <c r="F41" s="391"/>
      <c r="G41" s="391"/>
      <c r="H41" s="393"/>
      <c r="X41" s="17"/>
    </row>
    <row r="42" spans="1:27">
      <c r="A42" s="168" t="s">
        <v>320</v>
      </c>
      <c r="C42" s="392" t="str">
        <f>KOHILASKENTA!E46</f>
        <v>OK</v>
      </c>
      <c r="D42" s="391"/>
      <c r="E42" s="391"/>
      <c r="F42" s="391"/>
      <c r="G42" s="391"/>
      <c r="H42" s="393"/>
      <c r="X42" s="17"/>
    </row>
    <row r="43" spans="1:27">
      <c r="A43" s="168" t="s">
        <v>319</v>
      </c>
      <c r="C43" s="392" t="str">
        <f>KOHILASKENTA!E47</f>
        <v>OK</v>
      </c>
      <c r="D43" s="391"/>
      <c r="E43" s="391"/>
      <c r="F43" s="391"/>
      <c r="G43" s="391"/>
      <c r="H43" s="393"/>
      <c r="I43" s="36"/>
      <c r="K43" s="36"/>
      <c r="L43" s="36"/>
      <c r="M43" s="45"/>
      <c r="X43" s="17"/>
    </row>
    <row r="44" spans="1:27">
      <c r="A44" s="168" t="s">
        <v>319</v>
      </c>
      <c r="C44" s="392" t="str">
        <f>KOHILASKENTA!E48</f>
        <v>OK</v>
      </c>
      <c r="D44" s="391"/>
      <c r="E44" s="391"/>
      <c r="F44" s="391"/>
      <c r="G44" s="391"/>
      <c r="H44" s="393"/>
      <c r="M44" s="17"/>
      <c r="X44" s="17"/>
    </row>
    <row r="45" spans="1:27">
      <c r="A45" s="168" t="s">
        <v>322</v>
      </c>
      <c r="C45" s="392" t="str">
        <f>KOHILASKENTA!J35</f>
        <v>OK</v>
      </c>
      <c r="D45" s="391"/>
      <c r="E45" s="391"/>
      <c r="F45" s="391"/>
      <c r="G45" s="391"/>
      <c r="H45" s="393"/>
      <c r="M45" s="17"/>
      <c r="X45" s="17"/>
    </row>
    <row r="46" spans="1:27">
      <c r="A46" s="168" t="s">
        <v>322</v>
      </c>
      <c r="C46" s="392" t="str">
        <f>KOHILASKENTA!J36</f>
        <v>OK</v>
      </c>
      <c r="D46" s="391"/>
      <c r="E46" s="391"/>
      <c r="F46" s="391"/>
      <c r="G46" s="391"/>
      <c r="H46" s="393"/>
      <c r="M46" s="17"/>
      <c r="X46" s="17"/>
    </row>
    <row r="47" spans="1:27">
      <c r="A47" s="168" t="s">
        <v>323</v>
      </c>
      <c r="C47" s="392" t="str">
        <f>KOHILASKENTA!J37</f>
        <v>OK</v>
      </c>
      <c r="D47" s="391"/>
      <c r="E47" s="391"/>
      <c r="F47" s="391"/>
      <c r="G47" s="391"/>
      <c r="H47" s="393"/>
      <c r="M47" s="17"/>
      <c r="X47" s="17"/>
    </row>
    <row r="48" spans="1:27">
      <c r="A48" s="168" t="s">
        <v>323</v>
      </c>
      <c r="C48" s="392" t="str">
        <f>KOHILASKENTA!J38</f>
        <v>OK</v>
      </c>
      <c r="D48" s="391"/>
      <c r="E48" s="391"/>
      <c r="F48" s="391"/>
      <c r="G48" s="391"/>
      <c r="H48" s="393"/>
      <c r="M48" s="17"/>
      <c r="X48" s="17"/>
    </row>
    <row r="49" spans="1:30">
      <c r="A49" s="168" t="s">
        <v>322</v>
      </c>
      <c r="C49" s="392" t="str">
        <f>KOHILASKENTA!J40</f>
        <v>OK</v>
      </c>
      <c r="D49" s="391"/>
      <c r="E49" s="391"/>
      <c r="F49" s="391"/>
      <c r="G49" s="391"/>
      <c r="H49" s="393"/>
    </row>
    <row r="50" spans="1:30">
      <c r="A50" s="168" t="s">
        <v>330</v>
      </c>
      <c r="C50" s="392" t="str">
        <f>KOHILASKENTA!J43</f>
        <v>OK</v>
      </c>
      <c r="D50" s="391"/>
      <c r="E50" s="391"/>
      <c r="F50" s="391"/>
      <c r="G50" s="391"/>
      <c r="H50" s="393"/>
    </row>
    <row r="51" spans="1:30">
      <c r="A51" s="168" t="s">
        <v>329</v>
      </c>
      <c r="C51" s="392" t="str">
        <f>KOHILASKENTA!J44</f>
        <v>OK</v>
      </c>
      <c r="D51" s="391"/>
      <c r="E51" s="391"/>
      <c r="F51" s="391"/>
      <c r="G51" s="391"/>
      <c r="H51" s="393"/>
    </row>
    <row r="52" spans="1:30">
      <c r="A52" s="168" t="s">
        <v>328</v>
      </c>
      <c r="C52" s="392" t="str">
        <f>KOHILASKENTA!J49</f>
        <v>OK</v>
      </c>
      <c r="D52" s="391"/>
      <c r="E52" s="391"/>
      <c r="F52" s="391"/>
      <c r="G52" s="391"/>
      <c r="H52" s="393"/>
    </row>
    <row r="53" spans="1:30">
      <c r="A53" s="180" t="s">
        <v>283</v>
      </c>
      <c r="C53" s="392" t="str">
        <f>KOHILASKENTA!P40</f>
        <v>OK</v>
      </c>
      <c r="D53" s="391"/>
      <c r="E53" s="391"/>
      <c r="F53" s="391"/>
      <c r="G53" s="391"/>
      <c r="H53" s="393"/>
    </row>
    <row r="54" spans="1:30">
      <c r="A54" s="168" t="s">
        <v>354</v>
      </c>
      <c r="C54" s="392" t="str">
        <f>KOHILASKENTA!P43</f>
        <v>OK</v>
      </c>
      <c r="D54" s="391"/>
      <c r="E54" s="391"/>
      <c r="F54" s="391"/>
      <c r="G54" s="391"/>
      <c r="H54" s="393"/>
    </row>
    <row r="55" spans="1:30">
      <c r="A55" s="180" t="s">
        <v>335</v>
      </c>
      <c r="B55" s="45"/>
      <c r="C55" s="392" t="str">
        <f>KOHILASKENTA!DK34</f>
        <v>OK</v>
      </c>
      <c r="D55" s="391"/>
      <c r="E55" s="391"/>
      <c r="F55" s="391"/>
      <c r="G55" s="391"/>
      <c r="H55" s="393"/>
    </row>
    <row r="56" spans="1:30">
      <c r="A56" s="180" t="s">
        <v>336</v>
      </c>
      <c r="B56" s="45"/>
      <c r="C56" s="392" t="str">
        <f>KOHILASKENTA!DK35</f>
        <v>OK</v>
      </c>
      <c r="D56" s="391"/>
      <c r="E56" s="391"/>
      <c r="F56" s="391"/>
      <c r="G56" s="391"/>
      <c r="H56" s="393"/>
    </row>
    <row r="57" spans="1:30">
      <c r="A57" s="180" t="s">
        <v>337</v>
      </c>
      <c r="B57" s="45"/>
      <c r="C57" s="392" t="str">
        <f>KOHILASKENTA!DK36</f>
        <v>OK</v>
      </c>
      <c r="D57" s="391"/>
      <c r="E57" s="391"/>
      <c r="F57" s="391"/>
      <c r="G57" s="391"/>
      <c r="H57" s="393"/>
    </row>
    <row r="58" spans="1:30">
      <c r="A58" s="180" t="s">
        <v>338</v>
      </c>
      <c r="B58" s="45"/>
      <c r="C58" s="392" t="str">
        <f>KOHILASKENTA!DK37</f>
        <v>OK</v>
      </c>
      <c r="D58" s="391"/>
      <c r="E58" s="391"/>
      <c r="F58" s="391"/>
      <c r="G58" s="391"/>
      <c r="H58" s="393"/>
    </row>
    <row r="59" spans="1:30">
      <c r="A59" s="180" t="s">
        <v>339</v>
      </c>
      <c r="B59" s="45"/>
      <c r="C59" s="392" t="str">
        <f>KOHILASKENTA!DK38</f>
        <v>OK</v>
      </c>
      <c r="D59" s="391"/>
      <c r="E59" s="391"/>
      <c r="F59" s="391"/>
      <c r="G59" s="391"/>
      <c r="H59" s="393"/>
    </row>
    <row r="60" spans="1:30">
      <c r="A60" s="180" t="s">
        <v>340</v>
      </c>
      <c r="B60" s="45"/>
      <c r="C60" s="392" t="str">
        <f>KOHILASKENTA!DK39</f>
        <v>OK</v>
      </c>
      <c r="D60" s="391"/>
      <c r="E60" s="391"/>
      <c r="F60" s="391"/>
      <c r="G60" s="391"/>
      <c r="H60" s="393"/>
    </row>
    <row r="61" spans="1:30">
      <c r="A61" s="180" t="s">
        <v>341</v>
      </c>
      <c r="B61" s="45"/>
      <c r="C61" s="392" t="str">
        <f>KOHILASKENTA!DK40</f>
        <v>OK</v>
      </c>
      <c r="D61" s="391"/>
      <c r="E61" s="391"/>
      <c r="F61" s="391"/>
      <c r="G61" s="391"/>
      <c r="H61" s="393"/>
      <c r="I61" s="45"/>
      <c r="J61" s="45"/>
      <c r="K61" s="45"/>
      <c r="L61" s="45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</row>
    <row r="62" spans="1:30">
      <c r="A62" s="180" t="s">
        <v>342</v>
      </c>
      <c r="B62" s="45"/>
      <c r="C62" s="392" t="str">
        <f>KOHILASKENTA!DK41</f>
        <v>OK</v>
      </c>
      <c r="D62" s="391"/>
      <c r="E62" s="391"/>
      <c r="F62" s="391"/>
      <c r="G62" s="391"/>
      <c r="H62" s="393"/>
      <c r="I62" s="35"/>
      <c r="J62" s="35"/>
      <c r="K62" s="35"/>
      <c r="L62" s="35"/>
      <c r="M62" s="35"/>
      <c r="N62" s="17"/>
      <c r="O62" s="17"/>
      <c r="P62" s="45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</row>
    <row r="63" spans="1:30" ht="13.5" thickBot="1">
      <c r="A63" s="181" t="s">
        <v>343</v>
      </c>
      <c r="B63" s="182"/>
      <c r="C63" s="394" t="str">
        <f>KOHILASKENTA!DK42</f>
        <v>OK</v>
      </c>
      <c r="D63" s="395"/>
      <c r="E63" s="395"/>
      <c r="F63" s="395"/>
      <c r="G63" s="395"/>
      <c r="H63" s="396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45"/>
      <c r="AD63" s="17"/>
    </row>
    <row r="64" spans="1:30"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</row>
    <row r="65" spans="1:30">
      <c r="A65" s="17" t="s">
        <v>587</v>
      </c>
      <c r="B65" s="63" t="s">
        <v>676</v>
      </c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</row>
    <row r="66" spans="1:30">
      <c r="A66" s="17" t="s">
        <v>588</v>
      </c>
      <c r="B66" s="293" t="s">
        <v>677</v>
      </c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</row>
    <row r="67" spans="1:30"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</row>
    <row r="68" spans="1:30"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</row>
    <row r="69" spans="1:30">
      <c r="A69" s="7" t="s">
        <v>647</v>
      </c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</row>
    <row r="70" spans="1:30"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58"/>
      <c r="AA70" s="17"/>
      <c r="AB70" s="17"/>
      <c r="AC70" s="17"/>
      <c r="AD70" s="17"/>
    </row>
    <row r="71" spans="1:30"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58"/>
      <c r="AA71" s="17"/>
      <c r="AB71" s="17"/>
      <c r="AC71" s="17"/>
      <c r="AD71" s="17"/>
    </row>
    <row r="72" spans="1:30"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58"/>
      <c r="AA72" s="17"/>
      <c r="AB72" s="17"/>
      <c r="AC72" s="17"/>
      <c r="AD72" s="17"/>
    </row>
    <row r="73" spans="1:30"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58"/>
      <c r="AA73" s="17"/>
      <c r="AB73" s="17"/>
      <c r="AC73" s="17"/>
      <c r="AD73" s="17"/>
    </row>
    <row r="74" spans="1:30"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58"/>
      <c r="AA74" s="17"/>
      <c r="AB74" s="17"/>
      <c r="AC74" s="17"/>
      <c r="AD74" s="17"/>
    </row>
    <row r="75" spans="1:30"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58"/>
      <c r="AA75" s="17"/>
      <c r="AB75" s="17"/>
      <c r="AC75" s="17"/>
      <c r="AD75" s="17"/>
    </row>
    <row r="76" spans="1:30">
      <c r="B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60"/>
      <c r="AA76" s="17"/>
      <c r="AB76" s="17"/>
      <c r="AC76" s="17"/>
      <c r="AD76" s="17"/>
    </row>
    <row r="77" spans="1:30">
      <c r="B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</row>
    <row r="78" spans="1:30">
      <c r="B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</row>
    <row r="79" spans="1:30">
      <c r="B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</row>
    <row r="80" spans="1:30">
      <c r="B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</row>
    <row r="81" spans="2:30">
      <c r="B81" s="35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58"/>
      <c r="AA81" s="17"/>
      <c r="AB81" s="17"/>
      <c r="AC81" s="17"/>
      <c r="AD81" s="17"/>
    </row>
    <row r="82" spans="2:30"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58"/>
      <c r="AA82" s="17"/>
      <c r="AB82" s="17"/>
      <c r="AC82" s="17"/>
      <c r="AD82" s="17"/>
    </row>
    <row r="83" spans="2:30"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</row>
    <row r="84" spans="2:30"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58"/>
      <c r="AA84" s="17"/>
      <c r="AB84" s="17"/>
      <c r="AC84" s="17"/>
      <c r="AD84" s="17"/>
    </row>
    <row r="85" spans="2:30"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</row>
    <row r="86" spans="2:30"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58"/>
      <c r="AA86" s="17"/>
      <c r="AB86" s="17"/>
      <c r="AC86" s="17"/>
      <c r="AD86" s="17"/>
    </row>
    <row r="87" spans="2:30"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58"/>
      <c r="AA87" s="17"/>
      <c r="AB87" s="17"/>
      <c r="AC87" s="17"/>
      <c r="AD87" s="17"/>
    </row>
    <row r="88" spans="2:30"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</row>
    <row r="89" spans="2:30"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</row>
    <row r="90" spans="2:30"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</row>
    <row r="91" spans="2:30"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</row>
    <row r="92" spans="2:30"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</row>
    <row r="93" spans="2:30"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</row>
    <row r="94" spans="2:30"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</row>
    <row r="95" spans="2:30"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</row>
    <row r="96" spans="2:30">
      <c r="I96" s="17"/>
      <c r="J96" s="17"/>
      <c r="K96" s="17"/>
      <c r="L96" s="17"/>
      <c r="M96" s="17"/>
      <c r="N96" s="17"/>
      <c r="O96" s="58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</row>
    <row r="97" spans="2:30"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</row>
    <row r="98" spans="2:30"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</row>
    <row r="99" spans="2:30"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</row>
    <row r="100" spans="2:30"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43"/>
      <c r="V100" s="17"/>
      <c r="W100" s="17"/>
      <c r="X100" s="17"/>
      <c r="Y100" s="17"/>
      <c r="Z100" s="17"/>
      <c r="AA100" s="17"/>
      <c r="AB100" s="17"/>
      <c r="AC100" s="17"/>
      <c r="AD100" s="17"/>
    </row>
    <row r="101" spans="2:30">
      <c r="C101" s="36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</row>
    <row r="102" spans="2:30">
      <c r="B102" s="36"/>
      <c r="C102" s="36"/>
    </row>
    <row r="103" spans="2:30">
      <c r="B103" s="36"/>
      <c r="C103" s="36"/>
      <c r="U103" s="17"/>
    </row>
    <row r="104" spans="2:30">
      <c r="C104" s="45"/>
      <c r="U104" s="17"/>
    </row>
    <row r="105" spans="2:30">
      <c r="U105" s="17"/>
    </row>
    <row r="106" spans="2:30">
      <c r="U106" s="17"/>
    </row>
    <row r="107" spans="2:30">
      <c r="U107" s="17"/>
    </row>
    <row r="108" spans="2:30">
      <c r="U108" s="17"/>
    </row>
    <row r="109" spans="2:30">
      <c r="U109" s="17"/>
      <c r="W109" s="17"/>
    </row>
    <row r="115" spans="21:29">
      <c r="U115" s="84"/>
    </row>
    <row r="116" spans="21:29">
      <c r="U116" s="54"/>
    </row>
    <row r="117" spans="21:29">
      <c r="U117" s="54"/>
    </row>
    <row r="118" spans="21:29">
      <c r="U118" s="29"/>
      <c r="X118" s="29"/>
    </row>
    <row r="120" spans="21:29">
      <c r="U120" s="17"/>
    </row>
    <row r="121" spans="21:29">
      <c r="Y121" s="17"/>
      <c r="AA121" s="17"/>
      <c r="AC121" s="17"/>
    </row>
    <row r="122" spans="21:29">
      <c r="U122" s="17"/>
      <c r="X122" s="17"/>
    </row>
    <row r="123" spans="21:29">
      <c r="X123" s="17"/>
    </row>
    <row r="132" spans="2:8">
      <c r="B132" s="41"/>
    </row>
    <row r="133" spans="2:8">
      <c r="B133" s="41"/>
    </row>
    <row r="134" spans="2:8">
      <c r="B134" s="41"/>
    </row>
    <row r="135" spans="2:8">
      <c r="B135" s="41"/>
    </row>
    <row r="136" spans="2:8">
      <c r="B136" s="42"/>
      <c r="D136" s="17"/>
      <c r="H136" s="36"/>
    </row>
    <row r="137" spans="2:8">
      <c r="C137" s="43"/>
      <c r="D137" s="36"/>
      <c r="E137" s="29"/>
      <c r="F137" s="29"/>
      <c r="G137" s="29"/>
      <c r="H137" s="36"/>
    </row>
    <row r="138" spans="2:8">
      <c r="H138" s="36"/>
    </row>
    <row r="139" spans="2:8">
      <c r="D139" s="17"/>
      <c r="H139" s="36"/>
    </row>
    <row r="140" spans="2:8">
      <c r="D140" s="17"/>
      <c r="H140" s="36"/>
    </row>
    <row r="141" spans="2:8">
      <c r="H141" s="36"/>
    </row>
    <row r="142" spans="2:8">
      <c r="H142" s="36"/>
    </row>
    <row r="143" spans="2:8">
      <c r="H143" s="36"/>
    </row>
    <row r="144" spans="2:8">
      <c r="H144" s="36"/>
    </row>
    <row r="145" spans="4:17">
      <c r="N145" s="25"/>
      <c r="O145"/>
      <c r="P145"/>
      <c r="Q145" s="36"/>
    </row>
    <row r="146" spans="4:17">
      <c r="N146" s="83"/>
      <c r="P146"/>
      <c r="Q146" s="36"/>
    </row>
    <row r="147" spans="4:17">
      <c r="N147" s="25"/>
      <c r="O147"/>
      <c r="P147" s="36"/>
    </row>
    <row r="148" spans="4:17">
      <c r="N148" s="83"/>
      <c r="O148" s="45"/>
      <c r="P148" s="36"/>
    </row>
    <row r="149" spans="4:17">
      <c r="N149" s="90"/>
      <c r="O149" s="17"/>
    </row>
    <row r="150" spans="4:17">
      <c r="D150" s="17"/>
      <c r="N150" s="90"/>
      <c r="O150" s="17"/>
    </row>
    <row r="151" spans="4:17">
      <c r="D151" s="17"/>
      <c r="N151" s="90"/>
      <c r="O151" s="17"/>
    </row>
    <row r="153" spans="4:17">
      <c r="N153" s="90"/>
      <c r="O153" s="17"/>
    </row>
    <row r="154" spans="4:17">
      <c r="N154" s="90"/>
      <c r="O154" s="17"/>
    </row>
  </sheetData>
  <dataConsolidate/>
  <mergeCells count="57">
    <mergeCell ref="A8:B8"/>
    <mergeCell ref="A12:B12"/>
    <mergeCell ref="A13:B13"/>
    <mergeCell ref="C8:D8"/>
    <mergeCell ref="A3:B3"/>
    <mergeCell ref="A4:B4"/>
    <mergeCell ref="A5:B5"/>
    <mergeCell ref="C9:D9"/>
    <mergeCell ref="C3:D3"/>
    <mergeCell ref="C4:D4"/>
    <mergeCell ref="C5:D5"/>
    <mergeCell ref="C6:D6"/>
    <mergeCell ref="C7:D7"/>
    <mergeCell ref="A6:B6"/>
    <mergeCell ref="A7:B7"/>
    <mergeCell ref="A9:B9"/>
    <mergeCell ref="A11:B11"/>
    <mergeCell ref="C41:H41"/>
    <mergeCell ref="C42:H42"/>
    <mergeCell ref="C44:H44"/>
    <mergeCell ref="F21:G21"/>
    <mergeCell ref="C11:D11"/>
    <mergeCell ref="C13:D13"/>
    <mergeCell ref="C43:H43"/>
    <mergeCell ref="C35:H35"/>
    <mergeCell ref="C36:H36"/>
    <mergeCell ref="C38:H38"/>
    <mergeCell ref="C39:H39"/>
    <mergeCell ref="C40:H40"/>
    <mergeCell ref="C37:H37"/>
    <mergeCell ref="C51:H51"/>
    <mergeCell ref="C52:H52"/>
    <mergeCell ref="C53:H53"/>
    <mergeCell ref="C45:H45"/>
    <mergeCell ref="C46:H46"/>
    <mergeCell ref="C47:H47"/>
    <mergeCell ref="C48:H48"/>
    <mergeCell ref="C49:H49"/>
    <mergeCell ref="C50:H50"/>
    <mergeCell ref="C59:H59"/>
    <mergeCell ref="C60:H60"/>
    <mergeCell ref="C61:H61"/>
    <mergeCell ref="C62:H62"/>
    <mergeCell ref="C63:H63"/>
    <mergeCell ref="C54:H54"/>
    <mergeCell ref="C55:H55"/>
    <mergeCell ref="C56:H56"/>
    <mergeCell ref="C57:H57"/>
    <mergeCell ref="C58:H58"/>
    <mergeCell ref="O11:S11"/>
    <mergeCell ref="O12:S12"/>
    <mergeCell ref="O13:S13"/>
    <mergeCell ref="O5:S5"/>
    <mergeCell ref="O6:S6"/>
    <mergeCell ref="O7:S7"/>
    <mergeCell ref="O8:S8"/>
    <mergeCell ref="O10:S10"/>
  </mergeCells>
  <phoneticPr fontId="0" type="noConversion"/>
  <conditionalFormatting sqref="Y19:AD20 B19 AA33 Y22 O19:R31 T19:X31 S21:S31 S19 A21:G22 I21:J22 H20:H21 Z21:AU31 E19:J19 L19:M31 A23:J31">
    <cfRule type="cellIs" dxfId="8" priority="10" stopIfTrue="1" operator="equal">
      <formula>0</formula>
    </cfRule>
  </conditionalFormatting>
  <conditionalFormatting sqref="O96 Z70:Z76 Z81:Z82 Z84 Z86:Z87 C35:C63">
    <cfRule type="cellIs" dxfId="7" priority="11" stopIfTrue="1" operator="equal">
      <formula>"OK"</formula>
    </cfRule>
  </conditionalFormatting>
  <conditionalFormatting sqref="S20">
    <cfRule type="cellIs" dxfId="6" priority="6" stopIfTrue="1" operator="equal">
      <formula>0</formula>
    </cfRule>
  </conditionalFormatting>
  <conditionalFormatting sqref="D19">
    <cfRule type="cellIs" dxfId="5" priority="5" stopIfTrue="1" operator="equal">
      <formula>0</formula>
    </cfRule>
  </conditionalFormatting>
  <conditionalFormatting sqref="H22">
    <cfRule type="cellIs" dxfId="4" priority="4" stopIfTrue="1" operator="equal">
      <formula>0</formula>
    </cfRule>
  </conditionalFormatting>
  <conditionalFormatting sqref="K21:K31 K19">
    <cfRule type="cellIs" dxfId="3" priority="1" stopIfTrue="1" operator="equal">
      <formula>0</formula>
    </cfRule>
  </conditionalFormatting>
  <pageMargins left="0.75" right="0.75" top="1" bottom="1" header="0.4921259845" footer="0.4921259845"/>
  <pageSetup paperSize="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G372"/>
  <sheetViews>
    <sheetView workbookViewId="0">
      <selection activeCell="A78" sqref="A78"/>
    </sheetView>
  </sheetViews>
  <sheetFormatPr baseColWidth="10" defaultColWidth="9.140625" defaultRowHeight="12.75"/>
  <cols>
    <col min="1" max="1" width="6.140625" customWidth="1"/>
    <col min="2" max="2" width="11.28515625" bestFit="1" customWidth="1"/>
    <col min="3" max="3" width="10.140625" bestFit="1" customWidth="1"/>
    <col min="6" max="6" width="10.140625" customWidth="1"/>
    <col min="7" max="7" width="9.28515625" customWidth="1"/>
    <col min="10" max="10" width="11.140625" bestFit="1" customWidth="1"/>
    <col min="14" max="14" width="10.42578125" bestFit="1" customWidth="1"/>
    <col min="19" max="19" width="11.85546875" customWidth="1"/>
    <col min="20" max="20" width="9.5703125" bestFit="1" customWidth="1"/>
    <col min="33" max="33" width="10.85546875" bestFit="1" customWidth="1"/>
    <col min="37" max="37" width="10.85546875" bestFit="1" customWidth="1"/>
  </cols>
  <sheetData>
    <row r="1" spans="1:162" s="5" customFormat="1">
      <c r="G1"/>
    </row>
    <row r="2" spans="1:162" s="5" customFormat="1" ht="13.5" thickBot="1">
      <c r="C2" s="5" t="str">
        <f>Measures!A19</f>
        <v>Measures</v>
      </c>
      <c r="G2" s="27"/>
      <c r="H2" s="5">
        <f>Measures!F19</f>
        <v>0</v>
      </c>
      <c r="I2" s="5">
        <f>Measures!G19</f>
        <v>0</v>
      </c>
      <c r="J2" s="5">
        <f>Measures!H19</f>
        <v>0</v>
      </c>
      <c r="K2" s="5">
        <f>Measures!I19</f>
        <v>0</v>
      </c>
      <c r="M2" s="5">
        <f>Measures!Q19</f>
        <v>0</v>
      </c>
      <c r="N2" s="21"/>
      <c r="O2" s="21"/>
      <c r="P2" s="5">
        <f>Measures!R19</f>
        <v>0</v>
      </c>
      <c r="Q2" s="5" t="str">
        <f>Measures!Y19</f>
        <v>Optional information: Glass pane</v>
      </c>
      <c r="U2" s="5">
        <f>Measures!Z19</f>
        <v>0</v>
      </c>
      <c r="V2" s="5">
        <f>Measures!AA19</f>
        <v>0</v>
      </c>
      <c r="BG2" s="5">
        <f>Measures!AP19</f>
        <v>0</v>
      </c>
      <c r="BJ2" s="5">
        <f>Measures!AQ19</f>
        <v>0</v>
      </c>
      <c r="BM2" s="5">
        <f>Measures!AR19</f>
        <v>0</v>
      </c>
      <c r="BO2" s="5">
        <f>Measures!AS19</f>
        <v>0</v>
      </c>
      <c r="BR2" s="5">
        <f>Measures!AT19</f>
        <v>0</v>
      </c>
      <c r="BU2" s="5">
        <f>Measures!AU19</f>
        <v>0</v>
      </c>
    </row>
    <row r="3" spans="1:162" s="5" customFormat="1">
      <c r="C3" s="5" t="str">
        <f>Measures!A21</f>
        <v xml:space="preserve">Balgony </v>
      </c>
      <c r="D3" s="5" t="str">
        <f>Measures!B21</f>
        <v xml:space="preserve">start </v>
      </c>
      <c r="E3" s="5" t="str">
        <f>Measures!C21</f>
        <v>end</v>
      </c>
      <c r="F3" s="5">
        <f>Measures!D21</f>
        <v>0</v>
      </c>
      <c r="G3" s="5">
        <f>Measures!E21</f>
        <v>0</v>
      </c>
      <c r="H3" s="5" t="str">
        <f>Measures!F21</f>
        <v>Openings</v>
      </c>
      <c r="I3" s="5">
        <f>Measures!G21</f>
        <v>0</v>
      </c>
      <c r="J3" s="5" t="str">
        <f>Measures!H20</f>
        <v>System</v>
      </c>
      <c r="K3" s="5" t="str">
        <f>Measures!I21</f>
        <v>Corner</v>
      </c>
      <c r="N3" s="5" t="str">
        <f>Measures!O20</f>
        <v>Movement of</v>
      </c>
      <c r="O3" s="5">
        <f>Measures!P20</f>
        <v>0</v>
      </c>
      <c r="P3" s="5">
        <f>Measures!Q20</f>
        <v>0</v>
      </c>
      <c r="Q3" s="5">
        <f>Measures!R20</f>
        <v>0</v>
      </c>
      <c r="R3" s="21"/>
      <c r="S3" s="21"/>
      <c r="T3" s="21"/>
      <c r="U3" s="5">
        <f>Measures!V20</f>
        <v>0</v>
      </c>
      <c r="V3" s="5">
        <f>Measures!W20</f>
        <v>0</v>
      </c>
      <c r="BF3" s="5">
        <f>Measures!AN20</f>
        <v>0</v>
      </c>
      <c r="BI3" s="5">
        <f>Measures!AO20</f>
        <v>0</v>
      </c>
      <c r="BK3" s="5">
        <f>Measures!AP20</f>
        <v>0</v>
      </c>
      <c r="BN3" s="5">
        <f>Measures!AQ20</f>
        <v>0</v>
      </c>
      <c r="BQ3" s="5">
        <f>Measures!AR20</f>
        <v>0</v>
      </c>
      <c r="BS3" s="5">
        <f>Measures!AS20</f>
        <v>0</v>
      </c>
      <c r="BV3" s="5">
        <f>Measures!AT20</f>
        <v>0</v>
      </c>
      <c r="BY3" s="5">
        <f>Measures!AU20</f>
        <v>0</v>
      </c>
    </row>
    <row r="4" spans="1:162" s="5" customFormat="1">
      <c r="A4" s="5">
        <v>3</v>
      </c>
      <c r="C4" s="5" t="str">
        <f>Measures!A22</f>
        <v>side code</v>
      </c>
      <c r="D4" s="5" t="str">
        <f>Measures!B22</f>
        <v>angle</v>
      </c>
      <c r="E4" s="5" t="str">
        <f>Measures!C22</f>
        <v>angle</v>
      </c>
      <c r="F4" s="5" t="str">
        <f>Measures!D22</f>
        <v>Length</v>
      </c>
      <c r="G4" s="5" t="str">
        <f>Measures!E22</f>
        <v>Height</v>
      </c>
      <c r="H4" s="5" t="str">
        <f>Measures!F22</f>
        <v>Left</v>
      </c>
      <c r="I4" s="5" t="str">
        <f>Measures!G22</f>
        <v>Right</v>
      </c>
      <c r="J4" s="5" t="str">
        <f>Measures!H21</f>
        <v>Angle</v>
      </c>
      <c r="N4" s="5" t="str">
        <f>Measures!O21</f>
        <v>strart hinge</v>
      </c>
      <c r="O4" s="5">
        <f>Measures!P21</f>
        <v>0</v>
      </c>
      <c r="P4" s="5" t="str">
        <f>Measures!Q21</f>
        <v>Lenghthen of profiles</v>
      </c>
      <c r="Q4" s="5">
        <f>Measures!R21</f>
        <v>0</v>
      </c>
      <c r="R4" s="5" t="str">
        <f>Measures!S21</f>
        <v>Sliding</v>
      </c>
      <c r="S4" s="5">
        <f>Measures!T21</f>
        <v>0</v>
      </c>
      <c r="U4" s="5" t="str">
        <f>Measures!V21</f>
        <v>Edge seal</v>
      </c>
      <c r="V4" s="5">
        <f>Measures!W21</f>
        <v>0</v>
      </c>
      <c r="W4" s="44" t="s">
        <v>17</v>
      </c>
      <c r="X4" s="44"/>
      <c r="Y4" s="22">
        <v>1</v>
      </c>
      <c r="Z4" s="22"/>
      <c r="AA4" s="44" t="s">
        <v>17</v>
      </c>
      <c r="AB4" s="44"/>
      <c r="AC4" s="22">
        <v>2</v>
      </c>
      <c r="AD4" s="22"/>
      <c r="AE4" s="44" t="s">
        <v>17</v>
      </c>
      <c r="AF4" s="44"/>
      <c r="AG4" s="22">
        <v>3</v>
      </c>
      <c r="AH4" s="22"/>
      <c r="AI4" s="44" t="s">
        <v>17</v>
      </c>
      <c r="AJ4" s="44"/>
      <c r="AK4" s="22">
        <v>4</v>
      </c>
      <c r="AL4" s="22"/>
      <c r="AM4" s="44" t="s">
        <v>17</v>
      </c>
      <c r="AN4" s="44"/>
      <c r="AO4" s="22">
        <v>5</v>
      </c>
      <c r="AP4" s="22"/>
      <c r="AQ4" s="44" t="s">
        <v>17</v>
      </c>
      <c r="AR4" s="44"/>
      <c r="AS4" s="22">
        <v>6</v>
      </c>
      <c r="AT4" s="22"/>
      <c r="AU4" s="44" t="s">
        <v>17</v>
      </c>
      <c r="AV4" s="44"/>
      <c r="AW4" s="22">
        <v>7</v>
      </c>
      <c r="AX4" s="22"/>
      <c r="AY4" s="44" t="s">
        <v>17</v>
      </c>
      <c r="AZ4" s="44"/>
      <c r="BA4" s="22">
        <v>8</v>
      </c>
      <c r="BB4" s="22"/>
      <c r="BC4" s="44" t="s">
        <v>17</v>
      </c>
      <c r="BD4" s="44"/>
      <c r="BE4" s="22">
        <v>9</v>
      </c>
      <c r="BF4" s="22"/>
      <c r="BG4" s="44" t="s">
        <v>17</v>
      </c>
      <c r="BH4" s="44"/>
      <c r="BI4" s="22">
        <v>10</v>
      </c>
      <c r="BJ4" s="22"/>
      <c r="BK4" s="44" t="s">
        <v>17</v>
      </c>
      <c r="BL4" s="44"/>
      <c r="BM4" s="22">
        <v>11</v>
      </c>
      <c r="BN4" s="22"/>
      <c r="BO4" s="44" t="s">
        <v>17</v>
      </c>
      <c r="BP4" s="44"/>
      <c r="BQ4" s="22">
        <v>12</v>
      </c>
      <c r="BR4" s="22"/>
      <c r="BS4" s="44" t="s">
        <v>17</v>
      </c>
      <c r="BT4" s="44"/>
      <c r="BU4" s="22">
        <v>13</v>
      </c>
      <c r="BV4" s="22"/>
      <c r="BW4" s="44" t="s">
        <v>17</v>
      </c>
      <c r="BX4" s="44"/>
      <c r="BY4" s="22">
        <v>14</v>
      </c>
      <c r="BZ4" s="22"/>
      <c r="CA4" s="44" t="s">
        <v>17</v>
      </c>
      <c r="CB4" s="44"/>
      <c r="CC4" s="22">
        <v>15</v>
      </c>
      <c r="CD4" s="22"/>
      <c r="CE4" s="44" t="s">
        <v>17</v>
      </c>
      <c r="CF4" s="44"/>
      <c r="CG4" s="22">
        <v>16</v>
      </c>
      <c r="CH4" s="22"/>
      <c r="CI4" s="44" t="s">
        <v>17</v>
      </c>
      <c r="CJ4" s="44"/>
      <c r="CK4" s="22">
        <v>17</v>
      </c>
      <c r="CL4" s="22"/>
      <c r="CM4" s="44" t="s">
        <v>17</v>
      </c>
      <c r="CN4" s="44"/>
      <c r="CO4" s="22">
        <v>18</v>
      </c>
      <c r="CP4" s="22"/>
      <c r="CQ4" s="44" t="s">
        <v>17</v>
      </c>
      <c r="CR4" s="44"/>
      <c r="CS4" s="22">
        <v>19</v>
      </c>
      <c r="CT4" s="22"/>
      <c r="CU4" s="44" t="s">
        <v>17</v>
      </c>
      <c r="CV4" s="44"/>
      <c r="CW4" s="22">
        <v>20</v>
      </c>
      <c r="CX4" s="22"/>
      <c r="CY4" s="44"/>
      <c r="CZ4" s="79" t="s">
        <v>218</v>
      </c>
      <c r="DA4" s="144" t="s">
        <v>219</v>
      </c>
      <c r="DB4" s="22"/>
      <c r="DC4" s="44"/>
      <c r="DD4" s="44"/>
      <c r="DE4" s="22"/>
      <c r="DI4" s="5" t="s">
        <v>52</v>
      </c>
      <c r="DL4" s="5" t="s">
        <v>52</v>
      </c>
      <c r="ED4" s="5" t="s">
        <v>435</v>
      </c>
      <c r="EX4" s="5" t="s">
        <v>669</v>
      </c>
      <c r="EZ4" s="5" t="s">
        <v>670</v>
      </c>
      <c r="FB4" s="5" t="s">
        <v>671</v>
      </c>
      <c r="FE4" s="5" t="s">
        <v>673</v>
      </c>
    </row>
    <row r="5" spans="1:162" s="5" customFormat="1">
      <c r="A5" s="5" t="str">
        <f>Measures!N22</f>
        <v>glass thickness</v>
      </c>
      <c r="J5">
        <f>Measures!H22</f>
        <v>0</v>
      </c>
      <c r="K5" s="5" t="s">
        <v>30</v>
      </c>
      <c r="L5" s="5" t="s">
        <v>31</v>
      </c>
      <c r="N5" s="5" t="str">
        <f>Measures!O22</f>
        <v>Left</v>
      </c>
      <c r="O5" s="5" t="str">
        <f>Measures!P22</f>
        <v>Right</v>
      </c>
      <c r="P5" s="5" t="str">
        <f>Measures!Q22</f>
        <v>Left</v>
      </c>
      <c r="Q5" s="5" t="str">
        <f>Measures!R22</f>
        <v>Right</v>
      </c>
      <c r="R5" s="5" t="str">
        <f>Measures!S22</f>
        <v>Left</v>
      </c>
      <c r="S5" s="5" t="str">
        <f>Measures!T22</f>
        <v>Right</v>
      </c>
      <c r="U5" s="5" t="str">
        <f>Measures!V22</f>
        <v>Left</v>
      </c>
      <c r="V5" s="5" t="str">
        <f>Measures!W22</f>
        <v>Right</v>
      </c>
      <c r="W5" s="5" t="s">
        <v>114</v>
      </c>
      <c r="X5" s="5" t="s">
        <v>115</v>
      </c>
      <c r="Y5" s="5" t="s">
        <v>32</v>
      </c>
      <c r="Z5" s="5" t="s">
        <v>33</v>
      </c>
      <c r="AA5" s="5" t="s">
        <v>114</v>
      </c>
      <c r="AB5" s="5" t="s">
        <v>115</v>
      </c>
      <c r="AC5" s="5" t="s">
        <v>32</v>
      </c>
      <c r="AD5" s="5" t="s">
        <v>33</v>
      </c>
      <c r="AE5" s="5" t="s">
        <v>114</v>
      </c>
      <c r="AF5" s="5" t="s">
        <v>115</v>
      </c>
      <c r="AG5" s="5" t="s">
        <v>32</v>
      </c>
      <c r="AH5" s="5" t="s">
        <v>33</v>
      </c>
      <c r="AI5" s="5" t="s">
        <v>114</v>
      </c>
      <c r="AJ5" s="5" t="s">
        <v>115</v>
      </c>
      <c r="AK5" s="5" t="s">
        <v>32</v>
      </c>
      <c r="AL5" s="5" t="s">
        <v>33</v>
      </c>
      <c r="AM5" s="5" t="str">
        <f>Measures!AE22</f>
        <v>Width</v>
      </c>
      <c r="AQ5" s="5" t="str">
        <f>Measures!AF22</f>
        <v>Width</v>
      </c>
      <c r="AU5" s="5" t="str">
        <f>Measures!AG22</f>
        <v>Width</v>
      </c>
      <c r="AY5" s="5" t="str">
        <f>Measures!AH22</f>
        <v>Width</v>
      </c>
      <c r="BC5" s="5" t="str">
        <f>Measures!AI22</f>
        <v>Width</v>
      </c>
      <c r="BG5" s="5" t="str">
        <f>Measures!AJ22</f>
        <v>Width</v>
      </c>
      <c r="BK5" s="5" t="str">
        <f>Measures!AK22</f>
        <v>Width</v>
      </c>
      <c r="BO5" s="5" t="str">
        <f>Measures!AL22</f>
        <v>Width</v>
      </c>
      <c r="BS5" s="5" t="str">
        <f>Measures!AM22</f>
        <v>Width</v>
      </c>
      <c r="BW5" s="5" t="str">
        <f>Measures!AN22</f>
        <v>Width</v>
      </c>
      <c r="CA5" s="5" t="str">
        <f>Measures!AO22</f>
        <v>Width</v>
      </c>
      <c r="CE5" s="5" t="str">
        <f>Measures!AP22</f>
        <v>Width</v>
      </c>
      <c r="CI5" s="5" t="str">
        <f>Measures!AQ22</f>
        <v>Width</v>
      </c>
      <c r="CM5" s="5" t="str">
        <f>Measures!AR22</f>
        <v>Width</v>
      </c>
      <c r="CQ5" s="5" t="str">
        <f>Measures!AS22</f>
        <v>Width</v>
      </c>
      <c r="CU5" s="5" t="str">
        <f>Measures!AT22</f>
        <v>Width</v>
      </c>
      <c r="DA5" s="145" t="s">
        <v>220</v>
      </c>
      <c r="DB5" s="5">
        <v>1</v>
      </c>
      <c r="DD5" s="5" t="s">
        <v>97</v>
      </c>
      <c r="DG5" s="5" t="s">
        <v>164</v>
      </c>
      <c r="DH5" s="5" t="s">
        <v>34</v>
      </c>
      <c r="DI5" s="5" t="s">
        <v>165</v>
      </c>
      <c r="DL5" s="5" t="s">
        <v>166</v>
      </c>
      <c r="DN5" s="5" t="s">
        <v>142</v>
      </c>
      <c r="DQ5" s="5" t="s">
        <v>149</v>
      </c>
      <c r="DT5" s="5" t="s">
        <v>59</v>
      </c>
      <c r="DV5" s="5" t="s">
        <v>152</v>
      </c>
      <c r="DY5" s="5" t="s">
        <v>333</v>
      </c>
      <c r="EA5" s="5" t="s">
        <v>331</v>
      </c>
      <c r="EB5" s="5" t="s">
        <v>332</v>
      </c>
      <c r="ED5" s="5" t="s">
        <v>436</v>
      </c>
      <c r="EG5" s="5" t="s">
        <v>486</v>
      </c>
      <c r="EI5" s="5" t="s">
        <v>487</v>
      </c>
      <c r="EK5" s="5" t="s">
        <v>488</v>
      </c>
      <c r="EM5" s="5" t="s">
        <v>489</v>
      </c>
      <c r="EO5" s="5" t="s">
        <v>490</v>
      </c>
      <c r="EQ5" s="5" t="s">
        <v>491</v>
      </c>
      <c r="ES5" s="5" t="s">
        <v>542</v>
      </c>
      <c r="EV5" s="364" t="s">
        <v>134</v>
      </c>
      <c r="EX5" s="5">
        <v>0</v>
      </c>
    </row>
    <row r="6" spans="1:162">
      <c r="A6" s="5">
        <v>1</v>
      </c>
      <c r="B6" s="5">
        <f>IF(F6=0,0,IF(A6&gt;1,VLOOKUP(A6,I$111:J$114,2),VLOOKUP($A$4+1,I$111:J$114,2)))</f>
        <v>10</v>
      </c>
      <c r="C6">
        <f>Measures!A23</f>
        <v>1</v>
      </c>
      <c r="D6">
        <f>Measures!B23</f>
        <v>90</v>
      </c>
      <c r="E6">
        <f>Measures!C23</f>
        <v>0</v>
      </c>
      <c r="F6">
        <f>Measures!D23</f>
        <v>1750</v>
      </c>
      <c r="G6">
        <f>Measures!E23</f>
        <v>2080</v>
      </c>
      <c r="H6">
        <f>Measures!F23</f>
        <v>3</v>
      </c>
      <c r="I6">
        <f>Measures!G23</f>
        <v>0</v>
      </c>
      <c r="J6">
        <f>Measures!H23</f>
        <v>90</v>
      </c>
      <c r="K6">
        <f>IF(DB5=2,1,IF(DB5=4,1,0))</f>
        <v>0</v>
      </c>
      <c r="L6">
        <f>IF(DB5=3,1,IF(DB5=4,1,0))</f>
        <v>0</v>
      </c>
      <c r="N6">
        <f>MAX(Measures!O23,ED6)</f>
        <v>0</v>
      </c>
      <c r="O6">
        <f>MAX(Measures!P23,EE6)</f>
        <v>0</v>
      </c>
      <c r="P6">
        <f>Measures!Q23</f>
        <v>0</v>
      </c>
      <c r="Q6">
        <f>Measures!R23</f>
        <v>0</v>
      </c>
      <c r="R6">
        <f>DD6-1</f>
        <v>0</v>
      </c>
      <c r="S6">
        <f>DE6-1</f>
        <v>0</v>
      </c>
      <c r="U6" t="str">
        <f>IF(D6&gt;0,VLOOKUP(IF(O118=6,$M$118,O118),$L$119:$N$122,2),0)</f>
        <v>20mm (12)</v>
      </c>
      <c r="V6">
        <f>IF(E6&gt;0,VLOOKUP(IF(P118=6,$N$118,P118),$L$119:$N$122,2),0)</f>
        <v>0</v>
      </c>
      <c r="W6">
        <f>IF($H6&gt;=Y$4,Measures!AA23,0)</f>
        <v>0</v>
      </c>
      <c r="X6">
        <f>IF($H6&gt;=Y$4,0,IF($H6+$I6&gt;=Y$4,Measures!AA23,0))</f>
        <v>0</v>
      </c>
      <c r="Y6">
        <f>IF($H6&gt;0,EA6,0)</f>
        <v>0</v>
      </c>
      <c r="Z6">
        <f>IF($I6&gt;0,EA6-Y6,0)</f>
        <v>0</v>
      </c>
      <c r="AA6">
        <f>IF($H6&gt;=AC$4,Measures!AB23,0)</f>
        <v>0</v>
      </c>
      <c r="AB6">
        <f>IF($H6&gt;=AC$4,0,IF($H6+$I6&gt;=AC$4,Measures!AB23,0))</f>
        <v>0</v>
      </c>
      <c r="AC6">
        <f>IF($EB6=0,0,IF($I6&gt;0,0,IF($H6=AC$4,1,0)))</f>
        <v>0</v>
      </c>
      <c r="AD6">
        <f>IF($EB6=0,0,IF($I6=0,0,IF($H6+$I6=AC$4,1,0)))</f>
        <v>0</v>
      </c>
      <c r="AE6">
        <f>IF($H6&gt;=AG$4,Measures!AC23,0)</f>
        <v>0</v>
      </c>
      <c r="AF6">
        <f>IF($H6&gt;=AG$4,0,IF($H6+$I6&gt;=AG$4,Measures!AC23,0))</f>
        <v>0</v>
      </c>
      <c r="AG6">
        <f>IF($EB6=0,0,IF($I6&gt;0,0,IF($H6=AG$4,1,0)))</f>
        <v>0</v>
      </c>
      <c r="AH6">
        <f>IF($EB6=0,0,IF($I6=0,0,IF($H6+$I6=AG$4,1,0)))</f>
        <v>0</v>
      </c>
      <c r="AI6">
        <f>IF($H6&gt;=AK$4,Measures!AD23,0)</f>
        <v>0</v>
      </c>
      <c r="AJ6">
        <f>IF($H6&gt;=AK$4,0,IF($H6+$I6&gt;=AK$4,Measures!AD23,0))</f>
        <v>0</v>
      </c>
      <c r="AK6">
        <f>IF($EB6=0,0,IF($I6&gt;0,0,IF($H6=AK$4,1,0)))</f>
        <v>0</v>
      </c>
      <c r="AL6">
        <f>IF($EB6=0,0,IF($I6=0,0,IF($H6+$I6=AK$4,1,0)))</f>
        <v>0</v>
      </c>
      <c r="AM6">
        <f>IF($H6&gt;=AO$4,Measures!AE23,0)</f>
        <v>0</v>
      </c>
      <c r="AN6">
        <f>IF($H6&gt;=AO$4,0,IF($H6+$I6&gt;=AO$4,Measures!AE23,0))</f>
        <v>0</v>
      </c>
      <c r="AO6">
        <f>IF($EB6=0,0,IF($I6&gt;0,0,IF($H6=AO$4,1,0)))</f>
        <v>0</v>
      </c>
      <c r="AP6">
        <f>IF($EB6=0,0,IF($I6=0,0,IF($H6+$I6=AO$4,1,0)))</f>
        <v>0</v>
      </c>
      <c r="AQ6">
        <f>IF($H6&gt;=AS$4,Measures!AF23,0)</f>
        <v>0</v>
      </c>
      <c r="AR6">
        <f>IF($H6&gt;=AS$4,0,IF($H6+$I6&gt;=AS$4,Measures!AF23,0))</f>
        <v>0</v>
      </c>
      <c r="AS6">
        <f>IF($EB6=0,0,IF($I6&gt;0,0,IF($H6=AS$4,1,0)))</f>
        <v>0</v>
      </c>
      <c r="AT6">
        <f>IF($EB6=0,0,IF($I6=0,0,IF($H6+$I6=AS$4,1,0)))</f>
        <v>0</v>
      </c>
      <c r="AU6">
        <f>IF($H6&gt;=AW$4,Measures!AG23,0)</f>
        <v>0</v>
      </c>
      <c r="AV6">
        <f>IF($H6&gt;=AW$4,0,IF($H6+$I6&gt;=AW$4,Measures!AG23,0))</f>
        <v>0</v>
      </c>
      <c r="AW6">
        <f>IF($EB6=0,0,IF($I6&gt;0,0,IF($H6=AW$4,1,0)))</f>
        <v>0</v>
      </c>
      <c r="AX6">
        <f>IF($EB6=0,0,IF($I6=0,0,IF($H6+$I6=AW$4,1,0)))</f>
        <v>0</v>
      </c>
      <c r="AY6">
        <f>IF($H6&gt;=BA$4,Measures!AH23,0)</f>
        <v>0</v>
      </c>
      <c r="AZ6">
        <f>IF($H6&gt;=BA$4,0,IF($H6+$I6&gt;=BA$4,Measures!AH23,0))</f>
        <v>0</v>
      </c>
      <c r="BA6">
        <f>IF($EB6=0,0,IF($I6&gt;0,0,IF($H6=BA$4,1,0)))</f>
        <v>0</v>
      </c>
      <c r="BB6">
        <f>IF($EB6=0,0,IF($I6=0,0,IF($H6+$I6=BA$4,1,0)))</f>
        <v>0</v>
      </c>
      <c r="BC6">
        <f>IF($H6&gt;=BE$4,Measures!AI23,0)</f>
        <v>0</v>
      </c>
      <c r="BD6">
        <f>IF($H6&gt;=BE$4,0,IF($H6+$I6&gt;=BE$4,Measures!AI23,0))</f>
        <v>0</v>
      </c>
      <c r="BE6">
        <f>IF($EB6=0,0,IF($I6&gt;0,0,IF($H6=BE$4,1,0)))</f>
        <v>0</v>
      </c>
      <c r="BF6">
        <f>IF($EB6=0,0,IF($I6=0,0,IF($H6+$I6=BE$4,1,0)))</f>
        <v>0</v>
      </c>
      <c r="BG6">
        <f>IF($H6&gt;=BI$4,Measures!AJ23,0)</f>
        <v>0</v>
      </c>
      <c r="BH6">
        <f>IF($H6&gt;=BI$4,0,IF($H6+$I6&gt;=BI$4,Measures!AJ23,0))</f>
        <v>0</v>
      </c>
      <c r="BI6">
        <f>IF($EB6=0,0,IF($I6&gt;0,0,IF($H6=BI$4,1,0)))</f>
        <v>0</v>
      </c>
      <c r="BJ6">
        <f>IF($EB6=0,0,IF($I6=0,0,IF($H6+$I6=BI$4,1,0)))</f>
        <v>0</v>
      </c>
      <c r="BK6">
        <f>IF($H6&gt;=BM$4,Measures!AK23,0)</f>
        <v>0</v>
      </c>
      <c r="BL6">
        <f>IF($H6&gt;=BM$4,0,IF($H6+$I6&gt;=BM$4,Measures!AK23,0))</f>
        <v>0</v>
      </c>
      <c r="BM6">
        <f>IF($EB6=0,0,IF($I6&gt;0,0,IF($H6=BM$4,1,0)))</f>
        <v>0</v>
      </c>
      <c r="BN6">
        <f>IF($EB6=0,0,IF($I6=0,0,IF($H6+$I6=BM$4,1,0)))</f>
        <v>0</v>
      </c>
      <c r="BO6">
        <f>IF($H6&gt;=BQ$4,Measures!AL23,0)</f>
        <v>0</v>
      </c>
      <c r="BP6">
        <f>IF($H6&gt;=BQ$4,0,IF($H6+$I6&gt;=BQ$4,Measures!AL23,0))</f>
        <v>0</v>
      </c>
      <c r="BQ6">
        <f>IF($EB6=0,0,IF($I6&gt;0,0,IF($H6=BQ$4,1,0)))</f>
        <v>0</v>
      </c>
      <c r="BR6">
        <f>IF($EB6=0,0,IF($I6=0,0,IF($H6+$I6=BQ$4,1,0)))</f>
        <v>0</v>
      </c>
      <c r="BS6">
        <f>IF($H6&gt;=BU$4,Measures!AM23,0)</f>
        <v>0</v>
      </c>
      <c r="BT6">
        <f>IF($H6&gt;=BU$4,0,IF($H6+$I6&gt;=BU$4,Measures!AM23,0))</f>
        <v>0</v>
      </c>
      <c r="BU6">
        <f>IF($EB6=0,0,IF($I6&gt;0,0,IF($H6=BU$4,1,0)))</f>
        <v>0</v>
      </c>
      <c r="BV6">
        <f>IF($EB6=0,0,IF($I6=0,0,IF($H6+$I6=BU$4,1,0)))</f>
        <v>0</v>
      </c>
      <c r="BW6">
        <f>IF($H6&gt;=BY$4,Measures!AN23,0)</f>
        <v>0</v>
      </c>
      <c r="BX6">
        <f>IF($H6&gt;=BY$4,0,IF($H6+$I6&gt;=BY$4,Measures!AN23,0))</f>
        <v>0</v>
      </c>
      <c r="BY6">
        <f>IF($EB6=0,0,IF($I6&gt;0,0,IF($H6=BY$4,1,0)))</f>
        <v>0</v>
      </c>
      <c r="BZ6">
        <f>IF($EB6=0,0,IF($I6=0,0,IF($H6+$I6=BY$4,1,0)))</f>
        <v>0</v>
      </c>
      <c r="CA6">
        <f>IF($H6&gt;=CC$4,Measures!AO23,0)</f>
        <v>0</v>
      </c>
      <c r="CB6">
        <f>IF($H6&gt;=CC$4,0,IF($H6+$I6&gt;=CC$4,Measures!AO23,0))</f>
        <v>0</v>
      </c>
      <c r="CC6">
        <f>IF($EB6=0,0,IF($I6&gt;0,0,IF($H6=CC$4,1,0)))</f>
        <v>0</v>
      </c>
      <c r="CD6">
        <f>IF($EB6=0,0,IF($I6=0,0,IF($H6+$I6=CC$4,1,0)))</f>
        <v>0</v>
      </c>
      <c r="CE6">
        <f>IF($H6&gt;=CG$4,Measures!AP23,0)</f>
        <v>0</v>
      </c>
      <c r="CF6">
        <f>IF($H6&gt;=CG$4,0,IF($H6+$I6&gt;=CG$4,Measures!AP23,0))</f>
        <v>0</v>
      </c>
      <c r="CG6">
        <f>IF($EB6=0,0,IF($I6&gt;0,0,IF($H6=CG$4,1,0)))</f>
        <v>0</v>
      </c>
      <c r="CH6">
        <f>IF($EB6=0,0,IF($I6=0,0,IF($H6+$I6=CG$4,1,0)))</f>
        <v>0</v>
      </c>
      <c r="CI6">
        <f>IF($H6&gt;=CK$4,Measures!AQ23,0)</f>
        <v>0</v>
      </c>
      <c r="CJ6">
        <f>IF($H6&gt;=CK$4,0,IF($H6+$I6&gt;=CK$4,Measures!AQ23,0))</f>
        <v>0</v>
      </c>
      <c r="CK6">
        <f>IF($EB6=0,0,IF($I6&gt;0,0,IF($H6=CK$4,1,0)))</f>
        <v>0</v>
      </c>
      <c r="CL6">
        <f>IF($EB6=0,0,IF($I6=0,0,IF($H6+$I6=CK$4,1,0)))</f>
        <v>0</v>
      </c>
      <c r="CM6">
        <f>IF($H6&gt;=CO$4,Measures!AR23,0)</f>
        <v>0</v>
      </c>
      <c r="CN6">
        <f>IF($H6&gt;=CO$4,0,IF($H6+$I6&gt;=CO$4,Measures!AR23,0))</f>
        <v>0</v>
      </c>
      <c r="CO6">
        <f>IF($EB6=0,0,IF($I6&gt;0,0,IF($H6=CO$4,1,0)))</f>
        <v>0</v>
      </c>
      <c r="CP6">
        <f>IF($EB6=0,0,IF($I6=0,0,IF($H6+$I6=CO$4,1,0)))</f>
        <v>0</v>
      </c>
      <c r="CQ6">
        <f>IF($H6&gt;=CS$4,Measures!AS23,0)</f>
        <v>0</v>
      </c>
      <c r="CR6">
        <f>IF($H6&gt;=CS$4,0,IF($H6+$I6&gt;=CS$4,Measures!AS23,0))</f>
        <v>0</v>
      </c>
      <c r="CS6">
        <f>IF($EB6=0,0,IF($I6&gt;0,0,IF($H6=CS$4,1,0)))</f>
        <v>0</v>
      </c>
      <c r="CT6">
        <f>IF($EB6=0,0,IF($I6=0,0,IF($H6+$I6=CS$4,1,0)))</f>
        <v>0</v>
      </c>
      <c r="CU6">
        <f>IF($H6&gt;=CW$4,Measures!AT23,0)</f>
        <v>0</v>
      </c>
      <c r="CV6">
        <f>IF($H6&gt;=CW$4,0,IF($H6+$I6&gt;=CW$4,Measures!AT23,0))</f>
        <v>0</v>
      </c>
      <c r="CW6">
        <f>IF($EB6=0,0,IF($I6&gt;0,0,IF($H6=CW$4,1,0)))</f>
        <v>0</v>
      </c>
      <c r="CX6">
        <f>IF($EB6=0,0,IF($I6=0,0,IF($H6+$I6=CW$4,1,0)))</f>
        <v>0</v>
      </c>
      <c r="DA6" s="5" t="s">
        <v>156</v>
      </c>
      <c r="DB6">
        <v>1</v>
      </c>
      <c r="DD6">
        <v>1</v>
      </c>
      <c r="DE6">
        <v>1</v>
      </c>
      <c r="DG6">
        <f>SUM(Y6,AC6,AG6,AK6,AO6,AS6,AW6,BA6,BE6,BI6,BM6,BQ6,BU6,BY6,CC6,CG6,CK6,CO6,CS6,CW6)</f>
        <v>0</v>
      </c>
      <c r="DH6">
        <f>SUM(Z6,AD6,AH6,AL6,AP6,AT6,AX6,BB6,BF6,BJ6,BN6,BR6,BV6,BZ6,CD6,CH6,CL6,CP6,CT6,CX6)</f>
        <v>0</v>
      </c>
      <c r="DI6">
        <f t="shared" ref="DI6:DI14" si="0">IF(H6&gt;1,Y6,0)</f>
        <v>0</v>
      </c>
      <c r="DL6">
        <f t="shared" ref="DL6:DL14" si="1">IF(DH6=0,0,IF(Z6=1,0,1))</f>
        <v>0</v>
      </c>
      <c r="DO6">
        <f t="shared" ref="DO6:DO13" si="2">IF(L6&gt;0,IF(DJ6+DL7&gt;0,1,0),0)</f>
        <v>0</v>
      </c>
      <c r="DQ6">
        <f>P6*R6</f>
        <v>0</v>
      </c>
      <c r="DR6">
        <f>Q6*S6</f>
        <v>0</v>
      </c>
      <c r="DT6">
        <f>F6+P6+Q6</f>
        <v>1750</v>
      </c>
      <c r="DV6">
        <f t="shared" ref="DV6:DV13" si="3">IF(J6*(L6+K7)=0,0,IF(J6*(L6+K7)=Q38,0,IF(J6*(L6+K7)=Q39,0,1)))</f>
        <v>0</v>
      </c>
      <c r="DY6">
        <v>1</v>
      </c>
      <c r="DZ6">
        <v>1</v>
      </c>
      <c r="EA6">
        <f>DY6-1</f>
        <v>0</v>
      </c>
      <c r="EB6">
        <f>DZ6-1</f>
        <v>0</v>
      </c>
      <c r="ED6">
        <f t="shared" ref="ED6:ED14" si="4">IF(K6&gt;0,0,IF(H6&lt;=0,0,IF(D71&gt;22.5,$AC$112,IF(D71&gt;0,$AC$113,0))))</f>
        <v>0</v>
      </c>
      <c r="EE6">
        <f t="shared" ref="EE6:EE14" si="5">IF(L6&gt;0,0,IF(I6&lt;=0,0,IF(E71&gt;22.5,$AC$112,IF(E71&gt;0,$AC$113,0))))</f>
        <v>0</v>
      </c>
      <c r="EG6">
        <f>IF(K6&gt;0,0,H6-DG6)</f>
        <v>3</v>
      </c>
      <c r="EH6">
        <f>IF(L6&gt;0,0,I6-DH6)</f>
        <v>0</v>
      </c>
      <c r="EI6">
        <f>IF(K7&gt;0,H7+EI7,0)</f>
        <v>0</v>
      </c>
      <c r="EJ6" s="10">
        <f t="shared" ref="EJ6:EJ13" si="6">IF(L5&gt;0,I5+EJ5,0)</f>
        <v>0</v>
      </c>
      <c r="EK6">
        <f>IF(EG6&gt;0,EG6+EI6,0)</f>
        <v>3</v>
      </c>
      <c r="EL6">
        <f>IF(EH6&gt;0,EH6+EJ6,0)</f>
        <v>0</v>
      </c>
      <c r="EM6">
        <f>IF(EK6=1,1,0)</f>
        <v>0</v>
      </c>
      <c r="EN6">
        <f>IF(EL6=1,1,0)</f>
        <v>0</v>
      </c>
      <c r="EO6">
        <f>IF(EK6=0,0,IF(EM6&gt;0,0,IF(EK6&lt;=6,1,0)))</f>
        <v>1</v>
      </c>
      <c r="EP6">
        <f>IF(EL6=0,0,IF(EN6&gt;0,0,IF(EL6&lt;=6,1,0)))</f>
        <v>0</v>
      </c>
      <c r="EQ6">
        <f>IF(EK6=0,0,IF(EM6&gt;0,0,IF(EO6&gt;0,0,IF(EK6&lt;=9,1,0))))</f>
        <v>0</v>
      </c>
      <c r="ER6">
        <f>IF(EL6=0,0,IF(EN6&gt;0,0,IF(EP6&gt;0,0,IF(EL6&lt;=9,1,0))))</f>
        <v>0</v>
      </c>
      <c r="ES6">
        <f>IF(J6&gt;0,1,0)</f>
        <v>1</v>
      </c>
      <c r="EV6" s="365"/>
      <c r="EX6">
        <f>IF(EX5*K6=1,1,IF(K6=0,IF((H6-Y6)*K7=1,1,0),0))</f>
        <v>0</v>
      </c>
      <c r="EY6" s="10">
        <f>IF(EY7*L6=1,1,0)</f>
        <v>0</v>
      </c>
      <c r="EZ6">
        <f>IF(EX6=1,IF(W21=1,1,0),0)</f>
        <v>0</v>
      </c>
      <c r="FA6">
        <f t="shared" ref="FA6:FA10" si="7">IF(EY6=1,IF(X21-AD6=1,1,0),0)</f>
        <v>0</v>
      </c>
      <c r="FB6" s="10">
        <f>IF(DF21=0,0,IF(DF21&lt;DF22,DF22-DI6,DF21))</f>
        <v>3</v>
      </c>
      <c r="FC6" s="10">
        <f>IF(DG21=0,0,IF(DG21&lt;DG20,DG20-DL6,DG21))</f>
        <v>0</v>
      </c>
      <c r="FE6">
        <f>IF(EZ6&gt;0,VLOOKUP(FB6,$AE$80:$AF$87,2),0)</f>
        <v>0</v>
      </c>
      <c r="FF6">
        <f>IF(FA6&gt;0,VLOOKUP(FC6,$AE$80:$AF$87,2),0)</f>
        <v>0</v>
      </c>
    </row>
    <row r="7" spans="1:162">
      <c r="A7" s="5">
        <v>1</v>
      </c>
      <c r="B7" s="5">
        <f t="shared" ref="B7:B14" si="8">IF(F7=0,0,IF(A7&gt;1,VLOOKUP(A7,I$111:J$114,2),VLOOKUP($A$4+1,I$111:J$114,2)))</f>
        <v>10</v>
      </c>
      <c r="C7">
        <f>Measures!A24</f>
        <v>2</v>
      </c>
      <c r="D7">
        <f>Measures!B24</f>
        <v>0</v>
      </c>
      <c r="E7">
        <f>Measures!C24</f>
        <v>90</v>
      </c>
      <c r="F7">
        <f>Measures!D24</f>
        <v>7164.5</v>
      </c>
      <c r="G7">
        <f>Measures!E24</f>
        <v>2080</v>
      </c>
      <c r="H7">
        <f>Measures!F24</f>
        <v>0</v>
      </c>
      <c r="I7">
        <f>Measures!G24</f>
        <v>9</v>
      </c>
      <c r="J7">
        <f>Measures!H24</f>
        <v>0</v>
      </c>
      <c r="K7">
        <f t="shared" ref="K7:K14" si="9">IF(DB6=2,1,IF(DB6=4,1,0))</f>
        <v>0</v>
      </c>
      <c r="L7">
        <f t="shared" ref="L7:L15" si="10">IF(DB6=3,1,IF(DB6=4,1,0))</f>
        <v>0</v>
      </c>
      <c r="N7">
        <f>MAX(Measures!O24,ED7)</f>
        <v>0</v>
      </c>
      <c r="O7">
        <f>MAX(Measures!P24,EE7)</f>
        <v>0</v>
      </c>
      <c r="P7">
        <f>Measures!Q24</f>
        <v>0</v>
      </c>
      <c r="Q7">
        <f>Measures!R24</f>
        <v>0</v>
      </c>
      <c r="R7">
        <f t="shared" ref="R7:R14" si="11">DD7-1</f>
        <v>0</v>
      </c>
      <c r="S7">
        <f t="shared" ref="S7:S14" si="12">DE7-1</f>
        <v>0</v>
      </c>
      <c r="U7">
        <f t="shared" ref="U7:U14" si="13">IF(D7&gt;0,VLOOKUP(IF(O119=6,$M$118,O119),$L$119:$N$122,2),0)</f>
        <v>0</v>
      </c>
      <c r="V7" t="str">
        <f t="shared" ref="V7:V14" si="14">IF(E7&gt;0,VLOOKUP(IF(P119=6,$N$118,P119),$L$119:$N$122,2),0)</f>
        <v>20mm (12)</v>
      </c>
      <c r="W7">
        <f>IF($H7&gt;=Y$4,Measures!AA24,0)</f>
        <v>0</v>
      </c>
      <c r="X7">
        <f>IF($H7&gt;=Y$4,0,IF($H7+$I7&gt;=Y$4,Measures!AA24,0))</f>
        <v>0</v>
      </c>
      <c r="Y7">
        <f t="shared" ref="Y7:Y14" si="15">IF($H7&gt;0,EA7,0)</f>
        <v>0</v>
      </c>
      <c r="Z7">
        <f t="shared" ref="Z7:Z14" si="16">IF($I7&gt;0,EA7-Y7,0)</f>
        <v>0</v>
      </c>
      <c r="AA7">
        <f>IF($H7&gt;=AC$4,Measures!AB24,0)</f>
        <v>0</v>
      </c>
      <c r="AB7">
        <f>IF($H7&gt;=AC$4,0,IF($H7+$I7&gt;=AC$4,Measures!AB24,0))</f>
        <v>0</v>
      </c>
      <c r="AC7">
        <f t="shared" ref="AC7:AC14" si="17">IF($EB7=0,0,IF($I7&gt;0,0,IF($H7=AC$4,1,0)))</f>
        <v>0</v>
      </c>
      <c r="AD7">
        <f t="shared" ref="AD7:AD14" si="18">IF($EB7=0,0,IF($I7=0,0,IF($H7+$I7=AC$4,1,0)))</f>
        <v>0</v>
      </c>
      <c r="AE7">
        <f>IF($H7&gt;=AG$4,Measures!AC24,0)</f>
        <v>0</v>
      </c>
      <c r="AF7">
        <f>IF($H7&gt;=AG$4,0,IF($H7+$I7&gt;=AG$4,Measures!AC24,0))</f>
        <v>0</v>
      </c>
      <c r="AG7">
        <f t="shared" ref="AG7:AG14" si="19">IF($EB7=0,0,IF($I7&gt;0,0,IF($H7=AG$4,1,0)))</f>
        <v>0</v>
      </c>
      <c r="AH7">
        <f t="shared" ref="AH7:AH14" si="20">IF($EB7=0,0,IF($I7=0,0,IF($H7+$I7=AG$4,1,0)))</f>
        <v>0</v>
      </c>
      <c r="AI7">
        <f>IF($H7&gt;=AK$4,Measures!AD24,0)</f>
        <v>0</v>
      </c>
      <c r="AJ7">
        <f>IF($H7&gt;=AK$4,0,IF($H7+$I7&gt;=AK$4,Measures!AD24,0))</f>
        <v>0</v>
      </c>
      <c r="AK7">
        <f t="shared" ref="AK7:AK14" si="21">IF($EB7=0,0,IF($I7&gt;0,0,IF($H7=AK$4,1,0)))</f>
        <v>0</v>
      </c>
      <c r="AL7">
        <f t="shared" ref="AL7:AL14" si="22">IF($EB7=0,0,IF($I7=0,0,IF($H7+$I7=AK$4,1,0)))</f>
        <v>0</v>
      </c>
      <c r="AM7">
        <f>IF($H7&gt;=AO$4,Measures!AE24,0)</f>
        <v>0</v>
      </c>
      <c r="AN7">
        <f>IF($H7&gt;=AO$4,0,IF($H7+$I7&gt;=AO$4,Measures!AE24,0))</f>
        <v>0</v>
      </c>
      <c r="AO7">
        <f t="shared" ref="AO7:AO14" si="23">IF($EB7=0,0,IF($I7&gt;0,0,IF($H7=AO$4,1,0)))</f>
        <v>0</v>
      </c>
      <c r="AP7">
        <f t="shared" ref="AP7:AP14" si="24">IF($EB7=0,0,IF($I7=0,0,IF($H7+$I7=AO$4,1,0)))</f>
        <v>0</v>
      </c>
      <c r="AQ7">
        <f>IF($H7&gt;=AS$4,Measures!AF24,0)</f>
        <v>0</v>
      </c>
      <c r="AR7">
        <f>IF($H7&gt;=AS$4,0,IF($H7+$I7&gt;=AS$4,Measures!AF24,0))</f>
        <v>0</v>
      </c>
      <c r="AS7">
        <f t="shared" ref="AS7:AS14" si="25">IF($EB7=0,0,IF($I7&gt;0,0,IF($H7=AS$4,1,0)))</f>
        <v>0</v>
      </c>
      <c r="AT7">
        <f t="shared" ref="AT7:AT14" si="26">IF($EB7=0,0,IF($I7=0,0,IF($H7+$I7=AS$4,1,0)))</f>
        <v>0</v>
      </c>
      <c r="AU7">
        <f>IF($H7&gt;=AW$4,Measures!AG24,0)</f>
        <v>0</v>
      </c>
      <c r="AV7">
        <f>IF($H7&gt;=AW$4,0,IF($H7+$I7&gt;=AW$4,Measures!AG24,0))</f>
        <v>0</v>
      </c>
      <c r="AW7">
        <f t="shared" ref="AW7:AW14" si="27">IF($EB7=0,0,IF($I7&gt;0,0,IF($H7=AW$4,1,0)))</f>
        <v>0</v>
      </c>
      <c r="AX7">
        <f t="shared" ref="AX7:AX14" si="28">IF($EB7=0,0,IF($I7=0,0,IF($H7+$I7=AW$4,1,0)))</f>
        <v>0</v>
      </c>
      <c r="AY7">
        <f>IF($H7&gt;=BA$4,Measures!AH24,0)</f>
        <v>0</v>
      </c>
      <c r="AZ7">
        <f>IF($H7&gt;=BA$4,0,IF($H7+$I7&gt;=BA$4,Measures!AH24,0))</f>
        <v>0</v>
      </c>
      <c r="BA7">
        <f t="shared" ref="BA7:BA14" si="29">IF($EB7=0,0,IF($I7&gt;0,0,IF($H7=BA$4,1,0)))</f>
        <v>0</v>
      </c>
      <c r="BB7">
        <f t="shared" ref="BB7:BB14" si="30">IF($EB7=0,0,IF($I7=0,0,IF($H7+$I7=BA$4,1,0)))</f>
        <v>0</v>
      </c>
      <c r="BC7">
        <f>IF($H7&gt;=BE$4,Measures!AI24,0)</f>
        <v>0</v>
      </c>
      <c r="BD7">
        <f>IF($H7&gt;=BE$4,0,IF($H7+$I7&gt;=BE$4,Measures!AI24,0))</f>
        <v>0</v>
      </c>
      <c r="BE7">
        <f t="shared" ref="BE7:BE14" si="31">IF($EB7=0,0,IF($I7&gt;0,0,IF($H7=BE$4,1,0)))</f>
        <v>0</v>
      </c>
      <c r="BF7">
        <f t="shared" ref="BF7:BF14" si="32">IF($EB7=0,0,IF($I7=0,0,IF($H7+$I7=BE$4,1,0)))</f>
        <v>0</v>
      </c>
      <c r="BG7">
        <f>IF($H7&gt;=BI$4,Measures!AJ24,0)</f>
        <v>0</v>
      </c>
      <c r="BH7">
        <f>IF($H7&gt;=BI$4,0,IF($H7+$I7&gt;=BI$4,Measures!AJ24,0))</f>
        <v>0</v>
      </c>
      <c r="BI7">
        <f t="shared" ref="BI7:BI14" si="33">IF($EB7=0,0,IF($I7&gt;0,0,IF($H7=BI$4,1,0)))</f>
        <v>0</v>
      </c>
      <c r="BJ7">
        <f t="shared" ref="BJ7:BJ14" si="34">IF($EB7=0,0,IF($I7=0,0,IF($H7+$I7=BI$4,1,0)))</f>
        <v>0</v>
      </c>
      <c r="BK7">
        <f>IF($H7&gt;=BM$4,Measures!AK24,0)</f>
        <v>0</v>
      </c>
      <c r="BL7">
        <f>IF($H7&gt;=BM$4,0,IF($H7+$I7&gt;=BM$4,Measures!AK24,0))</f>
        <v>0</v>
      </c>
      <c r="BM7">
        <f t="shared" ref="BM7:BM14" si="35">IF($EB7=0,0,IF($I7&gt;0,0,IF($H7=BM$4,1,0)))</f>
        <v>0</v>
      </c>
      <c r="BN7">
        <f t="shared" ref="BN7:BN14" si="36">IF($EB7=0,0,IF($I7=0,0,IF($H7+$I7=BM$4,1,0)))</f>
        <v>0</v>
      </c>
      <c r="BO7">
        <f>IF($H7&gt;=BQ$4,Measures!AL24,0)</f>
        <v>0</v>
      </c>
      <c r="BP7">
        <f>IF($H7&gt;=BQ$4,0,IF($H7+$I7&gt;=BQ$4,Measures!AL24,0))</f>
        <v>0</v>
      </c>
      <c r="BQ7">
        <f t="shared" ref="BQ7:BQ14" si="37">IF($EB7=0,0,IF($I7&gt;0,0,IF($H7=BQ$4,1,0)))</f>
        <v>0</v>
      </c>
      <c r="BR7">
        <f t="shared" ref="BR7:BR14" si="38">IF($EB7=0,0,IF($I7=0,0,IF($H7+$I7=BQ$4,1,0)))</f>
        <v>0</v>
      </c>
      <c r="BS7">
        <f>IF($H7&gt;=BU$4,Measures!AM24,0)</f>
        <v>0</v>
      </c>
      <c r="BT7">
        <f>IF($H7&gt;=BU$4,0,IF($H7+$I7&gt;=BU$4,Measures!AM24,0))</f>
        <v>0</v>
      </c>
      <c r="BU7">
        <f t="shared" ref="BU7:BU14" si="39">IF($EB7=0,0,IF($I7&gt;0,0,IF($H7=BU$4,1,0)))</f>
        <v>0</v>
      </c>
      <c r="BV7">
        <f t="shared" ref="BV7:BV14" si="40">IF($EB7=0,0,IF($I7=0,0,IF($H7+$I7=BU$4,1,0)))</f>
        <v>0</v>
      </c>
      <c r="BW7">
        <f>IF($H7&gt;=BY$4,Measures!AN24,0)</f>
        <v>0</v>
      </c>
      <c r="BX7">
        <f>IF($H7&gt;=BY$4,0,IF($H7+$I7&gt;=BY$4,Measures!AN24,0))</f>
        <v>0</v>
      </c>
      <c r="BY7">
        <f t="shared" ref="BY7:BY14" si="41">IF($EB7=0,0,IF($I7&gt;0,0,IF($H7=BY$4,1,0)))</f>
        <v>0</v>
      </c>
      <c r="BZ7">
        <f t="shared" ref="BZ7:BZ14" si="42">IF($EB7=0,0,IF($I7=0,0,IF($H7+$I7=BY$4,1,0)))</f>
        <v>0</v>
      </c>
      <c r="CA7">
        <f>IF($H7&gt;=CC$4,Measures!AO24,0)</f>
        <v>0</v>
      </c>
      <c r="CB7">
        <f>IF($H7&gt;=CC$4,0,IF($H7+$I7&gt;=CC$4,Measures!AO24,0))</f>
        <v>0</v>
      </c>
      <c r="CC7">
        <f t="shared" ref="CC7:CC14" si="43">IF($EB7=0,0,IF($I7&gt;0,0,IF($H7=CC$4,1,0)))</f>
        <v>0</v>
      </c>
      <c r="CD7">
        <f t="shared" ref="CD7:CD14" si="44">IF($EB7=0,0,IF($I7=0,0,IF($H7+$I7=CC$4,1,0)))</f>
        <v>0</v>
      </c>
      <c r="CE7">
        <f>IF($H7&gt;=CG$4,Measures!AP24,0)</f>
        <v>0</v>
      </c>
      <c r="CF7">
        <f>IF($H7&gt;=CG$4,0,IF($H7+$I7&gt;=CG$4,Measures!AP24,0))</f>
        <v>0</v>
      </c>
      <c r="CG7">
        <f t="shared" ref="CG7:CG14" si="45">IF($EB7=0,0,IF($I7&gt;0,0,IF($H7=CG$4,1,0)))</f>
        <v>0</v>
      </c>
      <c r="CH7">
        <f t="shared" ref="CH7:CH14" si="46">IF($EB7=0,0,IF($I7=0,0,IF($H7+$I7=CG$4,1,0)))</f>
        <v>0</v>
      </c>
      <c r="CI7">
        <f>IF($H7&gt;=CK$4,Measures!AQ24,0)</f>
        <v>0</v>
      </c>
      <c r="CJ7">
        <f>IF($H7&gt;=CK$4,0,IF($H7+$I7&gt;=CK$4,Measures!AQ24,0))</f>
        <v>0</v>
      </c>
      <c r="CK7">
        <f t="shared" ref="CK7:CK14" si="47">IF($EB7=0,0,IF($I7&gt;0,0,IF($H7=CK$4,1,0)))</f>
        <v>0</v>
      </c>
      <c r="CL7">
        <f t="shared" ref="CL7:CL14" si="48">IF($EB7=0,0,IF($I7=0,0,IF($H7+$I7=CK$4,1,0)))</f>
        <v>0</v>
      </c>
      <c r="CM7">
        <f>IF($H7&gt;=CO$4,Measures!AR24,0)</f>
        <v>0</v>
      </c>
      <c r="CN7">
        <f>IF($H7&gt;=CO$4,0,IF($H7+$I7&gt;=CO$4,Measures!AR24,0))</f>
        <v>0</v>
      </c>
      <c r="CO7">
        <f t="shared" ref="CO7:CO14" si="49">IF($EB7=0,0,IF($I7&gt;0,0,IF($H7=CO$4,1,0)))</f>
        <v>0</v>
      </c>
      <c r="CP7">
        <f t="shared" ref="CP7:CP14" si="50">IF($EB7=0,0,IF($I7=0,0,IF($H7+$I7=CO$4,1,0)))</f>
        <v>0</v>
      </c>
      <c r="CQ7">
        <f>IF($H7&gt;=CS$4,Measures!AS24,0)</f>
        <v>0</v>
      </c>
      <c r="CR7">
        <f>IF($H7&gt;=CS$4,0,IF($H7+$I7&gt;=CS$4,Measures!AS24,0))</f>
        <v>0</v>
      </c>
      <c r="CS7">
        <f t="shared" ref="CS7:CS14" si="51">IF($EB7=0,0,IF($I7&gt;0,0,IF($H7=CS$4,1,0)))</f>
        <v>0</v>
      </c>
      <c r="CT7">
        <f t="shared" ref="CT7:CT14" si="52">IF($EB7=0,0,IF($I7=0,0,IF($H7+$I7=CS$4,1,0)))</f>
        <v>0</v>
      </c>
      <c r="CU7">
        <f>IF($H7&gt;=CW$4,Measures!AT24,0)</f>
        <v>0</v>
      </c>
      <c r="CV7">
        <f>IF($H7&gt;=CW$4,0,IF($H7+$I7&gt;=CW$4,Measures!AT24,0))</f>
        <v>0</v>
      </c>
      <c r="CW7">
        <f t="shared" ref="CW7:CW14" si="53">IF($EB7=0,0,IF($I7&gt;0,0,IF($H7=CW$4,1,0)))</f>
        <v>0</v>
      </c>
      <c r="CX7">
        <f t="shared" ref="CX7:CX14" si="54">IF($EB7=0,0,IF($I7=0,0,IF($H7+$I7=CW$4,1,0)))</f>
        <v>0</v>
      </c>
      <c r="DA7" s="54" t="s">
        <v>157</v>
      </c>
      <c r="DB7">
        <v>1</v>
      </c>
      <c r="DD7">
        <v>1</v>
      </c>
      <c r="DE7">
        <v>1</v>
      </c>
      <c r="DG7">
        <f t="shared" ref="DG7:DG14" si="55">SUM(Y7,AC7,AG7,AK7,AO7,AS7,AW7,BA7,BE7,BI7,BM7,BQ7,BU7,BY7,CC7,CG7,CK7,CO7,CS7,CW7)</f>
        <v>0</v>
      </c>
      <c r="DH7">
        <f t="shared" ref="DH7:DH14" si="56">SUM(Z7,AD7,AH7,AL7,AP7,AT7,AX7,BB7,BF7,BJ7,BN7,BR7,BV7,BZ7,CD7,CH7,CL7,CP7,CT7,CX7)</f>
        <v>0</v>
      </c>
      <c r="DI7">
        <f t="shared" si="0"/>
        <v>0</v>
      </c>
      <c r="DL7">
        <f t="shared" si="1"/>
        <v>0</v>
      </c>
      <c r="DN7">
        <f t="shared" ref="DN7:DN14" si="57">IF(K7&gt;0,IF(DI7+DK6&gt;0,1,0),0)</f>
        <v>0</v>
      </c>
      <c r="DO7">
        <f t="shared" si="2"/>
        <v>0</v>
      </c>
      <c r="DQ7">
        <f t="shared" ref="DQ7:DR14" si="58">P7*R7</f>
        <v>0</v>
      </c>
      <c r="DR7">
        <f t="shared" si="58"/>
        <v>0</v>
      </c>
      <c r="DT7">
        <f t="shared" ref="DT7:DT14" si="59">F7+P7+Q7</f>
        <v>7164.5</v>
      </c>
      <c r="DV7">
        <f t="shared" si="3"/>
        <v>0</v>
      </c>
      <c r="DY7">
        <v>1</v>
      </c>
      <c r="DZ7">
        <v>1</v>
      </c>
      <c r="EA7">
        <f t="shared" ref="EA7:EA14" si="60">DY7-1</f>
        <v>0</v>
      </c>
      <c r="EB7">
        <f t="shared" ref="EB7:EB14" si="61">DZ7-1</f>
        <v>0</v>
      </c>
      <c r="ED7">
        <f t="shared" si="4"/>
        <v>0</v>
      </c>
      <c r="EE7">
        <f t="shared" si="5"/>
        <v>0</v>
      </c>
      <c r="EG7">
        <f t="shared" ref="EG7:EG14" si="62">IF(K7&gt;0,0,H7-DG7)</f>
        <v>0</v>
      </c>
      <c r="EH7">
        <f t="shared" ref="EH7:EH14" si="63">IF(L7&gt;0,0,I7-DH7)</f>
        <v>9</v>
      </c>
      <c r="EI7">
        <f t="shared" ref="EI7:EI14" si="64">IF(K8&gt;0,H8+EI8,0)</f>
        <v>0</v>
      </c>
      <c r="EJ7" s="10">
        <f t="shared" si="6"/>
        <v>0</v>
      </c>
      <c r="EK7">
        <f t="shared" ref="EK7:EK14" si="65">IF(EG7&gt;0,EG7+EI7,0)</f>
        <v>0</v>
      </c>
      <c r="EL7">
        <f t="shared" ref="EL7:EL14" si="66">IF(EH7&gt;0,EH7+EJ7,0)</f>
        <v>9</v>
      </c>
      <c r="EM7">
        <f t="shared" ref="EM7:EM14" si="67">IF(EK7=1,1,0)</f>
        <v>0</v>
      </c>
      <c r="EN7">
        <f t="shared" ref="EN7:EN14" si="68">IF(EL7=1,1,0)</f>
        <v>0</v>
      </c>
      <c r="EO7">
        <f t="shared" ref="EO7:EP14" si="69">IF(EK7=0,0,IF(EM7&gt;0,0,IF(EK7&lt;=6,1,0)))</f>
        <v>0</v>
      </c>
      <c r="EP7">
        <f t="shared" si="69"/>
        <v>0</v>
      </c>
      <c r="EQ7">
        <f t="shared" ref="EQ7:ER14" si="70">IF(EK7=0,0,IF(EM7&gt;0,0,IF(EO7&gt;0,0,IF(EK7&lt;=9,1,0))))</f>
        <v>0</v>
      </c>
      <c r="ER7">
        <f t="shared" si="70"/>
        <v>1</v>
      </c>
      <c r="ES7">
        <f t="shared" ref="ES7:ES14" si="71">IF(J7&gt;0,1,0)</f>
        <v>0</v>
      </c>
      <c r="EV7" s="365"/>
      <c r="EX7">
        <f t="shared" ref="EX7:EX13" si="72">IF(EX6*K7=1,1,IF(K7=0,IF((H7-Y7)*K8=1,1,0),0))</f>
        <v>0</v>
      </c>
      <c r="EY7" s="10">
        <f>IF(EY8*L7=1,1,IF(L7=0,IF((I7-AD7)*L6=1,1,0),0))</f>
        <v>0</v>
      </c>
      <c r="EZ7">
        <f t="shared" ref="EZ7:EZ14" si="73">IF(EX7=1,IF(W22=1,1,0),0)</f>
        <v>0</v>
      </c>
      <c r="FA7">
        <f t="shared" si="7"/>
        <v>0</v>
      </c>
      <c r="FB7" s="10">
        <f t="shared" ref="FB7:FB14" si="74">IF(DF22=0,0,IF(DF22&lt;DF23,DF23-DI7,DF22))</f>
        <v>0</v>
      </c>
      <c r="FC7" s="10">
        <f t="shared" ref="FC7:FC14" si="75">IF(DG22=0,0,IF(DG22&lt;DG21,DG21-DL7,DG22))</f>
        <v>9</v>
      </c>
      <c r="FE7">
        <f t="shared" ref="FE7:FF14" si="76">IF(EZ7&gt;0,VLOOKUP(FB7,$AE$80:$AF$87,2),0)</f>
        <v>0</v>
      </c>
      <c r="FF7">
        <f t="shared" si="76"/>
        <v>0</v>
      </c>
    </row>
    <row r="8" spans="1:162">
      <c r="A8" s="5">
        <v>1</v>
      </c>
      <c r="B8" s="5">
        <f t="shared" si="8"/>
        <v>0</v>
      </c>
      <c r="C8">
        <f>Measures!A25</f>
        <v>3</v>
      </c>
      <c r="D8">
        <f>Measures!B25</f>
        <v>0</v>
      </c>
      <c r="E8">
        <f>Measures!C25</f>
        <v>0</v>
      </c>
      <c r="F8">
        <f>Measures!D25</f>
        <v>0</v>
      </c>
      <c r="G8">
        <f>Measures!E25</f>
        <v>0</v>
      </c>
      <c r="H8">
        <f>Measures!F25</f>
        <v>0</v>
      </c>
      <c r="I8">
        <f>Measures!G25</f>
        <v>0</v>
      </c>
      <c r="J8">
        <f>Measures!H25</f>
        <v>0</v>
      </c>
      <c r="K8">
        <f t="shared" si="9"/>
        <v>0</v>
      </c>
      <c r="L8">
        <f t="shared" si="10"/>
        <v>0</v>
      </c>
      <c r="N8">
        <f>MAX(Measures!O25,ED8)</f>
        <v>0</v>
      </c>
      <c r="O8">
        <f>MAX(Measures!P25,EE8)</f>
        <v>0</v>
      </c>
      <c r="P8">
        <f>Measures!Q25</f>
        <v>0</v>
      </c>
      <c r="Q8">
        <f>Measures!R25</f>
        <v>0</v>
      </c>
      <c r="R8">
        <f t="shared" si="11"/>
        <v>0</v>
      </c>
      <c r="S8">
        <f t="shared" si="12"/>
        <v>0</v>
      </c>
      <c r="U8">
        <f t="shared" si="13"/>
        <v>0</v>
      </c>
      <c r="V8">
        <f t="shared" si="14"/>
        <v>0</v>
      </c>
      <c r="W8">
        <f>IF($H8&gt;=Y$4,Measures!AA25,0)</f>
        <v>0</v>
      </c>
      <c r="X8">
        <f>IF($H8&gt;=Y$4,0,IF($H8+$I8&gt;=Y$4,Measures!AA25,0))</f>
        <v>0</v>
      </c>
      <c r="Y8">
        <f t="shared" si="15"/>
        <v>0</v>
      </c>
      <c r="Z8">
        <f t="shared" si="16"/>
        <v>0</v>
      </c>
      <c r="AA8">
        <f>IF($H8&gt;=AC$4,Measures!AB25,0)</f>
        <v>0</v>
      </c>
      <c r="AB8">
        <f>IF($H8&gt;=AC$4,0,IF($H8+$I8&gt;=AC$4,Measures!AB25,0))</f>
        <v>0</v>
      </c>
      <c r="AC8">
        <f t="shared" si="17"/>
        <v>0</v>
      </c>
      <c r="AD8">
        <f t="shared" si="18"/>
        <v>0</v>
      </c>
      <c r="AE8">
        <f>IF($H8&gt;=AG$4,Measures!AC25,0)</f>
        <v>0</v>
      </c>
      <c r="AF8">
        <f>IF($H8&gt;=AG$4,0,IF($H8+$I8&gt;=AG$4,Measures!AC25,0))</f>
        <v>0</v>
      </c>
      <c r="AG8">
        <f t="shared" si="19"/>
        <v>0</v>
      </c>
      <c r="AH8">
        <f t="shared" si="20"/>
        <v>0</v>
      </c>
      <c r="AI8">
        <f>IF($H8&gt;=AK$4,Measures!AD25,0)</f>
        <v>0</v>
      </c>
      <c r="AJ8">
        <f>IF($H8&gt;=AK$4,0,IF($H8+$I8&gt;=AK$4,Measures!AD25,0))</f>
        <v>0</v>
      </c>
      <c r="AK8">
        <f t="shared" si="21"/>
        <v>0</v>
      </c>
      <c r="AL8">
        <f t="shared" si="22"/>
        <v>0</v>
      </c>
      <c r="AM8">
        <f>IF($H8&gt;=AO$4,Measures!AE25,0)</f>
        <v>0</v>
      </c>
      <c r="AN8">
        <f>IF($H8&gt;=AO$4,0,IF($H8+$I8&gt;=AO$4,Measures!AE25,0))</f>
        <v>0</v>
      </c>
      <c r="AO8">
        <f t="shared" si="23"/>
        <v>0</v>
      </c>
      <c r="AP8">
        <f t="shared" si="24"/>
        <v>0</v>
      </c>
      <c r="AQ8">
        <f>IF($H8&gt;=AS$4,Measures!AF25,0)</f>
        <v>0</v>
      </c>
      <c r="AR8">
        <f>IF($H8&gt;=AS$4,0,IF($H8+$I8&gt;=AS$4,Measures!AF25,0))</f>
        <v>0</v>
      </c>
      <c r="AS8">
        <f t="shared" si="25"/>
        <v>0</v>
      </c>
      <c r="AT8">
        <f t="shared" si="26"/>
        <v>0</v>
      </c>
      <c r="AU8">
        <f>IF($H8&gt;=AW$4,Measures!AG25,0)</f>
        <v>0</v>
      </c>
      <c r="AV8">
        <f>IF($H8&gt;=AW$4,0,IF($H8+$I8&gt;=AW$4,Measures!AG25,0))</f>
        <v>0</v>
      </c>
      <c r="AW8">
        <f t="shared" si="27"/>
        <v>0</v>
      </c>
      <c r="AX8">
        <f t="shared" si="28"/>
        <v>0</v>
      </c>
      <c r="AY8">
        <f>IF($H8&gt;=BA$4,Measures!AH25,0)</f>
        <v>0</v>
      </c>
      <c r="AZ8">
        <f>IF($H8&gt;=BA$4,0,IF($H8+$I8&gt;=BA$4,Measures!AH25,0))</f>
        <v>0</v>
      </c>
      <c r="BA8">
        <f t="shared" si="29"/>
        <v>0</v>
      </c>
      <c r="BB8">
        <f t="shared" si="30"/>
        <v>0</v>
      </c>
      <c r="BC8">
        <f>IF($H8&gt;=BE$4,Measures!AI25,0)</f>
        <v>0</v>
      </c>
      <c r="BD8">
        <f>IF($H8&gt;=BE$4,0,IF($H8+$I8&gt;=BE$4,Measures!AI25,0))</f>
        <v>0</v>
      </c>
      <c r="BE8">
        <f t="shared" si="31"/>
        <v>0</v>
      </c>
      <c r="BF8">
        <f t="shared" si="32"/>
        <v>0</v>
      </c>
      <c r="BG8">
        <f>IF($H8&gt;=BI$4,Measures!AJ25,0)</f>
        <v>0</v>
      </c>
      <c r="BH8">
        <f>IF($H8&gt;=BI$4,0,IF($H8+$I8&gt;=BI$4,Measures!AJ25,0))</f>
        <v>0</v>
      </c>
      <c r="BI8">
        <f t="shared" si="33"/>
        <v>0</v>
      </c>
      <c r="BJ8">
        <f t="shared" si="34"/>
        <v>0</v>
      </c>
      <c r="BK8">
        <f>IF($H8&gt;=BM$4,Measures!AK25,0)</f>
        <v>0</v>
      </c>
      <c r="BL8">
        <f>IF($H8&gt;=BM$4,0,IF($H8+$I8&gt;=BM$4,Measures!AK25,0))</f>
        <v>0</v>
      </c>
      <c r="BM8">
        <f t="shared" si="35"/>
        <v>0</v>
      </c>
      <c r="BN8">
        <f t="shared" si="36"/>
        <v>0</v>
      </c>
      <c r="BO8">
        <f>IF($H8&gt;=BQ$4,Measures!AL25,0)</f>
        <v>0</v>
      </c>
      <c r="BP8">
        <f>IF($H8&gt;=BQ$4,0,IF($H8+$I8&gt;=BQ$4,Measures!AL25,0))</f>
        <v>0</v>
      </c>
      <c r="BQ8">
        <f t="shared" si="37"/>
        <v>0</v>
      </c>
      <c r="BR8">
        <f t="shared" si="38"/>
        <v>0</v>
      </c>
      <c r="BS8">
        <f>IF($H8&gt;=BU$4,Measures!AM25,0)</f>
        <v>0</v>
      </c>
      <c r="BT8">
        <f>IF($H8&gt;=BU$4,0,IF($H8+$I8&gt;=BU$4,Measures!AM25,0))</f>
        <v>0</v>
      </c>
      <c r="BU8">
        <f t="shared" si="39"/>
        <v>0</v>
      </c>
      <c r="BV8">
        <f t="shared" si="40"/>
        <v>0</v>
      </c>
      <c r="BW8">
        <f>IF($H8&gt;=BY$4,Measures!AN25,0)</f>
        <v>0</v>
      </c>
      <c r="BX8">
        <f>IF($H8&gt;=BY$4,0,IF($H8+$I8&gt;=BY$4,Measures!AN25,0))</f>
        <v>0</v>
      </c>
      <c r="BY8">
        <f t="shared" si="41"/>
        <v>0</v>
      </c>
      <c r="BZ8">
        <f t="shared" si="42"/>
        <v>0</v>
      </c>
      <c r="CA8">
        <f>IF($H8&gt;=CC$4,Measures!AO25,0)</f>
        <v>0</v>
      </c>
      <c r="CB8">
        <f>IF($H8&gt;=CC$4,0,IF($H8+$I8&gt;=CC$4,Measures!AO25,0))</f>
        <v>0</v>
      </c>
      <c r="CC8">
        <f t="shared" si="43"/>
        <v>0</v>
      </c>
      <c r="CD8">
        <f t="shared" si="44"/>
        <v>0</v>
      </c>
      <c r="CE8">
        <f>IF($H8&gt;=CG$4,Measures!AP25,0)</f>
        <v>0</v>
      </c>
      <c r="CF8">
        <f>IF($H8&gt;=CG$4,0,IF($H8+$I8&gt;=CG$4,Measures!AP25,0))</f>
        <v>0</v>
      </c>
      <c r="CG8">
        <f t="shared" si="45"/>
        <v>0</v>
      </c>
      <c r="CH8">
        <f t="shared" si="46"/>
        <v>0</v>
      </c>
      <c r="CI8">
        <f>IF($H8&gt;=CK$4,Measures!AQ25,0)</f>
        <v>0</v>
      </c>
      <c r="CJ8">
        <f>IF($H8&gt;=CK$4,0,IF($H8+$I8&gt;=CK$4,Measures!AQ25,0))</f>
        <v>0</v>
      </c>
      <c r="CK8">
        <f t="shared" si="47"/>
        <v>0</v>
      </c>
      <c r="CL8">
        <f t="shared" si="48"/>
        <v>0</v>
      </c>
      <c r="CM8">
        <f>IF($H8&gt;=CO$4,Measures!AR25,0)</f>
        <v>0</v>
      </c>
      <c r="CN8">
        <f>IF($H8&gt;=CO$4,0,IF($H8+$I8&gt;=CO$4,Measures!AR25,0))</f>
        <v>0</v>
      </c>
      <c r="CO8">
        <f t="shared" si="49"/>
        <v>0</v>
      </c>
      <c r="CP8">
        <f t="shared" si="50"/>
        <v>0</v>
      </c>
      <c r="CQ8">
        <f>IF($H8&gt;=CS$4,Measures!AS25,0)</f>
        <v>0</v>
      </c>
      <c r="CR8">
        <f>IF($H8&gt;=CS$4,0,IF($H8+$I8&gt;=CS$4,Measures!AS25,0))</f>
        <v>0</v>
      </c>
      <c r="CS8">
        <f t="shared" si="51"/>
        <v>0</v>
      </c>
      <c r="CT8">
        <f t="shared" si="52"/>
        <v>0</v>
      </c>
      <c r="CU8">
        <f>IF($H8&gt;=CW$4,Measures!AT25,0)</f>
        <v>0</v>
      </c>
      <c r="CV8">
        <f>IF($H8&gt;=CW$4,0,IF($H8+$I8&gt;=CW$4,Measures!AT25,0))</f>
        <v>0</v>
      </c>
      <c r="CW8">
        <f t="shared" si="53"/>
        <v>0</v>
      </c>
      <c r="CX8">
        <f t="shared" si="54"/>
        <v>0</v>
      </c>
      <c r="DA8" s="5" t="s">
        <v>313</v>
      </c>
      <c r="DB8">
        <v>1</v>
      </c>
      <c r="DD8">
        <v>1</v>
      </c>
      <c r="DE8">
        <v>1</v>
      </c>
      <c r="DG8">
        <f t="shared" si="55"/>
        <v>0</v>
      </c>
      <c r="DH8">
        <f t="shared" si="56"/>
        <v>0</v>
      </c>
      <c r="DI8">
        <f t="shared" si="0"/>
        <v>0</v>
      </c>
      <c r="DL8">
        <f t="shared" si="1"/>
        <v>0</v>
      </c>
      <c r="DN8">
        <f t="shared" si="57"/>
        <v>0</v>
      </c>
      <c r="DO8">
        <f t="shared" si="2"/>
        <v>0</v>
      </c>
      <c r="DQ8">
        <f t="shared" si="58"/>
        <v>0</v>
      </c>
      <c r="DR8">
        <f t="shared" si="58"/>
        <v>0</v>
      </c>
      <c r="DT8">
        <f t="shared" si="59"/>
        <v>0</v>
      </c>
      <c r="DV8">
        <f t="shared" si="3"/>
        <v>0</v>
      </c>
      <c r="DY8">
        <v>1</v>
      </c>
      <c r="DZ8">
        <v>1</v>
      </c>
      <c r="EA8">
        <f t="shared" si="60"/>
        <v>0</v>
      </c>
      <c r="EB8">
        <f t="shared" si="61"/>
        <v>0</v>
      </c>
      <c r="ED8">
        <f t="shared" si="4"/>
        <v>0</v>
      </c>
      <c r="EE8">
        <f t="shared" si="5"/>
        <v>0</v>
      </c>
      <c r="EG8">
        <f t="shared" si="62"/>
        <v>0</v>
      </c>
      <c r="EH8">
        <f t="shared" si="63"/>
        <v>0</v>
      </c>
      <c r="EI8">
        <f t="shared" si="64"/>
        <v>0</v>
      </c>
      <c r="EJ8" s="10">
        <f t="shared" si="6"/>
        <v>0</v>
      </c>
      <c r="EK8">
        <f t="shared" si="65"/>
        <v>0</v>
      </c>
      <c r="EL8">
        <f t="shared" si="66"/>
        <v>0</v>
      </c>
      <c r="EM8">
        <f t="shared" si="67"/>
        <v>0</v>
      </c>
      <c r="EN8">
        <f t="shared" si="68"/>
        <v>0</v>
      </c>
      <c r="EO8">
        <f t="shared" si="69"/>
        <v>0</v>
      </c>
      <c r="EP8">
        <f t="shared" si="69"/>
        <v>0</v>
      </c>
      <c r="EQ8">
        <f t="shared" si="70"/>
        <v>0</v>
      </c>
      <c r="ER8">
        <f t="shared" si="70"/>
        <v>0</v>
      </c>
      <c r="ES8">
        <f t="shared" si="71"/>
        <v>0</v>
      </c>
      <c r="EV8" s="365"/>
      <c r="EX8">
        <f t="shared" si="72"/>
        <v>0</v>
      </c>
      <c r="EY8" s="10">
        <f t="shared" ref="EY8:EY14" si="77">IF(EY9*L8=1,1,IF(L8=0,IF((I8-AD8)*L7=1,1,0),0))</f>
        <v>0</v>
      </c>
      <c r="EZ8">
        <f t="shared" si="73"/>
        <v>0</v>
      </c>
      <c r="FA8">
        <f t="shared" si="7"/>
        <v>0</v>
      </c>
      <c r="FB8" s="10">
        <f t="shared" si="74"/>
        <v>0</v>
      </c>
      <c r="FC8" s="10">
        <f t="shared" si="75"/>
        <v>0</v>
      </c>
      <c r="FE8">
        <f t="shared" si="76"/>
        <v>0</v>
      </c>
      <c r="FF8">
        <f t="shared" si="76"/>
        <v>0</v>
      </c>
    </row>
    <row r="9" spans="1:162">
      <c r="A9" s="5">
        <v>1</v>
      </c>
      <c r="B9" s="5">
        <f t="shared" si="8"/>
        <v>0</v>
      </c>
      <c r="C9">
        <f>Measures!A26</f>
        <v>4</v>
      </c>
      <c r="D9">
        <f>Measures!B26</f>
        <v>0</v>
      </c>
      <c r="E9">
        <f>Measures!C26</f>
        <v>0</v>
      </c>
      <c r="F9">
        <f>Measures!D26</f>
        <v>0</v>
      </c>
      <c r="G9">
        <f>Measures!E26</f>
        <v>0</v>
      </c>
      <c r="H9">
        <f>Measures!F26</f>
        <v>0</v>
      </c>
      <c r="I9">
        <f>Measures!G26</f>
        <v>0</v>
      </c>
      <c r="J9">
        <f>Measures!H26</f>
        <v>0</v>
      </c>
      <c r="K9">
        <f t="shared" si="9"/>
        <v>0</v>
      </c>
      <c r="L9">
        <f t="shared" si="10"/>
        <v>0</v>
      </c>
      <c r="N9">
        <f>MAX(Measures!O26,ED9)</f>
        <v>0</v>
      </c>
      <c r="O9">
        <f>MAX(Measures!P26,EE9)</f>
        <v>0</v>
      </c>
      <c r="P9">
        <f>Measures!Q26</f>
        <v>0</v>
      </c>
      <c r="Q9">
        <f>Measures!R26</f>
        <v>0</v>
      </c>
      <c r="R9">
        <f t="shared" si="11"/>
        <v>0</v>
      </c>
      <c r="S9">
        <f t="shared" si="12"/>
        <v>0</v>
      </c>
      <c r="U9">
        <f t="shared" si="13"/>
        <v>0</v>
      </c>
      <c r="V9">
        <f t="shared" si="14"/>
        <v>0</v>
      </c>
      <c r="W9">
        <f>IF($H9&gt;=Y$4,Measures!AA26,0)</f>
        <v>0</v>
      </c>
      <c r="X9">
        <f>IF($H9&gt;=Y$4,0,IF($H9+$I9&gt;=Y$4,Measures!AA26,0))</f>
        <v>0</v>
      </c>
      <c r="Y9">
        <f t="shared" si="15"/>
        <v>0</v>
      </c>
      <c r="Z9">
        <f t="shared" si="16"/>
        <v>0</v>
      </c>
      <c r="AA9">
        <f>IF($H9&gt;=AC$4,Measures!AB26,0)</f>
        <v>0</v>
      </c>
      <c r="AB9">
        <f>IF($H9&gt;=AC$4,0,IF($H9+$I9&gt;=AC$4,Measures!AB26,0))</f>
        <v>0</v>
      </c>
      <c r="AC9">
        <f t="shared" si="17"/>
        <v>0</v>
      </c>
      <c r="AD9">
        <f t="shared" si="18"/>
        <v>0</v>
      </c>
      <c r="AE9">
        <f>IF($H9&gt;=AG$4,Measures!AC26,0)</f>
        <v>0</v>
      </c>
      <c r="AF9">
        <f>IF($H9&gt;=AG$4,0,IF($H9+$I9&gt;=AG$4,Measures!AC26,0))</f>
        <v>0</v>
      </c>
      <c r="AG9">
        <f t="shared" si="19"/>
        <v>0</v>
      </c>
      <c r="AH9">
        <f t="shared" si="20"/>
        <v>0</v>
      </c>
      <c r="AI9">
        <f>IF($H9&gt;=AK$4,Measures!AD26,0)</f>
        <v>0</v>
      </c>
      <c r="AJ9">
        <f>IF($H9&gt;=AK$4,0,IF($H9+$I9&gt;=AK$4,Measures!AD26,0))</f>
        <v>0</v>
      </c>
      <c r="AK9">
        <f t="shared" si="21"/>
        <v>0</v>
      </c>
      <c r="AL9">
        <f t="shared" si="22"/>
        <v>0</v>
      </c>
      <c r="AM9">
        <f>IF($H9&gt;=AO$4,Measures!AE26,0)</f>
        <v>0</v>
      </c>
      <c r="AN9">
        <f>IF($H9&gt;=AO$4,0,IF($H9+$I9&gt;=AO$4,Measures!AE26,0))</f>
        <v>0</v>
      </c>
      <c r="AO9">
        <f t="shared" si="23"/>
        <v>0</v>
      </c>
      <c r="AP9">
        <f t="shared" si="24"/>
        <v>0</v>
      </c>
      <c r="AQ9">
        <f>IF($H9&gt;=AS$4,Measures!AF26,0)</f>
        <v>0</v>
      </c>
      <c r="AR9">
        <f>IF($H9&gt;=AS$4,0,IF($H9+$I9&gt;=AS$4,Measures!AF26,0))</f>
        <v>0</v>
      </c>
      <c r="AS9">
        <f t="shared" si="25"/>
        <v>0</v>
      </c>
      <c r="AT9">
        <f t="shared" si="26"/>
        <v>0</v>
      </c>
      <c r="AU9">
        <f>IF($H9&gt;=AW$4,Measures!AG26,0)</f>
        <v>0</v>
      </c>
      <c r="AV9">
        <f>IF($H9&gt;=AW$4,0,IF($H9+$I9&gt;=AW$4,Measures!AG26,0))</f>
        <v>0</v>
      </c>
      <c r="AW9">
        <f t="shared" si="27"/>
        <v>0</v>
      </c>
      <c r="AX9">
        <f t="shared" si="28"/>
        <v>0</v>
      </c>
      <c r="AY9">
        <f>IF($H9&gt;=BA$4,Measures!AH26,0)</f>
        <v>0</v>
      </c>
      <c r="AZ9">
        <f>IF($H9&gt;=BA$4,0,IF($H9+$I9&gt;=BA$4,Measures!AH26,0))</f>
        <v>0</v>
      </c>
      <c r="BA9">
        <f t="shared" si="29"/>
        <v>0</v>
      </c>
      <c r="BB9">
        <f t="shared" si="30"/>
        <v>0</v>
      </c>
      <c r="BC9">
        <f>IF($H9&gt;=BE$4,Measures!AI26,0)</f>
        <v>0</v>
      </c>
      <c r="BD9">
        <f>IF($H9&gt;=BE$4,0,IF($H9+$I9&gt;=BE$4,Measures!AI26,0))</f>
        <v>0</v>
      </c>
      <c r="BE9">
        <f t="shared" si="31"/>
        <v>0</v>
      </c>
      <c r="BF9">
        <f t="shared" si="32"/>
        <v>0</v>
      </c>
      <c r="BG9">
        <f>IF($H9&gt;=BI$4,Measures!AJ26,0)</f>
        <v>0</v>
      </c>
      <c r="BH9">
        <f>IF($H9&gt;=BI$4,0,IF($H9+$I9&gt;=BI$4,Measures!AJ26,0))</f>
        <v>0</v>
      </c>
      <c r="BI9">
        <f t="shared" si="33"/>
        <v>0</v>
      </c>
      <c r="BJ9">
        <f t="shared" si="34"/>
        <v>0</v>
      </c>
      <c r="BK9">
        <f>IF($H9&gt;=BM$4,Measures!AK26,0)</f>
        <v>0</v>
      </c>
      <c r="BL9">
        <f>IF($H9&gt;=BM$4,0,IF($H9+$I9&gt;=BM$4,Measures!AK26,0))</f>
        <v>0</v>
      </c>
      <c r="BM9">
        <f t="shared" si="35"/>
        <v>0</v>
      </c>
      <c r="BN9">
        <f t="shared" si="36"/>
        <v>0</v>
      </c>
      <c r="BO9">
        <f>IF($H9&gt;=BQ$4,Measures!AL26,0)</f>
        <v>0</v>
      </c>
      <c r="BP9">
        <f>IF($H9&gt;=BQ$4,0,IF($H9+$I9&gt;=BQ$4,Measures!AL26,0))</f>
        <v>0</v>
      </c>
      <c r="BQ9">
        <f t="shared" si="37"/>
        <v>0</v>
      </c>
      <c r="BR9">
        <f t="shared" si="38"/>
        <v>0</v>
      </c>
      <c r="BS9">
        <f>IF($H9&gt;=BU$4,Measures!AM26,0)</f>
        <v>0</v>
      </c>
      <c r="BT9">
        <f>IF($H9&gt;=BU$4,0,IF($H9+$I9&gt;=BU$4,Measures!AM26,0))</f>
        <v>0</v>
      </c>
      <c r="BU9">
        <f t="shared" si="39"/>
        <v>0</v>
      </c>
      <c r="BV9">
        <f t="shared" si="40"/>
        <v>0</v>
      </c>
      <c r="BW9">
        <f>IF($H9&gt;=BY$4,Measures!AN26,0)</f>
        <v>0</v>
      </c>
      <c r="BX9">
        <f>IF($H9&gt;=BY$4,0,IF($H9+$I9&gt;=BY$4,Measures!AN26,0))</f>
        <v>0</v>
      </c>
      <c r="BY9">
        <f t="shared" si="41"/>
        <v>0</v>
      </c>
      <c r="BZ9">
        <f t="shared" si="42"/>
        <v>0</v>
      </c>
      <c r="CA9">
        <f>IF($H9&gt;=CC$4,Measures!AO26,0)</f>
        <v>0</v>
      </c>
      <c r="CB9">
        <f>IF($H9&gt;=CC$4,0,IF($H9+$I9&gt;=CC$4,Measures!AO26,0))</f>
        <v>0</v>
      </c>
      <c r="CC9">
        <f t="shared" si="43"/>
        <v>0</v>
      </c>
      <c r="CD9">
        <f t="shared" si="44"/>
        <v>0</v>
      </c>
      <c r="CE9">
        <f>IF($H9&gt;=CG$4,Measures!AP26,0)</f>
        <v>0</v>
      </c>
      <c r="CF9">
        <f>IF($H9&gt;=CG$4,0,IF($H9+$I9&gt;=CG$4,Measures!AP26,0))</f>
        <v>0</v>
      </c>
      <c r="CG9">
        <f t="shared" si="45"/>
        <v>0</v>
      </c>
      <c r="CH9">
        <f t="shared" si="46"/>
        <v>0</v>
      </c>
      <c r="CI9">
        <f>IF($H9&gt;=CK$4,Measures!AQ26,0)</f>
        <v>0</v>
      </c>
      <c r="CJ9">
        <f>IF($H9&gt;=CK$4,0,IF($H9+$I9&gt;=CK$4,Measures!AQ26,0))</f>
        <v>0</v>
      </c>
      <c r="CK9">
        <f t="shared" si="47"/>
        <v>0</v>
      </c>
      <c r="CL9">
        <f t="shared" si="48"/>
        <v>0</v>
      </c>
      <c r="CM9">
        <f>IF($H9&gt;=CO$4,Measures!AR26,0)</f>
        <v>0</v>
      </c>
      <c r="CN9">
        <f>IF($H9&gt;=CO$4,0,IF($H9+$I9&gt;=CO$4,Measures!AR26,0))</f>
        <v>0</v>
      </c>
      <c r="CO9">
        <f t="shared" si="49"/>
        <v>0</v>
      </c>
      <c r="CP9">
        <f t="shared" si="50"/>
        <v>0</v>
      </c>
      <c r="CQ9">
        <f>IF($H9&gt;=CS$4,Measures!AS26,0)</f>
        <v>0</v>
      </c>
      <c r="CR9">
        <f>IF($H9&gt;=CS$4,0,IF($H9+$I9&gt;=CS$4,Measures!AS26,0))</f>
        <v>0</v>
      </c>
      <c r="CS9">
        <f t="shared" si="51"/>
        <v>0</v>
      </c>
      <c r="CT9">
        <f t="shared" si="52"/>
        <v>0</v>
      </c>
      <c r="CU9">
        <f>IF($H9&gt;=CW$4,Measures!AT26,0)</f>
        <v>0</v>
      </c>
      <c r="CV9">
        <f>IF($H9&gt;=CW$4,0,IF($H9+$I9&gt;=CW$4,Measures!AT26,0))</f>
        <v>0</v>
      </c>
      <c r="CW9">
        <f t="shared" si="53"/>
        <v>0</v>
      </c>
      <c r="CX9">
        <f t="shared" si="54"/>
        <v>0</v>
      </c>
      <c r="DB9">
        <v>1</v>
      </c>
      <c r="DD9">
        <v>1</v>
      </c>
      <c r="DE9">
        <v>1</v>
      </c>
      <c r="DG9">
        <f t="shared" si="55"/>
        <v>0</v>
      </c>
      <c r="DH9">
        <f t="shared" si="56"/>
        <v>0</v>
      </c>
      <c r="DI9">
        <f t="shared" si="0"/>
        <v>0</v>
      </c>
      <c r="DL9">
        <f t="shared" si="1"/>
        <v>0</v>
      </c>
      <c r="DN9">
        <f t="shared" si="57"/>
        <v>0</v>
      </c>
      <c r="DO9">
        <f t="shared" si="2"/>
        <v>0</v>
      </c>
      <c r="DQ9">
        <f t="shared" si="58"/>
        <v>0</v>
      </c>
      <c r="DR9">
        <f t="shared" si="58"/>
        <v>0</v>
      </c>
      <c r="DT9">
        <f t="shared" si="59"/>
        <v>0</v>
      </c>
      <c r="DV9">
        <f t="shared" si="3"/>
        <v>0</v>
      </c>
      <c r="DY9">
        <v>1</v>
      </c>
      <c r="DZ9">
        <v>1</v>
      </c>
      <c r="EA9">
        <f t="shared" si="60"/>
        <v>0</v>
      </c>
      <c r="EB9">
        <f t="shared" si="61"/>
        <v>0</v>
      </c>
      <c r="ED9">
        <f t="shared" si="4"/>
        <v>0</v>
      </c>
      <c r="EE9">
        <f t="shared" si="5"/>
        <v>0</v>
      </c>
      <c r="EG9">
        <f t="shared" si="62"/>
        <v>0</v>
      </c>
      <c r="EH9">
        <f t="shared" si="63"/>
        <v>0</v>
      </c>
      <c r="EI9">
        <f t="shared" si="64"/>
        <v>0</v>
      </c>
      <c r="EJ9" s="10">
        <f t="shared" si="6"/>
        <v>0</v>
      </c>
      <c r="EK9">
        <f t="shared" si="65"/>
        <v>0</v>
      </c>
      <c r="EL9">
        <f t="shared" si="66"/>
        <v>0</v>
      </c>
      <c r="EM9">
        <f t="shared" si="67"/>
        <v>0</v>
      </c>
      <c r="EN9">
        <f t="shared" si="68"/>
        <v>0</v>
      </c>
      <c r="EO9">
        <f t="shared" si="69"/>
        <v>0</v>
      </c>
      <c r="EP9">
        <f t="shared" si="69"/>
        <v>0</v>
      </c>
      <c r="EQ9">
        <f t="shared" si="70"/>
        <v>0</v>
      </c>
      <c r="ER9">
        <f t="shared" si="70"/>
        <v>0</v>
      </c>
      <c r="ES9">
        <f t="shared" si="71"/>
        <v>0</v>
      </c>
      <c r="EV9" s="365"/>
      <c r="EX9">
        <f t="shared" si="72"/>
        <v>0</v>
      </c>
      <c r="EY9" s="10">
        <f t="shared" si="77"/>
        <v>0</v>
      </c>
      <c r="EZ9">
        <f t="shared" si="73"/>
        <v>0</v>
      </c>
      <c r="FA9">
        <f t="shared" si="7"/>
        <v>0</v>
      </c>
      <c r="FB9" s="10">
        <f t="shared" si="74"/>
        <v>0</v>
      </c>
      <c r="FC9" s="10">
        <f t="shared" si="75"/>
        <v>0</v>
      </c>
      <c r="FE9">
        <f t="shared" si="76"/>
        <v>0</v>
      </c>
      <c r="FF9">
        <f t="shared" si="76"/>
        <v>0</v>
      </c>
    </row>
    <row r="10" spans="1:162">
      <c r="A10" s="5">
        <v>1</v>
      </c>
      <c r="B10" s="5">
        <f t="shared" si="8"/>
        <v>0</v>
      </c>
      <c r="C10">
        <f>Measures!A27</f>
        <v>5</v>
      </c>
      <c r="D10">
        <f>Measures!B27</f>
        <v>0</v>
      </c>
      <c r="E10">
        <f>Measures!C27</f>
        <v>0</v>
      </c>
      <c r="F10">
        <f>Measures!D27</f>
        <v>0</v>
      </c>
      <c r="G10">
        <f>Measures!E27</f>
        <v>0</v>
      </c>
      <c r="H10">
        <f>Measures!F27</f>
        <v>0</v>
      </c>
      <c r="I10">
        <f>Measures!G27</f>
        <v>0</v>
      </c>
      <c r="J10">
        <f>Measures!H27</f>
        <v>0</v>
      </c>
      <c r="K10">
        <f t="shared" si="9"/>
        <v>0</v>
      </c>
      <c r="L10">
        <f t="shared" si="10"/>
        <v>0</v>
      </c>
      <c r="N10">
        <f>MAX(Measures!O27,ED10)</f>
        <v>0</v>
      </c>
      <c r="O10">
        <f>MAX(Measures!P27,EE10)</f>
        <v>0</v>
      </c>
      <c r="P10">
        <f>Measures!Q27</f>
        <v>0</v>
      </c>
      <c r="Q10">
        <f>Measures!R27</f>
        <v>0</v>
      </c>
      <c r="R10">
        <f t="shared" si="11"/>
        <v>0</v>
      </c>
      <c r="S10">
        <f t="shared" si="12"/>
        <v>0</v>
      </c>
      <c r="U10">
        <f t="shared" si="13"/>
        <v>0</v>
      </c>
      <c r="V10">
        <f t="shared" si="14"/>
        <v>0</v>
      </c>
      <c r="W10">
        <f>IF($H10&gt;=Y$4,Measures!AA27,0)</f>
        <v>0</v>
      </c>
      <c r="X10">
        <f>IF($H10&gt;=Y$4,0,IF($H10+$I10&gt;=Y$4,Measures!AA27,0))</f>
        <v>0</v>
      </c>
      <c r="Y10">
        <f t="shared" si="15"/>
        <v>0</v>
      </c>
      <c r="Z10">
        <f t="shared" si="16"/>
        <v>0</v>
      </c>
      <c r="AA10">
        <f>IF($H10&gt;=AC$4,Measures!AB27,0)</f>
        <v>0</v>
      </c>
      <c r="AB10">
        <f>IF($H10&gt;=AC$4,0,IF($H10+$I10&gt;=AC$4,Measures!AB27,0))</f>
        <v>0</v>
      </c>
      <c r="AC10">
        <f t="shared" si="17"/>
        <v>0</v>
      </c>
      <c r="AD10">
        <f t="shared" si="18"/>
        <v>0</v>
      </c>
      <c r="AE10">
        <f>IF($H10&gt;=AG$4,Measures!AC27,0)</f>
        <v>0</v>
      </c>
      <c r="AF10">
        <f>IF($H10&gt;=AG$4,0,IF($H10+$I10&gt;=AG$4,Measures!AC27,0))</f>
        <v>0</v>
      </c>
      <c r="AG10">
        <f t="shared" si="19"/>
        <v>0</v>
      </c>
      <c r="AH10">
        <f t="shared" si="20"/>
        <v>0</v>
      </c>
      <c r="AI10">
        <f>IF($H10&gt;=AK$4,Measures!AD27,0)</f>
        <v>0</v>
      </c>
      <c r="AJ10">
        <f>IF($H10&gt;=AK$4,0,IF($H10+$I10&gt;=AK$4,Measures!AD27,0))</f>
        <v>0</v>
      </c>
      <c r="AK10">
        <f t="shared" si="21"/>
        <v>0</v>
      </c>
      <c r="AL10">
        <f t="shared" si="22"/>
        <v>0</v>
      </c>
      <c r="AM10">
        <f>IF($H10&gt;=AO$4,Measures!AE27,0)</f>
        <v>0</v>
      </c>
      <c r="AN10">
        <f>IF($H10&gt;=AO$4,0,IF($H10+$I10&gt;=AO$4,Measures!AE27,0))</f>
        <v>0</v>
      </c>
      <c r="AO10">
        <f t="shared" si="23"/>
        <v>0</v>
      </c>
      <c r="AP10">
        <f t="shared" si="24"/>
        <v>0</v>
      </c>
      <c r="AQ10">
        <f>IF($H10&gt;=AS$4,Measures!AF27,0)</f>
        <v>0</v>
      </c>
      <c r="AR10">
        <f>IF($H10&gt;=AS$4,0,IF($H10+$I10&gt;=AS$4,Measures!AF27,0))</f>
        <v>0</v>
      </c>
      <c r="AS10">
        <f t="shared" si="25"/>
        <v>0</v>
      </c>
      <c r="AT10">
        <f t="shared" si="26"/>
        <v>0</v>
      </c>
      <c r="AU10">
        <f>IF($H10&gt;=AW$4,Measures!AG27,0)</f>
        <v>0</v>
      </c>
      <c r="AV10">
        <f>IF($H10&gt;=AW$4,0,IF($H10+$I10&gt;=AW$4,Measures!AG27,0))</f>
        <v>0</v>
      </c>
      <c r="AW10">
        <f t="shared" si="27"/>
        <v>0</v>
      </c>
      <c r="AX10">
        <f t="shared" si="28"/>
        <v>0</v>
      </c>
      <c r="AY10">
        <f>IF($H10&gt;=BA$4,Measures!AH27,0)</f>
        <v>0</v>
      </c>
      <c r="AZ10">
        <f>IF($H10&gt;=BA$4,0,IF($H10+$I10&gt;=BA$4,Measures!AH27,0))</f>
        <v>0</v>
      </c>
      <c r="BA10">
        <f t="shared" si="29"/>
        <v>0</v>
      </c>
      <c r="BB10">
        <f t="shared" si="30"/>
        <v>0</v>
      </c>
      <c r="BC10">
        <f>IF($H10&gt;=BE$4,Measures!AI27,0)</f>
        <v>0</v>
      </c>
      <c r="BD10">
        <f>IF($H10&gt;=BE$4,0,IF($H10+$I10&gt;=BE$4,Measures!AI27,0))</f>
        <v>0</v>
      </c>
      <c r="BE10">
        <f t="shared" si="31"/>
        <v>0</v>
      </c>
      <c r="BF10">
        <f t="shared" si="32"/>
        <v>0</v>
      </c>
      <c r="BG10">
        <f>IF($H10&gt;=BI$4,Measures!AJ27,0)</f>
        <v>0</v>
      </c>
      <c r="BH10">
        <f>IF($H10&gt;=BI$4,0,IF($H10+$I10&gt;=BI$4,Measures!AJ27,0))</f>
        <v>0</v>
      </c>
      <c r="BI10">
        <f t="shared" si="33"/>
        <v>0</v>
      </c>
      <c r="BJ10">
        <f t="shared" si="34"/>
        <v>0</v>
      </c>
      <c r="BK10">
        <f>IF($H10&gt;=BM$4,Measures!AK27,0)</f>
        <v>0</v>
      </c>
      <c r="BL10">
        <f>IF($H10&gt;=BM$4,0,IF($H10+$I10&gt;=BM$4,Measures!AK27,0))</f>
        <v>0</v>
      </c>
      <c r="BM10">
        <f t="shared" si="35"/>
        <v>0</v>
      </c>
      <c r="BN10">
        <f t="shared" si="36"/>
        <v>0</v>
      </c>
      <c r="BO10">
        <f>IF($H10&gt;=BQ$4,Measures!AL27,0)</f>
        <v>0</v>
      </c>
      <c r="BP10">
        <f>IF($H10&gt;=BQ$4,0,IF($H10+$I10&gt;=BQ$4,Measures!AL27,0))</f>
        <v>0</v>
      </c>
      <c r="BQ10">
        <f t="shared" si="37"/>
        <v>0</v>
      </c>
      <c r="BR10">
        <f t="shared" si="38"/>
        <v>0</v>
      </c>
      <c r="BS10">
        <f>IF($H10&gt;=BU$4,Measures!AM27,0)</f>
        <v>0</v>
      </c>
      <c r="BT10">
        <f>IF($H10&gt;=BU$4,0,IF($H10+$I10&gt;=BU$4,Measures!AM27,0))</f>
        <v>0</v>
      </c>
      <c r="BU10">
        <f t="shared" si="39"/>
        <v>0</v>
      </c>
      <c r="BV10">
        <f t="shared" si="40"/>
        <v>0</v>
      </c>
      <c r="BW10">
        <f>IF($H10&gt;=BY$4,Measures!AN27,0)</f>
        <v>0</v>
      </c>
      <c r="BX10">
        <f>IF($H10&gt;=BY$4,0,IF($H10+$I10&gt;=BY$4,Measures!AN27,0))</f>
        <v>0</v>
      </c>
      <c r="BY10">
        <f t="shared" si="41"/>
        <v>0</v>
      </c>
      <c r="BZ10">
        <f t="shared" si="42"/>
        <v>0</v>
      </c>
      <c r="CA10">
        <f>IF($H10&gt;=CC$4,Measures!AO27,0)</f>
        <v>0</v>
      </c>
      <c r="CB10">
        <f>IF($H10&gt;=CC$4,0,IF($H10+$I10&gt;=CC$4,Measures!AO27,0))</f>
        <v>0</v>
      </c>
      <c r="CC10">
        <f t="shared" si="43"/>
        <v>0</v>
      </c>
      <c r="CD10">
        <f t="shared" si="44"/>
        <v>0</v>
      </c>
      <c r="CE10">
        <f>IF($H10&gt;=CG$4,Measures!AP27,0)</f>
        <v>0</v>
      </c>
      <c r="CF10">
        <f>IF($H10&gt;=CG$4,0,IF($H10+$I10&gt;=CG$4,Measures!AP27,0))</f>
        <v>0</v>
      </c>
      <c r="CG10">
        <f t="shared" si="45"/>
        <v>0</v>
      </c>
      <c r="CH10">
        <f t="shared" si="46"/>
        <v>0</v>
      </c>
      <c r="CI10">
        <f>IF($H10&gt;=CK$4,Measures!AQ27,0)</f>
        <v>0</v>
      </c>
      <c r="CJ10">
        <f>IF($H10&gt;=CK$4,0,IF($H10+$I10&gt;=CK$4,Measures!AQ27,0))</f>
        <v>0</v>
      </c>
      <c r="CK10">
        <f t="shared" si="47"/>
        <v>0</v>
      </c>
      <c r="CL10">
        <f t="shared" si="48"/>
        <v>0</v>
      </c>
      <c r="CM10">
        <f>IF($H10&gt;=CO$4,Measures!AR27,0)</f>
        <v>0</v>
      </c>
      <c r="CN10">
        <f>IF($H10&gt;=CO$4,0,IF($H10+$I10&gt;=CO$4,Measures!AR27,0))</f>
        <v>0</v>
      </c>
      <c r="CO10">
        <f t="shared" si="49"/>
        <v>0</v>
      </c>
      <c r="CP10">
        <f t="shared" si="50"/>
        <v>0</v>
      </c>
      <c r="CQ10">
        <f>IF($H10&gt;=CS$4,Measures!AS27,0)</f>
        <v>0</v>
      </c>
      <c r="CR10">
        <f>IF($H10&gt;=CS$4,0,IF($H10+$I10&gt;=CS$4,Measures!AS27,0))</f>
        <v>0</v>
      </c>
      <c r="CS10">
        <f t="shared" si="51"/>
        <v>0</v>
      </c>
      <c r="CT10">
        <f t="shared" si="52"/>
        <v>0</v>
      </c>
      <c r="CU10">
        <f>IF($H10&gt;=CW$4,Measures!AT27,0)</f>
        <v>0</v>
      </c>
      <c r="CV10">
        <f>IF($H10&gt;=CW$4,0,IF($H10+$I10&gt;=CW$4,Measures!AT27,0))</f>
        <v>0</v>
      </c>
      <c r="CW10">
        <f t="shared" si="53"/>
        <v>0</v>
      </c>
      <c r="CX10">
        <f t="shared" si="54"/>
        <v>0</v>
      </c>
      <c r="DB10">
        <v>1</v>
      </c>
      <c r="DD10">
        <v>1</v>
      </c>
      <c r="DE10">
        <v>1</v>
      </c>
      <c r="DG10">
        <f t="shared" si="55"/>
        <v>0</v>
      </c>
      <c r="DH10">
        <f t="shared" si="56"/>
        <v>0</v>
      </c>
      <c r="DI10">
        <f t="shared" si="0"/>
        <v>0</v>
      </c>
      <c r="DL10">
        <f t="shared" si="1"/>
        <v>0</v>
      </c>
      <c r="DN10">
        <f t="shared" si="57"/>
        <v>0</v>
      </c>
      <c r="DO10">
        <f t="shared" si="2"/>
        <v>0</v>
      </c>
      <c r="DQ10">
        <f t="shared" si="58"/>
        <v>0</v>
      </c>
      <c r="DR10">
        <f t="shared" si="58"/>
        <v>0</v>
      </c>
      <c r="DT10">
        <f t="shared" si="59"/>
        <v>0</v>
      </c>
      <c r="DV10">
        <f t="shared" si="3"/>
        <v>0</v>
      </c>
      <c r="DY10">
        <v>1</v>
      </c>
      <c r="DZ10">
        <v>1</v>
      </c>
      <c r="EA10">
        <f t="shared" si="60"/>
        <v>0</v>
      </c>
      <c r="EB10">
        <f t="shared" si="61"/>
        <v>0</v>
      </c>
      <c r="ED10">
        <f t="shared" si="4"/>
        <v>0</v>
      </c>
      <c r="EE10">
        <f t="shared" si="5"/>
        <v>0</v>
      </c>
      <c r="EG10">
        <f t="shared" si="62"/>
        <v>0</v>
      </c>
      <c r="EH10">
        <f t="shared" si="63"/>
        <v>0</v>
      </c>
      <c r="EI10">
        <f t="shared" si="64"/>
        <v>0</v>
      </c>
      <c r="EJ10" s="10">
        <f t="shared" si="6"/>
        <v>0</v>
      </c>
      <c r="EK10">
        <f t="shared" si="65"/>
        <v>0</v>
      </c>
      <c r="EL10">
        <f t="shared" si="66"/>
        <v>0</v>
      </c>
      <c r="EM10">
        <f t="shared" si="67"/>
        <v>0</v>
      </c>
      <c r="EN10">
        <f t="shared" si="68"/>
        <v>0</v>
      </c>
      <c r="EO10">
        <f t="shared" si="69"/>
        <v>0</v>
      </c>
      <c r="EP10">
        <f t="shared" si="69"/>
        <v>0</v>
      </c>
      <c r="EQ10">
        <f t="shared" si="70"/>
        <v>0</v>
      </c>
      <c r="ER10">
        <f t="shared" si="70"/>
        <v>0</v>
      </c>
      <c r="ES10">
        <f t="shared" si="71"/>
        <v>0</v>
      </c>
      <c r="EV10" s="365"/>
      <c r="EX10">
        <f t="shared" si="72"/>
        <v>0</v>
      </c>
      <c r="EY10" s="10">
        <f t="shared" si="77"/>
        <v>0</v>
      </c>
      <c r="EZ10">
        <f t="shared" si="73"/>
        <v>0</v>
      </c>
      <c r="FA10">
        <f t="shared" si="7"/>
        <v>0</v>
      </c>
      <c r="FB10" s="10">
        <f t="shared" si="74"/>
        <v>0</v>
      </c>
      <c r="FC10" s="10">
        <f t="shared" si="75"/>
        <v>0</v>
      </c>
      <c r="FE10">
        <f t="shared" si="76"/>
        <v>0</v>
      </c>
      <c r="FF10">
        <f t="shared" si="76"/>
        <v>0</v>
      </c>
    </row>
    <row r="11" spans="1:162">
      <c r="A11" s="5">
        <v>1</v>
      </c>
      <c r="B11" s="5">
        <f t="shared" si="8"/>
        <v>0</v>
      </c>
      <c r="C11">
        <f>Measures!A28</f>
        <v>6</v>
      </c>
      <c r="D11">
        <f>Measures!B28</f>
        <v>0</v>
      </c>
      <c r="E11">
        <f>Measures!C28</f>
        <v>0</v>
      </c>
      <c r="F11">
        <f>Measures!D28</f>
        <v>0</v>
      </c>
      <c r="G11">
        <f>Measures!E28</f>
        <v>0</v>
      </c>
      <c r="H11">
        <f>Measures!F28</f>
        <v>0</v>
      </c>
      <c r="I11">
        <f>Measures!G28</f>
        <v>0</v>
      </c>
      <c r="J11">
        <f>Measures!H28</f>
        <v>0</v>
      </c>
      <c r="K11">
        <f t="shared" si="9"/>
        <v>0</v>
      </c>
      <c r="L11">
        <f t="shared" si="10"/>
        <v>0</v>
      </c>
      <c r="N11">
        <f>MAX(Measures!O28,ED11)</f>
        <v>0</v>
      </c>
      <c r="O11">
        <f>MAX(Measures!P28,EE11)</f>
        <v>0</v>
      </c>
      <c r="P11">
        <f>Measures!Q28</f>
        <v>0</v>
      </c>
      <c r="Q11">
        <f>Measures!R28</f>
        <v>0</v>
      </c>
      <c r="R11">
        <f t="shared" si="11"/>
        <v>0</v>
      </c>
      <c r="S11">
        <f t="shared" si="12"/>
        <v>0</v>
      </c>
      <c r="U11">
        <f t="shared" si="13"/>
        <v>0</v>
      </c>
      <c r="V11">
        <f t="shared" si="14"/>
        <v>0</v>
      </c>
      <c r="W11">
        <f>IF($H11&gt;=Y$4,Measures!AA28,0)</f>
        <v>0</v>
      </c>
      <c r="X11">
        <f>IF($H11&gt;=Y$4,0,IF($H11+$I11&gt;=Y$4,Measures!AA28,0))</f>
        <v>0</v>
      </c>
      <c r="Y11">
        <f t="shared" si="15"/>
        <v>0</v>
      </c>
      <c r="Z11">
        <f t="shared" si="16"/>
        <v>0</v>
      </c>
      <c r="AA11">
        <f>IF($H11&gt;=AC$4,Measures!AB28,0)</f>
        <v>0</v>
      </c>
      <c r="AB11">
        <f>IF($H11&gt;=AC$4,0,IF($H11+$I11&gt;=AC$4,Measures!AB28,0))</f>
        <v>0</v>
      </c>
      <c r="AC11">
        <f t="shared" si="17"/>
        <v>0</v>
      </c>
      <c r="AD11">
        <f t="shared" si="18"/>
        <v>0</v>
      </c>
      <c r="AE11">
        <f>IF($H11&gt;=AG$4,Measures!AC28,0)</f>
        <v>0</v>
      </c>
      <c r="AF11">
        <f>IF($H11&gt;=AG$4,0,IF($H11+$I11&gt;=AG$4,Measures!AC28,0))</f>
        <v>0</v>
      </c>
      <c r="AG11">
        <f t="shared" si="19"/>
        <v>0</v>
      </c>
      <c r="AH11">
        <f t="shared" si="20"/>
        <v>0</v>
      </c>
      <c r="AI11">
        <f>IF($H11&gt;=AK$4,Measures!AD28,0)</f>
        <v>0</v>
      </c>
      <c r="AJ11">
        <f>IF($H11&gt;=AK$4,0,IF($H11+$I11&gt;=AK$4,Measures!AD28,0))</f>
        <v>0</v>
      </c>
      <c r="AK11">
        <f t="shared" si="21"/>
        <v>0</v>
      </c>
      <c r="AL11">
        <f t="shared" si="22"/>
        <v>0</v>
      </c>
      <c r="AM11">
        <f>IF($H11&gt;=AO$4,Measures!AE28,0)</f>
        <v>0</v>
      </c>
      <c r="AN11">
        <f>IF($H11&gt;=AO$4,0,IF($H11+$I11&gt;=AO$4,Measures!AE28,0))</f>
        <v>0</v>
      </c>
      <c r="AO11">
        <f t="shared" si="23"/>
        <v>0</v>
      </c>
      <c r="AP11">
        <f t="shared" si="24"/>
        <v>0</v>
      </c>
      <c r="AQ11">
        <f>IF($H11&gt;=AS$4,Measures!AF28,0)</f>
        <v>0</v>
      </c>
      <c r="AR11">
        <f>IF($H11&gt;=AS$4,0,IF($H11+$I11&gt;=AS$4,Measures!AF28,0))</f>
        <v>0</v>
      </c>
      <c r="AS11">
        <f t="shared" si="25"/>
        <v>0</v>
      </c>
      <c r="AT11">
        <f t="shared" si="26"/>
        <v>0</v>
      </c>
      <c r="AU11">
        <f>IF($H11&gt;=AW$4,Measures!AG28,0)</f>
        <v>0</v>
      </c>
      <c r="AV11">
        <f>IF($H11&gt;=AW$4,0,IF($H11+$I11&gt;=AW$4,Measures!AG28,0))</f>
        <v>0</v>
      </c>
      <c r="AW11">
        <f t="shared" si="27"/>
        <v>0</v>
      </c>
      <c r="AX11">
        <f t="shared" si="28"/>
        <v>0</v>
      </c>
      <c r="AY11">
        <f>IF($H11&gt;=BA$4,Measures!AH28,0)</f>
        <v>0</v>
      </c>
      <c r="AZ11">
        <f>IF($H11&gt;=BA$4,0,IF($H11+$I11&gt;=BA$4,Measures!AH28,0))</f>
        <v>0</v>
      </c>
      <c r="BA11">
        <f t="shared" si="29"/>
        <v>0</v>
      </c>
      <c r="BB11">
        <f t="shared" si="30"/>
        <v>0</v>
      </c>
      <c r="BC11">
        <f>IF($H11&gt;=BE$4,Measures!AI28,0)</f>
        <v>0</v>
      </c>
      <c r="BD11">
        <f>IF($H11&gt;=BE$4,0,IF($H11+$I11&gt;=BE$4,Measures!AI28,0))</f>
        <v>0</v>
      </c>
      <c r="BE11">
        <f t="shared" si="31"/>
        <v>0</v>
      </c>
      <c r="BF11">
        <f t="shared" si="32"/>
        <v>0</v>
      </c>
      <c r="BG11">
        <f>IF($H11&gt;=BI$4,Measures!AJ28,0)</f>
        <v>0</v>
      </c>
      <c r="BH11">
        <f>IF($H11&gt;=BI$4,0,IF($H11+$I11&gt;=BI$4,Measures!AJ28,0))</f>
        <v>0</v>
      </c>
      <c r="BI11">
        <f t="shared" si="33"/>
        <v>0</v>
      </c>
      <c r="BJ11">
        <f t="shared" si="34"/>
        <v>0</v>
      </c>
      <c r="BK11">
        <f>IF($H11&gt;=BM$4,Measures!AK28,0)</f>
        <v>0</v>
      </c>
      <c r="BL11">
        <f>IF($H11&gt;=BM$4,0,IF($H11+$I11&gt;=BM$4,Measures!AK28,0))</f>
        <v>0</v>
      </c>
      <c r="BM11">
        <f t="shared" si="35"/>
        <v>0</v>
      </c>
      <c r="BN11">
        <f t="shared" si="36"/>
        <v>0</v>
      </c>
      <c r="BO11">
        <f>IF($H11&gt;=BQ$4,Measures!AL28,0)</f>
        <v>0</v>
      </c>
      <c r="BP11">
        <f>IF($H11&gt;=BQ$4,0,IF($H11+$I11&gt;=BQ$4,Measures!AL28,0))</f>
        <v>0</v>
      </c>
      <c r="BQ11">
        <f t="shared" si="37"/>
        <v>0</v>
      </c>
      <c r="BR11">
        <f t="shared" si="38"/>
        <v>0</v>
      </c>
      <c r="BS11">
        <f>IF($H11&gt;=BU$4,Measures!AM28,0)</f>
        <v>0</v>
      </c>
      <c r="BT11">
        <f>IF($H11&gt;=BU$4,0,IF($H11+$I11&gt;=BU$4,Measures!AM28,0))</f>
        <v>0</v>
      </c>
      <c r="BU11">
        <f t="shared" si="39"/>
        <v>0</v>
      </c>
      <c r="BV11">
        <f t="shared" si="40"/>
        <v>0</v>
      </c>
      <c r="BW11">
        <f>IF($H11&gt;=BY$4,Measures!AN28,0)</f>
        <v>0</v>
      </c>
      <c r="BX11">
        <f>IF($H11&gt;=BY$4,0,IF($H11+$I11&gt;=BY$4,Measures!AN28,0))</f>
        <v>0</v>
      </c>
      <c r="BY11">
        <f t="shared" si="41"/>
        <v>0</v>
      </c>
      <c r="BZ11">
        <f t="shared" si="42"/>
        <v>0</v>
      </c>
      <c r="CA11">
        <f>IF($H11&gt;=CC$4,Measures!AO28,0)</f>
        <v>0</v>
      </c>
      <c r="CB11">
        <f>IF($H11&gt;=CC$4,0,IF($H11+$I11&gt;=CC$4,Measures!AO28,0))</f>
        <v>0</v>
      </c>
      <c r="CC11">
        <f t="shared" si="43"/>
        <v>0</v>
      </c>
      <c r="CD11">
        <f t="shared" si="44"/>
        <v>0</v>
      </c>
      <c r="CE11">
        <f>IF($H11&gt;=CG$4,Measures!AP28,0)</f>
        <v>0</v>
      </c>
      <c r="CF11">
        <f>IF($H11&gt;=CG$4,0,IF($H11+$I11&gt;=CG$4,Measures!AP28,0))</f>
        <v>0</v>
      </c>
      <c r="CG11">
        <f t="shared" si="45"/>
        <v>0</v>
      </c>
      <c r="CH11">
        <f t="shared" si="46"/>
        <v>0</v>
      </c>
      <c r="CI11">
        <f>IF($H11&gt;=CK$4,Measures!AQ28,0)</f>
        <v>0</v>
      </c>
      <c r="CJ11">
        <f>IF($H11&gt;=CK$4,0,IF($H11+$I11&gt;=CK$4,Measures!AQ28,0))</f>
        <v>0</v>
      </c>
      <c r="CK11">
        <f t="shared" si="47"/>
        <v>0</v>
      </c>
      <c r="CL11">
        <f t="shared" si="48"/>
        <v>0</v>
      </c>
      <c r="CM11">
        <f>IF($H11&gt;=CO$4,Measures!AR28,0)</f>
        <v>0</v>
      </c>
      <c r="CN11">
        <f>IF($H11&gt;=CO$4,0,IF($H11+$I11&gt;=CO$4,Measures!AR28,0))</f>
        <v>0</v>
      </c>
      <c r="CO11">
        <f t="shared" si="49"/>
        <v>0</v>
      </c>
      <c r="CP11">
        <f t="shared" si="50"/>
        <v>0</v>
      </c>
      <c r="CQ11">
        <f>IF($H11&gt;=CS$4,Measures!AS28,0)</f>
        <v>0</v>
      </c>
      <c r="CR11">
        <f>IF($H11&gt;=CS$4,0,IF($H11+$I11&gt;=CS$4,Measures!AS28,0))</f>
        <v>0</v>
      </c>
      <c r="CS11">
        <f t="shared" si="51"/>
        <v>0</v>
      </c>
      <c r="CT11">
        <f t="shared" si="52"/>
        <v>0</v>
      </c>
      <c r="CU11">
        <f>IF($H11&gt;=CW$4,Measures!AT28,0)</f>
        <v>0</v>
      </c>
      <c r="CV11">
        <f>IF($H11&gt;=CW$4,0,IF($H11+$I11&gt;=CW$4,Measures!AT28,0))</f>
        <v>0</v>
      </c>
      <c r="CW11">
        <f t="shared" si="53"/>
        <v>0</v>
      </c>
      <c r="CX11">
        <f t="shared" si="54"/>
        <v>0</v>
      </c>
      <c r="DB11">
        <v>1</v>
      </c>
      <c r="DD11">
        <v>1</v>
      </c>
      <c r="DE11">
        <v>1</v>
      </c>
      <c r="DG11">
        <f t="shared" si="55"/>
        <v>0</v>
      </c>
      <c r="DH11">
        <f t="shared" si="56"/>
        <v>0</v>
      </c>
      <c r="DI11">
        <f t="shared" si="0"/>
        <v>0</v>
      </c>
      <c r="DL11">
        <f t="shared" si="1"/>
        <v>0</v>
      </c>
      <c r="DN11">
        <f t="shared" si="57"/>
        <v>0</v>
      </c>
      <c r="DO11">
        <f t="shared" si="2"/>
        <v>0</v>
      </c>
      <c r="DQ11">
        <f t="shared" si="58"/>
        <v>0</v>
      </c>
      <c r="DR11">
        <f t="shared" si="58"/>
        <v>0</v>
      </c>
      <c r="DT11">
        <f t="shared" si="59"/>
        <v>0</v>
      </c>
      <c r="DV11">
        <f t="shared" si="3"/>
        <v>0</v>
      </c>
      <c r="DY11">
        <v>1</v>
      </c>
      <c r="DZ11">
        <v>1</v>
      </c>
      <c r="EA11">
        <f t="shared" si="60"/>
        <v>0</v>
      </c>
      <c r="EB11">
        <f t="shared" si="61"/>
        <v>0</v>
      </c>
      <c r="ED11">
        <f t="shared" si="4"/>
        <v>0</v>
      </c>
      <c r="EE11">
        <f t="shared" si="5"/>
        <v>0</v>
      </c>
      <c r="EG11">
        <f t="shared" si="62"/>
        <v>0</v>
      </c>
      <c r="EH11">
        <f t="shared" si="63"/>
        <v>0</v>
      </c>
      <c r="EI11">
        <f t="shared" si="64"/>
        <v>0</v>
      </c>
      <c r="EJ11" s="10">
        <f t="shared" si="6"/>
        <v>0</v>
      </c>
      <c r="EK11">
        <f t="shared" si="65"/>
        <v>0</v>
      </c>
      <c r="EL11">
        <f t="shared" si="66"/>
        <v>0</v>
      </c>
      <c r="EM11">
        <f t="shared" si="67"/>
        <v>0</v>
      </c>
      <c r="EN11">
        <f t="shared" si="68"/>
        <v>0</v>
      </c>
      <c r="EO11">
        <f t="shared" si="69"/>
        <v>0</v>
      </c>
      <c r="EP11">
        <f t="shared" si="69"/>
        <v>0</v>
      </c>
      <c r="EQ11">
        <f t="shared" si="70"/>
        <v>0</v>
      </c>
      <c r="ER11">
        <f t="shared" si="70"/>
        <v>0</v>
      </c>
      <c r="ES11">
        <f t="shared" si="71"/>
        <v>0</v>
      </c>
      <c r="EV11" s="365"/>
      <c r="EX11">
        <f t="shared" si="72"/>
        <v>0</v>
      </c>
      <c r="EY11" s="10">
        <f t="shared" si="77"/>
        <v>0</v>
      </c>
      <c r="EZ11">
        <f t="shared" si="73"/>
        <v>0</v>
      </c>
      <c r="FA11">
        <f>IF(EY11=1,IF(X26-AD11=1,1,0),0)</f>
        <v>0</v>
      </c>
      <c r="FB11" s="10">
        <f t="shared" si="74"/>
        <v>0</v>
      </c>
      <c r="FC11" s="10">
        <f t="shared" si="75"/>
        <v>0</v>
      </c>
      <c r="FE11">
        <f t="shared" si="76"/>
        <v>0</v>
      </c>
      <c r="FF11">
        <f t="shared" si="76"/>
        <v>0</v>
      </c>
    </row>
    <row r="12" spans="1:162">
      <c r="A12" s="5">
        <v>1</v>
      </c>
      <c r="B12" s="5">
        <f t="shared" si="8"/>
        <v>0</v>
      </c>
      <c r="C12">
        <f>Measures!A29</f>
        <v>7</v>
      </c>
      <c r="D12">
        <f>Measures!B29</f>
        <v>0</v>
      </c>
      <c r="E12">
        <f>Measures!C29</f>
        <v>0</v>
      </c>
      <c r="F12">
        <f>Measures!D29</f>
        <v>0</v>
      </c>
      <c r="G12">
        <f>Measures!E29</f>
        <v>0</v>
      </c>
      <c r="H12">
        <f>Measures!F29</f>
        <v>0</v>
      </c>
      <c r="I12">
        <f>Measures!G29</f>
        <v>0</v>
      </c>
      <c r="J12">
        <f>Measures!H29</f>
        <v>0</v>
      </c>
      <c r="K12">
        <f t="shared" si="9"/>
        <v>0</v>
      </c>
      <c r="L12">
        <f t="shared" si="10"/>
        <v>0</v>
      </c>
      <c r="N12">
        <f>MAX(Measures!O29,ED12)</f>
        <v>0</v>
      </c>
      <c r="O12">
        <f>MAX(Measures!P29,EE12)</f>
        <v>0</v>
      </c>
      <c r="P12">
        <f>Measures!Q29</f>
        <v>0</v>
      </c>
      <c r="Q12">
        <f>Measures!R29</f>
        <v>0</v>
      </c>
      <c r="R12">
        <f t="shared" si="11"/>
        <v>0</v>
      </c>
      <c r="S12">
        <f t="shared" si="12"/>
        <v>0</v>
      </c>
      <c r="U12">
        <f t="shared" si="13"/>
        <v>0</v>
      </c>
      <c r="V12">
        <f t="shared" si="14"/>
        <v>0</v>
      </c>
      <c r="W12">
        <f>IF($H12&gt;=Y$4,Measures!AA29,0)</f>
        <v>0</v>
      </c>
      <c r="X12">
        <f>IF($H12&gt;=Y$4,0,IF($H12+$I12&gt;=Y$4,Measures!AA29,0))</f>
        <v>0</v>
      </c>
      <c r="Y12">
        <f t="shared" si="15"/>
        <v>0</v>
      </c>
      <c r="Z12">
        <f t="shared" si="16"/>
        <v>0</v>
      </c>
      <c r="AA12">
        <f>IF($H12&gt;=AC$4,Measures!AB29,0)</f>
        <v>0</v>
      </c>
      <c r="AB12">
        <f>IF($H12&gt;=AC$4,0,IF($H12+$I12&gt;=AC$4,Measures!AB29,0))</f>
        <v>0</v>
      </c>
      <c r="AC12">
        <f t="shared" si="17"/>
        <v>0</v>
      </c>
      <c r="AD12">
        <f t="shared" si="18"/>
        <v>0</v>
      </c>
      <c r="AE12">
        <f>IF($H12&gt;=AG$4,Measures!AC29,0)</f>
        <v>0</v>
      </c>
      <c r="AF12">
        <f>IF($H12&gt;=AG$4,0,IF($H12+$I12&gt;=AG$4,Measures!AC29,0))</f>
        <v>0</v>
      </c>
      <c r="AG12">
        <f t="shared" si="19"/>
        <v>0</v>
      </c>
      <c r="AH12">
        <f t="shared" si="20"/>
        <v>0</v>
      </c>
      <c r="AI12">
        <f>IF($H12&gt;=AK$4,Measures!AD29,0)</f>
        <v>0</v>
      </c>
      <c r="AJ12">
        <f>IF($H12&gt;=AK$4,0,IF($H12+$I12&gt;=AK$4,Measures!AD29,0))</f>
        <v>0</v>
      </c>
      <c r="AK12">
        <f t="shared" si="21"/>
        <v>0</v>
      </c>
      <c r="AL12">
        <f t="shared" si="22"/>
        <v>0</v>
      </c>
      <c r="AM12">
        <f>IF($H12&gt;=AO$4,Measures!AE29,0)</f>
        <v>0</v>
      </c>
      <c r="AN12">
        <f>IF($H12&gt;=AO$4,0,IF($H12+$I12&gt;=AO$4,Measures!AE29,0))</f>
        <v>0</v>
      </c>
      <c r="AO12">
        <f t="shared" si="23"/>
        <v>0</v>
      </c>
      <c r="AP12">
        <f t="shared" si="24"/>
        <v>0</v>
      </c>
      <c r="AQ12">
        <f>IF($H12&gt;=AS$4,Measures!AF29,0)</f>
        <v>0</v>
      </c>
      <c r="AR12">
        <f>IF($H12&gt;=AS$4,0,IF($H12+$I12&gt;=AS$4,Measures!AF29,0))</f>
        <v>0</v>
      </c>
      <c r="AS12">
        <f t="shared" si="25"/>
        <v>0</v>
      </c>
      <c r="AT12">
        <f t="shared" si="26"/>
        <v>0</v>
      </c>
      <c r="AU12">
        <f>IF($H12&gt;=AW$4,Measures!AG29,0)</f>
        <v>0</v>
      </c>
      <c r="AV12">
        <f>IF($H12&gt;=AW$4,0,IF($H12+$I12&gt;=AW$4,Measures!AG29,0))</f>
        <v>0</v>
      </c>
      <c r="AW12">
        <f t="shared" si="27"/>
        <v>0</v>
      </c>
      <c r="AX12">
        <f t="shared" si="28"/>
        <v>0</v>
      </c>
      <c r="AY12">
        <f>IF($H12&gt;=BA$4,Measures!AH29,0)</f>
        <v>0</v>
      </c>
      <c r="AZ12">
        <f>IF($H12&gt;=BA$4,0,IF($H12+$I12&gt;=BA$4,Measures!AH29,0))</f>
        <v>0</v>
      </c>
      <c r="BA12">
        <f t="shared" si="29"/>
        <v>0</v>
      </c>
      <c r="BB12">
        <f t="shared" si="30"/>
        <v>0</v>
      </c>
      <c r="BC12">
        <f>IF($H12&gt;=BE$4,Measures!AI29,0)</f>
        <v>0</v>
      </c>
      <c r="BD12">
        <f>IF($H12&gt;=BE$4,0,IF($H12+$I12&gt;=BE$4,Measures!AI29,0))</f>
        <v>0</v>
      </c>
      <c r="BE12">
        <f t="shared" si="31"/>
        <v>0</v>
      </c>
      <c r="BF12">
        <f t="shared" si="32"/>
        <v>0</v>
      </c>
      <c r="BG12">
        <f>IF($H12&gt;=BI$4,Measures!AJ29,0)</f>
        <v>0</v>
      </c>
      <c r="BH12">
        <f>IF($H12&gt;=BI$4,0,IF($H12+$I12&gt;=BI$4,Measures!AJ29,0))</f>
        <v>0</v>
      </c>
      <c r="BI12">
        <f t="shared" si="33"/>
        <v>0</v>
      </c>
      <c r="BJ12">
        <f t="shared" si="34"/>
        <v>0</v>
      </c>
      <c r="BK12">
        <f>IF($H12&gt;=BM$4,Measures!AK29,0)</f>
        <v>0</v>
      </c>
      <c r="BL12">
        <f>IF($H12&gt;=BM$4,0,IF($H12+$I12&gt;=BM$4,Measures!AK29,0))</f>
        <v>0</v>
      </c>
      <c r="BM12">
        <f t="shared" si="35"/>
        <v>0</v>
      </c>
      <c r="BN12">
        <f t="shared" si="36"/>
        <v>0</v>
      </c>
      <c r="BO12">
        <f>IF($H12&gt;=BQ$4,Measures!AL29,0)</f>
        <v>0</v>
      </c>
      <c r="BP12">
        <f>IF($H12&gt;=BQ$4,0,IF($H12+$I12&gt;=BQ$4,Measures!AL29,0))</f>
        <v>0</v>
      </c>
      <c r="BQ12">
        <f t="shared" si="37"/>
        <v>0</v>
      </c>
      <c r="BR12">
        <f t="shared" si="38"/>
        <v>0</v>
      </c>
      <c r="BS12">
        <f>IF($H12&gt;=BU$4,Measures!AM29,0)</f>
        <v>0</v>
      </c>
      <c r="BT12">
        <f>IF($H12&gt;=BU$4,0,IF($H12+$I12&gt;=BU$4,Measures!AM29,0))</f>
        <v>0</v>
      </c>
      <c r="BU12">
        <f t="shared" si="39"/>
        <v>0</v>
      </c>
      <c r="BV12">
        <f t="shared" si="40"/>
        <v>0</v>
      </c>
      <c r="BW12">
        <f>IF($H12&gt;=BY$4,Measures!AN29,0)</f>
        <v>0</v>
      </c>
      <c r="BX12">
        <f>IF($H12&gt;=BY$4,0,IF($H12+$I12&gt;=BY$4,Measures!AN29,0))</f>
        <v>0</v>
      </c>
      <c r="BY12">
        <f t="shared" si="41"/>
        <v>0</v>
      </c>
      <c r="BZ12">
        <f t="shared" si="42"/>
        <v>0</v>
      </c>
      <c r="CA12">
        <f>IF($H12&gt;=CC$4,Measures!AO29,0)</f>
        <v>0</v>
      </c>
      <c r="CB12">
        <f>IF($H12&gt;=CC$4,0,IF($H12+$I12&gt;=CC$4,Measures!AO29,0))</f>
        <v>0</v>
      </c>
      <c r="CC12">
        <f t="shared" si="43"/>
        <v>0</v>
      </c>
      <c r="CD12">
        <f t="shared" si="44"/>
        <v>0</v>
      </c>
      <c r="CE12">
        <f>IF($H12&gt;=CG$4,Measures!AP29,0)</f>
        <v>0</v>
      </c>
      <c r="CF12">
        <f>IF($H12&gt;=CG$4,0,IF($H12+$I12&gt;=CG$4,Measures!AP29,0))</f>
        <v>0</v>
      </c>
      <c r="CG12">
        <f t="shared" si="45"/>
        <v>0</v>
      </c>
      <c r="CH12">
        <f t="shared" si="46"/>
        <v>0</v>
      </c>
      <c r="CI12">
        <f>IF($H12&gt;=CK$4,Measures!AQ29,0)</f>
        <v>0</v>
      </c>
      <c r="CJ12">
        <f>IF($H12&gt;=CK$4,0,IF($H12+$I12&gt;=CK$4,Measures!AQ29,0))</f>
        <v>0</v>
      </c>
      <c r="CK12">
        <f t="shared" si="47"/>
        <v>0</v>
      </c>
      <c r="CL12">
        <f t="shared" si="48"/>
        <v>0</v>
      </c>
      <c r="CM12">
        <f>IF($H12&gt;=CO$4,Measures!AR29,0)</f>
        <v>0</v>
      </c>
      <c r="CN12">
        <f>IF($H12&gt;=CO$4,0,IF($H12+$I12&gt;=CO$4,Measures!AR29,0))</f>
        <v>0</v>
      </c>
      <c r="CO12">
        <f t="shared" si="49"/>
        <v>0</v>
      </c>
      <c r="CP12">
        <f t="shared" si="50"/>
        <v>0</v>
      </c>
      <c r="CQ12">
        <f>IF($H12&gt;=CS$4,Measures!AS29,0)</f>
        <v>0</v>
      </c>
      <c r="CR12">
        <f>IF($H12&gt;=CS$4,0,IF($H12+$I12&gt;=CS$4,Measures!AS29,0))</f>
        <v>0</v>
      </c>
      <c r="CS12">
        <f t="shared" si="51"/>
        <v>0</v>
      </c>
      <c r="CT12">
        <f t="shared" si="52"/>
        <v>0</v>
      </c>
      <c r="CU12">
        <f>IF($H12&gt;=CW$4,Measures!AT29,0)</f>
        <v>0</v>
      </c>
      <c r="CV12">
        <f>IF($H12&gt;=CW$4,0,IF($H12+$I12&gt;=CW$4,Measures!AT29,0))</f>
        <v>0</v>
      </c>
      <c r="CW12">
        <f t="shared" si="53"/>
        <v>0</v>
      </c>
      <c r="CX12">
        <f t="shared" si="54"/>
        <v>0</v>
      </c>
      <c r="DB12">
        <v>1</v>
      </c>
      <c r="DD12">
        <v>1</v>
      </c>
      <c r="DE12">
        <v>1</v>
      </c>
      <c r="DG12">
        <f t="shared" si="55"/>
        <v>0</v>
      </c>
      <c r="DH12">
        <f t="shared" si="56"/>
        <v>0</v>
      </c>
      <c r="DI12">
        <f t="shared" si="0"/>
        <v>0</v>
      </c>
      <c r="DL12">
        <f t="shared" si="1"/>
        <v>0</v>
      </c>
      <c r="DN12">
        <f t="shared" si="57"/>
        <v>0</v>
      </c>
      <c r="DO12">
        <f t="shared" si="2"/>
        <v>0</v>
      </c>
      <c r="DQ12">
        <f t="shared" si="58"/>
        <v>0</v>
      </c>
      <c r="DR12">
        <f t="shared" si="58"/>
        <v>0</v>
      </c>
      <c r="DT12">
        <f t="shared" si="59"/>
        <v>0</v>
      </c>
      <c r="DV12">
        <f t="shared" si="3"/>
        <v>0</v>
      </c>
      <c r="DY12">
        <v>1</v>
      </c>
      <c r="DZ12">
        <v>1</v>
      </c>
      <c r="EA12">
        <f t="shared" si="60"/>
        <v>0</v>
      </c>
      <c r="EB12">
        <f t="shared" si="61"/>
        <v>0</v>
      </c>
      <c r="ED12">
        <f t="shared" si="4"/>
        <v>0</v>
      </c>
      <c r="EE12">
        <f t="shared" si="5"/>
        <v>0</v>
      </c>
      <c r="EG12">
        <f t="shared" si="62"/>
        <v>0</v>
      </c>
      <c r="EH12">
        <f t="shared" si="63"/>
        <v>0</v>
      </c>
      <c r="EI12">
        <f t="shared" si="64"/>
        <v>0</v>
      </c>
      <c r="EJ12" s="10">
        <f t="shared" si="6"/>
        <v>0</v>
      </c>
      <c r="EK12">
        <f t="shared" si="65"/>
        <v>0</v>
      </c>
      <c r="EL12">
        <f t="shared" si="66"/>
        <v>0</v>
      </c>
      <c r="EM12">
        <f t="shared" si="67"/>
        <v>0</v>
      </c>
      <c r="EN12">
        <f t="shared" si="68"/>
        <v>0</v>
      </c>
      <c r="EO12">
        <f t="shared" si="69"/>
        <v>0</v>
      </c>
      <c r="EP12">
        <f t="shared" si="69"/>
        <v>0</v>
      </c>
      <c r="EQ12">
        <f t="shared" si="70"/>
        <v>0</v>
      </c>
      <c r="ER12">
        <f t="shared" si="70"/>
        <v>0</v>
      </c>
      <c r="ES12">
        <f t="shared" si="71"/>
        <v>0</v>
      </c>
      <c r="EV12" s="365"/>
      <c r="EX12">
        <f t="shared" si="72"/>
        <v>0</v>
      </c>
      <c r="EY12" s="10">
        <f t="shared" si="77"/>
        <v>0</v>
      </c>
      <c r="EZ12">
        <f t="shared" si="73"/>
        <v>0</v>
      </c>
      <c r="FA12">
        <f t="shared" ref="FA12:FA14" si="78">IF(EY12=1,IF(X27-AD12=1,1,0),0)</f>
        <v>0</v>
      </c>
      <c r="FB12" s="10">
        <f t="shared" si="74"/>
        <v>0</v>
      </c>
      <c r="FC12" s="10">
        <f t="shared" si="75"/>
        <v>0</v>
      </c>
      <c r="FE12">
        <f t="shared" si="76"/>
        <v>0</v>
      </c>
      <c r="FF12">
        <f t="shared" si="76"/>
        <v>0</v>
      </c>
    </row>
    <row r="13" spans="1:162">
      <c r="A13" s="5">
        <v>1</v>
      </c>
      <c r="B13" s="5">
        <f t="shared" si="8"/>
        <v>0</v>
      </c>
      <c r="C13">
        <f>Measures!A30</f>
        <v>8</v>
      </c>
      <c r="D13">
        <f>Measures!B30</f>
        <v>0</v>
      </c>
      <c r="E13">
        <f>Measures!C30</f>
        <v>0</v>
      </c>
      <c r="F13">
        <f>Measures!D30</f>
        <v>0</v>
      </c>
      <c r="G13">
        <f>Measures!E30</f>
        <v>0</v>
      </c>
      <c r="H13">
        <f>Measures!F30</f>
        <v>0</v>
      </c>
      <c r="I13">
        <f>Measures!G30</f>
        <v>0</v>
      </c>
      <c r="J13">
        <f>Measures!H30</f>
        <v>0</v>
      </c>
      <c r="K13">
        <f t="shared" si="9"/>
        <v>0</v>
      </c>
      <c r="L13">
        <f t="shared" si="10"/>
        <v>0</v>
      </c>
      <c r="N13">
        <f>MAX(Measures!O30,ED13)</f>
        <v>0</v>
      </c>
      <c r="O13">
        <f>MAX(Measures!P30,EE13)</f>
        <v>0</v>
      </c>
      <c r="P13">
        <f>Measures!Q30</f>
        <v>0</v>
      </c>
      <c r="Q13">
        <f>Measures!R30</f>
        <v>0</v>
      </c>
      <c r="R13">
        <f t="shared" si="11"/>
        <v>0</v>
      </c>
      <c r="S13">
        <f t="shared" si="12"/>
        <v>0</v>
      </c>
      <c r="U13">
        <f t="shared" si="13"/>
        <v>0</v>
      </c>
      <c r="V13">
        <f t="shared" si="14"/>
        <v>0</v>
      </c>
      <c r="W13">
        <f>IF($H13&gt;=Y$4,Measures!AA30,0)</f>
        <v>0</v>
      </c>
      <c r="X13">
        <f>IF($H13&gt;=Y$4,0,IF($H13+$I13&gt;=Y$4,Measures!AA30,0))</f>
        <v>0</v>
      </c>
      <c r="Y13">
        <f t="shared" si="15"/>
        <v>0</v>
      </c>
      <c r="Z13">
        <f t="shared" si="16"/>
        <v>0</v>
      </c>
      <c r="AA13">
        <f>IF($H13&gt;=AC$4,Measures!AB30,0)</f>
        <v>0</v>
      </c>
      <c r="AB13">
        <f>IF($H13&gt;=AC$4,0,IF($H13+$I13&gt;=AC$4,Measures!AB30,0))</f>
        <v>0</v>
      </c>
      <c r="AC13">
        <f t="shared" si="17"/>
        <v>0</v>
      </c>
      <c r="AD13">
        <f t="shared" si="18"/>
        <v>0</v>
      </c>
      <c r="AE13">
        <f>IF($H13&gt;=AG$4,Measures!AC30,0)</f>
        <v>0</v>
      </c>
      <c r="AF13">
        <f>IF($H13&gt;=AG$4,0,IF($H13+$I13&gt;=AG$4,Measures!AC30,0))</f>
        <v>0</v>
      </c>
      <c r="AG13">
        <f t="shared" si="19"/>
        <v>0</v>
      </c>
      <c r="AH13">
        <f t="shared" si="20"/>
        <v>0</v>
      </c>
      <c r="AI13">
        <f>IF($H13&gt;=AK$4,Measures!AD30,0)</f>
        <v>0</v>
      </c>
      <c r="AJ13">
        <f>IF($H13&gt;=AK$4,0,IF($H13+$I13&gt;=AK$4,Measures!AD30,0))</f>
        <v>0</v>
      </c>
      <c r="AK13">
        <f t="shared" si="21"/>
        <v>0</v>
      </c>
      <c r="AL13">
        <f t="shared" si="22"/>
        <v>0</v>
      </c>
      <c r="AM13">
        <f>IF($H13&gt;=AO$4,Measures!AE30,0)</f>
        <v>0</v>
      </c>
      <c r="AN13">
        <f>IF($H13&gt;=AO$4,0,IF($H13+$I13&gt;=AO$4,Measures!AE30,0))</f>
        <v>0</v>
      </c>
      <c r="AO13">
        <f t="shared" si="23"/>
        <v>0</v>
      </c>
      <c r="AP13">
        <f t="shared" si="24"/>
        <v>0</v>
      </c>
      <c r="AQ13">
        <f>IF($H13&gt;=AS$4,Measures!AF30,0)</f>
        <v>0</v>
      </c>
      <c r="AR13">
        <f>IF($H13&gt;=AS$4,0,IF($H13+$I13&gt;=AS$4,Measures!AF30,0))</f>
        <v>0</v>
      </c>
      <c r="AS13">
        <f t="shared" si="25"/>
        <v>0</v>
      </c>
      <c r="AT13">
        <f t="shared" si="26"/>
        <v>0</v>
      </c>
      <c r="AU13">
        <f>IF($H13&gt;=AW$4,Measures!AG30,0)</f>
        <v>0</v>
      </c>
      <c r="AV13">
        <f>IF($H13&gt;=AW$4,0,IF($H13+$I13&gt;=AW$4,Measures!AG30,0))</f>
        <v>0</v>
      </c>
      <c r="AW13">
        <f t="shared" si="27"/>
        <v>0</v>
      </c>
      <c r="AX13">
        <f t="shared" si="28"/>
        <v>0</v>
      </c>
      <c r="AY13">
        <f>IF($H13&gt;=BA$4,Measures!AH30,0)</f>
        <v>0</v>
      </c>
      <c r="AZ13">
        <f>IF($H13&gt;=BA$4,0,IF($H13+$I13&gt;=BA$4,Measures!AH30,0))</f>
        <v>0</v>
      </c>
      <c r="BA13">
        <f t="shared" si="29"/>
        <v>0</v>
      </c>
      <c r="BB13">
        <f t="shared" si="30"/>
        <v>0</v>
      </c>
      <c r="BC13">
        <f>IF($H13&gt;=BE$4,Measures!AI30,0)</f>
        <v>0</v>
      </c>
      <c r="BD13">
        <f>IF($H13&gt;=BE$4,0,IF($H13+$I13&gt;=BE$4,Measures!AI30,0))</f>
        <v>0</v>
      </c>
      <c r="BE13">
        <f t="shared" si="31"/>
        <v>0</v>
      </c>
      <c r="BF13">
        <f t="shared" si="32"/>
        <v>0</v>
      </c>
      <c r="BG13">
        <f>IF($H13&gt;=BI$4,Measures!AJ30,0)</f>
        <v>0</v>
      </c>
      <c r="BH13">
        <f>IF($H13&gt;=BI$4,0,IF($H13+$I13&gt;=BI$4,Measures!AJ30,0))</f>
        <v>0</v>
      </c>
      <c r="BI13">
        <f t="shared" si="33"/>
        <v>0</v>
      </c>
      <c r="BJ13">
        <f t="shared" si="34"/>
        <v>0</v>
      </c>
      <c r="BK13">
        <f>IF($H13&gt;=BM$4,Measures!AK30,0)</f>
        <v>0</v>
      </c>
      <c r="BL13">
        <f>IF($H13&gt;=BM$4,0,IF($H13+$I13&gt;=BM$4,Measures!AK30,0))</f>
        <v>0</v>
      </c>
      <c r="BM13">
        <f t="shared" si="35"/>
        <v>0</v>
      </c>
      <c r="BN13">
        <f t="shared" si="36"/>
        <v>0</v>
      </c>
      <c r="BO13">
        <f>IF($H13&gt;=BQ$4,Measures!AL30,0)</f>
        <v>0</v>
      </c>
      <c r="BP13">
        <f>IF($H13&gt;=BQ$4,0,IF($H13+$I13&gt;=BQ$4,Measures!AL30,0))</f>
        <v>0</v>
      </c>
      <c r="BQ13">
        <f t="shared" si="37"/>
        <v>0</v>
      </c>
      <c r="BR13">
        <f t="shared" si="38"/>
        <v>0</v>
      </c>
      <c r="BS13">
        <f>IF($H13&gt;=BU$4,Measures!AM30,0)</f>
        <v>0</v>
      </c>
      <c r="BT13">
        <f>IF($H13&gt;=BU$4,0,IF($H13+$I13&gt;=BU$4,Measures!AM30,0))</f>
        <v>0</v>
      </c>
      <c r="BU13">
        <f t="shared" si="39"/>
        <v>0</v>
      </c>
      <c r="BV13">
        <f t="shared" si="40"/>
        <v>0</v>
      </c>
      <c r="BW13">
        <f>IF($H13&gt;=BY$4,Measures!AN30,0)</f>
        <v>0</v>
      </c>
      <c r="BX13">
        <f>IF($H13&gt;=BY$4,0,IF($H13+$I13&gt;=BY$4,Measures!AN30,0))</f>
        <v>0</v>
      </c>
      <c r="BY13">
        <f t="shared" si="41"/>
        <v>0</v>
      </c>
      <c r="BZ13">
        <f t="shared" si="42"/>
        <v>0</v>
      </c>
      <c r="CA13">
        <f>IF($H13&gt;=CC$4,Measures!AO30,0)</f>
        <v>0</v>
      </c>
      <c r="CB13">
        <f>IF($H13&gt;=CC$4,0,IF($H13+$I13&gt;=CC$4,Measures!AO30,0))</f>
        <v>0</v>
      </c>
      <c r="CC13">
        <f t="shared" si="43"/>
        <v>0</v>
      </c>
      <c r="CD13">
        <f t="shared" si="44"/>
        <v>0</v>
      </c>
      <c r="CE13">
        <f>IF($H13&gt;=CG$4,Measures!AP30,0)</f>
        <v>0</v>
      </c>
      <c r="CF13">
        <f>IF($H13&gt;=CG$4,0,IF($H13+$I13&gt;=CG$4,Measures!AP30,0))</f>
        <v>0</v>
      </c>
      <c r="CG13">
        <f t="shared" si="45"/>
        <v>0</v>
      </c>
      <c r="CH13">
        <f t="shared" si="46"/>
        <v>0</v>
      </c>
      <c r="CI13">
        <f>IF($H13&gt;=CK$4,Measures!AQ30,0)</f>
        <v>0</v>
      </c>
      <c r="CJ13">
        <f>IF($H13&gt;=CK$4,0,IF($H13+$I13&gt;=CK$4,Measures!AQ30,0))</f>
        <v>0</v>
      </c>
      <c r="CK13">
        <f t="shared" si="47"/>
        <v>0</v>
      </c>
      <c r="CL13">
        <f t="shared" si="48"/>
        <v>0</v>
      </c>
      <c r="CM13">
        <f>IF($H13&gt;=CO$4,Measures!AR30,0)</f>
        <v>0</v>
      </c>
      <c r="CN13">
        <f>IF($H13&gt;=CO$4,0,IF($H13+$I13&gt;=CO$4,Measures!AR30,0))</f>
        <v>0</v>
      </c>
      <c r="CO13">
        <f t="shared" si="49"/>
        <v>0</v>
      </c>
      <c r="CP13">
        <f t="shared" si="50"/>
        <v>0</v>
      </c>
      <c r="CQ13">
        <f>IF($H13&gt;=CS$4,Measures!AS30,0)</f>
        <v>0</v>
      </c>
      <c r="CR13">
        <f>IF($H13&gt;=CS$4,0,IF($H13+$I13&gt;=CS$4,Measures!AS30,0))</f>
        <v>0</v>
      </c>
      <c r="CS13">
        <f t="shared" si="51"/>
        <v>0</v>
      </c>
      <c r="CT13">
        <f t="shared" si="52"/>
        <v>0</v>
      </c>
      <c r="CU13">
        <f>IF($H13&gt;=CW$4,Measures!AT30,0)</f>
        <v>0</v>
      </c>
      <c r="CV13">
        <f>IF($H13&gt;=CW$4,0,IF($H13+$I13&gt;=CW$4,Measures!AT30,0))</f>
        <v>0</v>
      </c>
      <c r="CW13">
        <f t="shared" si="53"/>
        <v>0</v>
      </c>
      <c r="CX13">
        <f t="shared" si="54"/>
        <v>0</v>
      </c>
      <c r="DB13">
        <v>1</v>
      </c>
      <c r="DD13">
        <v>1</v>
      </c>
      <c r="DE13">
        <v>1</v>
      </c>
      <c r="DG13">
        <f t="shared" si="55"/>
        <v>0</v>
      </c>
      <c r="DH13">
        <f t="shared" si="56"/>
        <v>0</v>
      </c>
      <c r="DI13">
        <f t="shared" si="0"/>
        <v>0</v>
      </c>
      <c r="DL13">
        <f t="shared" si="1"/>
        <v>0</v>
      </c>
      <c r="DN13">
        <f t="shared" si="57"/>
        <v>0</v>
      </c>
      <c r="DO13">
        <f t="shared" si="2"/>
        <v>0</v>
      </c>
      <c r="DQ13">
        <f t="shared" si="58"/>
        <v>0</v>
      </c>
      <c r="DR13">
        <f t="shared" si="58"/>
        <v>0</v>
      </c>
      <c r="DT13">
        <f t="shared" si="59"/>
        <v>0</v>
      </c>
      <c r="DV13">
        <f t="shared" si="3"/>
        <v>0</v>
      </c>
      <c r="DY13">
        <v>1</v>
      </c>
      <c r="DZ13">
        <v>1</v>
      </c>
      <c r="EA13">
        <f t="shared" si="60"/>
        <v>0</v>
      </c>
      <c r="EB13">
        <f t="shared" si="61"/>
        <v>0</v>
      </c>
      <c r="ED13">
        <f t="shared" si="4"/>
        <v>0</v>
      </c>
      <c r="EE13">
        <f t="shared" si="5"/>
        <v>0</v>
      </c>
      <c r="EG13">
        <f t="shared" si="62"/>
        <v>0</v>
      </c>
      <c r="EH13">
        <f t="shared" si="63"/>
        <v>0</v>
      </c>
      <c r="EI13">
        <f t="shared" si="64"/>
        <v>0</v>
      </c>
      <c r="EJ13" s="10">
        <f t="shared" si="6"/>
        <v>0</v>
      </c>
      <c r="EK13">
        <f t="shared" si="65"/>
        <v>0</v>
      </c>
      <c r="EL13">
        <f t="shared" si="66"/>
        <v>0</v>
      </c>
      <c r="EM13">
        <f t="shared" si="67"/>
        <v>0</v>
      </c>
      <c r="EN13">
        <f t="shared" si="68"/>
        <v>0</v>
      </c>
      <c r="EO13">
        <f t="shared" si="69"/>
        <v>0</v>
      </c>
      <c r="EP13">
        <f t="shared" si="69"/>
        <v>0</v>
      </c>
      <c r="EQ13">
        <f t="shared" si="70"/>
        <v>0</v>
      </c>
      <c r="ER13">
        <f t="shared" si="70"/>
        <v>0</v>
      </c>
      <c r="ES13">
        <f t="shared" si="71"/>
        <v>0</v>
      </c>
      <c r="EV13" s="365"/>
      <c r="EX13">
        <f t="shared" si="72"/>
        <v>0</v>
      </c>
      <c r="EY13" s="10">
        <f t="shared" si="77"/>
        <v>0</v>
      </c>
      <c r="EZ13">
        <f t="shared" si="73"/>
        <v>0</v>
      </c>
      <c r="FA13">
        <f t="shared" si="78"/>
        <v>0</v>
      </c>
      <c r="FB13" s="10">
        <f t="shared" si="74"/>
        <v>0</v>
      </c>
      <c r="FC13" s="10">
        <f t="shared" si="75"/>
        <v>0</v>
      </c>
      <c r="FE13">
        <f t="shared" si="76"/>
        <v>0</v>
      </c>
      <c r="FF13">
        <f t="shared" si="76"/>
        <v>0</v>
      </c>
    </row>
    <row r="14" spans="1:162" s="10" customFormat="1">
      <c r="A14" s="178">
        <v>1</v>
      </c>
      <c r="B14" s="5">
        <f t="shared" si="8"/>
        <v>0</v>
      </c>
      <c r="C14" s="10">
        <f>Measures!A31</f>
        <v>9</v>
      </c>
      <c r="D14" s="10">
        <f>Measures!B31</f>
        <v>0</v>
      </c>
      <c r="E14" s="10">
        <f>Measures!C31</f>
        <v>0</v>
      </c>
      <c r="F14" s="10">
        <f>Measures!D31</f>
        <v>0</v>
      </c>
      <c r="G14" s="10">
        <f>Measures!E31</f>
        <v>0</v>
      </c>
      <c r="H14" s="10">
        <f>Measures!F31</f>
        <v>0</v>
      </c>
      <c r="I14" s="10">
        <f>Measures!G31</f>
        <v>0</v>
      </c>
      <c r="J14" s="10">
        <f>Measures!H31</f>
        <v>0</v>
      </c>
      <c r="K14" s="10">
        <f t="shared" si="9"/>
        <v>0</v>
      </c>
      <c r="L14" s="10">
        <f t="shared" si="10"/>
        <v>0</v>
      </c>
      <c r="M14"/>
      <c r="N14">
        <f>MAX(Measures!O31,ED14)</f>
        <v>0</v>
      </c>
      <c r="O14">
        <f>MAX(Measures!P31,EE14)</f>
        <v>0</v>
      </c>
      <c r="P14" s="10">
        <f>Measures!Q31</f>
        <v>0</v>
      </c>
      <c r="Q14" s="10">
        <f>Measures!R31</f>
        <v>0</v>
      </c>
      <c r="R14">
        <f t="shared" si="11"/>
        <v>0</v>
      </c>
      <c r="S14">
        <f t="shared" si="12"/>
        <v>0</v>
      </c>
      <c r="U14">
        <f t="shared" si="13"/>
        <v>0</v>
      </c>
      <c r="V14">
        <f t="shared" si="14"/>
        <v>0</v>
      </c>
      <c r="W14" s="10">
        <f>IF($H14&gt;=Y$4,Measures!AA31,0)</f>
        <v>0</v>
      </c>
      <c r="X14" s="10">
        <f>IF($H14&gt;=Y$4,0,IF($H14+$I14&gt;=Y$4,Measures!AA31,0))</f>
        <v>0</v>
      </c>
      <c r="Y14" s="10">
        <f t="shared" si="15"/>
        <v>0</v>
      </c>
      <c r="Z14">
        <f t="shared" si="16"/>
        <v>0</v>
      </c>
      <c r="AA14" s="10">
        <f>IF($H14&gt;=AC$4,Measures!AB31,0)</f>
        <v>0</v>
      </c>
      <c r="AB14" s="10">
        <f>IF($H14&gt;=AC$4,0,IF($H14+$I14&gt;=AC$4,Measures!AB31,0))</f>
        <v>0</v>
      </c>
      <c r="AC14">
        <f t="shared" si="17"/>
        <v>0</v>
      </c>
      <c r="AD14">
        <f t="shared" si="18"/>
        <v>0</v>
      </c>
      <c r="AE14" s="10">
        <f>IF($H14&gt;=AG$4,Measures!AC31,0)</f>
        <v>0</v>
      </c>
      <c r="AF14" s="10">
        <f>IF($H14&gt;=AG$4,0,IF($H14+$I14&gt;=AG$4,Measures!AC31,0))</f>
        <v>0</v>
      </c>
      <c r="AG14">
        <f t="shared" si="19"/>
        <v>0</v>
      </c>
      <c r="AH14">
        <f t="shared" si="20"/>
        <v>0</v>
      </c>
      <c r="AI14" s="10">
        <f>IF($H14&gt;=AK$4,Measures!AD31,0)</f>
        <v>0</v>
      </c>
      <c r="AJ14" s="10">
        <f>IF($H14&gt;=AK$4,0,IF($H14+$I14&gt;=AK$4,Measures!AD31,0))</f>
        <v>0</v>
      </c>
      <c r="AK14">
        <f t="shared" si="21"/>
        <v>0</v>
      </c>
      <c r="AL14">
        <f t="shared" si="22"/>
        <v>0</v>
      </c>
      <c r="AM14" s="10">
        <f>IF($H14&gt;=AO$4,Measures!AE31,0)</f>
        <v>0</v>
      </c>
      <c r="AN14" s="10">
        <f>IF($H14&gt;=AO$4,0,IF($H14+$I14&gt;=AO$4,Measures!AE31,0))</f>
        <v>0</v>
      </c>
      <c r="AO14">
        <f t="shared" si="23"/>
        <v>0</v>
      </c>
      <c r="AP14">
        <f t="shared" si="24"/>
        <v>0</v>
      </c>
      <c r="AQ14" s="10">
        <f>IF($H14&gt;=AS$4,Measures!AF31,0)</f>
        <v>0</v>
      </c>
      <c r="AR14" s="10">
        <f>IF($H14&gt;=AS$4,0,IF($H14+$I14&gt;=AS$4,Measures!AF31,0))</f>
        <v>0</v>
      </c>
      <c r="AS14">
        <f t="shared" si="25"/>
        <v>0</v>
      </c>
      <c r="AT14">
        <f t="shared" si="26"/>
        <v>0</v>
      </c>
      <c r="AU14" s="10">
        <f>IF($H14&gt;=AW$4,Measures!AG31,0)</f>
        <v>0</v>
      </c>
      <c r="AV14" s="10">
        <f>IF($H14&gt;=AW$4,0,IF($H14+$I14&gt;=AW$4,Measures!AG31,0))</f>
        <v>0</v>
      </c>
      <c r="AW14">
        <f t="shared" si="27"/>
        <v>0</v>
      </c>
      <c r="AX14">
        <f t="shared" si="28"/>
        <v>0</v>
      </c>
      <c r="AY14" s="10">
        <f>IF($H14&gt;=BA$4,Measures!AH31,0)</f>
        <v>0</v>
      </c>
      <c r="AZ14" s="10">
        <f>IF($H14&gt;=BA$4,0,IF($H14+$I14&gt;=BA$4,Measures!AH31,0))</f>
        <v>0</v>
      </c>
      <c r="BA14">
        <f t="shared" si="29"/>
        <v>0</v>
      </c>
      <c r="BB14">
        <f t="shared" si="30"/>
        <v>0</v>
      </c>
      <c r="BC14" s="10">
        <f>IF($H14&gt;=BE$4,Measures!AI31,0)</f>
        <v>0</v>
      </c>
      <c r="BD14" s="10">
        <f>IF($H14&gt;=BE$4,0,IF($H14+$I14&gt;=BE$4,Measures!AI31,0))</f>
        <v>0</v>
      </c>
      <c r="BE14">
        <f t="shared" si="31"/>
        <v>0</v>
      </c>
      <c r="BF14">
        <f t="shared" si="32"/>
        <v>0</v>
      </c>
      <c r="BG14" s="10">
        <f>IF($H14&gt;=BI$4,Measures!AJ31,0)</f>
        <v>0</v>
      </c>
      <c r="BH14" s="10">
        <f>IF($H14&gt;=BI$4,0,IF($H14+$I14&gt;=BI$4,Measures!AJ31,0))</f>
        <v>0</v>
      </c>
      <c r="BI14">
        <f t="shared" si="33"/>
        <v>0</v>
      </c>
      <c r="BJ14">
        <f t="shared" si="34"/>
        <v>0</v>
      </c>
      <c r="BK14" s="10">
        <f>IF($H14&gt;=BM$4,Measures!AK31,0)</f>
        <v>0</v>
      </c>
      <c r="BL14" s="10">
        <f>IF($H14&gt;=BM$4,0,IF($H14+$I14&gt;=BM$4,Measures!AK31,0))</f>
        <v>0</v>
      </c>
      <c r="BM14">
        <f t="shared" si="35"/>
        <v>0</v>
      </c>
      <c r="BN14">
        <f t="shared" si="36"/>
        <v>0</v>
      </c>
      <c r="BO14" s="10">
        <f>IF($H14&gt;=BQ$4,Measures!AL31,0)</f>
        <v>0</v>
      </c>
      <c r="BP14" s="10">
        <f>IF($H14&gt;=BQ$4,0,IF($H14+$I14&gt;=BQ$4,Measures!AL31,0))</f>
        <v>0</v>
      </c>
      <c r="BQ14">
        <f t="shared" si="37"/>
        <v>0</v>
      </c>
      <c r="BR14">
        <f t="shared" si="38"/>
        <v>0</v>
      </c>
      <c r="BS14" s="10">
        <f>IF($H14&gt;=BU$4,Measures!AM31,0)</f>
        <v>0</v>
      </c>
      <c r="BT14" s="10">
        <f>IF($H14&gt;=BU$4,0,IF($H14+$I14&gt;=BU$4,Measures!AM31,0))</f>
        <v>0</v>
      </c>
      <c r="BU14">
        <f t="shared" si="39"/>
        <v>0</v>
      </c>
      <c r="BV14">
        <f t="shared" si="40"/>
        <v>0</v>
      </c>
      <c r="BW14" s="10">
        <f>IF($H14&gt;=BY$4,Measures!AN31,0)</f>
        <v>0</v>
      </c>
      <c r="BX14" s="10">
        <f>IF($H14&gt;=BY$4,0,IF($H14+$I14&gt;=BY$4,Measures!AN31,0))</f>
        <v>0</v>
      </c>
      <c r="BY14">
        <f t="shared" si="41"/>
        <v>0</v>
      </c>
      <c r="BZ14">
        <f t="shared" si="42"/>
        <v>0</v>
      </c>
      <c r="CA14" s="10">
        <f>IF($H14&gt;=CC$4,Measures!AO31,0)</f>
        <v>0</v>
      </c>
      <c r="CB14" s="10">
        <f>IF($H14&gt;=CC$4,0,IF($H14+$I14&gt;=CC$4,Measures!AO31,0))</f>
        <v>0</v>
      </c>
      <c r="CC14">
        <f t="shared" si="43"/>
        <v>0</v>
      </c>
      <c r="CD14">
        <f t="shared" si="44"/>
        <v>0</v>
      </c>
      <c r="CE14" s="10">
        <f>IF($H14&gt;=CG$4,Measures!AP31,0)</f>
        <v>0</v>
      </c>
      <c r="CF14" s="10">
        <f>IF($H14&gt;=CG$4,0,IF($H14+$I14&gt;=CG$4,Measures!AP31,0))</f>
        <v>0</v>
      </c>
      <c r="CG14">
        <f t="shared" si="45"/>
        <v>0</v>
      </c>
      <c r="CH14">
        <f t="shared" si="46"/>
        <v>0</v>
      </c>
      <c r="CI14" s="10">
        <f>IF($H14&gt;=CK$4,Measures!AQ31,0)</f>
        <v>0</v>
      </c>
      <c r="CJ14" s="10">
        <f>IF($H14&gt;=CK$4,0,IF($H14+$I14&gt;=CK$4,Measures!AQ31,0))</f>
        <v>0</v>
      </c>
      <c r="CK14">
        <f t="shared" si="47"/>
        <v>0</v>
      </c>
      <c r="CL14">
        <f t="shared" si="48"/>
        <v>0</v>
      </c>
      <c r="CM14" s="10">
        <f>IF($H14&gt;=CO$4,Measures!AR31,0)</f>
        <v>0</v>
      </c>
      <c r="CN14" s="10">
        <f>IF($H14&gt;=CO$4,0,IF($H14+$I14&gt;=CO$4,Measures!AR31,0))</f>
        <v>0</v>
      </c>
      <c r="CO14">
        <f t="shared" si="49"/>
        <v>0</v>
      </c>
      <c r="CP14">
        <f t="shared" si="50"/>
        <v>0</v>
      </c>
      <c r="CQ14" s="10">
        <f>IF($H14&gt;=CS$4,Measures!AS31,0)</f>
        <v>0</v>
      </c>
      <c r="CR14" s="10">
        <f>IF($H14&gt;=CS$4,0,IF($H14+$I14&gt;=CS$4,Measures!AS31,0))</f>
        <v>0</v>
      </c>
      <c r="CS14">
        <f t="shared" si="51"/>
        <v>0</v>
      </c>
      <c r="CT14">
        <f t="shared" si="52"/>
        <v>0</v>
      </c>
      <c r="CU14" s="10">
        <f>IF($H14&gt;=CW$4,Measures!AT31,0)</f>
        <v>0</v>
      </c>
      <c r="CV14" s="10">
        <f>IF($H14&gt;=CW$4,0,IF($H14+$I14&gt;=CW$4,Measures!AT31,0))</f>
        <v>0</v>
      </c>
      <c r="CW14">
        <f t="shared" si="53"/>
        <v>0</v>
      </c>
      <c r="CX14">
        <f t="shared" si="54"/>
        <v>0</v>
      </c>
      <c r="DD14" s="10">
        <v>1</v>
      </c>
      <c r="DE14" s="10">
        <v>1</v>
      </c>
      <c r="DG14" s="10">
        <f t="shared" si="55"/>
        <v>0</v>
      </c>
      <c r="DH14" s="10">
        <f t="shared" si="56"/>
        <v>0</v>
      </c>
      <c r="DI14" s="10">
        <f t="shared" si="0"/>
        <v>0</v>
      </c>
      <c r="DL14" s="10">
        <f t="shared" si="1"/>
        <v>0</v>
      </c>
      <c r="DN14" s="10">
        <f t="shared" si="57"/>
        <v>0</v>
      </c>
      <c r="DQ14" s="10">
        <f t="shared" si="58"/>
        <v>0</v>
      </c>
      <c r="DR14" s="10">
        <f t="shared" si="58"/>
        <v>0</v>
      </c>
      <c r="DT14" s="10">
        <f t="shared" si="59"/>
        <v>0</v>
      </c>
      <c r="DY14" s="10">
        <v>1</v>
      </c>
      <c r="DZ14" s="10">
        <v>1</v>
      </c>
      <c r="EA14" s="10">
        <f t="shared" si="60"/>
        <v>0</v>
      </c>
      <c r="EB14" s="10">
        <f t="shared" si="61"/>
        <v>0</v>
      </c>
      <c r="ED14">
        <f t="shared" si="4"/>
        <v>0</v>
      </c>
      <c r="EE14">
        <f t="shared" si="5"/>
        <v>0</v>
      </c>
      <c r="EG14">
        <f t="shared" si="62"/>
        <v>0</v>
      </c>
      <c r="EH14">
        <f t="shared" si="63"/>
        <v>0</v>
      </c>
      <c r="EI14">
        <f t="shared" si="64"/>
        <v>0</v>
      </c>
      <c r="EJ14" s="10">
        <f>IF(L13&gt;0,I13+EJ13,0)</f>
        <v>0</v>
      </c>
      <c r="EK14">
        <f t="shared" si="65"/>
        <v>0</v>
      </c>
      <c r="EL14">
        <f t="shared" si="66"/>
        <v>0</v>
      </c>
      <c r="EM14">
        <f t="shared" si="67"/>
        <v>0</v>
      </c>
      <c r="EN14">
        <f t="shared" si="68"/>
        <v>0</v>
      </c>
      <c r="EO14">
        <f t="shared" si="69"/>
        <v>0</v>
      </c>
      <c r="EP14">
        <f t="shared" si="69"/>
        <v>0</v>
      </c>
      <c r="EQ14">
        <f t="shared" si="70"/>
        <v>0</v>
      </c>
      <c r="ER14">
        <f t="shared" si="70"/>
        <v>0</v>
      </c>
      <c r="ES14">
        <f t="shared" si="71"/>
        <v>0</v>
      </c>
      <c r="EV14" s="11"/>
      <c r="EX14">
        <f>IF(EX13*K14=1,1,0)</f>
        <v>0</v>
      </c>
      <c r="EY14" s="10">
        <f t="shared" si="77"/>
        <v>0</v>
      </c>
      <c r="EZ14">
        <f t="shared" si="73"/>
        <v>0</v>
      </c>
      <c r="FA14">
        <f t="shared" si="78"/>
        <v>0</v>
      </c>
      <c r="FB14" s="10">
        <f t="shared" si="74"/>
        <v>0</v>
      </c>
      <c r="FC14" s="10">
        <f t="shared" si="75"/>
        <v>0</v>
      </c>
      <c r="FE14">
        <f t="shared" si="76"/>
        <v>0</v>
      </c>
      <c r="FF14">
        <f t="shared" si="76"/>
        <v>0</v>
      </c>
    </row>
    <row r="15" spans="1:162">
      <c r="A15" s="5"/>
      <c r="B15" s="5"/>
      <c r="C15" t="s">
        <v>35</v>
      </c>
      <c r="D15">
        <f>MAX(D6:D14)</f>
        <v>90</v>
      </c>
      <c r="E15">
        <f>MAX(E6:E14)</f>
        <v>90</v>
      </c>
      <c r="F15" t="s">
        <v>35</v>
      </c>
      <c r="G15">
        <f>MAX(G6:G14)</f>
        <v>2080</v>
      </c>
      <c r="H15">
        <f>MAX(IF(B6=6,G6,0),IF(B7=6,G7,0),IF(B8=6,G8,0),IF(B9=6,G9,0),IF(B6=10,G10,0),IF(B11=6,G11,0),IF(B12=6,G12,0),IF(B13=6,G13,0),IF(B14=6,G14,0))</f>
        <v>0</v>
      </c>
      <c r="J15">
        <f>IF(SUM(J5:J14)=0,0,MAX(J5:J14))</f>
        <v>90</v>
      </c>
      <c r="L15">
        <f t="shared" si="10"/>
        <v>0</v>
      </c>
      <c r="N15" s="11">
        <f>MAX(N6:N14)</f>
        <v>0</v>
      </c>
      <c r="O15" s="11">
        <f>MAX(O6:O14)</f>
        <v>0</v>
      </c>
      <c r="R15">
        <f>IF(SUM(R5:R14)=0,0,MAX(R5:R14))</f>
        <v>0</v>
      </c>
      <c r="S15">
        <f>IF(SUM(S5:S14)=0,0,MAX(S5:S14))</f>
        <v>0</v>
      </c>
      <c r="DQ15">
        <f>IF(SUM(DQ5:DQ14)=0,0,MAX(DQ5:DQ14))</f>
        <v>0</v>
      </c>
      <c r="DR15">
        <f>IF(SUM(DR5:DR14)=0,0,MAX(DR5:DR14))</f>
        <v>0</v>
      </c>
      <c r="EY15" s="5">
        <v>0</v>
      </c>
    </row>
    <row r="16" spans="1:162" s="7" customFormat="1">
      <c r="C16" s="7" t="s">
        <v>36</v>
      </c>
      <c r="D16" s="7">
        <f>IF(MAX(D6:D14)=0,0,LARGE(D6:D14,(IF(D6&gt;0,1,0)+IF(D7&gt;0,1,0)+IF(D8&gt;0,1,0)+IF(D9&gt;0,1,0)+IF(D10&gt;0,1,0)+IF(D11&gt;0,1,0)+IF(D12&gt;0,1,0)+IF(D13&gt;0,1,0)+IF(D14&gt;0,1,0))))</f>
        <v>90</v>
      </c>
      <c r="E16" s="7">
        <f>IF(MAX(E6:E14)=0,0,LARGE(E6:E14,(IF(E6&gt;0,1,0)+IF(E7&gt;0,1,0)+IF(E8&gt;0,1,0)+IF(E9&gt;0,1,0)+IF(E10&gt;0,1,0)+IF(E11&gt;0,1,0)+IF(E12&gt;0,1,0)+IF(E13&gt;0,1,0)+IF(E14&gt;0,1,0))))</f>
        <v>90</v>
      </c>
      <c r="F16" s="7" t="s">
        <v>36</v>
      </c>
      <c r="G16" s="7">
        <f>IF(MAX(G6:G14)=0,0,LARGE(G6:G14,(IF(G6&gt;0,1,0)+IF(G7&gt;0,1,0)+IF(G8&gt;0,1,0)+IF(G9&gt;0,1,0)+IF(G10&gt;0,1,0)+IF(G11&gt;0,1,0)+IF(G12&gt;0,1,0)+IF(G13&gt;0,1,0)+IF(G14&gt;0,1,0))))</f>
        <v>2080</v>
      </c>
      <c r="J16" s="7">
        <f>IF(SUM(J5:J14)=0,0,LARGE(J5:J14,(IF(J5&gt;0,1,0)+IF(J6&gt;0,1,0)+IF(J7&gt;0,1,0)+IF(J8&gt;0,1,0)+IF(J9&gt;0,1,0)+IF(J10&gt;0,1,0)+IF(J11&gt;0,1,0)+IF(J12&gt;0,1,0)+IF(J14&gt;0,1,0))))</f>
        <v>90</v>
      </c>
      <c r="L16"/>
      <c r="M16" s="7">
        <f>IF(MAX(M6:M14)=0,0,LARGE(M6:M14,(IF(M6&gt;0,1,0)+IF(M7&gt;0,1,0)+IF(M8&gt;0,1,0)+IF(M9&gt;0,1,0)+IF(M10&gt;0,1,0)+IF(M11&gt;0,1,0)+IF(M12&gt;0,1,0)+IF(M13&gt;0,1,0)+IF(M14&gt;0,1,0))))</f>
        <v>0</v>
      </c>
      <c r="R16" s="7">
        <f>IF(MAX(R6:R14)=0,0,LARGE(R6:R14,(IF(R6&gt;0,1,0)+IF(R7&gt;0,1,0)+IF(R8&gt;0,1,0)+IF(R9&gt;0,1,0)+IF(R10&gt;0,1,0)+IF(R11&gt;0,1,0)+IF(R12&gt;0,1,0)+IF(R13&gt;0,1,0)+IF(R14&gt;0,1,0))))</f>
        <v>0</v>
      </c>
      <c r="S16" s="7">
        <f>IF(MAX(S6:S14)=0,0,LARGE(S6:S14,(IF(S6&gt;0,1,0)+IF(S7&gt;0,1,0)+IF(S8&gt;0,1,0)+IF(S9&gt;0,1,0)+IF(S10&gt;0,1,0)+IF(S11&gt;0,1,0)+IF(S12&gt;0,1,0)+IF(S13&gt;0,1,0)+IF(S14&gt;0,1,0))))</f>
        <v>0</v>
      </c>
      <c r="DQ16" s="7">
        <f>IF(MAX(DQ6:DQ14)=0,0,LARGE(DQ6:DQ14,(IF(DQ6&gt;0,1,0)+IF(DQ7&gt;0,1,0)+IF(DQ8&gt;0,1,0)+IF(DQ9&gt;0,1,0)+IF(DQ10&gt;0,1,0)+IF(DQ11&gt;0,1,0)+IF(DQ12&gt;0,1,0)+IF(DQ13&gt;0,1,0)+IF(DQ14&gt;0,1,0))))</f>
        <v>0</v>
      </c>
      <c r="DR16" s="7">
        <f>IF(MAX(DR6:DR14)=0,0,LARGE(DR6:DR14,(IF(DR6&gt;0,1,0)+IF(DR7&gt;0,1,0)+IF(DR8&gt;0,1,0)+IF(DR9&gt;0,1,0)+IF(DR10&gt;0,1,0)+IF(DR11&gt;0,1,0)+IF(DR12&gt;0,1,0)+IF(DR13&gt;0,1,0)+IF(DR14&gt;0,1,0))))</f>
        <v>0</v>
      </c>
    </row>
    <row r="17" spans="2:215" s="27" customFormat="1" ht="13.5" thickBot="1">
      <c r="C17" s="27" t="s">
        <v>144</v>
      </c>
      <c r="D17" s="55">
        <f>IF($I14&gt;0,D14,IF($I13&gt;0,D13,IF($I12&gt;0,D12,IF($I11&gt;0,D11,IF($I10&gt;0,D10,IF($I9&gt;0,D9,IF($I8&gt;0,D8,IF($I7&gt;0,D7,D6))))))))</f>
        <v>0</v>
      </c>
      <c r="E17" s="55">
        <f>IF($I14&gt;0,E14,IF($I13&gt;0,E13,IF($I12&gt;0,E12,IF($I11&gt;0,E11,IF($I10&gt;0,E10,IF($I9&gt;0,E9,IF($I8&gt;0,E8,IF($I7&gt;0,E7,E6))))))))</f>
        <v>90</v>
      </c>
      <c r="F17" s="55">
        <f>IF($I14&gt;0,F14,IF($I13&gt;0,F13,IF($I12&gt;0,F12,IF($I11&gt;0,F11,IF($I10&gt;0,F10,IF($I9&gt;0,F9,IF($I8&gt;0,F8,IF($I7&gt;0,F7,F6))))))))</f>
        <v>7164.5</v>
      </c>
      <c r="G17" s="55">
        <f t="shared" ref="G17:L17" si="79">IF($I14&gt;0,G14,IF($I13&gt;0,G13,IF($I12&gt;0,G12,IF($I11&gt;0,G11,IF($I10&gt;0,G10,IF($I9&gt;0,G9,IF($I8&gt;0,G8,IF($I7&gt;0,G7,G6))))))))</f>
        <v>2080</v>
      </c>
      <c r="H17" s="55">
        <f t="shared" si="79"/>
        <v>0</v>
      </c>
      <c r="I17" s="55">
        <f t="shared" si="79"/>
        <v>9</v>
      </c>
      <c r="J17" s="55">
        <f>IF($I14&gt;0,J13,IF($I13&gt;0,J12,IF($I12&gt;0,J11,IF($I11&gt;0,J10,IF($I10&gt;0,J9,IF($I9&gt;0,J8,IF($I8&gt;0,J7,IF($I7&gt;0,J6,J5))))))))</f>
        <v>90</v>
      </c>
      <c r="K17" s="55" t="s">
        <v>146</v>
      </c>
      <c r="L17" s="55">
        <f t="shared" si="79"/>
        <v>0</v>
      </c>
      <c r="Q17" s="27" t="s">
        <v>148</v>
      </c>
      <c r="R17" s="27">
        <f>IF(MAX(R16:S16)=0,0,LARGE(R16:S16,(IF(R16&gt;0,1,0)+IF(S16&gt;0,1,0))))</f>
        <v>0</v>
      </c>
      <c r="DQ17" s="27">
        <f>IF(MAX(DQ16:DR16)=0,0,LARGE(DQ16:DR16,(IF(DQ16&gt;0,1,0)+IF(DR16&gt;0,1,0))))</f>
        <v>0</v>
      </c>
    </row>
    <row r="18" spans="2:215" s="5" customFormat="1">
      <c r="B18" s="5" t="s">
        <v>37</v>
      </c>
      <c r="U18" s="93"/>
      <c r="DT18" s="5" t="s">
        <v>113</v>
      </c>
    </row>
    <row r="19" spans="2:215" s="5" customFormat="1">
      <c r="B19" s="5" t="s">
        <v>38</v>
      </c>
      <c r="J19" s="21"/>
      <c r="R19" s="5" t="s">
        <v>39</v>
      </c>
      <c r="T19" s="5" t="s">
        <v>124</v>
      </c>
      <c r="U19" s="94" t="s">
        <v>17</v>
      </c>
      <c r="V19" s="44"/>
      <c r="W19" s="22">
        <v>1</v>
      </c>
      <c r="X19" s="22"/>
      <c r="Y19" s="44" t="s">
        <v>17</v>
      </c>
      <c r="Z19" s="44"/>
      <c r="AA19" s="22">
        <v>2</v>
      </c>
      <c r="AB19" s="22"/>
      <c r="AC19" s="44" t="s">
        <v>17</v>
      </c>
      <c r="AD19" s="44"/>
      <c r="AE19" s="22">
        <v>3</v>
      </c>
      <c r="AF19" s="22"/>
      <c r="AG19" s="79" t="s">
        <v>17</v>
      </c>
      <c r="AH19" s="79"/>
      <c r="AI19" s="22">
        <v>4</v>
      </c>
      <c r="AJ19" s="22"/>
      <c r="AK19" s="44" t="s">
        <v>17</v>
      </c>
      <c r="AL19" s="44"/>
      <c r="AM19" s="22">
        <v>5</v>
      </c>
      <c r="AN19" s="22"/>
      <c r="AO19" s="44" t="s">
        <v>17</v>
      </c>
      <c r="AP19" s="44"/>
      <c r="AQ19" s="22">
        <v>6</v>
      </c>
      <c r="AR19" s="22"/>
      <c r="AS19" s="44" t="s">
        <v>17</v>
      </c>
      <c r="AT19" s="44"/>
      <c r="AU19" s="22">
        <v>7</v>
      </c>
      <c r="AV19" s="22"/>
      <c r="AW19" s="44" t="s">
        <v>17</v>
      </c>
      <c r="AX19" s="44"/>
      <c r="AY19" s="22">
        <v>8</v>
      </c>
      <c r="AZ19" s="22"/>
      <c r="BA19" s="44" t="s">
        <v>17</v>
      </c>
      <c r="BB19" s="44"/>
      <c r="BC19" s="22">
        <v>9</v>
      </c>
      <c r="BD19" s="22"/>
      <c r="BE19" s="44" t="s">
        <v>17</v>
      </c>
      <c r="BF19" s="44"/>
      <c r="BG19" s="22">
        <v>10</v>
      </c>
      <c r="BH19" s="22"/>
      <c r="BI19" s="44" t="s">
        <v>17</v>
      </c>
      <c r="BJ19" s="44"/>
      <c r="BK19" s="22">
        <v>11</v>
      </c>
      <c r="BL19" s="22"/>
      <c r="BM19" s="44" t="s">
        <v>17</v>
      </c>
      <c r="BN19" s="44"/>
      <c r="BO19" s="22">
        <v>12</v>
      </c>
      <c r="BP19" s="22"/>
      <c r="BQ19" s="44" t="s">
        <v>17</v>
      </c>
      <c r="BR19" s="44"/>
      <c r="BS19" s="22">
        <v>13</v>
      </c>
      <c r="BT19" s="22"/>
      <c r="BU19" s="44" t="s">
        <v>17</v>
      </c>
      <c r="BV19" s="44"/>
      <c r="BW19" s="22">
        <v>14</v>
      </c>
      <c r="BX19" s="22"/>
      <c r="BY19" s="44" t="s">
        <v>17</v>
      </c>
      <c r="BZ19" s="44"/>
      <c r="CA19" s="22">
        <v>15</v>
      </c>
      <c r="CB19" s="22"/>
      <c r="CC19" s="44" t="s">
        <v>17</v>
      </c>
      <c r="CD19" s="44"/>
      <c r="CE19" s="22">
        <v>16</v>
      </c>
      <c r="CF19" s="22"/>
      <c r="CG19" s="44" t="s">
        <v>17</v>
      </c>
      <c r="CH19" s="44"/>
      <c r="CI19" s="22">
        <v>17</v>
      </c>
      <c r="CJ19" s="22"/>
      <c r="CK19" s="44" t="s">
        <v>17</v>
      </c>
      <c r="CL19" s="44"/>
      <c r="CM19" s="22">
        <v>18</v>
      </c>
      <c r="CN19" s="22"/>
      <c r="CO19" s="44" t="s">
        <v>17</v>
      </c>
      <c r="CP19" s="44"/>
      <c r="CQ19" s="22">
        <v>19</v>
      </c>
      <c r="CR19" s="22"/>
      <c r="CS19" s="44" t="s">
        <v>17</v>
      </c>
      <c r="CT19" s="44"/>
      <c r="CU19" s="22">
        <v>20</v>
      </c>
      <c r="CV19" s="22"/>
      <c r="CW19" s="44"/>
      <c r="CX19" s="44"/>
      <c r="CY19" s="22"/>
      <c r="CZ19" s="22"/>
      <c r="DA19" s="44"/>
      <c r="DB19" s="44"/>
      <c r="DC19" s="22"/>
      <c r="DG19" s="5" t="s">
        <v>672</v>
      </c>
      <c r="DN19" s="43" t="s">
        <v>110</v>
      </c>
      <c r="DO19" s="22"/>
      <c r="DP19" s="22"/>
      <c r="DQ19" s="43" t="s">
        <v>112</v>
      </c>
      <c r="DR19" s="22"/>
      <c r="DS19" s="22"/>
      <c r="DT19" s="72">
        <v>-1</v>
      </c>
      <c r="DU19" s="73">
        <v>0</v>
      </c>
      <c r="DV19" s="22" t="s">
        <v>129</v>
      </c>
      <c r="DW19" s="22" t="s">
        <v>130</v>
      </c>
      <c r="DX19" s="44" t="s">
        <v>132</v>
      </c>
      <c r="DY19" s="44" t="s">
        <v>131</v>
      </c>
      <c r="EA19" s="44"/>
      <c r="EB19" s="44" t="s">
        <v>132</v>
      </c>
      <c r="EC19" s="44" t="s">
        <v>131</v>
      </c>
      <c r="ED19" s="44"/>
      <c r="EE19" s="44"/>
      <c r="EF19" s="44" t="s">
        <v>132</v>
      </c>
      <c r="EG19" s="44" t="s">
        <v>131</v>
      </c>
      <c r="EH19" s="44"/>
      <c r="EI19" s="44"/>
      <c r="EJ19" s="44" t="s">
        <v>132</v>
      </c>
      <c r="EK19" s="44" t="s">
        <v>131</v>
      </c>
      <c r="EL19" s="44"/>
      <c r="EM19" s="44"/>
      <c r="EN19" s="44" t="s">
        <v>132</v>
      </c>
      <c r="EO19" s="44" t="s">
        <v>131</v>
      </c>
      <c r="EP19" s="44"/>
      <c r="EQ19" s="44"/>
      <c r="ER19" s="44" t="s">
        <v>132</v>
      </c>
      <c r="ES19" s="44" t="s">
        <v>131</v>
      </c>
      <c r="ET19" s="44"/>
      <c r="EU19" s="44"/>
      <c r="EV19" s="44" t="s">
        <v>132</v>
      </c>
      <c r="EW19" s="44" t="s">
        <v>131</v>
      </c>
      <c r="EX19" s="44"/>
      <c r="EY19" s="44"/>
      <c r="EZ19" s="44" t="s">
        <v>132</v>
      </c>
      <c r="FA19" s="44" t="s">
        <v>131</v>
      </c>
      <c r="FB19" s="44"/>
      <c r="FC19" s="44"/>
      <c r="FD19" s="44" t="s">
        <v>132</v>
      </c>
      <c r="FE19" s="44" t="s">
        <v>131</v>
      </c>
      <c r="FF19" s="44"/>
      <c r="FG19" s="44"/>
      <c r="FH19" s="44" t="s">
        <v>17</v>
      </c>
      <c r="FI19" s="44"/>
      <c r="FJ19" s="44"/>
      <c r="FK19" s="44"/>
      <c r="FL19" s="44" t="s">
        <v>17</v>
      </c>
      <c r="FM19" s="44"/>
      <c r="FN19" s="44"/>
      <c r="FO19" s="44"/>
      <c r="FP19" s="44" t="s">
        <v>17</v>
      </c>
      <c r="FQ19" s="44"/>
      <c r="FR19" s="44"/>
      <c r="FS19" s="44"/>
      <c r="FT19" s="44" t="s">
        <v>17</v>
      </c>
      <c r="FU19" s="44"/>
      <c r="FV19" s="44"/>
      <c r="FW19" s="44"/>
      <c r="FX19" s="44" t="s">
        <v>17</v>
      </c>
      <c r="FY19" s="44"/>
      <c r="FZ19" s="44"/>
      <c r="GA19" s="44"/>
      <c r="GB19" s="44" t="s">
        <v>17</v>
      </c>
      <c r="GC19" s="44"/>
      <c r="GD19" s="44"/>
      <c r="GE19" s="44"/>
      <c r="GF19" s="44" t="s">
        <v>17</v>
      </c>
      <c r="GG19" s="44"/>
      <c r="GH19" s="44"/>
      <c r="GI19" s="44"/>
      <c r="GJ19" s="44" t="s">
        <v>17</v>
      </c>
      <c r="GK19" s="44"/>
      <c r="GL19" s="44"/>
      <c r="GM19" s="44"/>
      <c r="GN19" s="44" t="s">
        <v>17</v>
      </c>
      <c r="GO19" s="44"/>
      <c r="GP19" s="44"/>
      <c r="GQ19" s="44"/>
      <c r="GR19" s="44" t="s">
        <v>17</v>
      </c>
      <c r="GS19" s="44"/>
      <c r="GT19" s="44"/>
      <c r="GU19" s="44"/>
      <c r="GV19" s="44" t="s">
        <v>17</v>
      </c>
      <c r="GW19" s="44"/>
      <c r="GX19" s="44"/>
      <c r="GY19" s="44"/>
      <c r="GZ19" s="44" t="s">
        <v>17</v>
      </c>
      <c r="HA19" s="44"/>
      <c r="HB19" s="44"/>
      <c r="HC19" s="44"/>
      <c r="HD19" s="44" t="s">
        <v>17</v>
      </c>
      <c r="HE19" s="44"/>
      <c r="HF19" s="44"/>
      <c r="HG19" s="44"/>
    </row>
    <row r="20" spans="2:215" s="5" customFormat="1">
      <c r="B20" s="5" t="s">
        <v>40</v>
      </c>
      <c r="C20" s="5" t="s">
        <v>105</v>
      </c>
      <c r="D20" s="5" t="s">
        <v>106</v>
      </c>
      <c r="E20" s="5" t="s">
        <v>41</v>
      </c>
      <c r="F20" s="5" t="s">
        <v>42</v>
      </c>
      <c r="G20" s="5" t="s">
        <v>43</v>
      </c>
      <c r="H20" s="5" t="s">
        <v>44</v>
      </c>
      <c r="I20" s="5" t="s">
        <v>100</v>
      </c>
      <c r="J20" s="5" t="s">
        <v>101</v>
      </c>
      <c r="K20" s="5" t="s">
        <v>45</v>
      </c>
      <c r="L20" s="5" t="s">
        <v>116</v>
      </c>
      <c r="M20" s="5" t="s">
        <v>117</v>
      </c>
      <c r="N20" s="5" t="s">
        <v>118</v>
      </c>
      <c r="O20" s="5" t="s">
        <v>119</v>
      </c>
      <c r="P20" s="5" t="s">
        <v>46</v>
      </c>
      <c r="Q20" s="5" t="s">
        <v>47</v>
      </c>
      <c r="R20" s="5" t="s">
        <v>27</v>
      </c>
      <c r="S20" s="5" t="s">
        <v>28</v>
      </c>
      <c r="T20" s="5" t="s">
        <v>0</v>
      </c>
      <c r="U20" s="95" t="s">
        <v>29</v>
      </c>
      <c r="V20" s="43" t="s">
        <v>174</v>
      </c>
      <c r="W20" s="17" t="s">
        <v>48</v>
      </c>
      <c r="X20" s="45" t="s">
        <v>49</v>
      </c>
      <c r="Y20" s="17" t="s">
        <v>29</v>
      </c>
      <c r="Z20" s="17"/>
      <c r="AA20" s="17" t="s">
        <v>50</v>
      </c>
      <c r="AB20" s="45" t="s">
        <v>49</v>
      </c>
      <c r="AC20" s="17" t="s">
        <v>29</v>
      </c>
      <c r="AD20" s="17"/>
      <c r="AE20" s="17" t="s">
        <v>50</v>
      </c>
      <c r="AF20" s="45" t="s">
        <v>49</v>
      </c>
      <c r="AG20" s="45" t="s">
        <v>29</v>
      </c>
      <c r="AH20" s="45"/>
      <c r="AI20" s="17" t="s">
        <v>50</v>
      </c>
      <c r="AJ20" s="17"/>
      <c r="AK20" s="17" t="s">
        <v>29</v>
      </c>
      <c r="AL20" s="17"/>
      <c r="AM20" s="17" t="s">
        <v>50</v>
      </c>
      <c r="AN20" s="17"/>
      <c r="AO20" s="17" t="s">
        <v>29</v>
      </c>
      <c r="AP20" s="17"/>
      <c r="AQ20" s="17" t="s">
        <v>50</v>
      </c>
      <c r="AR20" s="17"/>
      <c r="AS20" s="17" t="s">
        <v>29</v>
      </c>
      <c r="AT20" s="17"/>
      <c r="AU20" s="17" t="s">
        <v>50</v>
      </c>
      <c r="AV20" s="17"/>
      <c r="AW20" s="17" t="s">
        <v>29</v>
      </c>
      <c r="AX20" s="17"/>
      <c r="AY20" s="17" t="s">
        <v>50</v>
      </c>
      <c r="AZ20" s="17"/>
      <c r="BA20" s="17" t="s">
        <v>29</v>
      </c>
      <c r="BB20" s="17"/>
      <c r="BC20" s="17" t="s">
        <v>50</v>
      </c>
      <c r="BD20" s="17"/>
      <c r="BE20" s="17" t="s">
        <v>29</v>
      </c>
      <c r="BF20" s="17"/>
      <c r="BG20" s="17" t="s">
        <v>50</v>
      </c>
      <c r="BH20" s="17"/>
      <c r="BI20" s="17" t="s">
        <v>29</v>
      </c>
      <c r="BJ20" s="17"/>
      <c r="BK20" s="17" t="s">
        <v>50</v>
      </c>
      <c r="BL20" s="17"/>
      <c r="BM20" s="17" t="s">
        <v>29</v>
      </c>
      <c r="BN20" s="17"/>
      <c r="BO20" s="17" t="s">
        <v>50</v>
      </c>
      <c r="BP20" s="17"/>
      <c r="BQ20" s="17" t="s">
        <v>29</v>
      </c>
      <c r="BR20" s="17"/>
      <c r="BS20" s="17" t="s">
        <v>50</v>
      </c>
      <c r="BT20" s="17"/>
      <c r="BU20" s="17" t="s">
        <v>29</v>
      </c>
      <c r="BV20" s="17"/>
      <c r="BW20" s="17" t="s">
        <v>50</v>
      </c>
      <c r="BX20" s="17"/>
      <c r="BY20" s="17" t="s">
        <v>29</v>
      </c>
      <c r="BZ20" s="17"/>
      <c r="CA20" s="17" t="s">
        <v>50</v>
      </c>
      <c r="CB20" s="17"/>
      <c r="CC20" s="17" t="s">
        <v>29</v>
      </c>
      <c r="CD20" s="17"/>
      <c r="CE20" s="17" t="s">
        <v>50</v>
      </c>
      <c r="CF20" s="17"/>
      <c r="CG20" s="17" t="s">
        <v>29</v>
      </c>
      <c r="CH20" s="17"/>
      <c r="CI20" s="17" t="s">
        <v>50</v>
      </c>
      <c r="CJ20" s="17"/>
      <c r="CK20" s="17" t="s">
        <v>29</v>
      </c>
      <c r="CL20" s="17"/>
      <c r="CM20" s="17" t="s">
        <v>50</v>
      </c>
      <c r="CN20" s="17"/>
      <c r="CO20" s="17" t="s">
        <v>29</v>
      </c>
      <c r="CP20" s="17"/>
      <c r="CQ20" s="17" t="s">
        <v>50</v>
      </c>
      <c r="CR20" s="17"/>
      <c r="CS20" s="17" t="s">
        <v>29</v>
      </c>
      <c r="CT20" s="17"/>
      <c r="CU20" s="17" t="s">
        <v>158</v>
      </c>
      <c r="CV20" s="17" t="s">
        <v>159</v>
      </c>
      <c r="CW20" s="17"/>
      <c r="CX20" s="17" t="s">
        <v>175</v>
      </c>
      <c r="CY20" s="17" t="s">
        <v>176</v>
      </c>
      <c r="DA20" s="17" t="s">
        <v>204</v>
      </c>
      <c r="DB20" s="17"/>
      <c r="DC20" s="17"/>
      <c r="DF20" s="5" t="s">
        <v>135</v>
      </c>
      <c r="DG20" s="5">
        <v>0</v>
      </c>
      <c r="DI20" s="5" t="s">
        <v>125</v>
      </c>
      <c r="DJ20" s="5" t="s">
        <v>126</v>
      </c>
      <c r="DK20" s="5" t="s">
        <v>127</v>
      </c>
      <c r="DL20" s="5" t="s">
        <v>128</v>
      </c>
      <c r="DN20" s="5" t="s">
        <v>109</v>
      </c>
      <c r="DO20" s="17"/>
      <c r="DP20" s="43" t="s">
        <v>111</v>
      </c>
      <c r="DQ20" s="5" t="s">
        <v>109</v>
      </c>
      <c r="DR20" s="17"/>
      <c r="DS20" s="43" t="s">
        <v>111</v>
      </c>
      <c r="DT20" s="74">
        <v>0</v>
      </c>
      <c r="DU20" s="75">
        <v>0</v>
      </c>
      <c r="DV20" s="35"/>
      <c r="DW20" s="35"/>
      <c r="DX20" s="17">
        <v>1</v>
      </c>
      <c r="DY20" s="17"/>
      <c r="DZ20" s="17"/>
      <c r="EA20" s="17"/>
      <c r="EB20" s="17">
        <f>DX20+1</f>
        <v>2</v>
      </c>
      <c r="EC20" s="17"/>
      <c r="ED20" s="17"/>
      <c r="EE20" s="17"/>
      <c r="EF20" s="17">
        <f>EB20+1</f>
        <v>3</v>
      </c>
      <c r="EG20" s="17"/>
      <c r="EH20" s="17"/>
      <c r="EI20" s="17"/>
      <c r="EJ20" s="17">
        <f>EF20+1</f>
        <v>4</v>
      </c>
      <c r="EK20" s="17"/>
      <c r="EL20" s="17"/>
      <c r="EM20" s="17"/>
      <c r="EN20" s="17">
        <f>EJ20+1</f>
        <v>5</v>
      </c>
      <c r="EO20" s="17"/>
      <c r="EP20" s="17"/>
      <c r="EQ20" s="17"/>
      <c r="ER20" s="17">
        <f>EN20+1</f>
        <v>6</v>
      </c>
      <c r="ES20" s="17"/>
      <c r="ET20" s="17"/>
      <c r="EU20" s="17"/>
      <c r="EV20" s="17">
        <f>ER20+1</f>
        <v>7</v>
      </c>
      <c r="EW20" s="17"/>
      <c r="EX20" s="17"/>
      <c r="EY20" s="17"/>
      <c r="EZ20" s="17">
        <f>EV20+1</f>
        <v>8</v>
      </c>
      <c r="FA20" s="17"/>
      <c r="FB20" s="17"/>
      <c r="FC20" s="17"/>
      <c r="FD20" s="17">
        <f>EZ20+1</f>
        <v>9</v>
      </c>
      <c r="FE20" s="17"/>
      <c r="FF20" s="17"/>
      <c r="FG20" s="17"/>
      <c r="FH20" s="17">
        <v>10</v>
      </c>
      <c r="FI20" s="17"/>
      <c r="FJ20" s="17"/>
      <c r="FK20" s="17"/>
      <c r="FL20" s="17">
        <v>11</v>
      </c>
      <c r="FM20" s="17"/>
      <c r="FN20" s="17"/>
      <c r="FO20" s="17"/>
      <c r="FP20" s="17">
        <v>12</v>
      </c>
      <c r="FQ20" s="17"/>
      <c r="FR20" s="17"/>
      <c r="FS20" s="17"/>
      <c r="FT20" s="17">
        <v>13</v>
      </c>
      <c r="FU20" s="17"/>
      <c r="FV20" s="17"/>
      <c r="FW20" s="17"/>
      <c r="FX20" s="17">
        <v>14</v>
      </c>
      <c r="FY20" s="17"/>
      <c r="FZ20" s="17"/>
      <c r="GA20" s="17"/>
      <c r="GB20" s="17">
        <v>15</v>
      </c>
      <c r="GC20" s="17"/>
      <c r="GD20" s="17"/>
      <c r="GE20" s="17"/>
      <c r="GF20" s="17">
        <v>16</v>
      </c>
      <c r="GG20" s="17"/>
      <c r="GH20" s="17"/>
      <c r="GI20" s="17"/>
      <c r="GJ20" s="17">
        <v>17</v>
      </c>
      <c r="GK20" s="17"/>
      <c r="GL20" s="17"/>
      <c r="GM20" s="17"/>
      <c r="GN20" s="17">
        <v>18</v>
      </c>
      <c r="GO20" s="17"/>
      <c r="GP20" s="17"/>
      <c r="GQ20" s="17"/>
      <c r="GR20" s="17">
        <v>19</v>
      </c>
      <c r="GS20" s="17"/>
      <c r="GT20" s="17"/>
      <c r="GU20" s="17"/>
      <c r="GV20" s="17">
        <v>20</v>
      </c>
      <c r="GW20" s="17"/>
      <c r="GX20" s="17"/>
      <c r="GY20" s="17"/>
      <c r="GZ20" s="17">
        <v>21</v>
      </c>
      <c r="HA20" s="17"/>
      <c r="HB20" s="17"/>
      <c r="HC20" s="17"/>
      <c r="HD20" s="17">
        <v>22</v>
      </c>
      <c r="HE20" s="17"/>
      <c r="HF20" s="17"/>
      <c r="HG20" s="17"/>
    </row>
    <row r="21" spans="2:215">
      <c r="B21">
        <v>1</v>
      </c>
      <c r="C21">
        <f>IF(D6&gt;0,VLOOKUP(IF(O118=6,$M$118,O118),$L$119:$N$122,3),0)</f>
        <v>12</v>
      </c>
      <c r="D21">
        <f>IF(E6&gt;0,VLOOKUP(IF(P118=6,$N$118,P118),$L$119:$N$122,3),0)</f>
        <v>0</v>
      </c>
      <c r="E21">
        <f>IF(F6=0,0,IF(D6=0,0,IF(D6&lt;90,$AC$87*TAN(((90-D6))/180*PI()),$AC$86*TAN(((90-D6))/180*PI())))+IF(J5=0,0,IF(J5&lt;180,$AC$87*TAN(((180-J5)/2)/180*PI()),$AC$86*TAN(((180-J5)/2)/180*PI()))))</f>
        <v>0</v>
      </c>
      <c r="F21">
        <f>IF(F6=0,0,IF(E6=0,0,IF(E6&lt;90,$AC$87*TAN(((90-E6))/180*PI()),$AC$86*TAN(((90-E6))/180*PI())))+IF(J6=0,0,IF(J6&lt;180,$AC$87*TAN(((180-J6)/2)/180*PI()),$AC$86*TAN(((180-J6)/2)/180*PI()))))</f>
        <v>37.499999999999993</v>
      </c>
      <c r="G21">
        <f>IF(K6&gt;0,0,IF(H6&gt;=4,$AC$108,IF(H6&gt;0,$AC$107,0)))+IF(L6&gt;0,0,IF(I6&gt;=4,$AC$108,IF(I6&gt;0,$AC$107,0)))</f>
        <v>2</v>
      </c>
      <c r="H21">
        <f t="shared" ref="H21:H29" si="80">(H6+I6)*$AC$109</f>
        <v>6</v>
      </c>
      <c r="I21">
        <f t="shared" ref="I21:I29" si="81">IF(DG6&gt;0,$AC$106,0)</f>
        <v>0</v>
      </c>
      <c r="J21">
        <f t="shared" ref="J21:J29" si="82">IF(DH6&gt;0,$AC$106,0)</f>
        <v>0</v>
      </c>
      <c r="K21">
        <f t="shared" ref="K21:K29" si="83">F6-SUM(C21:J21)-T21</f>
        <v>1692.5</v>
      </c>
      <c r="L21">
        <f t="shared" ref="L21:L29" si="84">IF(W6&gt;0,1,0)+IF(AA6&gt;0,1,0)+IF(AE6&gt;0,1,0)+IF(AI6&gt;0,1,0)+IF(AM6&gt;0,1,0)+IF(AQ6&gt;0,1,0)+IF(AU6&gt;0,1,0)+IF(AY6&gt;0,1,0)+IF(BC6&gt;0,1,0)+IF(BG6&gt;0,1,0)+IF(BK6&gt;0,1,0)+IF(BO6&gt;0,1,0)+IF(BS6&gt;0,1,0)+IF(BW6&gt;0,1,0)+IF(CA6&gt;0,1,0)+IF(CE6&gt;0,1,0)+IF(CI6&gt;0,1,0)+IF(CM6&gt;0,1,0)+IF(CQ6&gt;0,1,0)+IF(CU6&gt;0,1,0)+IF(CY6&gt;0,1,0)+IF(DC6&gt;0,1,0)</f>
        <v>0</v>
      </c>
      <c r="M21">
        <f>IF(X6&gt;0,1,0)+IF(AB6&gt;0,1,0)+IF(AF6&gt;0,1,0)+IF(AJ6&gt;0,1,0)+IF(AN6&gt;0,1,0)+IF(AR6&gt;0,1,0)+IF(AV6&gt;0,1,0)+IF(AZ6&gt;0,1,0)+IF(BD6&gt;0,1,0)+IF(BH6&gt;0,1,0)+IF(BL6&gt;0,1,0)+IF(BP6&gt;0,1,0)+IF(BT6&gt;0,1,0)+IF(BX6&gt;0,1,0)+IF(CB6&gt;0,1,0)+IF(CF6&gt;0,1,0)+IF(CJ6&gt;0,1,0)+IF(CN6&gt;0,1,0)+IF(CR6&gt;0,1,0)+IF(CV6&gt;0,1,0)</f>
        <v>0</v>
      </c>
      <c r="N21">
        <f t="shared" ref="N21:N29" si="85">W6+AA6+AE6+AI6+AM6+AQ6+AU6+AY6+BC6+BG6+BK6+BO6+BS6+BW6+CA6+CI6+CM6+CQ6+CU6+CY6+DC6</f>
        <v>0</v>
      </c>
      <c r="O21">
        <f>X6+AB6+AF6+AJ6+AN6+AR6+AV6+AZ6+BD6+BH6+BL6+BP6+BT6+BX6+CB6+CJ6+CN6+CR6+CV6</f>
        <v>0</v>
      </c>
      <c r="P21">
        <f>Y6+AC6+AG6+AK6+AO6+AS6+AW6+BA6+BE6+BI6+BM6+BQ6+BU6+BY6+CC6+CK6+CO6+CS6+CW6</f>
        <v>0</v>
      </c>
      <c r="Q21">
        <f>Z6+AD6+AH6+AL6+AP6+AT6+AX6+BB6+BF6+BJ6+BN6+BR6+BV6+BZ6+CD6+CL6+CP6+CT6+CX6</f>
        <v>0</v>
      </c>
      <c r="R21">
        <f t="shared" ref="R21:R29" si="86">IF(D6=90,$AC$111,0)</f>
        <v>3</v>
      </c>
      <c r="S21">
        <f t="shared" ref="S21:S29" si="87">IF(E6=90,$AC$111,0)</f>
        <v>0</v>
      </c>
      <c r="T21">
        <f>IF(J6&gt;0,IF(J6&lt;135,IF(K6=0,IF(I6=0,IF((H6-Y6)=1,($AC$88-$AC$74-$AC$89)*TAN(((180-J6)/2)/180*3.1415),0),0),0),0),0)+IF(Z6=0,IF(J5&gt;0,IF(J5&lt;135,IF(H6=0,IF(L6=0,IF((I6-AD6)=1,($AC$88-$AC$74-$AC$89)*TAN(((180-J5)/2)/180*3.1415),0),0),0),0),0),0)</f>
        <v>0</v>
      </c>
      <c r="U21" s="162">
        <f t="shared" ref="U21:U29" si="88">IF(W6+X6&gt;0,W6+X6,IF(DX21+DY21&gt;0,DX21+DY21,IF($H6+$I6&gt;=W$19,($K21-$N21-$O21)/($H6+$I6-$L21-$M21),0)))</f>
        <v>564.16666666666663</v>
      </c>
      <c r="V21" s="161">
        <f>IF(U21=0,0,1)</f>
        <v>1</v>
      </c>
      <c r="W21" s="14">
        <f>IF($H6&gt;=W$19,1,0)</f>
        <v>1</v>
      </c>
      <c r="X21" s="14">
        <f t="shared" ref="X21:X29" si="89">IF($H6&gt;=W$19,0,IF($H6+$I6&gt;=W$19,1+MAX(AB21,$DG22*$L6),0))</f>
        <v>0</v>
      </c>
      <c r="Y21" s="54">
        <f t="shared" ref="Y21:Y29" si="90">IF(AA6+AB6&gt;0,AA6+AB6,IF(EB21+EC21&gt;0,EB21+EC21,IF($H6+$I6&gt;=AA$19,($K21-$N21-$O21)/($H6+$I6-$L21-$M21),0)))</f>
        <v>564.16666666666663</v>
      </c>
      <c r="Z21">
        <f>IF(Y21=0,0,V21+1)</f>
        <v>2</v>
      </c>
      <c r="AA21">
        <f t="shared" ref="AA21:AA29" si="91">IF($H6&gt;=AA$19,1+W21,0)</f>
        <v>2</v>
      </c>
      <c r="AB21">
        <f t="shared" ref="AB21:AB29" si="92">IF($H6&gt;=AA$19,0,IF($H6+$I6&gt;=AA$19,1+MAX(AF21,$DG22*$L6),0))</f>
        <v>0</v>
      </c>
      <c r="AC21" s="54">
        <f t="shared" ref="AC21:AC29" si="93">IF(AE6+AF6&gt;0,AE6+AF6,IF(EF21+EG21&gt;0,EF21+EG21,IF($H6+$I6&gt;=AE$19,($K21-$N21-$O21)/($H6+$I6-$L21-$M21),0)))</f>
        <v>564.16666666666663</v>
      </c>
      <c r="AD21">
        <f>IF(AC21=0,0,Z21+1)</f>
        <v>3</v>
      </c>
      <c r="AE21">
        <f t="shared" ref="AE21:AE29" si="94">IF($H6&gt;=AE$19,1+AA21,0)</f>
        <v>3</v>
      </c>
      <c r="AF21">
        <f t="shared" ref="AF21:AF29" si="95">IF($H6&gt;=AE$19,0,IF($H6+$I6&gt;=AE$19,1+MAX(AJ21,$DG22*$L6),0))</f>
        <v>0</v>
      </c>
      <c r="AG21" s="54">
        <f t="shared" ref="AG21:AG29" si="96">IF(AI6+AJ6&gt;0,AI6+AJ6,IF(EJ21+EK21&gt;0,EJ21+EK21,IF($H6+$I6&gt;=AI$19,($K21-$N21-$O21)/($H6+$I6-$L21-$M21),0)))</f>
        <v>0</v>
      </c>
      <c r="AH21">
        <f>IF(AG21=0,0,AD21+1)</f>
        <v>0</v>
      </c>
      <c r="AI21">
        <f t="shared" ref="AI21:AI29" si="97">IF($H6&gt;=AI$19,1+AE21,0)</f>
        <v>0</v>
      </c>
      <c r="AJ21">
        <f t="shared" ref="AJ21:AJ29" si="98">IF($H6&gt;=AI$19,0,IF($H6+$I6&gt;=AI$19,1+MAX(AN21,$DG22*$L6),0))</f>
        <v>0</v>
      </c>
      <c r="AK21" s="54">
        <f t="shared" ref="AK21:AK29" si="99">IF(AM6+AN6&gt;0,AM6+AN6,IF(EN21+EO21&gt;0,EN21+EO21,IF($H6+$I6&gt;=AM$19,($K21-$N21-$O21)/($H6+$I6-$L21-$M21),0)))</f>
        <v>0</v>
      </c>
      <c r="AL21">
        <f>IF(AK21=0,0,AH21+1)</f>
        <v>0</v>
      </c>
      <c r="AM21">
        <f t="shared" ref="AM21:AM29" si="100">IF($H6&gt;=AM$19,1+AI21,0)</f>
        <v>0</v>
      </c>
      <c r="AN21">
        <f t="shared" ref="AN21:AN29" si="101">IF($H6&gt;=AM$19,0,IF($H6+$I6&gt;=AM$19,1+MAX(AR21,$DG22*$L6),0))</f>
        <v>0</v>
      </c>
      <c r="AO21" s="54">
        <f t="shared" ref="AO21:AO29" si="102">IF(AQ6+AR6&gt;0,AQ6+AR6,IF(ER21+ES21&gt;0,ER21+ES21,IF($H6+$I6&gt;=AQ$19,($K21-$N21-$O21)/($H6+$I6-$L21-$M21),0)))</f>
        <v>0</v>
      </c>
      <c r="AP21">
        <f>IF(AO21=0,0,AL21+1)</f>
        <v>0</v>
      </c>
      <c r="AQ21">
        <f t="shared" ref="AQ21:AQ29" si="103">IF($H6&gt;=AQ$19,1+AM21,0)</f>
        <v>0</v>
      </c>
      <c r="AR21">
        <f t="shared" ref="AR21:AR29" si="104">IF($H6&gt;=AQ$19,0,IF($H6+$I6&gt;=AQ$19,1+MAX(AV21,$DG22*$L6),0))</f>
        <v>0</v>
      </c>
      <c r="AS21" s="54">
        <f t="shared" ref="AS21:AS29" si="105">IF(AU6+AV6&gt;0,AU6+AV6,IF(EV21+EW21&gt;0,EV21+EW21,IF($H6+$I6&gt;=AU$19,($K21-$N21-$O21)/($H6+$I6-$L21-$M21),0)))</f>
        <v>0</v>
      </c>
      <c r="AT21">
        <f>IF(AS21=0,0,AP21+1)</f>
        <v>0</v>
      </c>
      <c r="AU21">
        <f t="shared" ref="AU21:AU29" si="106">IF($H6&gt;=AU$19,1+AQ21,0)</f>
        <v>0</v>
      </c>
      <c r="AV21">
        <f t="shared" ref="AV21:AV29" si="107">IF($H6&gt;=AU$19,0,IF($H6+$I6&gt;=AU$19,1+MAX(AZ21,$DG22*$L6),0))</f>
        <v>0</v>
      </c>
      <c r="AW21" s="54">
        <f t="shared" ref="AW21:AW29" si="108">IF(AY6+AZ6&gt;0,AY6+AZ6,IF(EZ21+FA21&gt;0,EZ21+FA21,IF($H6+$I6&gt;=AY$19,($K21-$N21-$O21)/($H6+$I6-$L21-$M21),0)))</f>
        <v>0</v>
      </c>
      <c r="AX21">
        <f>IF(AW21=0,0,AT21+1)</f>
        <v>0</v>
      </c>
      <c r="AY21">
        <f t="shared" ref="AY21:AY29" si="109">IF($H6&gt;=AY$19,1+AU21,0)</f>
        <v>0</v>
      </c>
      <c r="AZ21">
        <f t="shared" ref="AZ21:AZ29" si="110">IF($H6&gt;=AY$19,0,IF($H6+$I6&gt;=AY$19,1+MAX(BD21,$DG22*$L6),0))</f>
        <v>0</v>
      </c>
      <c r="BA21" s="54">
        <f t="shared" ref="BA21:BA29" si="111">IF(BC6+BD6&gt;0,BC6+BD6,IF(FD21+FE21&gt;0,FD21+FE21,IF($H6+$I6&gt;=BC$19,($K21-$N21-$O21)/($H6+$I6-$L21-$M21),0)))</f>
        <v>0</v>
      </c>
      <c r="BB21">
        <f>IF(BA21=0,0,AX21+1)</f>
        <v>0</v>
      </c>
      <c r="BC21">
        <f t="shared" ref="BC21:BC29" si="112">IF($H6&gt;=BC$19,1+AY21,0)</f>
        <v>0</v>
      </c>
      <c r="BD21">
        <f t="shared" ref="BD21:BD29" si="113">IF($H6&gt;=BC$19,0,IF($H6+$I6&gt;=BC$19,1+MAX(BH21,$DG22*$L6),0))</f>
        <v>0</v>
      </c>
      <c r="BE21" s="54">
        <f t="shared" ref="BE21:BE29" si="114">IF(BG6+BH6&gt;0,BG6+BH6,IF(FH21+FI21&gt;0,FH21+FI21,IF($H6+$I6&gt;=BG$19,($K21-$N21-$O21)/($H6+$I6-$L21-$M21),0)))</f>
        <v>0</v>
      </c>
      <c r="BF21">
        <f>IF(BE21=0,0,BB21+1)</f>
        <v>0</v>
      </c>
      <c r="BG21">
        <f t="shared" ref="BG21:BG29" si="115">IF($H6&gt;=BG$19,1+BC21,0)</f>
        <v>0</v>
      </c>
      <c r="BH21">
        <f t="shared" ref="BH21:BH29" si="116">IF($H6&gt;=BG$19,0,IF($H6+$I6&gt;=BG$19,1+MAX(BL21,$DG22*$L6),0))</f>
        <v>0</v>
      </c>
      <c r="BI21" s="54">
        <f t="shared" ref="BI21:BI29" si="117">IF(BK6+BL6&gt;0,BK6+BL6,IF(FL21+FM21&gt;0,FL21+FM21,IF($H6+$I6&gt;=BK$19,($K21-$N21-$O21)/($H6+$I6-$L21-$M21),0)))</f>
        <v>0</v>
      </c>
      <c r="BJ21">
        <f>IF(BI21=0,0,BF21+1)</f>
        <v>0</v>
      </c>
      <c r="BK21">
        <f t="shared" ref="BK21:BK29" si="118">IF($H6&gt;=BK$19,1+BG21,0)</f>
        <v>0</v>
      </c>
      <c r="BL21">
        <f t="shared" ref="BL21:BL29" si="119">IF($H6&gt;=BK$19,0,IF($H6+$I6&gt;=BK$19,1+MAX(BP21,$DG22*$L6),0))</f>
        <v>0</v>
      </c>
      <c r="BM21" s="54">
        <f t="shared" ref="BM21:BM29" si="120">IF(BO6+BP6&gt;0,BO6+BP6,IF(FP21+FQ21&gt;0,FP21+FQ21,IF($H6+$I6&gt;=BO$19,($K21-$N21-$O21)/($H6+$I6-$L21-$M21),0)))</f>
        <v>0</v>
      </c>
      <c r="BN21">
        <f>IF(BM21=0,0,BJ21+1)</f>
        <v>0</v>
      </c>
      <c r="BO21">
        <f t="shared" ref="BO21:BO29" si="121">IF($H6&gt;=BO$19,1+BK21,0)</f>
        <v>0</v>
      </c>
      <c r="BP21">
        <f t="shared" ref="BP21:BP29" si="122">IF($H6&gt;=BO$19,0,IF($H6+$I6&gt;=BO$19,1+MAX(BT21,$DG22*$L6),0))</f>
        <v>0</v>
      </c>
      <c r="BQ21" s="54">
        <f t="shared" ref="BQ21:BQ29" si="123">IF(BS6+BT6&gt;0,BS6+BT6,IF(FT21+FU21&gt;0,FT21+FU21,IF($H6+$I6&gt;=BS$19,($K21-$N21-$O21)/($H6+$I6-$L21-$M21),0)))</f>
        <v>0</v>
      </c>
      <c r="BR21">
        <f>IF(BQ21=0,0,BN21+1)</f>
        <v>0</v>
      </c>
      <c r="BS21">
        <f t="shared" ref="BS21:BS29" si="124">IF($H6&gt;=BS$19,1+BO21,0)</f>
        <v>0</v>
      </c>
      <c r="BT21">
        <f t="shared" ref="BT21:BT29" si="125">IF($H6&gt;=BS$19,0,IF($H6+$I6&gt;=BS$19,1+MAX(BX21,$DG22*$L6),0))</f>
        <v>0</v>
      </c>
      <c r="BU21" s="54">
        <f t="shared" ref="BU21:BU29" si="126">IF(BW6+BX6&gt;0,BW6+BX6,IF(FX21+FY21&gt;0,FX21+FY21,IF($H6+$I6&gt;=BW$19,($K21-$N21-$O21)/($H6+$I6-$L21-$M21),0)))</f>
        <v>0</v>
      </c>
      <c r="BV21">
        <f>IF(BU21=0,0,BR21+1)</f>
        <v>0</v>
      </c>
      <c r="BW21">
        <f t="shared" ref="BW21:BW29" si="127">IF($H6&gt;=BW$19,1+BS21,0)</f>
        <v>0</v>
      </c>
      <c r="BX21">
        <f t="shared" ref="BX21:BX29" si="128">IF($H6&gt;=BW$19,0,IF($H6+$I6&gt;=BW$19,1+MAX(CB21,$DG22*$L6),0))</f>
        <v>0</v>
      </c>
      <c r="BY21" s="54">
        <f t="shared" ref="BY21:BY29" si="129">IF(CA6+CB6&gt;0,CA6+CB6,IF(GB21+GC21&gt;0,GB21+GC21,IF($H6+$I6&gt;=CA$19,($K21-$N21-$O21)/($H6+$I6-$L21-$M21),0)))</f>
        <v>0</v>
      </c>
      <c r="BZ21">
        <f>IF(BY21=0,0,BV21+1)</f>
        <v>0</v>
      </c>
      <c r="CA21">
        <f t="shared" ref="CA21:CA29" si="130">IF($H6&gt;=CA$19,1+BW21,0)</f>
        <v>0</v>
      </c>
      <c r="CB21">
        <f t="shared" ref="CB21:CB29" si="131">IF($H6&gt;=CA$19,0,IF($H6+$I6&gt;=CA$19,1+MAX(CF21,$DG22*$L6),0))</f>
        <v>0</v>
      </c>
      <c r="CC21" s="54">
        <f t="shared" ref="CC21:CC29" si="132">IF(CE6+CF6&gt;0,CE6+CF6,IF(GF21+GG21&gt;0,GF21+GG21,IF($H6+$I6&gt;=CE$19,($K21-$N21-$O21)/($H6+$I6-$L21-$M21),0)))</f>
        <v>0</v>
      </c>
      <c r="CD21">
        <f>IF(CC21=0,0,BZ21+1)</f>
        <v>0</v>
      </c>
      <c r="CE21">
        <f t="shared" ref="CE21:CE29" si="133">IF($H6&gt;=CE$19,1+CA21,0)</f>
        <v>0</v>
      </c>
      <c r="CF21">
        <f t="shared" ref="CF21:CF29" si="134">IF($H6&gt;=CE$19,0,IF($H6+$I6&gt;=CE$19,1+MAX(CJ21,$DG22*$L6),0))</f>
        <v>0</v>
      </c>
      <c r="CG21" s="54">
        <f t="shared" ref="CG21:CG29" si="135">IF(CI6+CJ6&gt;0,CI6+CJ6,IF(GJ21+GK21&gt;0,GJ21+GK21,IF($H6+$I6&gt;=CI$19,($K21-$N21-$O21)/($H6+$I6-$L21-$M21),0)))</f>
        <v>0</v>
      </c>
      <c r="CH21">
        <f>IF(CG21=0,0,CD21+1)</f>
        <v>0</v>
      </c>
      <c r="CI21">
        <f t="shared" ref="CI21:CI29" si="136">IF($H6&gt;=CI$19,1+CE21,0)</f>
        <v>0</v>
      </c>
      <c r="CJ21">
        <f t="shared" ref="CJ21:CJ29" si="137">IF($H6&gt;=CI$19,0,IF($H6+$I6&gt;=CI$19,1+MAX(CN21,$DG22*$L6),0))</f>
        <v>0</v>
      </c>
      <c r="CK21" s="54">
        <f t="shared" ref="CK21:CK29" si="138">IF(CM6+CN6&gt;0,CM6+CN6,IF(GN21+GO21&gt;0,GN21+GO21,IF($H6+$I6&gt;=CM$19,($K21-$N21-$O21)/($H6+$I6-$L21-$M21),0)))</f>
        <v>0</v>
      </c>
      <c r="CL21">
        <f>IF(CK21=0,0,CH21+1)</f>
        <v>0</v>
      </c>
      <c r="CM21">
        <f t="shared" ref="CM21:CM29" si="139">IF($H6&gt;=CM$19,1+CI21,0)</f>
        <v>0</v>
      </c>
      <c r="CN21">
        <f t="shared" ref="CN21:CN29" si="140">IF($H6&gt;=CM$19,0,IF($H6+$I6&gt;=CM$19,1+MAX(CR21,$DG22*$L6),0))</f>
        <v>0</v>
      </c>
      <c r="CO21" s="54">
        <f t="shared" ref="CO21:CO29" si="141">IF(CQ6+CR6&gt;0,CQ6+CR6,IF(GR21+GS21&gt;0,GR21+GS21,IF($H6+$I6&gt;=CQ$19,($K21-$N21-$O21)/($H6+$I6-$L21-$M21),0)))</f>
        <v>0</v>
      </c>
      <c r="CP21">
        <f>IF(CO21=0,0,CL21+1)</f>
        <v>0</v>
      </c>
      <c r="CQ21">
        <f t="shared" ref="CQ21:CQ29" si="142">IF($H6&gt;=CQ$19,1+CM21,0)</f>
        <v>0</v>
      </c>
      <c r="CR21">
        <f t="shared" ref="CR21:CR29" si="143">IF($H6&gt;=CQ$19,0,IF($H6+$I6&gt;=CQ$19,1+MAX(CV21,$DG22*$L6),0))</f>
        <v>0</v>
      </c>
      <c r="CS21" s="54">
        <f t="shared" ref="CS21:CS29" si="144">IF(CU6+CV6&gt;0,CU6+CV6,IF(GV21+GW21&gt;0,GV21+GW21,IF($H6+$I6&gt;=CU$19,($K21-$N21-$O21)/($H6+$I6-$L21-$M21),0)))</f>
        <v>0</v>
      </c>
      <c r="CT21">
        <f>IF(CS21=0,0,CP21+1)</f>
        <v>0</v>
      </c>
      <c r="CU21">
        <f t="shared" ref="CU21:CU29" si="145">IF($H6&gt;=CU$19,1+CQ21,0)</f>
        <v>0</v>
      </c>
      <c r="CV21">
        <f t="shared" ref="CV21:CV29" si="146">IF($H6&gt;=CU$19,0,IF($H6+$I6&gt;=CU$19,1+$DG22*L6,0))</f>
        <v>0</v>
      </c>
      <c r="CW21" s="54"/>
      <c r="CX21">
        <f>IF(CY21&gt;0,1,0)</f>
        <v>1</v>
      </c>
      <c r="CY21">
        <f>MAX(V21,Z21,AD21,AH21,AL21,AP21,AT21,AX21,BB21,BF21,BJ21,BN21,BR21,BV21,BZ21,CD21,CH21,CL21,CP21,CT21)</f>
        <v>3</v>
      </c>
      <c r="DA21" s="54">
        <f t="shared" ref="DA21:DA29" si="147">Z6*U21+AD6*Y21+AC21*AH6+AG21*AL6+AK21*AP6+AO21*AT6+AS21*AX6+AW21*BB6+BA21*BF6+BE21*BJ6+BI21*BN6+BM21*BR6+BQ21*BV6+BU21*BZ6+BY21*CD6+CC21*CH6+CG21*CL6+CK21*CP6+CO21*CT6+CS21*CX6</f>
        <v>0</v>
      </c>
      <c r="DF21">
        <f>MAX(W21,AA21,AE21,AI21,AM21,AQ21,AU21,AY21,BC21,BG21,BK21,BO21,BS21,BW21,CA21,CE21,CI21,CM21,CQ21,CU21)</f>
        <v>3</v>
      </c>
      <c r="DG21">
        <f t="shared" ref="DG21:DG29" si="148">MAX(X21,AB21,AF21,AJ21,AN21,AR21,AV21,AZ21,BD21,BH21,BL21,BP21,BT21,BX21,CB21,CF21,CJ21,CN21,CR21,CV21,CZ21,DD21)</f>
        <v>0</v>
      </c>
      <c r="DI21">
        <f t="shared" ref="DI21:DI29" si="149">H6-L21</f>
        <v>3</v>
      </c>
      <c r="DJ21">
        <f t="shared" ref="DJ21:DJ29" si="150">I6-M21</f>
        <v>0</v>
      </c>
      <c r="DK21">
        <f t="shared" ref="DK21:DK29" si="151">IF(DI21+DJ21=0,0,(K21-N21-O21)/(DI21+DJ21)*DI21)</f>
        <v>1692.5</v>
      </c>
      <c r="DL21">
        <f t="shared" ref="DL21:DL29" si="152">IF(DI21+DJ21=0,0,(K21-N21-O21)/(DI21+DJ21)*DJ21)</f>
        <v>0</v>
      </c>
      <c r="DN21">
        <f>DI21-1</f>
        <v>2</v>
      </c>
      <c r="DO21">
        <f>VLOOKUP(DN21,DT$19:DU$31,2)</f>
        <v>3</v>
      </c>
      <c r="DP21">
        <f t="shared" ref="DP21:DP29" si="153">IF(EV6&gt;0,DO21*$AC$78,0)</f>
        <v>0</v>
      </c>
      <c r="DQ21">
        <f>DJ21-1</f>
        <v>-1</v>
      </c>
      <c r="DR21">
        <f>VLOOKUP(DQ21,DT$19:DU$31,2)</f>
        <v>0</v>
      </c>
      <c r="DS21">
        <f t="shared" ref="DS21:DS29" si="154">IF(EV6&gt;0,DR21*$AC$78,0)</f>
        <v>0</v>
      </c>
      <c r="DT21" s="74">
        <v>1</v>
      </c>
      <c r="DU21" s="75">
        <f>SUM(DT21)</f>
        <v>1</v>
      </c>
      <c r="DV21">
        <f>IF(DI21&gt;0,(DK21+DP21)/DI21,0)</f>
        <v>564.16666666666663</v>
      </c>
      <c r="DW21">
        <f>IF(DJ21&gt;0,(DL21+DS21)/DJ21,0)</f>
        <v>0</v>
      </c>
      <c r="DX21">
        <f t="shared" ref="DX21:DX29" si="155">IF($EV6=0,0,IF(W6+X6&gt;0,W6+X6,IF($DI21+DV21&lt;DX$20,0,IF(DX$20-DV21&gt;1,$DV21-$AC$78*(DX$20-DV21-1),IF($DI21+DV21&gt;=DT$20,$DV21,0)))))</f>
        <v>0</v>
      </c>
      <c r="DY21">
        <f t="shared" ref="DY21:DY29" si="156">IF($EV6=0,0,IF(W6+X6&gt;0,0,IF(DX$20&lt;=DZ21+$DI21,0,IF(DX$20&gt;$DI21+$DJ21+DZ21,0,$DW21-($DJ21+$DI21+DZ21-DX$20)*$AC$78))))</f>
        <v>0</v>
      </c>
      <c r="DZ21">
        <f>IF(W6+X6&gt;0,1,0)</f>
        <v>0</v>
      </c>
      <c r="EB21">
        <f t="shared" ref="EB21:EB29" si="157">IF($EV6=0,0,IF(AA6+AB6&gt;0,AA6+AB6,IF($DI21+DZ21&lt;EB$20,0,IF(EB$20-DZ21&gt;1,$DV21-$AC$78*(EB$20-DZ21-1),IF($DI21+DZ21&gt;=DX$20,$DV21,0)))))</f>
        <v>0</v>
      </c>
      <c r="EC21">
        <f t="shared" ref="EC21:EC29" si="158">IF($EV6=0,0,IF(AA6+AB6&gt;0,0,IF(EB$20&lt;=ED21+$DI21,0,IF(EB$20&gt;$DI21+$DJ21+ED21,0,$DW21-($DJ21+$DI21+ED21-EB$20)*$AC$78))))</f>
        <v>0</v>
      </c>
      <c r="ED21">
        <f t="shared" ref="ED21:ED29" si="159">IF(AA6+AB6&gt;0,1+DZ21,DZ21)</f>
        <v>0</v>
      </c>
      <c r="EF21">
        <f t="shared" ref="EF21:EF29" si="160">IF($EV6=0,0,IF(AE6+AF6&gt;0,AE6+AF6,IF($DI21+ED21&lt;EF$20,0,IF(EF$20-ED21&gt;1,$DV21-$AC$78*(EF$20-ED21-1),IF($DI21+ED21&gt;=EB$20,$DV21,0)))))</f>
        <v>0</v>
      </c>
      <c r="EG21">
        <f t="shared" ref="EG21:EG29" si="161">IF($EV6=0,0,IF(AE6+AF6&gt;0,0,IF(EF$20&lt;=EH21+$DI21,0,IF(EF$20&gt;$DI21+$DJ21+EH21,0,$DW21-($DJ21+$DI21+EH21-EF$20)*$AC$78))))</f>
        <v>0</v>
      </c>
      <c r="EH21">
        <f t="shared" ref="EH21:EH29" si="162">IF(AE6+AF6&gt;0,1+ED21,ED21)</f>
        <v>0</v>
      </c>
      <c r="EJ21">
        <f t="shared" ref="EJ21:EJ29" si="163">IF($EV6=0,0,IF(AI6+AJ6&gt;0,AI6+AJ6,IF($DI21+EH21&lt;EJ$20,0,IF(EJ$20-EH21&gt;1,$DV21-$AC$78*(EJ$20-EH21-1),IF($DI21+EH21&gt;=EF$20,$DV21,0)))))</f>
        <v>0</v>
      </c>
      <c r="EK21">
        <f t="shared" ref="EK21:EK29" si="164">IF($EV6=0,0,IF(AI6+AJ6&gt;0,0,IF(EJ$20&lt;=EL21+$DI21,0,IF(EJ$20&gt;$DI21+$DJ21+EL21,0,$DW21-($DJ21+$DI21+EL21-EJ$20)*$AC$78))))</f>
        <v>0</v>
      </c>
      <c r="EL21">
        <f t="shared" ref="EL21:EL29" si="165">IF(AI6+AJ6&gt;0,1+EH21,EH21)</f>
        <v>0</v>
      </c>
      <c r="EN21">
        <f t="shared" ref="EN21:EN29" si="166">IF($EV6=0,0,IF(AM6+AN6&gt;0,AM6+AN6,IF($DI21+EL21&lt;EN$20,0,IF(EN$20-EL21&gt;1,$DV21-$AC$78*(EN$20-EL21-1),IF($DI21+EL21&gt;=EJ$20,$DV21,0)))))</f>
        <v>0</v>
      </c>
      <c r="EO21">
        <f t="shared" ref="EO21:EO29" si="167">IF($EV6=0,0,IF(AM6+AN6&gt;0,0,IF(EN$20&lt;=EP21+$DI21,0,IF(EN$20&gt;$DI21+$DJ21+EP21,0,$DW21-($DJ21+$DI21+EP21-EN$20)*$AC$78))))</f>
        <v>0</v>
      </c>
      <c r="EP21">
        <f t="shared" ref="EP21:EP29" si="168">IF(AM6+AN6&gt;0,1+EL21,EL21)</f>
        <v>0</v>
      </c>
      <c r="ER21">
        <f t="shared" ref="ER21:ER29" si="169">IF($EV6=0,0,IF(AQ6+AR6&gt;0,AQ6+AR6,IF($DI21+EP21&lt;ER$20,0,IF(ER$20-EP21&gt;1,$DV21-$AC$78*(ER$20-EP21-1),IF($DI21+EP21&gt;=EN$20,$DV21,0)))))</f>
        <v>0</v>
      </c>
      <c r="ES21">
        <f t="shared" ref="ES21:ES29" si="170">IF($EV6=0,0,IF(AQ6+AR6&gt;0,0,IF(ER$20&lt;=ET21+$DI21,0,IF(ER$20&gt;$DI21+$DJ21+ET21,0,$DW21-($DJ21+$DI21+ET21-ER$20)*$AC$78))))</f>
        <v>0</v>
      </c>
      <c r="ET21">
        <f t="shared" ref="ET21:ET29" si="171">IF(AQ6+AR6&gt;0,1+EP21,EP21)</f>
        <v>0</v>
      </c>
      <c r="EV21">
        <f t="shared" ref="EV21:EV29" si="172">IF($EV6=0,0,IF(AU6+AV6&gt;0,AU6+AV6,IF($DI21+ET21&lt;EV$20,0,IF(EV$20-ET21&gt;1,$DV21-$AC$78*(EV$20-ET21-1),IF($DI21+ET21&gt;=ER$20,$DV21,0)))))</f>
        <v>0</v>
      </c>
      <c r="EW21">
        <f t="shared" ref="EW21:EW29" si="173">IF($EV6=0,0,IF(AU6+AV6&gt;0,0,IF(EV$20&lt;=EX21+$DI21,0,IF(EV$20&gt;$DI21+$DJ21+EX21,0,$DW21-($DJ21+$DI21+EX21-EV$20)*$AC$78))))</f>
        <v>0</v>
      </c>
      <c r="EX21">
        <f t="shared" ref="EX21:EX29" si="174">IF(AU6+AV6&gt;0,1+ET21,ET21)</f>
        <v>0</v>
      </c>
      <c r="EZ21">
        <f t="shared" ref="EZ21:EZ29" si="175">IF($EV6=0,0,IF(AY6+AZ6&gt;0,AY6+AZ6,IF($DI21+EX21&lt;EZ$20,0,IF(EZ$20-EX21&gt;1,$DV21-$AC$78*(EZ$20-EX21-1),IF($DI21+EX21&gt;=EV$20,$DV21,0)))))</f>
        <v>0</v>
      </c>
      <c r="FA21">
        <f t="shared" ref="FA21:FA29" si="176">IF($EV6=0,0,IF(AY6+AZ6&gt;0,0,IF(EZ$20&lt;=FB21+$DI21,0,IF(EZ$20&gt;$DI21+$DJ21+FB21,0,$DW21-($DJ21+$DI21+FB21-EZ$20)*$AC$78))))</f>
        <v>0</v>
      </c>
      <c r="FB21">
        <f t="shared" ref="FB21:FB29" si="177">IF(AY6+AZ6&gt;0,1+EX21,EX21)</f>
        <v>0</v>
      </c>
      <c r="FD21">
        <f t="shared" ref="FD21:FD29" si="178">IF($EV6=0,0,IF(BC6+BD6&gt;0,BC6+BD6,IF($DI21+FB21&lt;FD$20,0,IF(FD$20-FB21&gt;1,$DV21-$AC$78*(FD$20-FB21-1),IF($DI21+FB21&gt;=EZ$20,$DV21,0)))))</f>
        <v>0</v>
      </c>
      <c r="FE21">
        <f t="shared" ref="FE21:FE29" si="179">IF($EV6=0,0,IF(BC6+BD6&gt;0,0,IF(FD$20&lt;=FF21+$DI21,0,IF(FD$20&gt;$DI21+$DJ21+FF21,0,$DW21-($DJ21+$DI21+FF21-FD$20)*$AC$78))))</f>
        <v>0</v>
      </c>
      <c r="FF21">
        <f t="shared" ref="FF21:FF29" si="180">IF(BC6+BD6&gt;0,1+FB21,FB21)</f>
        <v>0</v>
      </c>
      <c r="FH21">
        <f t="shared" ref="FH21:FH29" si="181">IF($EV6=0,0,IF(BG6+BH6&gt;0,BG6+BH6,IF($DI21+FF21&lt;FH$20,0,IF(FH$20-FF21&gt;1,$DV21-$AC$78*(FH$20-FF21-1),IF($DI21+FF21&gt;=FD$20,$DV21,0)))))</f>
        <v>0</v>
      </c>
      <c r="FI21">
        <f t="shared" ref="FI21:FI29" si="182">IF($EV6=0,0,IF(BG6+BH6&gt;0,0,IF(FH$20&lt;=FJ21+$DI21,0,IF(FH$20&gt;$DI21+$DJ21+FJ21,0,$DW21-($DJ21+$DI21+FJ21-FH$20)*$AC$78))))</f>
        <v>0</v>
      </c>
      <c r="FJ21">
        <f t="shared" ref="FJ21:FJ29" si="183">IF(BG6+BH6&gt;0,1+FF21,FF21)</f>
        <v>0</v>
      </c>
      <c r="FL21">
        <f t="shared" ref="FL21:FL29" si="184">IF($EV6=0,0,IF(BK6+BL6&gt;0,BK6+BL6,IF($DI21+FJ21&lt;FL$20,0,IF(FL$20-FJ21&gt;1,$DV21-$AC$78*(FL$20-FJ21-1),IF($DI21+FJ21&gt;=FH$20,$DV21,0)))))</f>
        <v>0</v>
      </c>
      <c r="FM21">
        <f t="shared" ref="FM21:FM29" si="185">IF($EV6=0,0,IF(BK6+BL6&gt;0,0,IF(FL$20&lt;=FN21+$DI21,0,IF(FL$20&gt;$DI21+$DJ21+FN21,0,$DW21-($DJ21+$DI21+FN21-FL$20)*$AC$78))))</f>
        <v>0</v>
      </c>
      <c r="FN21">
        <f t="shared" ref="FN21:FN29" si="186">IF(BK6+BL6&gt;0,1+FJ21,FJ21)</f>
        <v>0</v>
      </c>
      <c r="FP21">
        <f t="shared" ref="FP21:FP29" si="187">IF($EV6=0,0,IF(BO6+BP6&gt;0,BO6+BP6,IF($DI21+FN21&lt;FP$20,0,IF(FP$20-FN21&gt;1,$DV21-$AC$78*(FP$20-FN21-1),IF($DI21+FN21&gt;=FL$20,$DV21,0)))))</f>
        <v>0</v>
      </c>
      <c r="FQ21">
        <f t="shared" ref="FQ21:FQ29" si="188">IF($EV6=0,0,IF(BO6+BP6&gt;0,0,IF(FP$20&lt;=FR21+$DI21,0,IF(FP$20&gt;$DI21+$DJ21+FR21,0,$DW21-($DJ21+$DI21+FR21-FP$20)*$AC$78))))</f>
        <v>0</v>
      </c>
      <c r="FR21">
        <f t="shared" ref="FR21:FR29" si="189">IF(BO6+BP6&gt;0,1+FN21,FN21)</f>
        <v>0</v>
      </c>
      <c r="FT21">
        <f t="shared" ref="FT21:FT29" si="190">IF($EV6=0,0,IF(BS6+BT6&gt;0,BS6+BT6,IF($DI21+FR21&lt;FT$20,0,IF(FT$20-FR21&gt;1,$DV21-$AC$78*(FT$20-FR21-1),IF($DI21+FR21&gt;=FP$20,$DV21,0)))))</f>
        <v>0</v>
      </c>
      <c r="FU21">
        <f t="shared" ref="FU21:FU29" si="191">IF($EV6=0,0,IF(BS6+BT6&gt;0,0,IF(FT$20&lt;=FV21+$DI21,0,IF(FT$20&gt;$DI21+$DJ21+FV21,0,$DW21-($DJ21+$DI21+FV21-FT$20)*$AC$78))))</f>
        <v>0</v>
      </c>
      <c r="FV21">
        <f t="shared" ref="FV21:FV29" si="192">IF(BS6+BT6&gt;0,1+FR21,FR21)</f>
        <v>0</v>
      </c>
      <c r="FX21">
        <f t="shared" ref="FX21:FX29" si="193">IF($EV6=0,0,IF(BW6+BX6&gt;0,BW6+BX6,IF($DI21+FV21&lt;FX$20,0,IF(FX$20-FV21&gt;1,$DV21-$AC$78*(FX$20-FV21-1),IF($DI21+FV21&gt;=FT$20,$DV21,0)))))</f>
        <v>0</v>
      </c>
      <c r="FY21">
        <f t="shared" ref="FY21:FY29" si="194">IF($EV6=0,0,IF(BW6+BX6&gt;0,0,IF(FX$20&lt;=FZ21+$DI21,0,IF(FX$20&gt;$DI21+$DJ21+FZ21,0,$DW21-($DJ21+$DI21+FZ21-FX$20)*$AC$78))))</f>
        <v>0</v>
      </c>
      <c r="FZ21">
        <f t="shared" ref="FZ21:FZ29" si="195">IF(BW6+BX6&gt;0,1+FV21,FV21)</f>
        <v>0</v>
      </c>
      <c r="GB21">
        <f t="shared" ref="GB21:GB29" si="196">IF($EV6=0,0,IF(CA6+CB6&gt;0,CA6+CB6,IF($DI21+FZ21&lt;GB$20,0,IF(GB$20-FZ21&gt;1,$DV21-$AC$78*(GB$20-FZ21-1),IF($DI21+FZ21&gt;=FX$20,$DV21,0)))))</f>
        <v>0</v>
      </c>
      <c r="GC21">
        <f t="shared" ref="GC21:GC29" si="197">IF($EV6=0,0,IF(CA6+CB6&gt;0,0,IF(GB$20&lt;=GD21+$DI21,0,IF(GB$20&gt;$DI21+$DJ21+GD21,0,$DW21-($DJ21+$DI21+GD21-GB$20)*$AC$78))))</f>
        <v>0</v>
      </c>
      <c r="GD21">
        <f t="shared" ref="GD21:GD29" si="198">IF(CA6+CB6&gt;0,1+FZ21,FZ21)</f>
        <v>0</v>
      </c>
      <c r="GF21">
        <f t="shared" ref="GF21:GF29" si="199">IF($EV6=0,0,IF(CE6+CF6&gt;0,CE6+CF6,IF($DI21+GD21&lt;GF$20,0,IF(GF$20-GD21&gt;1,$DV21-$AC$78*(GF$20-GD21-1),IF($DI21+GD21&gt;=GB$20,$DV21,0)))))</f>
        <v>0</v>
      </c>
      <c r="GG21">
        <f t="shared" ref="GG21:GG29" si="200">IF($EV6=0,0,IF(CE6+CF6&gt;0,0,IF(GF$20&lt;=GH21+$DI21,0,IF(GF$20&gt;$DI21+$DJ21+GH21,0,$DW21-($DJ21+$DI21+GH21-GF$20)*$AC$78))))</f>
        <v>0</v>
      </c>
      <c r="GH21">
        <f t="shared" ref="GH21:GH29" si="201">IF(CE6+CF6&gt;0,1+GD21,GD21)</f>
        <v>0</v>
      </c>
      <c r="GJ21">
        <f t="shared" ref="GJ21:GJ29" si="202">IF($EV6=0,0,IF(CI6+CJ6&gt;0,CI6+CJ6,IF($DI21+GH21&lt;GJ$20,0,IF(GJ$20-GH21&gt;1,$DV21-$AC$78*(GJ$20-GH21-1),IF($DI21+GH21&gt;=GF$20,$DV21,0)))))</f>
        <v>0</v>
      </c>
      <c r="GK21">
        <f t="shared" ref="GK21:GK29" si="203">IF($EV6=0,0,IF(CI6+CJ6&gt;0,0,IF(GJ$20&lt;=GL21+$DI21,0,IF(GJ$20&gt;$DI21+$DJ21+GL21,0,$DW21-($DJ21+$DI21+GL21-GJ$20)*$AC$78))))</f>
        <v>0</v>
      </c>
      <c r="GL21">
        <f t="shared" ref="GL21:GL29" si="204">IF(CI6+CJ6&gt;0,1+GH21,GH21)</f>
        <v>0</v>
      </c>
      <c r="GN21">
        <f t="shared" ref="GN21:GN29" si="205">IF($EV6=0,0,IF(CM6+CN6&gt;0,CM6+CN6,IF($DI21+GL21&lt;GN$20,0,IF(GN$20-GL21&gt;1,$DV21-$AC$78*(GN$20-GL21-1),IF($DI21+GL21&gt;=GJ$20,$DV21,0)))))</f>
        <v>0</v>
      </c>
      <c r="GO21">
        <f t="shared" ref="GO21:GO29" si="206">IF($EV6=0,0,IF(CM6+CN6&gt;0,0,IF(GN$20&lt;=GP21+$DI21,0,IF(GN$20&gt;$DI21+$DJ21+GP21,0,$DW21-($DJ21+$DI21+GP21-GN$20)*$AC$78))))</f>
        <v>0</v>
      </c>
      <c r="GP21">
        <f t="shared" ref="GP21:GP29" si="207">IF(CM6+CN6&gt;0,1+GL21,GL21)</f>
        <v>0</v>
      </c>
      <c r="GR21">
        <f t="shared" ref="GR21:GR29" si="208">IF($EV6=0,0,IF(CQ6+CR6&gt;0,CQ6+CR6,IF($DI21+GP21&lt;GR$20,0,IF(GR$20-GP21&gt;1,$DV21-$AC$78*(GR$20-GP21-1),IF($DI21+GP21&gt;=GN$20,$DV21,0)))))</f>
        <v>0</v>
      </c>
      <c r="GS21">
        <f t="shared" ref="GS21:GS29" si="209">IF($EV6=0,0,IF(CQ6+CR6&gt;0,0,IF(GR$20&lt;=GT21+$DI21,0,IF(GR$20&gt;$DI21+$DJ21+GT21,0,$DW21-($DJ21+$DI21+GT21-GR$20)*$AC$78))))</f>
        <v>0</v>
      </c>
      <c r="GT21">
        <f t="shared" ref="GT21:GT29" si="210">IF(CQ6+CR6&gt;0,1+GP21,GP21)</f>
        <v>0</v>
      </c>
      <c r="GV21">
        <f t="shared" ref="GV21:GV29" si="211">IF($EV6=0,0,IF(CU6+CV6&gt;0,CU6+CV6,IF($DI21+GT21&lt;GV$20,0,IF(GV$20-GT21&gt;1,$DV21-$AC$78*(GV$20-GT21-1),IF($DI21+GT21&gt;=GR$20,$DV21,0)))))</f>
        <v>0</v>
      </c>
      <c r="GW21">
        <f t="shared" ref="GW21:GW29" si="212">IF($EV6=0,0,IF(CU6+CV6&gt;0,0,IF(GV$20&lt;=GX21+$DI21,0,IF(GV$20&gt;$DI21+$DJ21+GX21,0,$DW21-($DJ21+$DI21+GX21-GV$20)*$AC$78))))</f>
        <v>0</v>
      </c>
      <c r="GX21">
        <f t="shared" ref="GX21:GX29" si="213">IF(CU6+CV6&gt;0,1+GT21,GT21)</f>
        <v>0</v>
      </c>
      <c r="GZ21">
        <f t="shared" ref="GZ21:GZ29" si="214">IF($EV6=0,0,IF(CY6+CZ6&gt;0,CY6+CZ6,IF($DI21+GX21&lt;GZ$20,0,IF(GZ$20-GX21&gt;1,$DV21-$AC$78*(GZ$20-GX21-1),IF($DI21+GX21&gt;=GV$20,$DV21,0)))))</f>
        <v>0</v>
      </c>
      <c r="HA21">
        <f t="shared" ref="HA21:HA29" si="215">IF($EV6=0,0,IF(CY6+CZ6&gt;0,0,IF(GZ$20&lt;=HB21+$DI21,0,IF(GZ$20&gt;$DI21+$DJ21+HB21,0,$DW21-($DJ21+$DI21+HB21-GZ$20)*$AC$78))))</f>
        <v>0</v>
      </c>
      <c r="HB21">
        <f t="shared" ref="HB21:HB29" si="216">IF(CY6+CZ6&gt;0,1+GX21,GX21)</f>
        <v>0</v>
      </c>
      <c r="HD21">
        <f t="shared" ref="HD21:HD29" si="217">IF($EV6=0,0,IF(DC6+DD6&gt;0,DC6+DD6,IF($DI21+HB21&lt;HD$20,0,IF(HD$20-HB21&gt;1,$DV21-$AC$78*(HD$20-HB21-1),IF($DI21+HB21&gt;=GZ$20,$DV21,0)))))</f>
        <v>0</v>
      </c>
      <c r="HE21">
        <f t="shared" ref="HE21:HE29" si="218">IF($EV6=0,0,IF(DC6+DD6&gt;0,0,IF(HD$20&lt;=HF21+$DI21,0,IF(HD$20&gt;$DI21+$DJ21+HF21,0,$DW21-($DJ21+$DI21+HF21-HD$20)*$AC$78))))</f>
        <v>0</v>
      </c>
      <c r="HF21">
        <f t="shared" ref="HF21:HF29" si="219">IF(DC6+DD6&gt;0,1+HB21,HB21)</f>
        <v>1</v>
      </c>
    </row>
    <row r="22" spans="2:215">
      <c r="B22">
        <v>2</v>
      </c>
      <c r="C22">
        <f t="shared" ref="C22:C28" si="220">IF(D7&gt;0,VLOOKUP(IF(O119=6,$M$118,O119),$L$119:$N$122,3),0)</f>
        <v>0</v>
      </c>
      <c r="D22">
        <f t="shared" ref="D22:D29" si="221">IF(E7&gt;0,VLOOKUP(IF(P119=6,$N$118,P119),$L$119:$N$122,3),0)</f>
        <v>12</v>
      </c>
      <c r="E22">
        <f t="shared" ref="E22:E29" si="222">IF(F7=0,0,IF(D7=0,0,IF(D7&lt;90,$AC$87*TAN(((90-D7))/180*PI()),$AC$86*TAN(((90-D7))/180*PI())))+IF(J6=0,0,IF(J6&lt;180,$AC$87*TAN(((180-J6)/2)/180*PI()),$AC$86*TAN(((180-J6)/2)/180*PI()))))</f>
        <v>37.499999999999993</v>
      </c>
      <c r="F22">
        <f t="shared" ref="F22:F29" si="223">IF(F7=0,0,IF(E7=0,0,IF(E7&lt;90,$AC$87*TAN(((90-E7))/180*PI()),$AC$86*TAN(((90-E7))/180*PI())))+IF(J7=0,0,IF(J7&lt;180,$AC$87*TAN(((180-J7)/2)/180*PI()),$AC$86*TAN(((180-J7)/2)/180*PI()))))</f>
        <v>0</v>
      </c>
      <c r="G22">
        <f t="shared" ref="G22:G29" si="224">IF(K7&gt;0,0,IF(H7&gt;=4,$AC$108,IF(H7&gt;0,$AC$107,0)))+IF(L7&gt;0,0,IF(I7&gt;=4,$AC$108,IF(I7&gt;0,$AC$107,0)))</f>
        <v>3</v>
      </c>
      <c r="H22">
        <f t="shared" si="80"/>
        <v>18</v>
      </c>
      <c r="I22">
        <f t="shared" si="81"/>
        <v>0</v>
      </c>
      <c r="J22">
        <f t="shared" si="82"/>
        <v>0</v>
      </c>
      <c r="K22">
        <f t="shared" si="83"/>
        <v>7094</v>
      </c>
      <c r="L22">
        <f t="shared" si="84"/>
        <v>0</v>
      </c>
      <c r="M22">
        <f t="shared" ref="M22:M29" si="225">IF(X7&gt;0,1,0)+IF(AB7&gt;0,1,0)+IF(AF7&gt;0,1,0)+IF(AJ7&gt;0,1,0)+IF(AN7&gt;0,1,0)+IF(AR7&gt;0,1,0)+IF(AV7&gt;0,1,0)+IF(AZ7&gt;0,1,0)+IF(BD7&gt;0,1,0)+IF(BH7&gt;0,1,0)+IF(BL7&gt;0,1,0)+IF(BP7&gt;0,1,0)+IF(BT7&gt;0,1,0)+IF(BX7&gt;0,1,0)+IF(CB7&gt;0,1,0)+IF(CF7&gt;0,1,0)+IF(CJ7&gt;0,1,0)+IF(CN7&gt;0,1,0)+IF(CR7&gt;0,1,0)+IF(CV7&gt;0,1,0)</f>
        <v>0</v>
      </c>
      <c r="N22">
        <f t="shared" si="85"/>
        <v>0</v>
      </c>
      <c r="O22">
        <f t="shared" ref="O22:O29" si="226">X7+AB7+AF7+AJ7+AN7+AR7+AV7+AZ7+BD7+BH7+BL7+BP7+BT7+BX7+CB7+CJ7+CN7+CR7+CV7</f>
        <v>0</v>
      </c>
      <c r="P22">
        <f t="shared" ref="P22:P29" si="227">Y7+AC7+AG7+AK7+AO7+AS7+AW7+BA7+BE7+BI7+BM7+BQ7+BU7+BY7+CC7+CK7+CO7+CS7+CW7</f>
        <v>0</v>
      </c>
      <c r="Q22">
        <f t="shared" ref="Q22:Q29" si="228">Z7+AD7+AH7+AL7+AP7+AT7+AX7+BB7+BF7+BJ7+BN7+BR7+BV7+BZ7+CD7+CL7+CP7+CT7+CX7</f>
        <v>0</v>
      </c>
      <c r="R22">
        <f t="shared" si="86"/>
        <v>0</v>
      </c>
      <c r="S22">
        <f t="shared" si="87"/>
        <v>3</v>
      </c>
      <c r="T22">
        <f t="shared" ref="T22:T29" si="229">IF(J7&gt;0,IF(J7&lt;135,IF(K7=0,IF(I7=0,IF((H7-Y7)=1,($AC$88-$AC$74-$AC$89)*TAN(((180-J7)/2)/180*3.1415),0),0),0),0),0)+IF(Z7=0,IF(J6&gt;0,IF(J6&lt;135,IF(H7=0,IF(L7=0,IF((I7-AD7)=1,($AC$88-$AC$74-$AC$89)*TAN(((180-J6)/2)/180*3.1415),0),0),0),0),0),0)</f>
        <v>0</v>
      </c>
      <c r="U22" s="96">
        <f t="shared" si="88"/>
        <v>788.22222222222217</v>
      </c>
      <c r="V22">
        <f>IF(U22=0,0,CY21+1)</f>
        <v>4</v>
      </c>
      <c r="W22">
        <f t="shared" ref="W22:W29" si="230">IF(H7=0,0,IF(K7=0,1,IF($H7&gt;=W$19,1+DF21,0)))</f>
        <v>0</v>
      </c>
      <c r="X22">
        <f t="shared" si="89"/>
        <v>9</v>
      </c>
      <c r="Y22" s="54">
        <f t="shared" si="90"/>
        <v>788.22222222222217</v>
      </c>
      <c r="Z22">
        <f>IF(Y22=0,0,V22+1)</f>
        <v>5</v>
      </c>
      <c r="AA22">
        <f t="shared" si="91"/>
        <v>0</v>
      </c>
      <c r="AB22">
        <f t="shared" si="92"/>
        <v>8</v>
      </c>
      <c r="AC22" s="54">
        <f t="shared" si="93"/>
        <v>788.22222222222217</v>
      </c>
      <c r="AD22">
        <f>IF(AC22=0,0,Z22+1)</f>
        <v>6</v>
      </c>
      <c r="AE22">
        <f t="shared" si="94"/>
        <v>0</v>
      </c>
      <c r="AF22">
        <f t="shared" si="95"/>
        <v>7</v>
      </c>
      <c r="AG22" s="54">
        <f t="shared" si="96"/>
        <v>788.22222222222217</v>
      </c>
      <c r="AH22">
        <f>IF(AG22=0,0,AD22+1)</f>
        <v>7</v>
      </c>
      <c r="AI22">
        <f t="shared" si="97"/>
        <v>0</v>
      </c>
      <c r="AJ22">
        <f t="shared" si="98"/>
        <v>6</v>
      </c>
      <c r="AK22" s="54">
        <f t="shared" si="99"/>
        <v>788.22222222222217</v>
      </c>
      <c r="AL22">
        <f>IF(AK22=0,0,AH22+1)</f>
        <v>8</v>
      </c>
      <c r="AM22">
        <f t="shared" si="100"/>
        <v>0</v>
      </c>
      <c r="AN22">
        <f t="shared" si="101"/>
        <v>5</v>
      </c>
      <c r="AO22" s="54">
        <f t="shared" si="102"/>
        <v>788.22222222222217</v>
      </c>
      <c r="AP22">
        <f>IF(AO22=0,0,AL22+1)</f>
        <v>9</v>
      </c>
      <c r="AQ22">
        <f t="shared" si="103"/>
        <v>0</v>
      </c>
      <c r="AR22">
        <f t="shared" si="104"/>
        <v>4</v>
      </c>
      <c r="AS22" s="54">
        <f t="shared" si="105"/>
        <v>788.22222222222217</v>
      </c>
      <c r="AT22">
        <f>IF(AS22=0,0,AP22+1)</f>
        <v>10</v>
      </c>
      <c r="AU22">
        <f t="shared" si="106"/>
        <v>0</v>
      </c>
      <c r="AV22">
        <f t="shared" si="107"/>
        <v>3</v>
      </c>
      <c r="AW22" s="54">
        <f t="shared" si="108"/>
        <v>788.22222222222217</v>
      </c>
      <c r="AX22">
        <f>IF(AW22=0,0,AT22+1)</f>
        <v>11</v>
      </c>
      <c r="AY22">
        <f t="shared" si="109"/>
        <v>0</v>
      </c>
      <c r="AZ22">
        <f t="shared" si="110"/>
        <v>2</v>
      </c>
      <c r="BA22" s="54">
        <f t="shared" si="111"/>
        <v>788.22222222222217</v>
      </c>
      <c r="BB22">
        <f>IF(BA22=0,0,AX22+1)</f>
        <v>12</v>
      </c>
      <c r="BC22">
        <f t="shared" si="112"/>
        <v>0</v>
      </c>
      <c r="BD22">
        <f t="shared" si="113"/>
        <v>1</v>
      </c>
      <c r="BE22" s="54">
        <f t="shared" si="114"/>
        <v>0</v>
      </c>
      <c r="BF22">
        <f>IF(BE22=0,0,BB22+1)</f>
        <v>0</v>
      </c>
      <c r="BG22">
        <f t="shared" si="115"/>
        <v>0</v>
      </c>
      <c r="BH22">
        <f t="shared" si="116"/>
        <v>0</v>
      </c>
      <c r="BI22" s="54">
        <f t="shared" si="117"/>
        <v>0</v>
      </c>
      <c r="BJ22">
        <f>IF(BI22=0,0,BF22+1)</f>
        <v>0</v>
      </c>
      <c r="BK22">
        <f t="shared" si="118"/>
        <v>0</v>
      </c>
      <c r="BL22">
        <f t="shared" si="119"/>
        <v>0</v>
      </c>
      <c r="BM22" s="54">
        <f t="shared" si="120"/>
        <v>0</v>
      </c>
      <c r="BN22">
        <f>IF(BM22=0,0,BJ22+1)</f>
        <v>0</v>
      </c>
      <c r="BO22">
        <f t="shared" si="121"/>
        <v>0</v>
      </c>
      <c r="BP22">
        <f t="shared" si="122"/>
        <v>0</v>
      </c>
      <c r="BQ22" s="54">
        <f t="shared" si="123"/>
        <v>0</v>
      </c>
      <c r="BR22">
        <f>IF(BQ22=0,0,BN22+1)</f>
        <v>0</v>
      </c>
      <c r="BS22">
        <f t="shared" si="124"/>
        <v>0</v>
      </c>
      <c r="BT22">
        <f t="shared" si="125"/>
        <v>0</v>
      </c>
      <c r="BU22" s="54">
        <f t="shared" si="126"/>
        <v>0</v>
      </c>
      <c r="BV22">
        <f>IF(BU22=0,0,BR22+1)</f>
        <v>0</v>
      </c>
      <c r="BW22">
        <f t="shared" si="127"/>
        <v>0</v>
      </c>
      <c r="BX22">
        <f t="shared" si="128"/>
        <v>0</v>
      </c>
      <c r="BY22" s="54">
        <f t="shared" si="129"/>
        <v>0</v>
      </c>
      <c r="BZ22">
        <f>IF(BY22=0,0,BV22+1)</f>
        <v>0</v>
      </c>
      <c r="CA22">
        <f t="shared" si="130"/>
        <v>0</v>
      </c>
      <c r="CB22">
        <f t="shared" si="131"/>
        <v>0</v>
      </c>
      <c r="CC22" s="54">
        <f t="shared" si="132"/>
        <v>0</v>
      </c>
      <c r="CD22">
        <f>IF(CC22=0,0,BZ22+1)</f>
        <v>0</v>
      </c>
      <c r="CE22">
        <f t="shared" si="133"/>
        <v>0</v>
      </c>
      <c r="CF22">
        <f t="shared" si="134"/>
        <v>0</v>
      </c>
      <c r="CG22" s="54">
        <f t="shared" si="135"/>
        <v>0</v>
      </c>
      <c r="CH22">
        <f>IF(CG22=0,0,CD22+1)</f>
        <v>0</v>
      </c>
      <c r="CI22">
        <f t="shared" si="136"/>
        <v>0</v>
      </c>
      <c r="CJ22">
        <f t="shared" si="137"/>
        <v>0</v>
      </c>
      <c r="CK22" s="54">
        <f t="shared" si="138"/>
        <v>0</v>
      </c>
      <c r="CL22">
        <f>IF(CK22=0,0,CH22+1)</f>
        <v>0</v>
      </c>
      <c r="CM22">
        <f t="shared" si="139"/>
        <v>0</v>
      </c>
      <c r="CN22">
        <f t="shared" si="140"/>
        <v>0</v>
      </c>
      <c r="CO22" s="54">
        <f t="shared" si="141"/>
        <v>0</v>
      </c>
      <c r="CP22">
        <f>IF(CO22=0,0,CL22+1)</f>
        <v>0</v>
      </c>
      <c r="CQ22">
        <f t="shared" si="142"/>
        <v>0</v>
      </c>
      <c r="CR22">
        <f t="shared" si="143"/>
        <v>0</v>
      </c>
      <c r="CS22" s="54">
        <f t="shared" si="144"/>
        <v>0</v>
      </c>
      <c r="CT22">
        <f>IF(CS22=0,0,CP22+1)</f>
        <v>0</v>
      </c>
      <c r="CU22">
        <f t="shared" si="145"/>
        <v>0</v>
      </c>
      <c r="CV22">
        <f t="shared" si="146"/>
        <v>0</v>
      </c>
      <c r="CW22" s="54"/>
      <c r="CX22">
        <f>IF(CY22&gt;0,CY21+1,0)</f>
        <v>4</v>
      </c>
      <c r="CY22">
        <f t="shared" ref="CY22:CY29" si="231">MAX(V22,Z22,AD22,AH22,AL22,AP22,AT22,AX22,BB22,BF22,BJ22,BN22,BR22,BV22,BZ22,CD22,CH22,CL22,CP22,CT22)</f>
        <v>12</v>
      </c>
      <c r="DA22" s="54">
        <f t="shared" si="147"/>
        <v>0</v>
      </c>
      <c r="DF22">
        <f t="shared" ref="DF22:DF29" si="232">MAX(W22,AA22,AE22,AI22,AM22,AQ22,AU22,AY22,BC22,BG22,BK22,BO22,BS22,BW22,CA22,CE22,CI22,CM22,CQ22,CU22)</f>
        <v>0</v>
      </c>
      <c r="DG22">
        <f t="shared" si="148"/>
        <v>9</v>
      </c>
      <c r="DI22">
        <f t="shared" si="149"/>
        <v>0</v>
      </c>
      <c r="DJ22">
        <f t="shared" si="150"/>
        <v>9</v>
      </c>
      <c r="DK22">
        <f t="shared" si="151"/>
        <v>0</v>
      </c>
      <c r="DL22">
        <f t="shared" si="152"/>
        <v>7094</v>
      </c>
      <c r="DN22">
        <f t="shared" ref="DN22:DN29" si="233">DI22-1</f>
        <v>-1</v>
      </c>
      <c r="DO22">
        <f t="shared" ref="DO22:DO29" si="234">VLOOKUP(DN22,DT$19:DU$31,2)</f>
        <v>0</v>
      </c>
      <c r="DP22">
        <f t="shared" si="153"/>
        <v>0</v>
      </c>
      <c r="DQ22">
        <f t="shared" ref="DQ22:DQ29" si="235">DJ22-1</f>
        <v>8</v>
      </c>
      <c r="DR22">
        <f t="shared" ref="DR22:DR29" si="236">VLOOKUP(DQ22,DT$19:DU$31,2)</f>
        <v>36</v>
      </c>
      <c r="DS22">
        <f t="shared" si="154"/>
        <v>0</v>
      </c>
      <c r="DT22" s="74">
        <v>2</v>
      </c>
      <c r="DU22" s="75">
        <f>SUM(DT$21:DT22)</f>
        <v>3</v>
      </c>
      <c r="DV22">
        <f t="shared" ref="DV22:DV29" si="237">IF(DI22&gt;0,(DK22+DP22)/DI22,0)</f>
        <v>0</v>
      </c>
      <c r="DW22">
        <f t="shared" ref="DW22:DW29" si="238">IF(DJ22&gt;0,(DL22+DS22)/DJ22,0)</f>
        <v>788.22222222222217</v>
      </c>
      <c r="DX22">
        <f t="shared" si="155"/>
        <v>0</v>
      </c>
      <c r="DY22">
        <f t="shared" si="156"/>
        <v>0</v>
      </c>
      <c r="DZ22">
        <f t="shared" ref="DZ22:DZ29" si="239">IF(W7+X7&gt;0,1,0)</f>
        <v>0</v>
      </c>
      <c r="EB22">
        <f t="shared" si="157"/>
        <v>0</v>
      </c>
      <c r="EC22">
        <f t="shared" si="158"/>
        <v>0</v>
      </c>
      <c r="ED22">
        <f t="shared" si="159"/>
        <v>0</v>
      </c>
      <c r="EF22">
        <f t="shared" si="160"/>
        <v>0</v>
      </c>
      <c r="EG22">
        <f t="shared" si="161"/>
        <v>0</v>
      </c>
      <c r="EH22">
        <f t="shared" si="162"/>
        <v>0</v>
      </c>
      <c r="EJ22">
        <f t="shared" si="163"/>
        <v>0</v>
      </c>
      <c r="EK22">
        <f t="shared" si="164"/>
        <v>0</v>
      </c>
      <c r="EL22">
        <f t="shared" si="165"/>
        <v>0</v>
      </c>
      <c r="EN22">
        <f t="shared" si="166"/>
        <v>0</v>
      </c>
      <c r="EO22">
        <f t="shared" si="167"/>
        <v>0</v>
      </c>
      <c r="EP22">
        <f t="shared" si="168"/>
        <v>0</v>
      </c>
      <c r="ER22">
        <f t="shared" si="169"/>
        <v>0</v>
      </c>
      <c r="ES22">
        <f t="shared" si="170"/>
        <v>0</v>
      </c>
      <c r="ET22">
        <f t="shared" si="171"/>
        <v>0</v>
      </c>
      <c r="EV22">
        <f t="shared" si="172"/>
        <v>0</v>
      </c>
      <c r="EW22">
        <f t="shared" si="173"/>
        <v>0</v>
      </c>
      <c r="EX22">
        <f t="shared" si="174"/>
        <v>0</v>
      </c>
      <c r="EZ22">
        <f t="shared" si="175"/>
        <v>0</v>
      </c>
      <c r="FA22">
        <f t="shared" si="176"/>
        <v>0</v>
      </c>
      <c r="FB22">
        <f t="shared" si="177"/>
        <v>0</v>
      </c>
      <c r="FD22">
        <f t="shared" si="178"/>
        <v>0</v>
      </c>
      <c r="FE22">
        <f t="shared" si="179"/>
        <v>0</v>
      </c>
      <c r="FF22">
        <f t="shared" si="180"/>
        <v>0</v>
      </c>
      <c r="FH22">
        <f t="shared" si="181"/>
        <v>0</v>
      </c>
      <c r="FI22">
        <f t="shared" si="182"/>
        <v>0</v>
      </c>
      <c r="FJ22">
        <f t="shared" si="183"/>
        <v>0</v>
      </c>
      <c r="FL22">
        <f t="shared" si="184"/>
        <v>0</v>
      </c>
      <c r="FM22">
        <f t="shared" si="185"/>
        <v>0</v>
      </c>
      <c r="FN22">
        <f t="shared" si="186"/>
        <v>0</v>
      </c>
      <c r="FP22">
        <f t="shared" si="187"/>
        <v>0</v>
      </c>
      <c r="FQ22">
        <f t="shared" si="188"/>
        <v>0</v>
      </c>
      <c r="FR22">
        <f t="shared" si="189"/>
        <v>0</v>
      </c>
      <c r="FT22">
        <f t="shared" si="190"/>
        <v>0</v>
      </c>
      <c r="FU22">
        <f t="shared" si="191"/>
        <v>0</v>
      </c>
      <c r="FV22">
        <f t="shared" si="192"/>
        <v>0</v>
      </c>
      <c r="FX22">
        <f t="shared" si="193"/>
        <v>0</v>
      </c>
      <c r="FY22">
        <f t="shared" si="194"/>
        <v>0</v>
      </c>
      <c r="FZ22">
        <f t="shared" si="195"/>
        <v>0</v>
      </c>
      <c r="GB22">
        <f t="shared" si="196"/>
        <v>0</v>
      </c>
      <c r="GC22">
        <f t="shared" si="197"/>
        <v>0</v>
      </c>
      <c r="GD22">
        <f t="shared" si="198"/>
        <v>0</v>
      </c>
      <c r="GF22">
        <f t="shared" si="199"/>
        <v>0</v>
      </c>
      <c r="GG22">
        <f t="shared" si="200"/>
        <v>0</v>
      </c>
      <c r="GH22">
        <f t="shared" si="201"/>
        <v>0</v>
      </c>
      <c r="GJ22">
        <f t="shared" si="202"/>
        <v>0</v>
      </c>
      <c r="GK22">
        <f t="shared" si="203"/>
        <v>0</v>
      </c>
      <c r="GL22">
        <f t="shared" si="204"/>
        <v>0</v>
      </c>
      <c r="GN22">
        <f t="shared" si="205"/>
        <v>0</v>
      </c>
      <c r="GO22">
        <f t="shared" si="206"/>
        <v>0</v>
      </c>
      <c r="GP22">
        <f t="shared" si="207"/>
        <v>0</v>
      </c>
      <c r="GR22">
        <f t="shared" si="208"/>
        <v>0</v>
      </c>
      <c r="GS22">
        <f t="shared" si="209"/>
        <v>0</v>
      </c>
      <c r="GT22">
        <f t="shared" si="210"/>
        <v>0</v>
      </c>
      <c r="GV22">
        <f t="shared" si="211"/>
        <v>0</v>
      </c>
      <c r="GW22">
        <f t="shared" si="212"/>
        <v>0</v>
      </c>
      <c r="GX22">
        <f t="shared" si="213"/>
        <v>0</v>
      </c>
      <c r="GZ22">
        <f t="shared" si="214"/>
        <v>0</v>
      </c>
      <c r="HA22">
        <f t="shared" si="215"/>
        <v>0</v>
      </c>
      <c r="HB22">
        <f t="shared" si="216"/>
        <v>0</v>
      </c>
      <c r="HD22">
        <f t="shared" si="217"/>
        <v>0</v>
      </c>
      <c r="HE22">
        <f t="shared" si="218"/>
        <v>0</v>
      </c>
      <c r="HF22">
        <f t="shared" si="219"/>
        <v>1</v>
      </c>
    </row>
    <row r="23" spans="2:215">
      <c r="B23">
        <v>3</v>
      </c>
      <c r="C23">
        <f t="shared" si="220"/>
        <v>0</v>
      </c>
      <c r="D23">
        <f t="shared" si="221"/>
        <v>0</v>
      </c>
      <c r="E23">
        <f t="shared" si="222"/>
        <v>0</v>
      </c>
      <c r="F23">
        <f t="shared" si="223"/>
        <v>0</v>
      </c>
      <c r="G23">
        <f t="shared" si="224"/>
        <v>0</v>
      </c>
      <c r="H23">
        <f t="shared" si="80"/>
        <v>0</v>
      </c>
      <c r="I23">
        <f t="shared" si="81"/>
        <v>0</v>
      </c>
      <c r="J23">
        <f t="shared" si="82"/>
        <v>0</v>
      </c>
      <c r="K23">
        <f t="shared" si="83"/>
        <v>0</v>
      </c>
      <c r="L23">
        <f t="shared" si="84"/>
        <v>0</v>
      </c>
      <c r="M23">
        <f t="shared" si="225"/>
        <v>0</v>
      </c>
      <c r="N23">
        <f t="shared" si="85"/>
        <v>0</v>
      </c>
      <c r="O23">
        <f t="shared" si="226"/>
        <v>0</v>
      </c>
      <c r="P23">
        <f t="shared" si="227"/>
        <v>0</v>
      </c>
      <c r="Q23">
        <f t="shared" si="228"/>
        <v>0</v>
      </c>
      <c r="R23">
        <f t="shared" si="86"/>
        <v>0</v>
      </c>
      <c r="S23">
        <f t="shared" si="87"/>
        <v>0</v>
      </c>
      <c r="T23">
        <f t="shared" si="229"/>
        <v>0</v>
      </c>
      <c r="U23" s="96">
        <f t="shared" si="88"/>
        <v>0</v>
      </c>
      <c r="V23">
        <f t="shared" ref="V23:V29" si="240">IF(U23=0,0,CY22+1)</f>
        <v>0</v>
      </c>
      <c r="W23">
        <f t="shared" si="230"/>
        <v>0</v>
      </c>
      <c r="X23">
        <f t="shared" si="89"/>
        <v>0</v>
      </c>
      <c r="Y23" s="54">
        <f t="shared" si="90"/>
        <v>0</v>
      </c>
      <c r="Z23">
        <f t="shared" ref="Z23:Z29" si="241">IF(Y23=0,0,V23+1)</f>
        <v>0</v>
      </c>
      <c r="AA23">
        <f t="shared" si="91"/>
        <v>0</v>
      </c>
      <c r="AB23">
        <f t="shared" si="92"/>
        <v>0</v>
      </c>
      <c r="AC23" s="54">
        <f t="shared" si="93"/>
        <v>0</v>
      </c>
      <c r="AD23">
        <f t="shared" ref="AD23:AD29" si="242">IF(AC23=0,0,Z23+1)</f>
        <v>0</v>
      </c>
      <c r="AE23">
        <f t="shared" si="94"/>
        <v>0</v>
      </c>
      <c r="AF23">
        <f t="shared" si="95"/>
        <v>0</v>
      </c>
      <c r="AG23" s="54">
        <f t="shared" si="96"/>
        <v>0</v>
      </c>
      <c r="AH23">
        <f t="shared" ref="AH23:AH29" si="243">IF(AG23=0,0,AD23+1)</f>
        <v>0</v>
      </c>
      <c r="AI23">
        <f t="shared" si="97"/>
        <v>0</v>
      </c>
      <c r="AJ23">
        <f t="shared" si="98"/>
        <v>0</v>
      </c>
      <c r="AK23" s="54">
        <f t="shared" si="99"/>
        <v>0</v>
      </c>
      <c r="AL23">
        <f t="shared" ref="AL23:AL29" si="244">IF(AK23=0,0,AH23+1)</f>
        <v>0</v>
      </c>
      <c r="AM23">
        <f t="shared" si="100"/>
        <v>0</v>
      </c>
      <c r="AN23">
        <f t="shared" si="101"/>
        <v>0</v>
      </c>
      <c r="AO23" s="54">
        <f t="shared" si="102"/>
        <v>0</v>
      </c>
      <c r="AP23">
        <f t="shared" ref="AP23:AP29" si="245">IF(AO23=0,0,AL23+1)</f>
        <v>0</v>
      </c>
      <c r="AQ23">
        <f t="shared" si="103"/>
        <v>0</v>
      </c>
      <c r="AR23">
        <f t="shared" si="104"/>
        <v>0</v>
      </c>
      <c r="AS23" s="54">
        <f t="shared" si="105"/>
        <v>0</v>
      </c>
      <c r="AT23">
        <f t="shared" ref="AT23:AT29" si="246">IF(AS23=0,0,AP23+1)</f>
        <v>0</v>
      </c>
      <c r="AU23">
        <f t="shared" si="106"/>
        <v>0</v>
      </c>
      <c r="AV23">
        <f t="shared" si="107"/>
        <v>0</v>
      </c>
      <c r="AW23" s="54">
        <f t="shared" si="108"/>
        <v>0</v>
      </c>
      <c r="AX23">
        <f t="shared" ref="AX23:AX29" si="247">IF(AW23=0,0,AT23+1)</f>
        <v>0</v>
      </c>
      <c r="AY23">
        <f t="shared" si="109"/>
        <v>0</v>
      </c>
      <c r="AZ23">
        <f t="shared" si="110"/>
        <v>0</v>
      </c>
      <c r="BA23" s="54">
        <f t="shared" si="111"/>
        <v>0</v>
      </c>
      <c r="BB23">
        <f t="shared" ref="BB23:BB29" si="248">IF(BA23=0,0,AX23+1)</f>
        <v>0</v>
      </c>
      <c r="BC23">
        <f t="shared" si="112"/>
        <v>0</v>
      </c>
      <c r="BD23">
        <f t="shared" si="113"/>
        <v>0</v>
      </c>
      <c r="BE23" s="54">
        <f t="shared" si="114"/>
        <v>0</v>
      </c>
      <c r="BF23">
        <f t="shared" ref="BF23:BF29" si="249">IF(BE23=0,0,BB23+1)</f>
        <v>0</v>
      </c>
      <c r="BG23">
        <f t="shared" si="115"/>
        <v>0</v>
      </c>
      <c r="BH23">
        <f t="shared" si="116"/>
        <v>0</v>
      </c>
      <c r="BI23" s="54">
        <f t="shared" si="117"/>
        <v>0</v>
      </c>
      <c r="BJ23">
        <f t="shared" ref="BJ23:BJ29" si="250">IF(BI23=0,0,BF23+1)</f>
        <v>0</v>
      </c>
      <c r="BK23">
        <f t="shared" si="118"/>
        <v>0</v>
      </c>
      <c r="BL23">
        <f t="shared" si="119"/>
        <v>0</v>
      </c>
      <c r="BM23" s="54">
        <f t="shared" si="120"/>
        <v>0</v>
      </c>
      <c r="BN23">
        <f t="shared" ref="BN23:BN29" si="251">IF(BM23=0,0,BJ23+1)</f>
        <v>0</v>
      </c>
      <c r="BO23">
        <f t="shared" si="121"/>
        <v>0</v>
      </c>
      <c r="BP23">
        <f t="shared" si="122"/>
        <v>0</v>
      </c>
      <c r="BQ23" s="54">
        <f t="shared" si="123"/>
        <v>0</v>
      </c>
      <c r="BR23">
        <f t="shared" ref="BR23:BR29" si="252">IF(BQ23=0,0,BN23+1)</f>
        <v>0</v>
      </c>
      <c r="BS23">
        <f t="shared" si="124"/>
        <v>0</v>
      </c>
      <c r="BT23">
        <f t="shared" si="125"/>
        <v>0</v>
      </c>
      <c r="BU23" s="54">
        <f t="shared" si="126"/>
        <v>0</v>
      </c>
      <c r="BV23">
        <f t="shared" ref="BV23:BV29" si="253">IF(BU23=0,0,BR23+1)</f>
        <v>0</v>
      </c>
      <c r="BW23">
        <f t="shared" si="127"/>
        <v>0</v>
      </c>
      <c r="BX23">
        <f t="shared" si="128"/>
        <v>0</v>
      </c>
      <c r="BY23" s="54">
        <f t="shared" si="129"/>
        <v>0</v>
      </c>
      <c r="BZ23">
        <f t="shared" ref="BZ23:BZ29" si="254">IF(BY23=0,0,BV23+1)</f>
        <v>0</v>
      </c>
      <c r="CA23">
        <f t="shared" si="130"/>
        <v>0</v>
      </c>
      <c r="CB23">
        <f t="shared" si="131"/>
        <v>0</v>
      </c>
      <c r="CC23" s="54">
        <f t="shared" si="132"/>
        <v>0</v>
      </c>
      <c r="CD23">
        <f t="shared" ref="CD23:CD29" si="255">IF(CC23=0,0,BZ23+1)</f>
        <v>0</v>
      </c>
      <c r="CE23">
        <f t="shared" si="133"/>
        <v>0</v>
      </c>
      <c r="CF23">
        <f t="shared" si="134"/>
        <v>0</v>
      </c>
      <c r="CG23" s="54">
        <f t="shared" si="135"/>
        <v>0</v>
      </c>
      <c r="CH23">
        <f t="shared" ref="CH23:CH29" si="256">IF(CG23=0,0,CD23+1)</f>
        <v>0</v>
      </c>
      <c r="CI23">
        <f t="shared" si="136"/>
        <v>0</v>
      </c>
      <c r="CJ23">
        <f t="shared" si="137"/>
        <v>0</v>
      </c>
      <c r="CK23" s="54">
        <f t="shared" si="138"/>
        <v>0</v>
      </c>
      <c r="CL23">
        <f t="shared" ref="CL23:CL29" si="257">IF(CK23=0,0,CH23+1)</f>
        <v>0</v>
      </c>
      <c r="CM23">
        <f t="shared" si="139"/>
        <v>0</v>
      </c>
      <c r="CN23">
        <f t="shared" si="140"/>
        <v>0</v>
      </c>
      <c r="CO23" s="54">
        <f t="shared" si="141"/>
        <v>0</v>
      </c>
      <c r="CP23">
        <f t="shared" ref="CP23:CP29" si="258">IF(CO23=0,0,CL23+1)</f>
        <v>0</v>
      </c>
      <c r="CQ23">
        <f t="shared" si="142"/>
        <v>0</v>
      </c>
      <c r="CR23">
        <f t="shared" si="143"/>
        <v>0</v>
      </c>
      <c r="CS23" s="54">
        <f t="shared" si="144"/>
        <v>0</v>
      </c>
      <c r="CT23">
        <f t="shared" ref="CT23:CT29" si="259">IF(CS23=0,0,CP23+1)</f>
        <v>0</v>
      </c>
      <c r="CU23">
        <f t="shared" si="145"/>
        <v>0</v>
      </c>
      <c r="CV23">
        <f t="shared" si="146"/>
        <v>0</v>
      </c>
      <c r="CW23" s="54"/>
      <c r="CX23">
        <f t="shared" ref="CX23:CX29" si="260">IF(CY23&gt;0,CY22+1,0)</f>
        <v>0</v>
      </c>
      <c r="CY23">
        <f t="shared" si="231"/>
        <v>0</v>
      </c>
      <c r="DA23" s="54">
        <f t="shared" si="147"/>
        <v>0</v>
      </c>
      <c r="DF23">
        <f t="shared" si="232"/>
        <v>0</v>
      </c>
      <c r="DG23">
        <f t="shared" si="148"/>
        <v>0</v>
      </c>
      <c r="DI23">
        <f t="shared" si="149"/>
        <v>0</v>
      </c>
      <c r="DJ23">
        <f t="shared" si="150"/>
        <v>0</v>
      </c>
      <c r="DK23">
        <f t="shared" si="151"/>
        <v>0</v>
      </c>
      <c r="DL23">
        <f t="shared" si="152"/>
        <v>0</v>
      </c>
      <c r="DN23">
        <f t="shared" si="233"/>
        <v>-1</v>
      </c>
      <c r="DO23">
        <f t="shared" si="234"/>
        <v>0</v>
      </c>
      <c r="DP23">
        <f t="shared" si="153"/>
        <v>0</v>
      </c>
      <c r="DQ23">
        <f t="shared" si="235"/>
        <v>-1</v>
      </c>
      <c r="DR23">
        <f t="shared" si="236"/>
        <v>0</v>
      </c>
      <c r="DS23">
        <f t="shared" si="154"/>
        <v>0</v>
      </c>
      <c r="DT23" s="74">
        <v>3</v>
      </c>
      <c r="DU23" s="75">
        <f>SUM(DT$21:DT23)</f>
        <v>6</v>
      </c>
      <c r="DV23">
        <f t="shared" si="237"/>
        <v>0</v>
      </c>
      <c r="DW23">
        <f t="shared" si="238"/>
        <v>0</v>
      </c>
      <c r="DX23">
        <f t="shared" si="155"/>
        <v>0</v>
      </c>
      <c r="DY23">
        <f t="shared" si="156"/>
        <v>0</v>
      </c>
      <c r="DZ23">
        <f t="shared" si="239"/>
        <v>0</v>
      </c>
      <c r="EB23">
        <f t="shared" si="157"/>
        <v>0</v>
      </c>
      <c r="EC23">
        <f t="shared" si="158"/>
        <v>0</v>
      </c>
      <c r="ED23">
        <f t="shared" si="159"/>
        <v>0</v>
      </c>
      <c r="EF23">
        <f t="shared" si="160"/>
        <v>0</v>
      </c>
      <c r="EG23">
        <f t="shared" si="161"/>
        <v>0</v>
      </c>
      <c r="EH23">
        <f t="shared" si="162"/>
        <v>0</v>
      </c>
      <c r="EJ23">
        <f t="shared" si="163"/>
        <v>0</v>
      </c>
      <c r="EK23">
        <f t="shared" si="164"/>
        <v>0</v>
      </c>
      <c r="EL23">
        <f t="shared" si="165"/>
        <v>0</v>
      </c>
      <c r="EN23">
        <f t="shared" si="166"/>
        <v>0</v>
      </c>
      <c r="EO23">
        <f t="shared" si="167"/>
        <v>0</v>
      </c>
      <c r="EP23">
        <f t="shared" si="168"/>
        <v>0</v>
      </c>
      <c r="ER23">
        <f t="shared" si="169"/>
        <v>0</v>
      </c>
      <c r="ES23">
        <f t="shared" si="170"/>
        <v>0</v>
      </c>
      <c r="ET23">
        <f t="shared" si="171"/>
        <v>0</v>
      </c>
      <c r="EV23">
        <f t="shared" si="172"/>
        <v>0</v>
      </c>
      <c r="EW23">
        <f t="shared" si="173"/>
        <v>0</v>
      </c>
      <c r="EX23">
        <f t="shared" si="174"/>
        <v>0</v>
      </c>
      <c r="EZ23">
        <f t="shared" si="175"/>
        <v>0</v>
      </c>
      <c r="FA23">
        <f t="shared" si="176"/>
        <v>0</v>
      </c>
      <c r="FB23">
        <f t="shared" si="177"/>
        <v>0</v>
      </c>
      <c r="FD23">
        <f t="shared" si="178"/>
        <v>0</v>
      </c>
      <c r="FE23">
        <f t="shared" si="179"/>
        <v>0</v>
      </c>
      <c r="FF23">
        <f t="shared" si="180"/>
        <v>0</v>
      </c>
      <c r="FH23">
        <f t="shared" si="181"/>
        <v>0</v>
      </c>
      <c r="FI23">
        <f t="shared" si="182"/>
        <v>0</v>
      </c>
      <c r="FJ23">
        <f t="shared" si="183"/>
        <v>0</v>
      </c>
      <c r="FL23">
        <f t="shared" si="184"/>
        <v>0</v>
      </c>
      <c r="FM23">
        <f t="shared" si="185"/>
        <v>0</v>
      </c>
      <c r="FN23">
        <f t="shared" si="186"/>
        <v>0</v>
      </c>
      <c r="FP23">
        <f t="shared" si="187"/>
        <v>0</v>
      </c>
      <c r="FQ23">
        <f t="shared" si="188"/>
        <v>0</v>
      </c>
      <c r="FR23">
        <f t="shared" si="189"/>
        <v>0</v>
      </c>
      <c r="FT23">
        <f t="shared" si="190"/>
        <v>0</v>
      </c>
      <c r="FU23">
        <f t="shared" si="191"/>
        <v>0</v>
      </c>
      <c r="FV23">
        <f t="shared" si="192"/>
        <v>0</v>
      </c>
      <c r="FX23">
        <f t="shared" si="193"/>
        <v>0</v>
      </c>
      <c r="FY23">
        <f t="shared" si="194"/>
        <v>0</v>
      </c>
      <c r="FZ23">
        <f t="shared" si="195"/>
        <v>0</v>
      </c>
      <c r="GB23">
        <f t="shared" si="196"/>
        <v>0</v>
      </c>
      <c r="GC23">
        <f t="shared" si="197"/>
        <v>0</v>
      </c>
      <c r="GD23">
        <f t="shared" si="198"/>
        <v>0</v>
      </c>
      <c r="GF23">
        <f t="shared" si="199"/>
        <v>0</v>
      </c>
      <c r="GG23">
        <f t="shared" si="200"/>
        <v>0</v>
      </c>
      <c r="GH23">
        <f t="shared" si="201"/>
        <v>0</v>
      </c>
      <c r="GJ23">
        <f t="shared" si="202"/>
        <v>0</v>
      </c>
      <c r="GK23">
        <f t="shared" si="203"/>
        <v>0</v>
      </c>
      <c r="GL23">
        <f t="shared" si="204"/>
        <v>0</v>
      </c>
      <c r="GN23">
        <f t="shared" si="205"/>
        <v>0</v>
      </c>
      <c r="GO23">
        <f t="shared" si="206"/>
        <v>0</v>
      </c>
      <c r="GP23">
        <f t="shared" si="207"/>
        <v>0</v>
      </c>
      <c r="GR23">
        <f t="shared" si="208"/>
        <v>0</v>
      </c>
      <c r="GS23">
        <f t="shared" si="209"/>
        <v>0</v>
      </c>
      <c r="GT23">
        <f t="shared" si="210"/>
        <v>0</v>
      </c>
      <c r="GV23">
        <f t="shared" si="211"/>
        <v>0</v>
      </c>
      <c r="GW23">
        <f t="shared" si="212"/>
        <v>0</v>
      </c>
      <c r="GX23">
        <f t="shared" si="213"/>
        <v>0</v>
      </c>
      <c r="GZ23">
        <f t="shared" si="214"/>
        <v>0</v>
      </c>
      <c r="HA23">
        <f t="shared" si="215"/>
        <v>0</v>
      </c>
      <c r="HB23">
        <f t="shared" si="216"/>
        <v>0</v>
      </c>
      <c r="HD23">
        <f t="shared" si="217"/>
        <v>0</v>
      </c>
      <c r="HE23">
        <f t="shared" si="218"/>
        <v>0</v>
      </c>
      <c r="HF23">
        <f t="shared" si="219"/>
        <v>1</v>
      </c>
    </row>
    <row r="24" spans="2:215">
      <c r="B24">
        <v>4</v>
      </c>
      <c r="C24">
        <f t="shared" si="220"/>
        <v>0</v>
      </c>
      <c r="D24">
        <f t="shared" si="221"/>
        <v>0</v>
      </c>
      <c r="E24">
        <f t="shared" si="222"/>
        <v>0</v>
      </c>
      <c r="F24">
        <f t="shared" si="223"/>
        <v>0</v>
      </c>
      <c r="G24">
        <f t="shared" si="224"/>
        <v>0</v>
      </c>
      <c r="H24">
        <f t="shared" si="80"/>
        <v>0</v>
      </c>
      <c r="I24">
        <f t="shared" si="81"/>
        <v>0</v>
      </c>
      <c r="J24">
        <f t="shared" si="82"/>
        <v>0</v>
      </c>
      <c r="K24">
        <f t="shared" si="83"/>
        <v>0</v>
      </c>
      <c r="L24">
        <f t="shared" si="84"/>
        <v>0</v>
      </c>
      <c r="M24">
        <f t="shared" si="225"/>
        <v>0</v>
      </c>
      <c r="N24">
        <f t="shared" si="85"/>
        <v>0</v>
      </c>
      <c r="O24">
        <f t="shared" si="226"/>
        <v>0</v>
      </c>
      <c r="P24">
        <f t="shared" si="227"/>
        <v>0</v>
      </c>
      <c r="Q24">
        <f t="shared" si="228"/>
        <v>0</v>
      </c>
      <c r="R24">
        <f t="shared" si="86"/>
        <v>0</v>
      </c>
      <c r="S24">
        <f t="shared" si="87"/>
        <v>0</v>
      </c>
      <c r="T24">
        <f t="shared" si="229"/>
        <v>0</v>
      </c>
      <c r="U24" s="96">
        <f t="shared" si="88"/>
        <v>0</v>
      </c>
      <c r="V24">
        <f t="shared" si="240"/>
        <v>0</v>
      </c>
      <c r="W24">
        <f t="shared" si="230"/>
        <v>0</v>
      </c>
      <c r="X24">
        <f t="shared" si="89"/>
        <v>0</v>
      </c>
      <c r="Y24" s="54">
        <f t="shared" si="90"/>
        <v>0</v>
      </c>
      <c r="Z24">
        <f t="shared" si="241"/>
        <v>0</v>
      </c>
      <c r="AA24">
        <f t="shared" si="91"/>
        <v>0</v>
      </c>
      <c r="AB24">
        <f t="shared" si="92"/>
        <v>0</v>
      </c>
      <c r="AC24" s="54">
        <f t="shared" si="93"/>
        <v>0</v>
      </c>
      <c r="AD24">
        <f t="shared" si="242"/>
        <v>0</v>
      </c>
      <c r="AE24">
        <f t="shared" si="94"/>
        <v>0</v>
      </c>
      <c r="AF24">
        <f t="shared" si="95"/>
        <v>0</v>
      </c>
      <c r="AG24" s="54">
        <f t="shared" si="96"/>
        <v>0</v>
      </c>
      <c r="AH24">
        <f t="shared" si="243"/>
        <v>0</v>
      </c>
      <c r="AI24">
        <f t="shared" si="97"/>
        <v>0</v>
      </c>
      <c r="AJ24">
        <f t="shared" si="98"/>
        <v>0</v>
      </c>
      <c r="AK24" s="54">
        <f t="shared" si="99"/>
        <v>0</v>
      </c>
      <c r="AL24">
        <f t="shared" si="244"/>
        <v>0</v>
      </c>
      <c r="AM24">
        <f t="shared" si="100"/>
        <v>0</v>
      </c>
      <c r="AN24">
        <f t="shared" si="101"/>
        <v>0</v>
      </c>
      <c r="AO24" s="54">
        <f t="shared" si="102"/>
        <v>0</v>
      </c>
      <c r="AP24">
        <f t="shared" si="245"/>
        <v>0</v>
      </c>
      <c r="AQ24">
        <f t="shared" si="103"/>
        <v>0</v>
      </c>
      <c r="AR24">
        <f t="shared" si="104"/>
        <v>0</v>
      </c>
      <c r="AS24" s="54">
        <f t="shared" si="105"/>
        <v>0</v>
      </c>
      <c r="AT24">
        <f t="shared" si="246"/>
        <v>0</v>
      </c>
      <c r="AU24">
        <f t="shared" si="106"/>
        <v>0</v>
      </c>
      <c r="AV24">
        <f t="shared" si="107"/>
        <v>0</v>
      </c>
      <c r="AW24" s="54">
        <f t="shared" si="108"/>
        <v>0</v>
      </c>
      <c r="AX24">
        <f t="shared" si="247"/>
        <v>0</v>
      </c>
      <c r="AY24">
        <f t="shared" si="109"/>
        <v>0</v>
      </c>
      <c r="AZ24">
        <f t="shared" si="110"/>
        <v>0</v>
      </c>
      <c r="BA24" s="54">
        <f t="shared" si="111"/>
        <v>0</v>
      </c>
      <c r="BB24">
        <f t="shared" si="248"/>
        <v>0</v>
      </c>
      <c r="BC24">
        <f t="shared" si="112"/>
        <v>0</v>
      </c>
      <c r="BD24">
        <f t="shared" si="113"/>
        <v>0</v>
      </c>
      <c r="BE24" s="54">
        <f t="shared" si="114"/>
        <v>0</v>
      </c>
      <c r="BF24">
        <f t="shared" si="249"/>
        <v>0</v>
      </c>
      <c r="BG24">
        <f t="shared" si="115"/>
        <v>0</v>
      </c>
      <c r="BH24">
        <f t="shared" si="116"/>
        <v>0</v>
      </c>
      <c r="BI24" s="54">
        <f t="shared" si="117"/>
        <v>0</v>
      </c>
      <c r="BJ24">
        <f t="shared" si="250"/>
        <v>0</v>
      </c>
      <c r="BK24">
        <f t="shared" si="118"/>
        <v>0</v>
      </c>
      <c r="BL24">
        <f t="shared" si="119"/>
        <v>0</v>
      </c>
      <c r="BM24" s="54">
        <f t="shared" si="120"/>
        <v>0</v>
      </c>
      <c r="BN24">
        <f t="shared" si="251"/>
        <v>0</v>
      </c>
      <c r="BO24">
        <f t="shared" si="121"/>
        <v>0</v>
      </c>
      <c r="BP24">
        <f t="shared" si="122"/>
        <v>0</v>
      </c>
      <c r="BQ24" s="54">
        <f t="shared" si="123"/>
        <v>0</v>
      </c>
      <c r="BR24">
        <f t="shared" si="252"/>
        <v>0</v>
      </c>
      <c r="BS24">
        <f t="shared" si="124"/>
        <v>0</v>
      </c>
      <c r="BT24">
        <f t="shared" si="125"/>
        <v>0</v>
      </c>
      <c r="BU24" s="54">
        <f t="shared" si="126"/>
        <v>0</v>
      </c>
      <c r="BV24">
        <f t="shared" si="253"/>
        <v>0</v>
      </c>
      <c r="BW24">
        <f t="shared" si="127"/>
        <v>0</v>
      </c>
      <c r="BX24">
        <f t="shared" si="128"/>
        <v>0</v>
      </c>
      <c r="BY24" s="54">
        <f t="shared" si="129"/>
        <v>0</v>
      </c>
      <c r="BZ24">
        <f t="shared" si="254"/>
        <v>0</v>
      </c>
      <c r="CA24">
        <f t="shared" si="130"/>
        <v>0</v>
      </c>
      <c r="CB24">
        <f t="shared" si="131"/>
        <v>0</v>
      </c>
      <c r="CC24" s="54">
        <f t="shared" si="132"/>
        <v>0</v>
      </c>
      <c r="CD24">
        <f t="shared" si="255"/>
        <v>0</v>
      </c>
      <c r="CE24">
        <f t="shared" si="133"/>
        <v>0</v>
      </c>
      <c r="CF24">
        <f t="shared" si="134"/>
        <v>0</v>
      </c>
      <c r="CG24" s="54">
        <f t="shared" si="135"/>
        <v>0</v>
      </c>
      <c r="CH24">
        <f t="shared" si="256"/>
        <v>0</v>
      </c>
      <c r="CI24">
        <f t="shared" si="136"/>
        <v>0</v>
      </c>
      <c r="CJ24">
        <f t="shared" si="137"/>
        <v>0</v>
      </c>
      <c r="CK24" s="54">
        <f t="shared" si="138"/>
        <v>0</v>
      </c>
      <c r="CL24">
        <f t="shared" si="257"/>
        <v>0</v>
      </c>
      <c r="CM24">
        <f t="shared" si="139"/>
        <v>0</v>
      </c>
      <c r="CN24">
        <f t="shared" si="140"/>
        <v>0</v>
      </c>
      <c r="CO24" s="54">
        <f t="shared" si="141"/>
        <v>0</v>
      </c>
      <c r="CP24">
        <f t="shared" si="258"/>
        <v>0</v>
      </c>
      <c r="CQ24">
        <f t="shared" si="142"/>
        <v>0</v>
      </c>
      <c r="CR24">
        <f t="shared" si="143"/>
        <v>0</v>
      </c>
      <c r="CS24" s="54">
        <f t="shared" si="144"/>
        <v>0</v>
      </c>
      <c r="CT24">
        <f t="shared" si="259"/>
        <v>0</v>
      </c>
      <c r="CU24">
        <f t="shared" si="145"/>
        <v>0</v>
      </c>
      <c r="CV24">
        <f t="shared" si="146"/>
        <v>0</v>
      </c>
      <c r="CW24" s="54"/>
      <c r="CX24">
        <f t="shared" si="260"/>
        <v>0</v>
      </c>
      <c r="CY24">
        <f t="shared" si="231"/>
        <v>0</v>
      </c>
      <c r="DA24" s="54">
        <f t="shared" si="147"/>
        <v>0</v>
      </c>
      <c r="DF24">
        <f t="shared" si="232"/>
        <v>0</v>
      </c>
      <c r="DG24">
        <f t="shared" si="148"/>
        <v>0</v>
      </c>
      <c r="DI24">
        <f t="shared" si="149"/>
        <v>0</v>
      </c>
      <c r="DJ24">
        <f t="shared" si="150"/>
        <v>0</v>
      </c>
      <c r="DK24">
        <f t="shared" si="151"/>
        <v>0</v>
      </c>
      <c r="DL24">
        <f t="shared" si="152"/>
        <v>0</v>
      </c>
      <c r="DN24">
        <f t="shared" si="233"/>
        <v>-1</v>
      </c>
      <c r="DO24">
        <f t="shared" si="234"/>
        <v>0</v>
      </c>
      <c r="DP24">
        <f t="shared" si="153"/>
        <v>0</v>
      </c>
      <c r="DQ24">
        <f t="shared" si="235"/>
        <v>-1</v>
      </c>
      <c r="DR24">
        <f t="shared" si="236"/>
        <v>0</v>
      </c>
      <c r="DS24">
        <f t="shared" si="154"/>
        <v>0</v>
      </c>
      <c r="DT24" s="74">
        <v>4</v>
      </c>
      <c r="DU24" s="75">
        <f>SUM(DT$21:DT24)</f>
        <v>10</v>
      </c>
      <c r="DV24">
        <f t="shared" si="237"/>
        <v>0</v>
      </c>
      <c r="DW24">
        <f t="shared" si="238"/>
        <v>0</v>
      </c>
      <c r="DX24">
        <f t="shared" si="155"/>
        <v>0</v>
      </c>
      <c r="DY24">
        <f t="shared" si="156"/>
        <v>0</v>
      </c>
      <c r="DZ24">
        <f t="shared" si="239"/>
        <v>0</v>
      </c>
      <c r="EB24">
        <f t="shared" si="157"/>
        <v>0</v>
      </c>
      <c r="EC24">
        <f t="shared" si="158"/>
        <v>0</v>
      </c>
      <c r="ED24">
        <f t="shared" si="159"/>
        <v>0</v>
      </c>
      <c r="EF24">
        <f t="shared" si="160"/>
        <v>0</v>
      </c>
      <c r="EG24">
        <f t="shared" si="161"/>
        <v>0</v>
      </c>
      <c r="EH24">
        <f t="shared" si="162"/>
        <v>0</v>
      </c>
      <c r="EJ24">
        <f t="shared" si="163"/>
        <v>0</v>
      </c>
      <c r="EK24">
        <f t="shared" si="164"/>
        <v>0</v>
      </c>
      <c r="EL24">
        <f t="shared" si="165"/>
        <v>0</v>
      </c>
      <c r="EN24">
        <f t="shared" si="166"/>
        <v>0</v>
      </c>
      <c r="EO24">
        <f t="shared" si="167"/>
        <v>0</v>
      </c>
      <c r="EP24">
        <f t="shared" si="168"/>
        <v>0</v>
      </c>
      <c r="ER24">
        <f t="shared" si="169"/>
        <v>0</v>
      </c>
      <c r="ES24">
        <f t="shared" si="170"/>
        <v>0</v>
      </c>
      <c r="ET24">
        <f t="shared" si="171"/>
        <v>0</v>
      </c>
      <c r="EV24">
        <f t="shared" si="172"/>
        <v>0</v>
      </c>
      <c r="EW24">
        <f t="shared" si="173"/>
        <v>0</v>
      </c>
      <c r="EX24">
        <f t="shared" si="174"/>
        <v>0</v>
      </c>
      <c r="EZ24">
        <f t="shared" si="175"/>
        <v>0</v>
      </c>
      <c r="FA24">
        <f t="shared" si="176"/>
        <v>0</v>
      </c>
      <c r="FB24">
        <f t="shared" si="177"/>
        <v>0</v>
      </c>
      <c r="FD24">
        <f t="shared" si="178"/>
        <v>0</v>
      </c>
      <c r="FE24">
        <f t="shared" si="179"/>
        <v>0</v>
      </c>
      <c r="FF24">
        <f t="shared" si="180"/>
        <v>0</v>
      </c>
      <c r="FH24">
        <f t="shared" si="181"/>
        <v>0</v>
      </c>
      <c r="FI24">
        <f t="shared" si="182"/>
        <v>0</v>
      </c>
      <c r="FJ24">
        <f t="shared" si="183"/>
        <v>0</v>
      </c>
      <c r="FL24">
        <f t="shared" si="184"/>
        <v>0</v>
      </c>
      <c r="FM24">
        <f t="shared" si="185"/>
        <v>0</v>
      </c>
      <c r="FN24">
        <f t="shared" si="186"/>
        <v>0</v>
      </c>
      <c r="FP24">
        <f t="shared" si="187"/>
        <v>0</v>
      </c>
      <c r="FQ24">
        <f t="shared" si="188"/>
        <v>0</v>
      </c>
      <c r="FR24">
        <f t="shared" si="189"/>
        <v>0</v>
      </c>
      <c r="FT24">
        <f t="shared" si="190"/>
        <v>0</v>
      </c>
      <c r="FU24">
        <f t="shared" si="191"/>
        <v>0</v>
      </c>
      <c r="FV24">
        <f t="shared" si="192"/>
        <v>0</v>
      </c>
      <c r="FX24">
        <f t="shared" si="193"/>
        <v>0</v>
      </c>
      <c r="FY24">
        <f t="shared" si="194"/>
        <v>0</v>
      </c>
      <c r="FZ24">
        <f t="shared" si="195"/>
        <v>0</v>
      </c>
      <c r="GB24">
        <f t="shared" si="196"/>
        <v>0</v>
      </c>
      <c r="GC24">
        <f t="shared" si="197"/>
        <v>0</v>
      </c>
      <c r="GD24">
        <f t="shared" si="198"/>
        <v>0</v>
      </c>
      <c r="GF24">
        <f t="shared" si="199"/>
        <v>0</v>
      </c>
      <c r="GG24">
        <f t="shared" si="200"/>
        <v>0</v>
      </c>
      <c r="GH24">
        <f t="shared" si="201"/>
        <v>0</v>
      </c>
      <c r="GJ24">
        <f t="shared" si="202"/>
        <v>0</v>
      </c>
      <c r="GK24">
        <f t="shared" si="203"/>
        <v>0</v>
      </c>
      <c r="GL24">
        <f t="shared" si="204"/>
        <v>0</v>
      </c>
      <c r="GN24">
        <f t="shared" si="205"/>
        <v>0</v>
      </c>
      <c r="GO24">
        <f t="shared" si="206"/>
        <v>0</v>
      </c>
      <c r="GP24">
        <f t="shared" si="207"/>
        <v>0</v>
      </c>
      <c r="GR24">
        <f t="shared" si="208"/>
        <v>0</v>
      </c>
      <c r="GS24">
        <f t="shared" si="209"/>
        <v>0</v>
      </c>
      <c r="GT24">
        <f t="shared" si="210"/>
        <v>0</v>
      </c>
      <c r="GV24">
        <f t="shared" si="211"/>
        <v>0</v>
      </c>
      <c r="GW24">
        <f t="shared" si="212"/>
        <v>0</v>
      </c>
      <c r="GX24">
        <f t="shared" si="213"/>
        <v>0</v>
      </c>
      <c r="GZ24">
        <f t="shared" si="214"/>
        <v>0</v>
      </c>
      <c r="HA24">
        <f t="shared" si="215"/>
        <v>0</v>
      </c>
      <c r="HB24">
        <f t="shared" si="216"/>
        <v>0</v>
      </c>
      <c r="HD24">
        <f t="shared" si="217"/>
        <v>0</v>
      </c>
      <c r="HE24">
        <f t="shared" si="218"/>
        <v>0</v>
      </c>
      <c r="HF24">
        <f t="shared" si="219"/>
        <v>1</v>
      </c>
    </row>
    <row r="25" spans="2:215">
      <c r="B25">
        <v>5</v>
      </c>
      <c r="C25">
        <f t="shared" si="220"/>
        <v>0</v>
      </c>
      <c r="D25">
        <f t="shared" si="221"/>
        <v>0</v>
      </c>
      <c r="E25">
        <f t="shared" si="222"/>
        <v>0</v>
      </c>
      <c r="F25">
        <f t="shared" si="223"/>
        <v>0</v>
      </c>
      <c r="G25">
        <f t="shared" si="224"/>
        <v>0</v>
      </c>
      <c r="H25">
        <f t="shared" si="80"/>
        <v>0</v>
      </c>
      <c r="I25">
        <f t="shared" si="81"/>
        <v>0</v>
      </c>
      <c r="J25">
        <f t="shared" si="82"/>
        <v>0</v>
      </c>
      <c r="K25">
        <f t="shared" si="83"/>
        <v>0</v>
      </c>
      <c r="L25">
        <f t="shared" si="84"/>
        <v>0</v>
      </c>
      <c r="M25">
        <f t="shared" si="225"/>
        <v>0</v>
      </c>
      <c r="N25">
        <f t="shared" si="85"/>
        <v>0</v>
      </c>
      <c r="O25">
        <f t="shared" si="226"/>
        <v>0</v>
      </c>
      <c r="P25">
        <f t="shared" si="227"/>
        <v>0</v>
      </c>
      <c r="Q25">
        <f t="shared" si="228"/>
        <v>0</v>
      </c>
      <c r="R25">
        <f t="shared" si="86"/>
        <v>0</v>
      </c>
      <c r="S25">
        <f t="shared" si="87"/>
        <v>0</v>
      </c>
      <c r="T25">
        <f t="shared" si="229"/>
        <v>0</v>
      </c>
      <c r="U25" s="96">
        <f t="shared" si="88"/>
        <v>0</v>
      </c>
      <c r="V25">
        <f t="shared" si="240"/>
        <v>0</v>
      </c>
      <c r="W25">
        <f t="shared" si="230"/>
        <v>0</v>
      </c>
      <c r="X25">
        <f t="shared" si="89"/>
        <v>0</v>
      </c>
      <c r="Y25" s="54">
        <f t="shared" si="90"/>
        <v>0</v>
      </c>
      <c r="Z25">
        <f t="shared" si="241"/>
        <v>0</v>
      </c>
      <c r="AA25">
        <f t="shared" si="91"/>
        <v>0</v>
      </c>
      <c r="AB25">
        <f t="shared" si="92"/>
        <v>0</v>
      </c>
      <c r="AC25" s="54">
        <f t="shared" si="93"/>
        <v>0</v>
      </c>
      <c r="AD25">
        <f t="shared" si="242"/>
        <v>0</v>
      </c>
      <c r="AE25">
        <f t="shared" si="94"/>
        <v>0</v>
      </c>
      <c r="AF25">
        <f t="shared" si="95"/>
        <v>0</v>
      </c>
      <c r="AG25" s="54">
        <f t="shared" si="96"/>
        <v>0</v>
      </c>
      <c r="AH25">
        <f t="shared" si="243"/>
        <v>0</v>
      </c>
      <c r="AI25">
        <f t="shared" si="97"/>
        <v>0</v>
      </c>
      <c r="AJ25">
        <f t="shared" si="98"/>
        <v>0</v>
      </c>
      <c r="AK25" s="54">
        <f t="shared" si="99"/>
        <v>0</v>
      </c>
      <c r="AL25">
        <f t="shared" si="244"/>
        <v>0</v>
      </c>
      <c r="AM25">
        <f t="shared" si="100"/>
        <v>0</v>
      </c>
      <c r="AN25">
        <f t="shared" si="101"/>
        <v>0</v>
      </c>
      <c r="AO25" s="54">
        <f t="shared" si="102"/>
        <v>0</v>
      </c>
      <c r="AP25">
        <f t="shared" si="245"/>
        <v>0</v>
      </c>
      <c r="AQ25">
        <f t="shared" si="103"/>
        <v>0</v>
      </c>
      <c r="AR25">
        <f t="shared" si="104"/>
        <v>0</v>
      </c>
      <c r="AS25" s="54">
        <f t="shared" si="105"/>
        <v>0</v>
      </c>
      <c r="AT25">
        <f t="shared" si="246"/>
        <v>0</v>
      </c>
      <c r="AU25">
        <f t="shared" si="106"/>
        <v>0</v>
      </c>
      <c r="AV25">
        <f t="shared" si="107"/>
        <v>0</v>
      </c>
      <c r="AW25" s="54">
        <f t="shared" si="108"/>
        <v>0</v>
      </c>
      <c r="AX25">
        <f t="shared" si="247"/>
        <v>0</v>
      </c>
      <c r="AY25">
        <f t="shared" si="109"/>
        <v>0</v>
      </c>
      <c r="AZ25">
        <f t="shared" si="110"/>
        <v>0</v>
      </c>
      <c r="BA25" s="54">
        <f t="shared" si="111"/>
        <v>0</v>
      </c>
      <c r="BB25">
        <f t="shared" si="248"/>
        <v>0</v>
      </c>
      <c r="BC25">
        <f t="shared" si="112"/>
        <v>0</v>
      </c>
      <c r="BD25">
        <f t="shared" si="113"/>
        <v>0</v>
      </c>
      <c r="BE25" s="54">
        <f t="shared" si="114"/>
        <v>0</v>
      </c>
      <c r="BF25">
        <f t="shared" si="249"/>
        <v>0</v>
      </c>
      <c r="BG25">
        <f t="shared" si="115"/>
        <v>0</v>
      </c>
      <c r="BH25">
        <f t="shared" si="116"/>
        <v>0</v>
      </c>
      <c r="BI25" s="54">
        <f t="shared" si="117"/>
        <v>0</v>
      </c>
      <c r="BJ25">
        <f t="shared" si="250"/>
        <v>0</v>
      </c>
      <c r="BK25">
        <f t="shared" si="118"/>
        <v>0</v>
      </c>
      <c r="BL25">
        <f t="shared" si="119"/>
        <v>0</v>
      </c>
      <c r="BM25" s="54">
        <f t="shared" si="120"/>
        <v>0</v>
      </c>
      <c r="BN25">
        <f t="shared" si="251"/>
        <v>0</v>
      </c>
      <c r="BO25">
        <f t="shared" si="121"/>
        <v>0</v>
      </c>
      <c r="BP25">
        <f t="shared" si="122"/>
        <v>0</v>
      </c>
      <c r="BQ25" s="54">
        <f t="shared" si="123"/>
        <v>0</v>
      </c>
      <c r="BR25">
        <f t="shared" si="252"/>
        <v>0</v>
      </c>
      <c r="BS25">
        <f t="shared" si="124"/>
        <v>0</v>
      </c>
      <c r="BT25">
        <f t="shared" si="125"/>
        <v>0</v>
      </c>
      <c r="BU25" s="54">
        <f t="shared" si="126"/>
        <v>0</v>
      </c>
      <c r="BV25">
        <f t="shared" si="253"/>
        <v>0</v>
      </c>
      <c r="BW25">
        <f t="shared" si="127"/>
        <v>0</v>
      </c>
      <c r="BX25">
        <f t="shared" si="128"/>
        <v>0</v>
      </c>
      <c r="BY25" s="54">
        <f t="shared" si="129"/>
        <v>0</v>
      </c>
      <c r="BZ25">
        <f t="shared" si="254"/>
        <v>0</v>
      </c>
      <c r="CA25">
        <f t="shared" si="130"/>
        <v>0</v>
      </c>
      <c r="CB25">
        <f t="shared" si="131"/>
        <v>0</v>
      </c>
      <c r="CC25" s="54">
        <f t="shared" si="132"/>
        <v>0</v>
      </c>
      <c r="CD25">
        <f t="shared" si="255"/>
        <v>0</v>
      </c>
      <c r="CE25">
        <f t="shared" si="133"/>
        <v>0</v>
      </c>
      <c r="CF25">
        <f t="shared" si="134"/>
        <v>0</v>
      </c>
      <c r="CG25" s="54">
        <f t="shared" si="135"/>
        <v>0</v>
      </c>
      <c r="CH25">
        <f t="shared" si="256"/>
        <v>0</v>
      </c>
      <c r="CI25">
        <f t="shared" si="136"/>
        <v>0</v>
      </c>
      <c r="CJ25">
        <f t="shared" si="137"/>
        <v>0</v>
      </c>
      <c r="CK25" s="54">
        <f t="shared" si="138"/>
        <v>0</v>
      </c>
      <c r="CL25">
        <f t="shared" si="257"/>
        <v>0</v>
      </c>
      <c r="CM25">
        <f t="shared" si="139"/>
        <v>0</v>
      </c>
      <c r="CN25">
        <f t="shared" si="140"/>
        <v>0</v>
      </c>
      <c r="CO25" s="54">
        <f t="shared" si="141"/>
        <v>0</v>
      </c>
      <c r="CP25">
        <f t="shared" si="258"/>
        <v>0</v>
      </c>
      <c r="CQ25">
        <f t="shared" si="142"/>
        <v>0</v>
      </c>
      <c r="CR25">
        <f t="shared" si="143"/>
        <v>0</v>
      </c>
      <c r="CS25" s="54">
        <f t="shared" si="144"/>
        <v>0</v>
      </c>
      <c r="CT25">
        <f t="shared" si="259"/>
        <v>0</v>
      </c>
      <c r="CU25">
        <f t="shared" si="145"/>
        <v>0</v>
      </c>
      <c r="CV25">
        <f t="shared" si="146"/>
        <v>0</v>
      </c>
      <c r="CW25" s="54"/>
      <c r="CX25">
        <f t="shared" si="260"/>
        <v>0</v>
      </c>
      <c r="CY25">
        <f t="shared" si="231"/>
        <v>0</v>
      </c>
      <c r="DA25" s="54">
        <f t="shared" si="147"/>
        <v>0</v>
      </c>
      <c r="DF25">
        <f t="shared" si="232"/>
        <v>0</v>
      </c>
      <c r="DG25">
        <f t="shared" si="148"/>
        <v>0</v>
      </c>
      <c r="DI25">
        <f t="shared" si="149"/>
        <v>0</v>
      </c>
      <c r="DJ25">
        <f t="shared" si="150"/>
        <v>0</v>
      </c>
      <c r="DK25">
        <f t="shared" si="151"/>
        <v>0</v>
      </c>
      <c r="DL25">
        <f t="shared" si="152"/>
        <v>0</v>
      </c>
      <c r="DN25">
        <f t="shared" si="233"/>
        <v>-1</v>
      </c>
      <c r="DO25">
        <f t="shared" si="234"/>
        <v>0</v>
      </c>
      <c r="DP25">
        <f t="shared" si="153"/>
        <v>0</v>
      </c>
      <c r="DQ25">
        <f t="shared" si="235"/>
        <v>-1</v>
      </c>
      <c r="DR25">
        <f t="shared" si="236"/>
        <v>0</v>
      </c>
      <c r="DS25">
        <f t="shared" si="154"/>
        <v>0</v>
      </c>
      <c r="DT25" s="74">
        <v>5</v>
      </c>
      <c r="DU25" s="75">
        <f>SUM(DT$21:DT25)</f>
        <v>15</v>
      </c>
      <c r="DV25">
        <f t="shared" si="237"/>
        <v>0</v>
      </c>
      <c r="DW25">
        <f t="shared" si="238"/>
        <v>0</v>
      </c>
      <c r="DX25">
        <f t="shared" si="155"/>
        <v>0</v>
      </c>
      <c r="DY25">
        <f t="shared" si="156"/>
        <v>0</v>
      </c>
      <c r="DZ25">
        <f t="shared" si="239"/>
        <v>0</v>
      </c>
      <c r="EB25">
        <f t="shared" si="157"/>
        <v>0</v>
      </c>
      <c r="EC25">
        <f t="shared" si="158"/>
        <v>0</v>
      </c>
      <c r="ED25">
        <f t="shared" si="159"/>
        <v>0</v>
      </c>
      <c r="EF25">
        <f t="shared" si="160"/>
        <v>0</v>
      </c>
      <c r="EG25">
        <f t="shared" si="161"/>
        <v>0</v>
      </c>
      <c r="EH25">
        <f t="shared" si="162"/>
        <v>0</v>
      </c>
      <c r="EJ25">
        <f t="shared" si="163"/>
        <v>0</v>
      </c>
      <c r="EK25">
        <f t="shared" si="164"/>
        <v>0</v>
      </c>
      <c r="EL25">
        <f t="shared" si="165"/>
        <v>0</v>
      </c>
      <c r="EN25">
        <f t="shared" si="166"/>
        <v>0</v>
      </c>
      <c r="EO25">
        <f t="shared" si="167"/>
        <v>0</v>
      </c>
      <c r="EP25">
        <f t="shared" si="168"/>
        <v>0</v>
      </c>
      <c r="ER25">
        <f t="shared" si="169"/>
        <v>0</v>
      </c>
      <c r="ES25">
        <f t="shared" si="170"/>
        <v>0</v>
      </c>
      <c r="ET25">
        <f t="shared" si="171"/>
        <v>0</v>
      </c>
      <c r="EV25">
        <f t="shared" si="172"/>
        <v>0</v>
      </c>
      <c r="EW25">
        <f t="shared" si="173"/>
        <v>0</v>
      </c>
      <c r="EX25">
        <f t="shared" si="174"/>
        <v>0</v>
      </c>
      <c r="EZ25">
        <f t="shared" si="175"/>
        <v>0</v>
      </c>
      <c r="FA25">
        <f t="shared" si="176"/>
        <v>0</v>
      </c>
      <c r="FB25">
        <f t="shared" si="177"/>
        <v>0</v>
      </c>
      <c r="FD25">
        <f t="shared" si="178"/>
        <v>0</v>
      </c>
      <c r="FE25">
        <f t="shared" si="179"/>
        <v>0</v>
      </c>
      <c r="FF25">
        <f t="shared" si="180"/>
        <v>0</v>
      </c>
      <c r="FH25">
        <f t="shared" si="181"/>
        <v>0</v>
      </c>
      <c r="FI25">
        <f t="shared" si="182"/>
        <v>0</v>
      </c>
      <c r="FJ25">
        <f t="shared" si="183"/>
        <v>0</v>
      </c>
      <c r="FL25">
        <f t="shared" si="184"/>
        <v>0</v>
      </c>
      <c r="FM25">
        <f t="shared" si="185"/>
        <v>0</v>
      </c>
      <c r="FN25">
        <f t="shared" si="186"/>
        <v>0</v>
      </c>
      <c r="FP25">
        <f t="shared" si="187"/>
        <v>0</v>
      </c>
      <c r="FQ25">
        <f t="shared" si="188"/>
        <v>0</v>
      </c>
      <c r="FR25">
        <f t="shared" si="189"/>
        <v>0</v>
      </c>
      <c r="FT25">
        <f t="shared" si="190"/>
        <v>0</v>
      </c>
      <c r="FU25">
        <f t="shared" si="191"/>
        <v>0</v>
      </c>
      <c r="FV25">
        <f t="shared" si="192"/>
        <v>0</v>
      </c>
      <c r="FX25">
        <f t="shared" si="193"/>
        <v>0</v>
      </c>
      <c r="FY25">
        <f t="shared" si="194"/>
        <v>0</v>
      </c>
      <c r="FZ25">
        <f t="shared" si="195"/>
        <v>0</v>
      </c>
      <c r="GB25">
        <f t="shared" si="196"/>
        <v>0</v>
      </c>
      <c r="GC25">
        <f t="shared" si="197"/>
        <v>0</v>
      </c>
      <c r="GD25">
        <f t="shared" si="198"/>
        <v>0</v>
      </c>
      <c r="GF25">
        <f t="shared" si="199"/>
        <v>0</v>
      </c>
      <c r="GG25">
        <f t="shared" si="200"/>
        <v>0</v>
      </c>
      <c r="GH25">
        <f t="shared" si="201"/>
        <v>0</v>
      </c>
      <c r="GJ25">
        <f t="shared" si="202"/>
        <v>0</v>
      </c>
      <c r="GK25">
        <f t="shared" si="203"/>
        <v>0</v>
      </c>
      <c r="GL25">
        <f t="shared" si="204"/>
        <v>0</v>
      </c>
      <c r="GN25">
        <f t="shared" si="205"/>
        <v>0</v>
      </c>
      <c r="GO25">
        <f t="shared" si="206"/>
        <v>0</v>
      </c>
      <c r="GP25">
        <f t="shared" si="207"/>
        <v>0</v>
      </c>
      <c r="GR25">
        <f t="shared" si="208"/>
        <v>0</v>
      </c>
      <c r="GS25">
        <f t="shared" si="209"/>
        <v>0</v>
      </c>
      <c r="GT25">
        <f t="shared" si="210"/>
        <v>0</v>
      </c>
      <c r="GV25">
        <f t="shared" si="211"/>
        <v>0</v>
      </c>
      <c r="GW25">
        <f t="shared" si="212"/>
        <v>0</v>
      </c>
      <c r="GX25">
        <f t="shared" si="213"/>
        <v>0</v>
      </c>
      <c r="GZ25">
        <f t="shared" si="214"/>
        <v>0</v>
      </c>
      <c r="HA25">
        <f t="shared" si="215"/>
        <v>0</v>
      </c>
      <c r="HB25">
        <f t="shared" si="216"/>
        <v>0</v>
      </c>
      <c r="HD25">
        <f t="shared" si="217"/>
        <v>0</v>
      </c>
      <c r="HE25">
        <f t="shared" si="218"/>
        <v>0</v>
      </c>
      <c r="HF25">
        <f t="shared" si="219"/>
        <v>1</v>
      </c>
    </row>
    <row r="26" spans="2:215">
      <c r="B26">
        <v>6</v>
      </c>
      <c r="C26">
        <f t="shared" si="220"/>
        <v>0</v>
      </c>
      <c r="D26">
        <f t="shared" si="221"/>
        <v>0</v>
      </c>
      <c r="E26">
        <f t="shared" si="222"/>
        <v>0</v>
      </c>
      <c r="F26">
        <f t="shared" si="223"/>
        <v>0</v>
      </c>
      <c r="G26">
        <f t="shared" si="224"/>
        <v>0</v>
      </c>
      <c r="H26">
        <f t="shared" si="80"/>
        <v>0</v>
      </c>
      <c r="I26">
        <f t="shared" si="81"/>
        <v>0</v>
      </c>
      <c r="J26">
        <f t="shared" si="82"/>
        <v>0</v>
      </c>
      <c r="K26">
        <f t="shared" si="83"/>
        <v>0</v>
      </c>
      <c r="L26">
        <f t="shared" si="84"/>
        <v>0</v>
      </c>
      <c r="M26">
        <f t="shared" si="225"/>
        <v>0</v>
      </c>
      <c r="N26">
        <f t="shared" si="85"/>
        <v>0</v>
      </c>
      <c r="O26">
        <f t="shared" si="226"/>
        <v>0</v>
      </c>
      <c r="P26">
        <f t="shared" si="227"/>
        <v>0</v>
      </c>
      <c r="Q26">
        <f t="shared" si="228"/>
        <v>0</v>
      </c>
      <c r="R26">
        <f t="shared" si="86"/>
        <v>0</v>
      </c>
      <c r="S26">
        <f t="shared" si="87"/>
        <v>0</v>
      </c>
      <c r="T26">
        <f t="shared" si="229"/>
        <v>0</v>
      </c>
      <c r="U26" s="96">
        <f t="shared" si="88"/>
        <v>0</v>
      </c>
      <c r="V26">
        <f t="shared" si="240"/>
        <v>0</v>
      </c>
      <c r="W26">
        <f t="shared" si="230"/>
        <v>0</v>
      </c>
      <c r="X26">
        <f t="shared" si="89"/>
        <v>0</v>
      </c>
      <c r="Y26" s="54">
        <f t="shared" si="90"/>
        <v>0</v>
      </c>
      <c r="Z26">
        <f t="shared" si="241"/>
        <v>0</v>
      </c>
      <c r="AA26">
        <f t="shared" si="91"/>
        <v>0</v>
      </c>
      <c r="AB26">
        <f t="shared" si="92"/>
        <v>0</v>
      </c>
      <c r="AC26" s="54">
        <f t="shared" si="93"/>
        <v>0</v>
      </c>
      <c r="AD26">
        <f t="shared" si="242"/>
        <v>0</v>
      </c>
      <c r="AE26">
        <f t="shared" si="94"/>
        <v>0</v>
      </c>
      <c r="AF26">
        <f t="shared" si="95"/>
        <v>0</v>
      </c>
      <c r="AG26" s="54">
        <f t="shared" si="96"/>
        <v>0</v>
      </c>
      <c r="AH26">
        <f t="shared" si="243"/>
        <v>0</v>
      </c>
      <c r="AI26">
        <f t="shared" si="97"/>
        <v>0</v>
      </c>
      <c r="AJ26">
        <f t="shared" si="98"/>
        <v>0</v>
      </c>
      <c r="AK26" s="54">
        <f t="shared" si="99"/>
        <v>0</v>
      </c>
      <c r="AL26">
        <f t="shared" si="244"/>
        <v>0</v>
      </c>
      <c r="AM26">
        <f t="shared" si="100"/>
        <v>0</v>
      </c>
      <c r="AN26">
        <f t="shared" si="101"/>
        <v>0</v>
      </c>
      <c r="AO26" s="54">
        <f t="shared" si="102"/>
        <v>0</v>
      </c>
      <c r="AP26">
        <f t="shared" si="245"/>
        <v>0</v>
      </c>
      <c r="AQ26">
        <f t="shared" si="103"/>
        <v>0</v>
      </c>
      <c r="AR26">
        <f t="shared" si="104"/>
        <v>0</v>
      </c>
      <c r="AS26" s="54">
        <f t="shared" si="105"/>
        <v>0</v>
      </c>
      <c r="AT26">
        <f t="shared" si="246"/>
        <v>0</v>
      </c>
      <c r="AU26">
        <f t="shared" si="106"/>
        <v>0</v>
      </c>
      <c r="AV26">
        <f t="shared" si="107"/>
        <v>0</v>
      </c>
      <c r="AW26" s="54">
        <f t="shared" si="108"/>
        <v>0</v>
      </c>
      <c r="AX26">
        <f t="shared" si="247"/>
        <v>0</v>
      </c>
      <c r="AY26">
        <f t="shared" si="109"/>
        <v>0</v>
      </c>
      <c r="AZ26">
        <f t="shared" si="110"/>
        <v>0</v>
      </c>
      <c r="BA26" s="54">
        <f t="shared" si="111"/>
        <v>0</v>
      </c>
      <c r="BB26">
        <f t="shared" si="248"/>
        <v>0</v>
      </c>
      <c r="BC26">
        <f t="shared" si="112"/>
        <v>0</v>
      </c>
      <c r="BD26">
        <f t="shared" si="113"/>
        <v>0</v>
      </c>
      <c r="BE26" s="54">
        <f t="shared" si="114"/>
        <v>0</v>
      </c>
      <c r="BF26">
        <f t="shared" si="249"/>
        <v>0</v>
      </c>
      <c r="BG26">
        <f t="shared" si="115"/>
        <v>0</v>
      </c>
      <c r="BH26">
        <f t="shared" si="116"/>
        <v>0</v>
      </c>
      <c r="BI26" s="54">
        <f t="shared" si="117"/>
        <v>0</v>
      </c>
      <c r="BJ26">
        <f t="shared" si="250"/>
        <v>0</v>
      </c>
      <c r="BK26">
        <f t="shared" si="118"/>
        <v>0</v>
      </c>
      <c r="BL26">
        <f t="shared" si="119"/>
        <v>0</v>
      </c>
      <c r="BM26" s="54">
        <f t="shared" si="120"/>
        <v>0</v>
      </c>
      <c r="BN26">
        <f t="shared" si="251"/>
        <v>0</v>
      </c>
      <c r="BO26">
        <f t="shared" si="121"/>
        <v>0</v>
      </c>
      <c r="BP26">
        <f t="shared" si="122"/>
        <v>0</v>
      </c>
      <c r="BQ26" s="54">
        <f t="shared" si="123"/>
        <v>0</v>
      </c>
      <c r="BR26">
        <f t="shared" si="252"/>
        <v>0</v>
      </c>
      <c r="BS26">
        <f t="shared" si="124"/>
        <v>0</v>
      </c>
      <c r="BT26">
        <f t="shared" si="125"/>
        <v>0</v>
      </c>
      <c r="BU26" s="54">
        <f t="shared" si="126"/>
        <v>0</v>
      </c>
      <c r="BV26">
        <f t="shared" si="253"/>
        <v>0</v>
      </c>
      <c r="BW26">
        <f t="shared" si="127"/>
        <v>0</v>
      </c>
      <c r="BX26">
        <f t="shared" si="128"/>
        <v>0</v>
      </c>
      <c r="BY26" s="54">
        <f t="shared" si="129"/>
        <v>0</v>
      </c>
      <c r="BZ26">
        <f t="shared" si="254"/>
        <v>0</v>
      </c>
      <c r="CA26">
        <f t="shared" si="130"/>
        <v>0</v>
      </c>
      <c r="CB26">
        <f t="shared" si="131"/>
        <v>0</v>
      </c>
      <c r="CC26" s="54">
        <f t="shared" si="132"/>
        <v>0</v>
      </c>
      <c r="CD26">
        <f t="shared" si="255"/>
        <v>0</v>
      </c>
      <c r="CE26">
        <f t="shared" si="133"/>
        <v>0</v>
      </c>
      <c r="CF26">
        <f t="shared" si="134"/>
        <v>0</v>
      </c>
      <c r="CG26" s="54">
        <f t="shared" si="135"/>
        <v>0</v>
      </c>
      <c r="CH26">
        <f t="shared" si="256"/>
        <v>0</v>
      </c>
      <c r="CI26">
        <f t="shared" si="136"/>
        <v>0</v>
      </c>
      <c r="CJ26">
        <f t="shared" si="137"/>
        <v>0</v>
      </c>
      <c r="CK26" s="54">
        <f t="shared" si="138"/>
        <v>0</v>
      </c>
      <c r="CL26">
        <f t="shared" si="257"/>
        <v>0</v>
      </c>
      <c r="CM26">
        <f t="shared" si="139"/>
        <v>0</v>
      </c>
      <c r="CN26">
        <f t="shared" si="140"/>
        <v>0</v>
      </c>
      <c r="CO26" s="54">
        <f t="shared" si="141"/>
        <v>0</v>
      </c>
      <c r="CP26">
        <f t="shared" si="258"/>
        <v>0</v>
      </c>
      <c r="CQ26">
        <f t="shared" si="142"/>
        <v>0</v>
      </c>
      <c r="CR26">
        <f t="shared" si="143"/>
        <v>0</v>
      </c>
      <c r="CS26" s="54">
        <f t="shared" si="144"/>
        <v>0</v>
      </c>
      <c r="CT26">
        <f t="shared" si="259"/>
        <v>0</v>
      </c>
      <c r="CU26">
        <f t="shared" si="145"/>
        <v>0</v>
      </c>
      <c r="CV26">
        <f t="shared" si="146"/>
        <v>0</v>
      </c>
      <c r="CW26" s="54"/>
      <c r="CX26">
        <f t="shared" si="260"/>
        <v>0</v>
      </c>
      <c r="CY26">
        <f t="shared" si="231"/>
        <v>0</v>
      </c>
      <c r="DA26" s="54">
        <f t="shared" si="147"/>
        <v>0</v>
      </c>
      <c r="DF26">
        <f t="shared" si="232"/>
        <v>0</v>
      </c>
      <c r="DG26">
        <f t="shared" si="148"/>
        <v>0</v>
      </c>
      <c r="DI26">
        <f t="shared" si="149"/>
        <v>0</v>
      </c>
      <c r="DJ26">
        <f t="shared" si="150"/>
        <v>0</v>
      </c>
      <c r="DK26">
        <f t="shared" si="151"/>
        <v>0</v>
      </c>
      <c r="DL26">
        <f t="shared" si="152"/>
        <v>0</v>
      </c>
      <c r="DN26">
        <f t="shared" si="233"/>
        <v>-1</v>
      </c>
      <c r="DO26">
        <f t="shared" si="234"/>
        <v>0</v>
      </c>
      <c r="DP26">
        <f t="shared" si="153"/>
        <v>0</v>
      </c>
      <c r="DQ26">
        <f t="shared" si="235"/>
        <v>-1</v>
      </c>
      <c r="DR26">
        <f t="shared" si="236"/>
        <v>0</v>
      </c>
      <c r="DS26">
        <f t="shared" si="154"/>
        <v>0</v>
      </c>
      <c r="DT26" s="74">
        <v>6</v>
      </c>
      <c r="DU26" s="75">
        <f>SUM(DT$21:DT26)</f>
        <v>21</v>
      </c>
      <c r="DV26">
        <f t="shared" si="237"/>
        <v>0</v>
      </c>
      <c r="DW26">
        <f t="shared" si="238"/>
        <v>0</v>
      </c>
      <c r="DX26">
        <f t="shared" si="155"/>
        <v>0</v>
      </c>
      <c r="DY26">
        <f t="shared" si="156"/>
        <v>0</v>
      </c>
      <c r="DZ26">
        <f t="shared" si="239"/>
        <v>0</v>
      </c>
      <c r="EB26">
        <f t="shared" si="157"/>
        <v>0</v>
      </c>
      <c r="EC26">
        <f t="shared" si="158"/>
        <v>0</v>
      </c>
      <c r="ED26">
        <f t="shared" si="159"/>
        <v>0</v>
      </c>
      <c r="EF26">
        <f t="shared" si="160"/>
        <v>0</v>
      </c>
      <c r="EG26">
        <f t="shared" si="161"/>
        <v>0</v>
      </c>
      <c r="EH26">
        <f t="shared" si="162"/>
        <v>0</v>
      </c>
      <c r="EJ26">
        <f t="shared" si="163"/>
        <v>0</v>
      </c>
      <c r="EK26">
        <f t="shared" si="164"/>
        <v>0</v>
      </c>
      <c r="EL26">
        <f t="shared" si="165"/>
        <v>0</v>
      </c>
      <c r="EN26">
        <f t="shared" si="166"/>
        <v>0</v>
      </c>
      <c r="EO26">
        <f t="shared" si="167"/>
        <v>0</v>
      </c>
      <c r="EP26">
        <f t="shared" si="168"/>
        <v>0</v>
      </c>
      <c r="ER26">
        <f t="shared" si="169"/>
        <v>0</v>
      </c>
      <c r="ES26">
        <f t="shared" si="170"/>
        <v>0</v>
      </c>
      <c r="ET26">
        <f t="shared" si="171"/>
        <v>0</v>
      </c>
      <c r="EV26">
        <f t="shared" si="172"/>
        <v>0</v>
      </c>
      <c r="EW26">
        <f t="shared" si="173"/>
        <v>0</v>
      </c>
      <c r="EX26">
        <f t="shared" si="174"/>
        <v>0</v>
      </c>
      <c r="EZ26">
        <f t="shared" si="175"/>
        <v>0</v>
      </c>
      <c r="FA26">
        <f t="shared" si="176"/>
        <v>0</v>
      </c>
      <c r="FB26">
        <f t="shared" si="177"/>
        <v>0</v>
      </c>
      <c r="FD26">
        <f t="shared" si="178"/>
        <v>0</v>
      </c>
      <c r="FE26">
        <f t="shared" si="179"/>
        <v>0</v>
      </c>
      <c r="FF26">
        <f t="shared" si="180"/>
        <v>0</v>
      </c>
      <c r="FH26">
        <f t="shared" si="181"/>
        <v>0</v>
      </c>
      <c r="FI26">
        <f t="shared" si="182"/>
        <v>0</v>
      </c>
      <c r="FJ26">
        <f t="shared" si="183"/>
        <v>0</v>
      </c>
      <c r="FL26">
        <f t="shared" si="184"/>
        <v>0</v>
      </c>
      <c r="FM26">
        <f t="shared" si="185"/>
        <v>0</v>
      </c>
      <c r="FN26">
        <f t="shared" si="186"/>
        <v>0</v>
      </c>
      <c r="FP26">
        <f t="shared" si="187"/>
        <v>0</v>
      </c>
      <c r="FQ26">
        <f t="shared" si="188"/>
        <v>0</v>
      </c>
      <c r="FR26">
        <f t="shared" si="189"/>
        <v>0</v>
      </c>
      <c r="FT26">
        <f t="shared" si="190"/>
        <v>0</v>
      </c>
      <c r="FU26">
        <f t="shared" si="191"/>
        <v>0</v>
      </c>
      <c r="FV26">
        <f t="shared" si="192"/>
        <v>0</v>
      </c>
      <c r="FX26">
        <f t="shared" si="193"/>
        <v>0</v>
      </c>
      <c r="FY26">
        <f t="shared" si="194"/>
        <v>0</v>
      </c>
      <c r="FZ26">
        <f t="shared" si="195"/>
        <v>0</v>
      </c>
      <c r="GB26">
        <f t="shared" si="196"/>
        <v>0</v>
      </c>
      <c r="GC26">
        <f t="shared" si="197"/>
        <v>0</v>
      </c>
      <c r="GD26">
        <f t="shared" si="198"/>
        <v>0</v>
      </c>
      <c r="GF26">
        <f t="shared" si="199"/>
        <v>0</v>
      </c>
      <c r="GG26">
        <f t="shared" si="200"/>
        <v>0</v>
      </c>
      <c r="GH26">
        <f t="shared" si="201"/>
        <v>0</v>
      </c>
      <c r="GJ26">
        <f t="shared" si="202"/>
        <v>0</v>
      </c>
      <c r="GK26">
        <f t="shared" si="203"/>
        <v>0</v>
      </c>
      <c r="GL26">
        <f t="shared" si="204"/>
        <v>0</v>
      </c>
      <c r="GN26">
        <f t="shared" si="205"/>
        <v>0</v>
      </c>
      <c r="GO26">
        <f t="shared" si="206"/>
        <v>0</v>
      </c>
      <c r="GP26">
        <f t="shared" si="207"/>
        <v>0</v>
      </c>
      <c r="GR26">
        <f t="shared" si="208"/>
        <v>0</v>
      </c>
      <c r="GS26">
        <f t="shared" si="209"/>
        <v>0</v>
      </c>
      <c r="GT26">
        <f t="shared" si="210"/>
        <v>0</v>
      </c>
      <c r="GV26">
        <f t="shared" si="211"/>
        <v>0</v>
      </c>
      <c r="GW26">
        <f t="shared" si="212"/>
        <v>0</v>
      </c>
      <c r="GX26">
        <f t="shared" si="213"/>
        <v>0</v>
      </c>
      <c r="GZ26">
        <f t="shared" si="214"/>
        <v>0</v>
      </c>
      <c r="HA26">
        <f t="shared" si="215"/>
        <v>0</v>
      </c>
      <c r="HB26">
        <f t="shared" si="216"/>
        <v>0</v>
      </c>
      <c r="HD26">
        <f t="shared" si="217"/>
        <v>0</v>
      </c>
      <c r="HE26">
        <f t="shared" si="218"/>
        <v>0</v>
      </c>
      <c r="HF26">
        <f t="shared" si="219"/>
        <v>1</v>
      </c>
    </row>
    <row r="27" spans="2:215">
      <c r="B27">
        <v>7</v>
      </c>
      <c r="C27">
        <f t="shared" si="220"/>
        <v>0</v>
      </c>
      <c r="D27">
        <f t="shared" si="221"/>
        <v>0</v>
      </c>
      <c r="E27">
        <f t="shared" si="222"/>
        <v>0</v>
      </c>
      <c r="F27">
        <f t="shared" si="223"/>
        <v>0</v>
      </c>
      <c r="G27">
        <f t="shared" si="224"/>
        <v>0</v>
      </c>
      <c r="H27">
        <f t="shared" si="80"/>
        <v>0</v>
      </c>
      <c r="I27">
        <f t="shared" si="81"/>
        <v>0</v>
      </c>
      <c r="J27">
        <f t="shared" si="82"/>
        <v>0</v>
      </c>
      <c r="K27">
        <f t="shared" si="83"/>
        <v>0</v>
      </c>
      <c r="L27">
        <f t="shared" si="84"/>
        <v>0</v>
      </c>
      <c r="M27">
        <f t="shared" si="225"/>
        <v>0</v>
      </c>
      <c r="N27">
        <f t="shared" si="85"/>
        <v>0</v>
      </c>
      <c r="O27">
        <f t="shared" si="226"/>
        <v>0</v>
      </c>
      <c r="P27">
        <f t="shared" si="227"/>
        <v>0</v>
      </c>
      <c r="Q27">
        <f t="shared" si="228"/>
        <v>0</v>
      </c>
      <c r="R27">
        <f t="shared" si="86"/>
        <v>0</v>
      </c>
      <c r="S27">
        <f t="shared" si="87"/>
        <v>0</v>
      </c>
      <c r="T27">
        <f t="shared" si="229"/>
        <v>0</v>
      </c>
      <c r="U27" s="96">
        <f t="shared" si="88"/>
        <v>0</v>
      </c>
      <c r="V27">
        <f t="shared" si="240"/>
        <v>0</v>
      </c>
      <c r="W27">
        <f t="shared" si="230"/>
        <v>0</v>
      </c>
      <c r="X27">
        <f t="shared" si="89"/>
        <v>0</v>
      </c>
      <c r="Y27" s="54">
        <f t="shared" si="90"/>
        <v>0</v>
      </c>
      <c r="Z27">
        <f t="shared" si="241"/>
        <v>0</v>
      </c>
      <c r="AA27">
        <f t="shared" si="91"/>
        <v>0</v>
      </c>
      <c r="AB27">
        <f t="shared" si="92"/>
        <v>0</v>
      </c>
      <c r="AC27" s="54">
        <f t="shared" si="93"/>
        <v>0</v>
      </c>
      <c r="AD27">
        <f t="shared" si="242"/>
        <v>0</v>
      </c>
      <c r="AE27">
        <f t="shared" si="94"/>
        <v>0</v>
      </c>
      <c r="AF27">
        <f t="shared" si="95"/>
        <v>0</v>
      </c>
      <c r="AG27" s="54">
        <f t="shared" si="96"/>
        <v>0</v>
      </c>
      <c r="AH27">
        <f t="shared" si="243"/>
        <v>0</v>
      </c>
      <c r="AI27">
        <f t="shared" si="97"/>
        <v>0</v>
      </c>
      <c r="AJ27">
        <f t="shared" si="98"/>
        <v>0</v>
      </c>
      <c r="AK27" s="54">
        <f t="shared" si="99"/>
        <v>0</v>
      </c>
      <c r="AL27">
        <f t="shared" si="244"/>
        <v>0</v>
      </c>
      <c r="AM27">
        <f t="shared" si="100"/>
        <v>0</v>
      </c>
      <c r="AN27">
        <f t="shared" si="101"/>
        <v>0</v>
      </c>
      <c r="AO27" s="54">
        <f t="shared" si="102"/>
        <v>0</v>
      </c>
      <c r="AP27">
        <f t="shared" si="245"/>
        <v>0</v>
      </c>
      <c r="AQ27">
        <f t="shared" si="103"/>
        <v>0</v>
      </c>
      <c r="AR27">
        <f t="shared" si="104"/>
        <v>0</v>
      </c>
      <c r="AS27" s="54">
        <f t="shared" si="105"/>
        <v>0</v>
      </c>
      <c r="AT27">
        <f t="shared" si="246"/>
        <v>0</v>
      </c>
      <c r="AU27">
        <f t="shared" si="106"/>
        <v>0</v>
      </c>
      <c r="AV27">
        <f t="shared" si="107"/>
        <v>0</v>
      </c>
      <c r="AW27" s="54">
        <f t="shared" si="108"/>
        <v>0</v>
      </c>
      <c r="AX27">
        <f t="shared" si="247"/>
        <v>0</v>
      </c>
      <c r="AY27">
        <f t="shared" si="109"/>
        <v>0</v>
      </c>
      <c r="AZ27">
        <f t="shared" si="110"/>
        <v>0</v>
      </c>
      <c r="BA27" s="54">
        <f t="shared" si="111"/>
        <v>0</v>
      </c>
      <c r="BB27">
        <f t="shared" si="248"/>
        <v>0</v>
      </c>
      <c r="BC27">
        <f t="shared" si="112"/>
        <v>0</v>
      </c>
      <c r="BD27">
        <f t="shared" si="113"/>
        <v>0</v>
      </c>
      <c r="BE27" s="54">
        <f t="shared" si="114"/>
        <v>0</v>
      </c>
      <c r="BF27">
        <f t="shared" si="249"/>
        <v>0</v>
      </c>
      <c r="BG27">
        <f t="shared" si="115"/>
        <v>0</v>
      </c>
      <c r="BH27">
        <f t="shared" si="116"/>
        <v>0</v>
      </c>
      <c r="BI27" s="54">
        <f t="shared" si="117"/>
        <v>0</v>
      </c>
      <c r="BJ27">
        <f t="shared" si="250"/>
        <v>0</v>
      </c>
      <c r="BK27">
        <f t="shared" si="118"/>
        <v>0</v>
      </c>
      <c r="BL27">
        <f t="shared" si="119"/>
        <v>0</v>
      </c>
      <c r="BM27" s="54">
        <f t="shared" si="120"/>
        <v>0</v>
      </c>
      <c r="BN27">
        <f t="shared" si="251"/>
        <v>0</v>
      </c>
      <c r="BO27">
        <f t="shared" si="121"/>
        <v>0</v>
      </c>
      <c r="BP27">
        <f t="shared" si="122"/>
        <v>0</v>
      </c>
      <c r="BQ27" s="54">
        <f t="shared" si="123"/>
        <v>0</v>
      </c>
      <c r="BR27">
        <f t="shared" si="252"/>
        <v>0</v>
      </c>
      <c r="BS27">
        <f t="shared" si="124"/>
        <v>0</v>
      </c>
      <c r="BT27">
        <f t="shared" si="125"/>
        <v>0</v>
      </c>
      <c r="BU27" s="54">
        <f t="shared" si="126"/>
        <v>0</v>
      </c>
      <c r="BV27">
        <f t="shared" si="253"/>
        <v>0</v>
      </c>
      <c r="BW27">
        <f t="shared" si="127"/>
        <v>0</v>
      </c>
      <c r="BX27">
        <f t="shared" si="128"/>
        <v>0</v>
      </c>
      <c r="BY27" s="54">
        <f t="shared" si="129"/>
        <v>0</v>
      </c>
      <c r="BZ27">
        <f t="shared" si="254"/>
        <v>0</v>
      </c>
      <c r="CA27">
        <f t="shared" si="130"/>
        <v>0</v>
      </c>
      <c r="CB27">
        <f t="shared" si="131"/>
        <v>0</v>
      </c>
      <c r="CC27" s="54">
        <f t="shared" si="132"/>
        <v>0</v>
      </c>
      <c r="CD27">
        <f t="shared" si="255"/>
        <v>0</v>
      </c>
      <c r="CE27">
        <f t="shared" si="133"/>
        <v>0</v>
      </c>
      <c r="CF27">
        <f t="shared" si="134"/>
        <v>0</v>
      </c>
      <c r="CG27" s="54">
        <f t="shared" si="135"/>
        <v>0</v>
      </c>
      <c r="CH27">
        <f t="shared" si="256"/>
        <v>0</v>
      </c>
      <c r="CI27">
        <f t="shared" si="136"/>
        <v>0</v>
      </c>
      <c r="CJ27">
        <f t="shared" si="137"/>
        <v>0</v>
      </c>
      <c r="CK27" s="54">
        <f t="shared" si="138"/>
        <v>0</v>
      </c>
      <c r="CL27">
        <f t="shared" si="257"/>
        <v>0</v>
      </c>
      <c r="CM27">
        <f t="shared" si="139"/>
        <v>0</v>
      </c>
      <c r="CN27">
        <f t="shared" si="140"/>
        <v>0</v>
      </c>
      <c r="CO27" s="54">
        <f t="shared" si="141"/>
        <v>0</v>
      </c>
      <c r="CP27">
        <f t="shared" si="258"/>
        <v>0</v>
      </c>
      <c r="CQ27">
        <f t="shared" si="142"/>
        <v>0</v>
      </c>
      <c r="CR27">
        <f t="shared" si="143"/>
        <v>0</v>
      </c>
      <c r="CS27" s="54">
        <f t="shared" si="144"/>
        <v>0</v>
      </c>
      <c r="CT27">
        <f t="shared" si="259"/>
        <v>0</v>
      </c>
      <c r="CU27">
        <f t="shared" si="145"/>
        <v>0</v>
      </c>
      <c r="CV27">
        <f t="shared" si="146"/>
        <v>0</v>
      </c>
      <c r="CW27" s="54"/>
      <c r="CX27">
        <f t="shared" si="260"/>
        <v>0</v>
      </c>
      <c r="CY27">
        <f t="shared" si="231"/>
        <v>0</v>
      </c>
      <c r="DA27" s="54">
        <f t="shared" si="147"/>
        <v>0</v>
      </c>
      <c r="DF27">
        <f t="shared" si="232"/>
        <v>0</v>
      </c>
      <c r="DG27">
        <f t="shared" si="148"/>
        <v>0</v>
      </c>
      <c r="DI27">
        <f t="shared" si="149"/>
        <v>0</v>
      </c>
      <c r="DJ27">
        <f t="shared" si="150"/>
        <v>0</v>
      </c>
      <c r="DK27">
        <f t="shared" si="151"/>
        <v>0</v>
      </c>
      <c r="DL27">
        <f t="shared" si="152"/>
        <v>0</v>
      </c>
      <c r="DN27">
        <f t="shared" si="233"/>
        <v>-1</v>
      </c>
      <c r="DO27">
        <f t="shared" si="234"/>
        <v>0</v>
      </c>
      <c r="DP27">
        <f t="shared" si="153"/>
        <v>0</v>
      </c>
      <c r="DQ27">
        <f t="shared" si="235"/>
        <v>-1</v>
      </c>
      <c r="DR27">
        <f t="shared" si="236"/>
        <v>0</v>
      </c>
      <c r="DS27">
        <f t="shared" si="154"/>
        <v>0</v>
      </c>
      <c r="DT27" s="74">
        <v>7</v>
      </c>
      <c r="DU27" s="75">
        <f>SUM(DT$21:DT27)</f>
        <v>28</v>
      </c>
      <c r="DV27">
        <f t="shared" si="237"/>
        <v>0</v>
      </c>
      <c r="DW27">
        <f t="shared" si="238"/>
        <v>0</v>
      </c>
      <c r="DX27">
        <f t="shared" si="155"/>
        <v>0</v>
      </c>
      <c r="DY27">
        <f t="shared" si="156"/>
        <v>0</v>
      </c>
      <c r="DZ27">
        <f t="shared" si="239"/>
        <v>0</v>
      </c>
      <c r="EB27">
        <f t="shared" si="157"/>
        <v>0</v>
      </c>
      <c r="EC27">
        <f t="shared" si="158"/>
        <v>0</v>
      </c>
      <c r="ED27">
        <f t="shared" si="159"/>
        <v>0</v>
      </c>
      <c r="EF27">
        <f t="shared" si="160"/>
        <v>0</v>
      </c>
      <c r="EG27">
        <f t="shared" si="161"/>
        <v>0</v>
      </c>
      <c r="EH27">
        <f t="shared" si="162"/>
        <v>0</v>
      </c>
      <c r="EJ27">
        <f t="shared" si="163"/>
        <v>0</v>
      </c>
      <c r="EK27">
        <f t="shared" si="164"/>
        <v>0</v>
      </c>
      <c r="EL27">
        <f t="shared" si="165"/>
        <v>0</v>
      </c>
      <c r="EN27">
        <f t="shared" si="166"/>
        <v>0</v>
      </c>
      <c r="EO27">
        <f t="shared" si="167"/>
        <v>0</v>
      </c>
      <c r="EP27">
        <f t="shared" si="168"/>
        <v>0</v>
      </c>
      <c r="ER27">
        <f t="shared" si="169"/>
        <v>0</v>
      </c>
      <c r="ES27">
        <f t="shared" si="170"/>
        <v>0</v>
      </c>
      <c r="ET27">
        <f t="shared" si="171"/>
        <v>0</v>
      </c>
      <c r="EV27">
        <f t="shared" si="172"/>
        <v>0</v>
      </c>
      <c r="EW27">
        <f t="shared" si="173"/>
        <v>0</v>
      </c>
      <c r="EX27">
        <f t="shared" si="174"/>
        <v>0</v>
      </c>
      <c r="EZ27">
        <f t="shared" si="175"/>
        <v>0</v>
      </c>
      <c r="FA27">
        <f t="shared" si="176"/>
        <v>0</v>
      </c>
      <c r="FB27">
        <f t="shared" si="177"/>
        <v>0</v>
      </c>
      <c r="FD27">
        <f t="shared" si="178"/>
        <v>0</v>
      </c>
      <c r="FE27">
        <f t="shared" si="179"/>
        <v>0</v>
      </c>
      <c r="FF27">
        <f t="shared" si="180"/>
        <v>0</v>
      </c>
      <c r="FH27">
        <f t="shared" si="181"/>
        <v>0</v>
      </c>
      <c r="FI27">
        <f t="shared" si="182"/>
        <v>0</v>
      </c>
      <c r="FJ27">
        <f t="shared" si="183"/>
        <v>0</v>
      </c>
      <c r="FL27">
        <f t="shared" si="184"/>
        <v>0</v>
      </c>
      <c r="FM27">
        <f t="shared" si="185"/>
        <v>0</v>
      </c>
      <c r="FN27">
        <f t="shared" si="186"/>
        <v>0</v>
      </c>
      <c r="FP27">
        <f t="shared" si="187"/>
        <v>0</v>
      </c>
      <c r="FQ27">
        <f t="shared" si="188"/>
        <v>0</v>
      </c>
      <c r="FR27">
        <f t="shared" si="189"/>
        <v>0</v>
      </c>
      <c r="FT27">
        <f t="shared" si="190"/>
        <v>0</v>
      </c>
      <c r="FU27">
        <f t="shared" si="191"/>
        <v>0</v>
      </c>
      <c r="FV27">
        <f t="shared" si="192"/>
        <v>0</v>
      </c>
      <c r="FX27">
        <f t="shared" si="193"/>
        <v>0</v>
      </c>
      <c r="FY27">
        <f t="shared" si="194"/>
        <v>0</v>
      </c>
      <c r="FZ27">
        <f t="shared" si="195"/>
        <v>0</v>
      </c>
      <c r="GB27">
        <f t="shared" si="196"/>
        <v>0</v>
      </c>
      <c r="GC27">
        <f t="shared" si="197"/>
        <v>0</v>
      </c>
      <c r="GD27">
        <f t="shared" si="198"/>
        <v>0</v>
      </c>
      <c r="GF27">
        <f t="shared" si="199"/>
        <v>0</v>
      </c>
      <c r="GG27">
        <f t="shared" si="200"/>
        <v>0</v>
      </c>
      <c r="GH27">
        <f t="shared" si="201"/>
        <v>0</v>
      </c>
      <c r="GJ27">
        <f t="shared" si="202"/>
        <v>0</v>
      </c>
      <c r="GK27">
        <f t="shared" si="203"/>
        <v>0</v>
      </c>
      <c r="GL27">
        <f t="shared" si="204"/>
        <v>0</v>
      </c>
      <c r="GN27">
        <f t="shared" si="205"/>
        <v>0</v>
      </c>
      <c r="GO27">
        <f t="shared" si="206"/>
        <v>0</v>
      </c>
      <c r="GP27">
        <f t="shared" si="207"/>
        <v>0</v>
      </c>
      <c r="GR27">
        <f t="shared" si="208"/>
        <v>0</v>
      </c>
      <c r="GS27">
        <f t="shared" si="209"/>
        <v>0</v>
      </c>
      <c r="GT27">
        <f t="shared" si="210"/>
        <v>0</v>
      </c>
      <c r="GV27">
        <f t="shared" si="211"/>
        <v>0</v>
      </c>
      <c r="GW27">
        <f t="shared" si="212"/>
        <v>0</v>
      </c>
      <c r="GX27">
        <f t="shared" si="213"/>
        <v>0</v>
      </c>
      <c r="GZ27">
        <f t="shared" si="214"/>
        <v>0</v>
      </c>
      <c r="HA27">
        <f t="shared" si="215"/>
        <v>0</v>
      </c>
      <c r="HB27">
        <f t="shared" si="216"/>
        <v>0</v>
      </c>
      <c r="HD27">
        <f t="shared" si="217"/>
        <v>0</v>
      </c>
      <c r="HE27">
        <f t="shared" si="218"/>
        <v>0</v>
      </c>
      <c r="HF27">
        <f t="shared" si="219"/>
        <v>1</v>
      </c>
    </row>
    <row r="28" spans="2:215">
      <c r="B28">
        <v>8</v>
      </c>
      <c r="C28">
        <f t="shared" si="220"/>
        <v>0</v>
      </c>
      <c r="D28">
        <f t="shared" si="221"/>
        <v>0</v>
      </c>
      <c r="E28">
        <f t="shared" si="222"/>
        <v>0</v>
      </c>
      <c r="F28">
        <f t="shared" si="223"/>
        <v>0</v>
      </c>
      <c r="G28">
        <f t="shared" si="224"/>
        <v>0</v>
      </c>
      <c r="H28">
        <f t="shared" si="80"/>
        <v>0</v>
      </c>
      <c r="I28">
        <f t="shared" si="81"/>
        <v>0</v>
      </c>
      <c r="J28">
        <f t="shared" si="82"/>
        <v>0</v>
      </c>
      <c r="K28">
        <f t="shared" si="83"/>
        <v>0</v>
      </c>
      <c r="L28">
        <f t="shared" si="84"/>
        <v>0</v>
      </c>
      <c r="M28">
        <f t="shared" si="225"/>
        <v>0</v>
      </c>
      <c r="N28">
        <f t="shared" si="85"/>
        <v>0</v>
      </c>
      <c r="O28">
        <f t="shared" si="226"/>
        <v>0</v>
      </c>
      <c r="P28">
        <f t="shared" si="227"/>
        <v>0</v>
      </c>
      <c r="Q28">
        <f t="shared" si="228"/>
        <v>0</v>
      </c>
      <c r="R28">
        <f t="shared" si="86"/>
        <v>0</v>
      </c>
      <c r="S28">
        <f t="shared" si="87"/>
        <v>0</v>
      </c>
      <c r="T28">
        <f t="shared" si="229"/>
        <v>0</v>
      </c>
      <c r="U28" s="96">
        <f t="shared" si="88"/>
        <v>0</v>
      </c>
      <c r="V28">
        <f t="shared" si="240"/>
        <v>0</v>
      </c>
      <c r="W28">
        <f t="shared" si="230"/>
        <v>0</v>
      </c>
      <c r="X28">
        <f t="shared" si="89"/>
        <v>0</v>
      </c>
      <c r="Y28" s="54">
        <f t="shared" si="90"/>
        <v>0</v>
      </c>
      <c r="Z28">
        <f t="shared" si="241"/>
        <v>0</v>
      </c>
      <c r="AA28">
        <f t="shared" si="91"/>
        <v>0</v>
      </c>
      <c r="AB28">
        <f t="shared" si="92"/>
        <v>0</v>
      </c>
      <c r="AC28" s="54">
        <f t="shared" si="93"/>
        <v>0</v>
      </c>
      <c r="AD28">
        <f t="shared" si="242"/>
        <v>0</v>
      </c>
      <c r="AE28">
        <f t="shared" si="94"/>
        <v>0</v>
      </c>
      <c r="AF28">
        <f t="shared" si="95"/>
        <v>0</v>
      </c>
      <c r="AG28" s="54">
        <f t="shared" si="96"/>
        <v>0</v>
      </c>
      <c r="AH28">
        <f t="shared" si="243"/>
        <v>0</v>
      </c>
      <c r="AI28">
        <f t="shared" si="97"/>
        <v>0</v>
      </c>
      <c r="AJ28">
        <f t="shared" si="98"/>
        <v>0</v>
      </c>
      <c r="AK28" s="54">
        <f t="shared" si="99"/>
        <v>0</v>
      </c>
      <c r="AL28">
        <f t="shared" si="244"/>
        <v>0</v>
      </c>
      <c r="AM28">
        <f t="shared" si="100"/>
        <v>0</v>
      </c>
      <c r="AN28">
        <f t="shared" si="101"/>
        <v>0</v>
      </c>
      <c r="AO28" s="54">
        <f t="shared" si="102"/>
        <v>0</v>
      </c>
      <c r="AP28">
        <f t="shared" si="245"/>
        <v>0</v>
      </c>
      <c r="AQ28">
        <f t="shared" si="103"/>
        <v>0</v>
      </c>
      <c r="AR28">
        <f t="shared" si="104"/>
        <v>0</v>
      </c>
      <c r="AS28" s="54">
        <f t="shared" si="105"/>
        <v>0</v>
      </c>
      <c r="AT28">
        <f t="shared" si="246"/>
        <v>0</v>
      </c>
      <c r="AU28">
        <f t="shared" si="106"/>
        <v>0</v>
      </c>
      <c r="AV28">
        <f t="shared" si="107"/>
        <v>0</v>
      </c>
      <c r="AW28" s="54">
        <f t="shared" si="108"/>
        <v>0</v>
      </c>
      <c r="AX28">
        <f t="shared" si="247"/>
        <v>0</v>
      </c>
      <c r="AY28">
        <f t="shared" si="109"/>
        <v>0</v>
      </c>
      <c r="AZ28">
        <f t="shared" si="110"/>
        <v>0</v>
      </c>
      <c r="BA28" s="54">
        <f t="shared" si="111"/>
        <v>0</v>
      </c>
      <c r="BB28">
        <f t="shared" si="248"/>
        <v>0</v>
      </c>
      <c r="BC28">
        <f t="shared" si="112"/>
        <v>0</v>
      </c>
      <c r="BD28">
        <f t="shared" si="113"/>
        <v>0</v>
      </c>
      <c r="BE28" s="54">
        <f t="shared" si="114"/>
        <v>0</v>
      </c>
      <c r="BF28">
        <f t="shared" si="249"/>
        <v>0</v>
      </c>
      <c r="BG28">
        <f t="shared" si="115"/>
        <v>0</v>
      </c>
      <c r="BH28">
        <f t="shared" si="116"/>
        <v>0</v>
      </c>
      <c r="BI28" s="54">
        <f t="shared" si="117"/>
        <v>0</v>
      </c>
      <c r="BJ28">
        <f t="shared" si="250"/>
        <v>0</v>
      </c>
      <c r="BK28">
        <f t="shared" si="118"/>
        <v>0</v>
      </c>
      <c r="BL28">
        <f t="shared" si="119"/>
        <v>0</v>
      </c>
      <c r="BM28" s="54">
        <f t="shared" si="120"/>
        <v>0</v>
      </c>
      <c r="BN28">
        <f t="shared" si="251"/>
        <v>0</v>
      </c>
      <c r="BO28">
        <f t="shared" si="121"/>
        <v>0</v>
      </c>
      <c r="BP28">
        <f t="shared" si="122"/>
        <v>0</v>
      </c>
      <c r="BQ28" s="54">
        <f t="shared" si="123"/>
        <v>0</v>
      </c>
      <c r="BR28">
        <f t="shared" si="252"/>
        <v>0</v>
      </c>
      <c r="BS28">
        <f t="shared" si="124"/>
        <v>0</v>
      </c>
      <c r="BT28">
        <f t="shared" si="125"/>
        <v>0</v>
      </c>
      <c r="BU28" s="54">
        <f t="shared" si="126"/>
        <v>0</v>
      </c>
      <c r="BV28">
        <f t="shared" si="253"/>
        <v>0</v>
      </c>
      <c r="BW28">
        <f t="shared" si="127"/>
        <v>0</v>
      </c>
      <c r="BX28">
        <f t="shared" si="128"/>
        <v>0</v>
      </c>
      <c r="BY28" s="54">
        <f t="shared" si="129"/>
        <v>0</v>
      </c>
      <c r="BZ28">
        <f t="shared" si="254"/>
        <v>0</v>
      </c>
      <c r="CA28">
        <f t="shared" si="130"/>
        <v>0</v>
      </c>
      <c r="CB28">
        <f t="shared" si="131"/>
        <v>0</v>
      </c>
      <c r="CC28" s="54">
        <f t="shared" si="132"/>
        <v>0</v>
      </c>
      <c r="CD28">
        <f t="shared" si="255"/>
        <v>0</v>
      </c>
      <c r="CE28">
        <f t="shared" si="133"/>
        <v>0</v>
      </c>
      <c r="CF28">
        <f t="shared" si="134"/>
        <v>0</v>
      </c>
      <c r="CG28" s="54">
        <f t="shared" si="135"/>
        <v>0</v>
      </c>
      <c r="CH28">
        <f t="shared" si="256"/>
        <v>0</v>
      </c>
      <c r="CI28">
        <f t="shared" si="136"/>
        <v>0</v>
      </c>
      <c r="CJ28">
        <f t="shared" si="137"/>
        <v>0</v>
      </c>
      <c r="CK28" s="54">
        <f t="shared" si="138"/>
        <v>0</v>
      </c>
      <c r="CL28">
        <f t="shared" si="257"/>
        <v>0</v>
      </c>
      <c r="CM28">
        <f t="shared" si="139"/>
        <v>0</v>
      </c>
      <c r="CN28">
        <f t="shared" si="140"/>
        <v>0</v>
      </c>
      <c r="CO28" s="54">
        <f t="shared" si="141"/>
        <v>0</v>
      </c>
      <c r="CP28">
        <f t="shared" si="258"/>
        <v>0</v>
      </c>
      <c r="CQ28">
        <f t="shared" si="142"/>
        <v>0</v>
      </c>
      <c r="CR28">
        <f t="shared" si="143"/>
        <v>0</v>
      </c>
      <c r="CS28" s="54">
        <f t="shared" si="144"/>
        <v>0</v>
      </c>
      <c r="CT28">
        <f t="shared" si="259"/>
        <v>0</v>
      </c>
      <c r="CU28">
        <f t="shared" si="145"/>
        <v>0</v>
      </c>
      <c r="CV28">
        <f t="shared" si="146"/>
        <v>0</v>
      </c>
      <c r="CW28" s="54"/>
      <c r="CX28">
        <f t="shared" si="260"/>
        <v>0</v>
      </c>
      <c r="CY28">
        <f t="shared" si="231"/>
        <v>0</v>
      </c>
      <c r="DA28" s="54">
        <f t="shared" si="147"/>
        <v>0</v>
      </c>
      <c r="DF28">
        <f t="shared" si="232"/>
        <v>0</v>
      </c>
      <c r="DG28">
        <f t="shared" si="148"/>
        <v>0</v>
      </c>
      <c r="DI28">
        <f t="shared" si="149"/>
        <v>0</v>
      </c>
      <c r="DJ28">
        <f t="shared" si="150"/>
        <v>0</v>
      </c>
      <c r="DK28">
        <f t="shared" si="151"/>
        <v>0</v>
      </c>
      <c r="DL28">
        <f t="shared" si="152"/>
        <v>0</v>
      </c>
      <c r="DN28">
        <f t="shared" si="233"/>
        <v>-1</v>
      </c>
      <c r="DO28">
        <f t="shared" si="234"/>
        <v>0</v>
      </c>
      <c r="DP28">
        <f t="shared" si="153"/>
        <v>0</v>
      </c>
      <c r="DQ28">
        <f t="shared" si="235"/>
        <v>-1</v>
      </c>
      <c r="DR28">
        <f t="shared" si="236"/>
        <v>0</v>
      </c>
      <c r="DS28">
        <f t="shared" si="154"/>
        <v>0</v>
      </c>
      <c r="DT28" s="74">
        <v>8</v>
      </c>
      <c r="DU28" s="75">
        <f>SUM(DT$21:DT28)</f>
        <v>36</v>
      </c>
      <c r="DV28">
        <f t="shared" si="237"/>
        <v>0</v>
      </c>
      <c r="DW28">
        <f t="shared" si="238"/>
        <v>0</v>
      </c>
      <c r="DX28">
        <f t="shared" si="155"/>
        <v>0</v>
      </c>
      <c r="DY28">
        <f t="shared" si="156"/>
        <v>0</v>
      </c>
      <c r="DZ28">
        <f t="shared" si="239"/>
        <v>0</v>
      </c>
      <c r="EB28">
        <f t="shared" si="157"/>
        <v>0</v>
      </c>
      <c r="EC28">
        <f t="shared" si="158"/>
        <v>0</v>
      </c>
      <c r="ED28">
        <f t="shared" si="159"/>
        <v>0</v>
      </c>
      <c r="EF28">
        <f t="shared" si="160"/>
        <v>0</v>
      </c>
      <c r="EG28">
        <f t="shared" si="161"/>
        <v>0</v>
      </c>
      <c r="EH28">
        <f t="shared" si="162"/>
        <v>0</v>
      </c>
      <c r="EJ28">
        <f t="shared" si="163"/>
        <v>0</v>
      </c>
      <c r="EK28">
        <f t="shared" si="164"/>
        <v>0</v>
      </c>
      <c r="EL28">
        <f t="shared" si="165"/>
        <v>0</v>
      </c>
      <c r="EN28">
        <f t="shared" si="166"/>
        <v>0</v>
      </c>
      <c r="EO28">
        <f t="shared" si="167"/>
        <v>0</v>
      </c>
      <c r="EP28">
        <f t="shared" si="168"/>
        <v>0</v>
      </c>
      <c r="ER28">
        <f t="shared" si="169"/>
        <v>0</v>
      </c>
      <c r="ES28">
        <f t="shared" si="170"/>
        <v>0</v>
      </c>
      <c r="ET28">
        <f t="shared" si="171"/>
        <v>0</v>
      </c>
      <c r="EV28">
        <f t="shared" si="172"/>
        <v>0</v>
      </c>
      <c r="EW28">
        <f t="shared" si="173"/>
        <v>0</v>
      </c>
      <c r="EX28">
        <f t="shared" si="174"/>
        <v>0</v>
      </c>
      <c r="EZ28">
        <f t="shared" si="175"/>
        <v>0</v>
      </c>
      <c r="FA28">
        <f t="shared" si="176"/>
        <v>0</v>
      </c>
      <c r="FB28">
        <f t="shared" si="177"/>
        <v>0</v>
      </c>
      <c r="FD28">
        <f t="shared" si="178"/>
        <v>0</v>
      </c>
      <c r="FE28">
        <f t="shared" si="179"/>
        <v>0</v>
      </c>
      <c r="FF28">
        <f t="shared" si="180"/>
        <v>0</v>
      </c>
      <c r="FH28">
        <f t="shared" si="181"/>
        <v>0</v>
      </c>
      <c r="FI28">
        <f t="shared" si="182"/>
        <v>0</v>
      </c>
      <c r="FJ28">
        <f t="shared" si="183"/>
        <v>0</v>
      </c>
      <c r="FL28">
        <f t="shared" si="184"/>
        <v>0</v>
      </c>
      <c r="FM28">
        <f t="shared" si="185"/>
        <v>0</v>
      </c>
      <c r="FN28">
        <f t="shared" si="186"/>
        <v>0</v>
      </c>
      <c r="FP28">
        <f t="shared" si="187"/>
        <v>0</v>
      </c>
      <c r="FQ28">
        <f t="shared" si="188"/>
        <v>0</v>
      </c>
      <c r="FR28">
        <f t="shared" si="189"/>
        <v>0</v>
      </c>
      <c r="FT28">
        <f t="shared" si="190"/>
        <v>0</v>
      </c>
      <c r="FU28">
        <f t="shared" si="191"/>
        <v>0</v>
      </c>
      <c r="FV28">
        <f t="shared" si="192"/>
        <v>0</v>
      </c>
      <c r="FX28">
        <f t="shared" si="193"/>
        <v>0</v>
      </c>
      <c r="FY28">
        <f t="shared" si="194"/>
        <v>0</v>
      </c>
      <c r="FZ28">
        <f t="shared" si="195"/>
        <v>0</v>
      </c>
      <c r="GB28">
        <f t="shared" si="196"/>
        <v>0</v>
      </c>
      <c r="GC28">
        <f t="shared" si="197"/>
        <v>0</v>
      </c>
      <c r="GD28">
        <f t="shared" si="198"/>
        <v>0</v>
      </c>
      <c r="GF28">
        <f t="shared" si="199"/>
        <v>0</v>
      </c>
      <c r="GG28">
        <f t="shared" si="200"/>
        <v>0</v>
      </c>
      <c r="GH28">
        <f t="shared" si="201"/>
        <v>0</v>
      </c>
      <c r="GJ28">
        <f t="shared" si="202"/>
        <v>0</v>
      </c>
      <c r="GK28">
        <f t="shared" si="203"/>
        <v>0</v>
      </c>
      <c r="GL28">
        <f t="shared" si="204"/>
        <v>0</v>
      </c>
      <c r="GN28">
        <f t="shared" si="205"/>
        <v>0</v>
      </c>
      <c r="GO28">
        <f t="shared" si="206"/>
        <v>0</v>
      </c>
      <c r="GP28">
        <f t="shared" si="207"/>
        <v>0</v>
      </c>
      <c r="GR28">
        <f t="shared" si="208"/>
        <v>0</v>
      </c>
      <c r="GS28">
        <f t="shared" si="209"/>
        <v>0</v>
      </c>
      <c r="GT28">
        <f t="shared" si="210"/>
        <v>0</v>
      </c>
      <c r="GV28">
        <f t="shared" si="211"/>
        <v>0</v>
      </c>
      <c r="GW28">
        <f t="shared" si="212"/>
        <v>0</v>
      </c>
      <c r="GX28">
        <f t="shared" si="213"/>
        <v>0</v>
      </c>
      <c r="GZ28">
        <f t="shared" si="214"/>
        <v>0</v>
      </c>
      <c r="HA28">
        <f t="shared" si="215"/>
        <v>0</v>
      </c>
      <c r="HB28">
        <f t="shared" si="216"/>
        <v>0</v>
      </c>
      <c r="HD28">
        <f t="shared" si="217"/>
        <v>0</v>
      </c>
      <c r="HE28">
        <f t="shared" si="218"/>
        <v>0</v>
      </c>
      <c r="HF28">
        <f t="shared" si="219"/>
        <v>1</v>
      </c>
    </row>
    <row r="29" spans="2:215">
      <c r="B29">
        <v>9</v>
      </c>
      <c r="C29">
        <f t="shared" ref="C29" si="261">IF(D14&gt;0,VLOOKUP(IF(O126=5,$M$118,O126),$L$119:$N$122,3),0)</f>
        <v>0</v>
      </c>
      <c r="D29">
        <f t="shared" si="221"/>
        <v>0</v>
      </c>
      <c r="E29">
        <f t="shared" si="222"/>
        <v>0</v>
      </c>
      <c r="F29">
        <f t="shared" si="223"/>
        <v>0</v>
      </c>
      <c r="G29">
        <f t="shared" si="224"/>
        <v>0</v>
      </c>
      <c r="H29">
        <f t="shared" si="80"/>
        <v>0</v>
      </c>
      <c r="I29">
        <f t="shared" si="81"/>
        <v>0</v>
      </c>
      <c r="J29">
        <f t="shared" si="82"/>
        <v>0</v>
      </c>
      <c r="K29">
        <f t="shared" si="83"/>
        <v>0</v>
      </c>
      <c r="L29">
        <f t="shared" si="84"/>
        <v>0</v>
      </c>
      <c r="M29">
        <f t="shared" si="225"/>
        <v>0</v>
      </c>
      <c r="N29">
        <f t="shared" si="85"/>
        <v>0</v>
      </c>
      <c r="O29">
        <f t="shared" si="226"/>
        <v>0</v>
      </c>
      <c r="P29">
        <f t="shared" si="227"/>
        <v>0</v>
      </c>
      <c r="Q29">
        <f t="shared" si="228"/>
        <v>0</v>
      </c>
      <c r="R29">
        <f t="shared" si="86"/>
        <v>0</v>
      </c>
      <c r="S29">
        <f t="shared" si="87"/>
        <v>0</v>
      </c>
      <c r="T29">
        <f t="shared" si="229"/>
        <v>0</v>
      </c>
      <c r="U29" s="96">
        <f t="shared" si="88"/>
        <v>0</v>
      </c>
      <c r="V29">
        <f t="shared" si="240"/>
        <v>0</v>
      </c>
      <c r="W29">
        <f t="shared" si="230"/>
        <v>0</v>
      </c>
      <c r="X29">
        <f t="shared" si="89"/>
        <v>0</v>
      </c>
      <c r="Y29" s="54">
        <f t="shared" si="90"/>
        <v>0</v>
      </c>
      <c r="Z29">
        <f t="shared" si="241"/>
        <v>0</v>
      </c>
      <c r="AA29">
        <f t="shared" si="91"/>
        <v>0</v>
      </c>
      <c r="AB29">
        <f t="shared" si="92"/>
        <v>0</v>
      </c>
      <c r="AC29" s="54">
        <f t="shared" si="93"/>
        <v>0</v>
      </c>
      <c r="AD29">
        <f t="shared" si="242"/>
        <v>0</v>
      </c>
      <c r="AE29">
        <f t="shared" si="94"/>
        <v>0</v>
      </c>
      <c r="AF29">
        <f t="shared" si="95"/>
        <v>0</v>
      </c>
      <c r="AG29" s="54">
        <f t="shared" si="96"/>
        <v>0</v>
      </c>
      <c r="AH29">
        <f t="shared" si="243"/>
        <v>0</v>
      </c>
      <c r="AI29">
        <f t="shared" si="97"/>
        <v>0</v>
      </c>
      <c r="AJ29">
        <f t="shared" si="98"/>
        <v>0</v>
      </c>
      <c r="AK29" s="54">
        <f t="shared" si="99"/>
        <v>0</v>
      </c>
      <c r="AL29">
        <f t="shared" si="244"/>
        <v>0</v>
      </c>
      <c r="AM29">
        <f t="shared" si="100"/>
        <v>0</v>
      </c>
      <c r="AN29">
        <f t="shared" si="101"/>
        <v>0</v>
      </c>
      <c r="AO29" s="54">
        <f t="shared" si="102"/>
        <v>0</v>
      </c>
      <c r="AP29">
        <f t="shared" si="245"/>
        <v>0</v>
      </c>
      <c r="AQ29">
        <f t="shared" si="103"/>
        <v>0</v>
      </c>
      <c r="AR29">
        <f t="shared" si="104"/>
        <v>0</v>
      </c>
      <c r="AS29" s="54">
        <f t="shared" si="105"/>
        <v>0</v>
      </c>
      <c r="AT29">
        <f t="shared" si="246"/>
        <v>0</v>
      </c>
      <c r="AU29">
        <f t="shared" si="106"/>
        <v>0</v>
      </c>
      <c r="AV29">
        <f t="shared" si="107"/>
        <v>0</v>
      </c>
      <c r="AW29" s="54">
        <f t="shared" si="108"/>
        <v>0</v>
      </c>
      <c r="AX29">
        <f t="shared" si="247"/>
        <v>0</v>
      </c>
      <c r="AY29">
        <f t="shared" si="109"/>
        <v>0</v>
      </c>
      <c r="AZ29">
        <f t="shared" si="110"/>
        <v>0</v>
      </c>
      <c r="BA29" s="54">
        <f t="shared" si="111"/>
        <v>0</v>
      </c>
      <c r="BB29">
        <f t="shared" si="248"/>
        <v>0</v>
      </c>
      <c r="BC29">
        <f t="shared" si="112"/>
        <v>0</v>
      </c>
      <c r="BD29">
        <f t="shared" si="113"/>
        <v>0</v>
      </c>
      <c r="BE29" s="54">
        <f t="shared" si="114"/>
        <v>0</v>
      </c>
      <c r="BF29">
        <f t="shared" si="249"/>
        <v>0</v>
      </c>
      <c r="BG29">
        <f t="shared" si="115"/>
        <v>0</v>
      </c>
      <c r="BH29">
        <f t="shared" si="116"/>
        <v>0</v>
      </c>
      <c r="BI29" s="54">
        <f t="shared" si="117"/>
        <v>0</v>
      </c>
      <c r="BJ29">
        <f t="shared" si="250"/>
        <v>0</v>
      </c>
      <c r="BK29">
        <f t="shared" si="118"/>
        <v>0</v>
      </c>
      <c r="BL29">
        <f t="shared" si="119"/>
        <v>0</v>
      </c>
      <c r="BM29" s="54">
        <f t="shared" si="120"/>
        <v>0</v>
      </c>
      <c r="BN29">
        <f t="shared" si="251"/>
        <v>0</v>
      </c>
      <c r="BO29">
        <f t="shared" si="121"/>
        <v>0</v>
      </c>
      <c r="BP29">
        <f t="shared" si="122"/>
        <v>0</v>
      </c>
      <c r="BQ29" s="54">
        <f t="shared" si="123"/>
        <v>0</v>
      </c>
      <c r="BR29">
        <f t="shared" si="252"/>
        <v>0</v>
      </c>
      <c r="BS29">
        <f t="shared" si="124"/>
        <v>0</v>
      </c>
      <c r="BT29">
        <f t="shared" si="125"/>
        <v>0</v>
      </c>
      <c r="BU29" s="54">
        <f t="shared" si="126"/>
        <v>0</v>
      </c>
      <c r="BV29">
        <f t="shared" si="253"/>
        <v>0</v>
      </c>
      <c r="BW29">
        <f t="shared" si="127"/>
        <v>0</v>
      </c>
      <c r="BX29">
        <f t="shared" si="128"/>
        <v>0</v>
      </c>
      <c r="BY29" s="54">
        <f t="shared" si="129"/>
        <v>0</v>
      </c>
      <c r="BZ29">
        <f t="shared" si="254"/>
        <v>0</v>
      </c>
      <c r="CA29">
        <f t="shared" si="130"/>
        <v>0</v>
      </c>
      <c r="CB29">
        <f t="shared" si="131"/>
        <v>0</v>
      </c>
      <c r="CC29" s="54">
        <f t="shared" si="132"/>
        <v>0</v>
      </c>
      <c r="CD29">
        <f t="shared" si="255"/>
        <v>0</v>
      </c>
      <c r="CE29">
        <f t="shared" si="133"/>
        <v>0</v>
      </c>
      <c r="CF29">
        <f t="shared" si="134"/>
        <v>0</v>
      </c>
      <c r="CG29" s="54">
        <f t="shared" si="135"/>
        <v>0</v>
      </c>
      <c r="CH29">
        <f t="shared" si="256"/>
        <v>0</v>
      </c>
      <c r="CI29">
        <f t="shared" si="136"/>
        <v>0</v>
      </c>
      <c r="CJ29">
        <f t="shared" si="137"/>
        <v>0</v>
      </c>
      <c r="CK29" s="54">
        <f t="shared" si="138"/>
        <v>0</v>
      </c>
      <c r="CL29">
        <f t="shared" si="257"/>
        <v>0</v>
      </c>
      <c r="CM29">
        <f t="shared" si="139"/>
        <v>0</v>
      </c>
      <c r="CN29">
        <f t="shared" si="140"/>
        <v>0</v>
      </c>
      <c r="CO29" s="54">
        <f t="shared" si="141"/>
        <v>0</v>
      </c>
      <c r="CP29">
        <f t="shared" si="258"/>
        <v>0</v>
      </c>
      <c r="CQ29">
        <f t="shared" si="142"/>
        <v>0</v>
      </c>
      <c r="CR29">
        <f t="shared" si="143"/>
        <v>0</v>
      </c>
      <c r="CS29" s="54">
        <f t="shared" si="144"/>
        <v>0</v>
      </c>
      <c r="CT29">
        <f t="shared" si="259"/>
        <v>0</v>
      </c>
      <c r="CU29">
        <f t="shared" si="145"/>
        <v>0</v>
      </c>
      <c r="CV29">
        <f t="shared" si="146"/>
        <v>0</v>
      </c>
      <c r="CW29" s="54"/>
      <c r="CX29">
        <f t="shared" si="260"/>
        <v>0</v>
      </c>
      <c r="CY29">
        <f t="shared" si="231"/>
        <v>0</v>
      </c>
      <c r="DA29" s="54">
        <f t="shared" si="147"/>
        <v>0</v>
      </c>
      <c r="DF29">
        <f t="shared" si="232"/>
        <v>0</v>
      </c>
      <c r="DG29">
        <f t="shared" si="148"/>
        <v>0</v>
      </c>
      <c r="DI29">
        <f t="shared" si="149"/>
        <v>0</v>
      </c>
      <c r="DJ29">
        <f t="shared" si="150"/>
        <v>0</v>
      </c>
      <c r="DK29">
        <f t="shared" si="151"/>
        <v>0</v>
      </c>
      <c r="DL29">
        <f t="shared" si="152"/>
        <v>0</v>
      </c>
      <c r="DN29">
        <f t="shared" si="233"/>
        <v>-1</v>
      </c>
      <c r="DO29">
        <f t="shared" si="234"/>
        <v>0</v>
      </c>
      <c r="DP29">
        <f t="shared" si="153"/>
        <v>0</v>
      </c>
      <c r="DQ29">
        <f t="shared" si="235"/>
        <v>-1</v>
      </c>
      <c r="DR29">
        <f t="shared" si="236"/>
        <v>0</v>
      </c>
      <c r="DS29">
        <f t="shared" si="154"/>
        <v>0</v>
      </c>
      <c r="DT29" s="74">
        <v>9</v>
      </c>
      <c r="DU29" s="75">
        <f>SUM(DT$21:DT29)</f>
        <v>45</v>
      </c>
      <c r="DV29">
        <f t="shared" si="237"/>
        <v>0</v>
      </c>
      <c r="DW29">
        <f t="shared" si="238"/>
        <v>0</v>
      </c>
      <c r="DX29">
        <f t="shared" si="155"/>
        <v>0</v>
      </c>
      <c r="DY29">
        <f t="shared" si="156"/>
        <v>0</v>
      </c>
      <c r="DZ29">
        <f t="shared" si="239"/>
        <v>0</v>
      </c>
      <c r="EB29">
        <f t="shared" si="157"/>
        <v>0</v>
      </c>
      <c r="EC29">
        <f t="shared" si="158"/>
        <v>0</v>
      </c>
      <c r="ED29">
        <f t="shared" si="159"/>
        <v>0</v>
      </c>
      <c r="EF29">
        <f t="shared" si="160"/>
        <v>0</v>
      </c>
      <c r="EG29">
        <f t="shared" si="161"/>
        <v>0</v>
      </c>
      <c r="EH29">
        <f t="shared" si="162"/>
        <v>0</v>
      </c>
      <c r="EJ29">
        <f t="shared" si="163"/>
        <v>0</v>
      </c>
      <c r="EK29">
        <f t="shared" si="164"/>
        <v>0</v>
      </c>
      <c r="EL29">
        <f t="shared" si="165"/>
        <v>0</v>
      </c>
      <c r="EN29">
        <f t="shared" si="166"/>
        <v>0</v>
      </c>
      <c r="EO29">
        <f t="shared" si="167"/>
        <v>0</v>
      </c>
      <c r="EP29">
        <f t="shared" si="168"/>
        <v>0</v>
      </c>
      <c r="ER29">
        <f t="shared" si="169"/>
        <v>0</v>
      </c>
      <c r="ES29">
        <f t="shared" si="170"/>
        <v>0</v>
      </c>
      <c r="ET29">
        <f t="shared" si="171"/>
        <v>0</v>
      </c>
      <c r="EV29">
        <f t="shared" si="172"/>
        <v>0</v>
      </c>
      <c r="EW29">
        <f t="shared" si="173"/>
        <v>0</v>
      </c>
      <c r="EX29">
        <f t="shared" si="174"/>
        <v>0</v>
      </c>
      <c r="EZ29">
        <f t="shared" si="175"/>
        <v>0</v>
      </c>
      <c r="FA29">
        <f t="shared" si="176"/>
        <v>0</v>
      </c>
      <c r="FB29">
        <f t="shared" si="177"/>
        <v>0</v>
      </c>
      <c r="FD29">
        <f t="shared" si="178"/>
        <v>0</v>
      </c>
      <c r="FE29">
        <f t="shared" si="179"/>
        <v>0</v>
      </c>
      <c r="FF29">
        <f t="shared" si="180"/>
        <v>0</v>
      </c>
      <c r="FH29">
        <f t="shared" si="181"/>
        <v>0</v>
      </c>
      <c r="FI29">
        <f t="shared" si="182"/>
        <v>0</v>
      </c>
      <c r="FJ29">
        <f t="shared" si="183"/>
        <v>0</v>
      </c>
      <c r="FL29">
        <f t="shared" si="184"/>
        <v>0</v>
      </c>
      <c r="FM29">
        <f t="shared" si="185"/>
        <v>0</v>
      </c>
      <c r="FN29">
        <f t="shared" si="186"/>
        <v>0</v>
      </c>
      <c r="FP29">
        <f t="shared" si="187"/>
        <v>0</v>
      </c>
      <c r="FQ29">
        <f t="shared" si="188"/>
        <v>0</v>
      </c>
      <c r="FR29">
        <f t="shared" si="189"/>
        <v>0</v>
      </c>
      <c r="FT29">
        <f t="shared" si="190"/>
        <v>0</v>
      </c>
      <c r="FU29">
        <f t="shared" si="191"/>
        <v>0</v>
      </c>
      <c r="FV29">
        <f t="shared" si="192"/>
        <v>0</v>
      </c>
      <c r="FX29">
        <f t="shared" si="193"/>
        <v>0</v>
      </c>
      <c r="FY29">
        <f t="shared" si="194"/>
        <v>0</v>
      </c>
      <c r="FZ29">
        <f t="shared" si="195"/>
        <v>0</v>
      </c>
      <c r="GB29">
        <f t="shared" si="196"/>
        <v>0</v>
      </c>
      <c r="GC29">
        <f t="shared" si="197"/>
        <v>0</v>
      </c>
      <c r="GD29">
        <f t="shared" si="198"/>
        <v>0</v>
      </c>
      <c r="GF29">
        <f t="shared" si="199"/>
        <v>0</v>
      </c>
      <c r="GG29">
        <f t="shared" si="200"/>
        <v>0</v>
      </c>
      <c r="GH29">
        <f t="shared" si="201"/>
        <v>0</v>
      </c>
      <c r="GJ29">
        <f t="shared" si="202"/>
        <v>0</v>
      </c>
      <c r="GK29">
        <f t="shared" si="203"/>
        <v>0</v>
      </c>
      <c r="GL29">
        <f t="shared" si="204"/>
        <v>0</v>
      </c>
      <c r="GN29">
        <f t="shared" si="205"/>
        <v>0</v>
      </c>
      <c r="GO29">
        <f t="shared" si="206"/>
        <v>0</v>
      </c>
      <c r="GP29">
        <f t="shared" si="207"/>
        <v>0</v>
      </c>
      <c r="GR29">
        <f t="shared" si="208"/>
        <v>0</v>
      </c>
      <c r="GS29">
        <f t="shared" si="209"/>
        <v>0</v>
      </c>
      <c r="GT29">
        <f t="shared" si="210"/>
        <v>0</v>
      </c>
      <c r="GV29">
        <f t="shared" si="211"/>
        <v>0</v>
      </c>
      <c r="GW29">
        <f t="shared" si="212"/>
        <v>0</v>
      </c>
      <c r="GX29">
        <f t="shared" si="213"/>
        <v>0</v>
      </c>
      <c r="GZ29">
        <f t="shared" si="214"/>
        <v>0</v>
      </c>
      <c r="HA29">
        <f t="shared" si="215"/>
        <v>0</v>
      </c>
      <c r="HB29">
        <f t="shared" si="216"/>
        <v>0</v>
      </c>
      <c r="HD29">
        <f t="shared" si="217"/>
        <v>0</v>
      </c>
      <c r="HE29">
        <f t="shared" si="218"/>
        <v>0</v>
      </c>
      <c r="HF29">
        <f t="shared" si="219"/>
        <v>1</v>
      </c>
    </row>
    <row r="30" spans="2:215">
      <c r="B30" t="s">
        <v>145</v>
      </c>
      <c r="C30">
        <f t="shared" ref="C30:U30" si="262">IF($I14&gt;0,C29,IF($I13&gt;0,C28,IF($I12&gt;0,C27,IF($I11&gt;0,C26,IF($I10&gt;0,C25,IF($I9&gt;0,C24,IF($I8&gt;0,C23,IF($I7&gt;0,C22,C21))))))))</f>
        <v>0</v>
      </c>
      <c r="D30">
        <f t="shared" si="262"/>
        <v>12</v>
      </c>
      <c r="E30">
        <f t="shared" si="262"/>
        <v>37.499999999999993</v>
      </c>
      <c r="F30">
        <f t="shared" si="262"/>
        <v>0</v>
      </c>
      <c r="G30">
        <f t="shared" si="262"/>
        <v>3</v>
      </c>
      <c r="H30">
        <f t="shared" si="262"/>
        <v>18</v>
      </c>
      <c r="I30">
        <f t="shared" si="262"/>
        <v>0</v>
      </c>
      <c r="J30">
        <f t="shared" si="262"/>
        <v>0</v>
      </c>
      <c r="K30">
        <f t="shared" si="262"/>
        <v>7094</v>
      </c>
      <c r="L30">
        <f t="shared" si="262"/>
        <v>0</v>
      </c>
      <c r="M30">
        <f t="shared" si="262"/>
        <v>0</v>
      </c>
      <c r="N30">
        <f t="shared" si="262"/>
        <v>0</v>
      </c>
      <c r="O30">
        <f t="shared" si="262"/>
        <v>0</v>
      </c>
      <c r="P30">
        <f t="shared" si="262"/>
        <v>0</v>
      </c>
      <c r="Q30">
        <f t="shared" si="262"/>
        <v>0</v>
      </c>
      <c r="R30">
        <f t="shared" si="262"/>
        <v>0</v>
      </c>
      <c r="S30">
        <f t="shared" si="262"/>
        <v>3</v>
      </c>
      <c r="T30">
        <f t="shared" si="262"/>
        <v>0</v>
      </c>
      <c r="U30" s="2">
        <f t="shared" si="262"/>
        <v>788.22222222222217</v>
      </c>
      <c r="AG30" s="77"/>
      <c r="AH30" s="77"/>
      <c r="DF30">
        <v>0</v>
      </c>
      <c r="DT30" s="74">
        <v>10</v>
      </c>
      <c r="DU30" s="75">
        <f>SUM(DT$21:DT30)</f>
        <v>55</v>
      </c>
    </row>
    <row r="31" spans="2:215" s="27" customFormat="1" ht="13.5" thickBot="1">
      <c r="S31" s="27" t="s">
        <v>151</v>
      </c>
      <c r="T31" s="27">
        <f>MAX(T21:T30)</f>
        <v>0</v>
      </c>
      <c r="U31" s="26"/>
      <c r="AG31" s="78"/>
      <c r="AH31" s="78"/>
      <c r="DT31" s="76">
        <v>11</v>
      </c>
      <c r="DU31" s="75">
        <f>SUM(DT$21:DT31)</f>
        <v>66</v>
      </c>
    </row>
    <row r="32" spans="2:215">
      <c r="B32" s="5" t="s">
        <v>51</v>
      </c>
    </row>
    <row r="33" spans="2:116" ht="13.5" thickBot="1">
      <c r="R33" t="s">
        <v>180</v>
      </c>
      <c r="S33" t="s">
        <v>167</v>
      </c>
      <c r="T33" t="s">
        <v>168</v>
      </c>
      <c r="U33" s="46"/>
      <c r="V33" s="5" t="s">
        <v>162</v>
      </c>
      <c r="W33" t="s">
        <v>163</v>
      </c>
      <c r="X33" t="s">
        <v>162</v>
      </c>
      <c r="Y33" s="99" t="s">
        <v>173</v>
      </c>
      <c r="CY33" t="s">
        <v>169</v>
      </c>
      <c r="CZ33" s="5" t="s">
        <v>170</v>
      </c>
      <c r="DA33" s="97" t="s">
        <v>171</v>
      </c>
      <c r="DB33" t="s">
        <v>172</v>
      </c>
      <c r="DC33" s="98">
        <v>0.56999999999999995</v>
      </c>
      <c r="DD33" t="s">
        <v>177</v>
      </c>
      <c r="DF33" t="s">
        <v>205</v>
      </c>
      <c r="DH33" s="36" t="s">
        <v>327</v>
      </c>
      <c r="DI33" s="5"/>
      <c r="DJ33" s="54"/>
      <c r="DK33" s="54" t="s">
        <v>334</v>
      </c>
      <c r="DL33">
        <v>57</v>
      </c>
    </row>
    <row r="34" spans="2:116">
      <c r="B34" s="47"/>
      <c r="C34" s="31" t="s">
        <v>53</v>
      </c>
      <c r="D34" s="30"/>
      <c r="E34" s="30"/>
      <c r="F34" s="31" t="s">
        <v>54</v>
      </c>
      <c r="G34" s="30"/>
      <c r="H34" s="30"/>
      <c r="I34" s="30"/>
      <c r="J34" s="30"/>
      <c r="K34" s="31" t="s">
        <v>54</v>
      </c>
      <c r="L34" s="30"/>
      <c r="M34" s="30"/>
      <c r="N34" s="30"/>
      <c r="O34" s="30"/>
      <c r="P34" s="30"/>
      <c r="Q34" s="38" t="s">
        <v>54</v>
      </c>
      <c r="R34">
        <f t="shared" ref="R34:R42" si="263">IF(DF21&gt;0,G6-$AC$99,0)</f>
        <v>1930</v>
      </c>
      <c r="S34">
        <f>N6</f>
        <v>0</v>
      </c>
      <c r="T34" s="16">
        <v>1</v>
      </c>
      <c r="U34" s="24" t="s">
        <v>161</v>
      </c>
      <c r="V34">
        <f>IF(Y6&gt;0,0,IF(W21=1,IF(S111&gt;2,U21-$AC$114,U21-$AC$77-$S34-$AC$92+$AC$91),0))</f>
        <v>495.16666666666663</v>
      </c>
      <c r="W34">
        <f>MAX(IF(V34=0,0,IF(U21-V34-$AC$76&lt;0,-U21+V34+$AC$76,0)),S34+V34+FE6-U21)</f>
        <v>0</v>
      </c>
      <c r="X34">
        <f>IF(V34&gt;0,V34-$DB34,0)</f>
        <v>495.16666666666663</v>
      </c>
      <c r="Y34">
        <f>IF(V34&gt;0,X34/U21*100,0)</f>
        <v>87.769571639586403</v>
      </c>
      <c r="Z34">
        <f>IF(AC6&gt;0,0,IF(AA21-$DG6=1,IF(S111&gt;2,Y21-$AC$114,Y21-$AC$77-$S34-$AC$92+$AC$91),IF(AA21&gt;1,V34-$AC$78,0)))</f>
        <v>464.16666666666663</v>
      </c>
      <c r="AA34">
        <f>MAX(IF(Z34=0,0,IF(Y21-Z34-$AC$76&lt;0,-Y21+Z34+$AC$76,0)),IF(Y6=1,S34+Z34+FE6-Y21))</f>
        <v>0</v>
      </c>
      <c r="AB34">
        <f>IF(Z34&gt;0,Z34-$DB34,0)</f>
        <v>464.16666666666663</v>
      </c>
      <c r="AC34">
        <f>IF(Z34&gt;0,AB34/Y21*100,0)</f>
        <v>82.274741506646976</v>
      </c>
      <c r="AD34">
        <f t="shared" ref="AD34:AD42" si="264">IF(AG6&gt;0,0,IF(AE21-$DG6=1,AC21-$AC$77-$S34,IF(AE21&gt;1,Z34-$AC$78,0)))</f>
        <v>433.16666666666663</v>
      </c>
      <c r="AE34">
        <f>IF(AD34=0,0,IF(AC21-AD34-$AC$76&lt;0,-AC21+AD34+$AC$76,0))</f>
        <v>0</v>
      </c>
      <c r="AF34">
        <f>IF(AD34&gt;0,AD34-$DB34,0)</f>
        <v>433.16666666666663</v>
      </c>
      <c r="AG34">
        <f>IF(AD34&gt;0,AF34/AC21*100,0)</f>
        <v>76.779911373707534</v>
      </c>
      <c r="AH34">
        <f t="shared" ref="AH34:AH42" si="265">IF(AK6&gt;0,0,IF(AI21-$DG6=1,AG21-$AC$77-$S34,IF(AI21&gt;1,AD34-$AC$78,0)))</f>
        <v>0</v>
      </c>
      <c r="AI34">
        <f>IF(AH34=0,0,IF(AG21-AH34-$AC$76&lt;0,-AG21+AH34+$AC$76,0))</f>
        <v>0</v>
      </c>
      <c r="AJ34">
        <f>IF(AH34&gt;0,AH34-$DB34,0)</f>
        <v>0</v>
      </c>
      <c r="AK34">
        <f>IF(AH34&gt;0,AJ34/AG21*100,0)</f>
        <v>0</v>
      </c>
      <c r="AL34">
        <f t="shared" ref="AL34:AL42" si="266">IF(AO6&gt;0,0,IF(AM21-$DG6=1,AK21-$AC$77-$S34,IF(AM21&gt;1,AH34-$AC$78,0)))</f>
        <v>0</v>
      </c>
      <c r="AM34">
        <f>IF(AL34=0,0,IF(AK21-AL34-$AC$76&lt;0,-AK21+AL34+$AC$76,0))</f>
        <v>0</v>
      </c>
      <c r="AN34">
        <f>IF(AL34&gt;0,AL34-$DB34,0)</f>
        <v>0</v>
      </c>
      <c r="AO34">
        <f>IF(AL34&gt;0,AN34/AK21*100,0)</f>
        <v>0</v>
      </c>
      <c r="AP34">
        <f t="shared" ref="AP34:AP42" si="267">IF(AS6&gt;0,0,IF(AQ21-$DG6=1,AO21-$AC$77-$S34,IF(AQ21&gt;1,AL34-$AC$78,0)))</f>
        <v>0</v>
      </c>
      <c r="AQ34">
        <f>IF(AP34=0,0,IF(AO21-AP34-$AC$76&lt;0,-AO21+AP34+$AC$76,0))</f>
        <v>0</v>
      </c>
      <c r="AR34">
        <f>IF(AP34&gt;0,AP34-$DB34,0)</f>
        <v>0</v>
      </c>
      <c r="AS34">
        <f>IF(AP34&gt;0,AR34/AO21*100,0)</f>
        <v>0</v>
      </c>
      <c r="AT34">
        <f t="shared" ref="AT34:AT42" si="268">IF(AW6&gt;0,0,IF(AU21-$DG6=1,AS21-$AC$77-$S34,IF(AU21&gt;1,AP34-$AC$78,0)))</f>
        <v>0</v>
      </c>
      <c r="AU34">
        <f>IF(AT34=0,0,IF(AS21-AT34-$AC$76&lt;0,-AS21+AT34+$AC$76,0))</f>
        <v>0</v>
      </c>
      <c r="AV34">
        <f>IF(AT34&gt;0,AT34-$DB34,0)</f>
        <v>0</v>
      </c>
      <c r="AW34">
        <f>IF(AT34&gt;0,AV34/AS21*100,0)</f>
        <v>0</v>
      </c>
      <c r="AX34">
        <f t="shared" ref="AX34:AX42" si="269">IF(BA6&gt;0,0,IF(AY21-$DG6=1,AW21-$AC$77-$S34,IF(AY21&gt;1,AT34-$AC$78,0)))</f>
        <v>0</v>
      </c>
      <c r="AY34">
        <f>IF(AX34=0,0,IF(AW21-AX34-$AC$76&lt;0,-AW21+AX34+$AC$76,0))</f>
        <v>0</v>
      </c>
      <c r="AZ34">
        <f>IF(AX34&gt;0,AX34-$DB34,0)</f>
        <v>0</v>
      </c>
      <c r="BA34">
        <f>IF(AX34&gt;0,AZ34/AW21*100,0)</f>
        <v>0</v>
      </c>
      <c r="BB34">
        <f t="shared" ref="BB34:BB42" si="270">IF(BE6&gt;0,0,IF(BC21-$DG6=1,BA21-$AC$77-$S34,IF(BC21&gt;1,AX34-$AC$78,0)))</f>
        <v>0</v>
      </c>
      <c r="BC34">
        <f>IF(BB34=0,0,IF(BA21-BB34-$AC$76&lt;0,-BA21+BB34+$AC$76,0))</f>
        <v>0</v>
      </c>
      <c r="BD34">
        <f>IF(BB34&gt;0,BB34-$DB34,0)</f>
        <v>0</v>
      </c>
      <c r="BE34">
        <f>IF(BB34&gt;0,BD34/BA21*100,0)</f>
        <v>0</v>
      </c>
      <c r="BF34">
        <f t="shared" ref="BF34:BF42" si="271">IF(BI6&gt;0,0,IF(BG21-$DG6=1,BE21-$AC$77-$S34,IF(BG21&gt;1,BB34-$AC$78,0)))</f>
        <v>0</v>
      </c>
      <c r="BG34">
        <f>IF(BF34=0,0,IF(BE21-BF34-$AC$76&lt;0,-BE21+BF34+$AC$76,0))</f>
        <v>0</v>
      </c>
      <c r="BH34">
        <f>IF(BF34&gt;0,BF34-$DB34,0)</f>
        <v>0</v>
      </c>
      <c r="BI34">
        <f>IF(BF34&gt;0,BH34/BE21*100,0)</f>
        <v>0</v>
      </c>
      <c r="BJ34">
        <f t="shared" ref="BJ34:BJ42" si="272">IF(BM6&gt;0,0,IF(BK21-$DG6=1,BI21-$AC$77-$S34,IF(BK21&gt;1,BF34-$AC$78,0)))</f>
        <v>0</v>
      </c>
      <c r="BK34">
        <f>IF(BJ34=0,0,IF(BI21-BJ34-$AC$76&lt;0,-BI21+BJ34+$AC$76,0))</f>
        <v>0</v>
      </c>
      <c r="BL34">
        <f>IF(BJ34&gt;0,BJ34-$DB34,0)</f>
        <v>0</v>
      </c>
      <c r="BM34">
        <f>IF(BJ34&gt;0,BL34/BI21*100,0)</f>
        <v>0</v>
      </c>
      <c r="BN34">
        <f t="shared" ref="BN34:BN42" si="273">IF(BQ6&gt;0,0,IF(BO21-$DG6=1,BM21-$AC$77-$S34,IF(BO21&gt;1,BJ34-$AC$78,0)))</f>
        <v>0</v>
      </c>
      <c r="BO34">
        <f>IF(BN34=0,0,IF(BM21-BN34-$AC$76&lt;0,-BM21+BN34+$AC$76,0))</f>
        <v>0</v>
      </c>
      <c r="BP34">
        <f>IF(BN34&gt;0,BN34-$DB34,0)</f>
        <v>0</v>
      </c>
      <c r="BQ34">
        <f>IF(BN34&gt;0,BP34/BM21*100,0)</f>
        <v>0</v>
      </c>
      <c r="BR34">
        <f t="shared" ref="BR34:BR42" si="274">IF(BU6&gt;0,0,IF(BS21-$DG6=1,BQ21-$AC$77-$S34,IF(BS21&gt;1,BN34-$AC$78,0)))</f>
        <v>0</v>
      </c>
      <c r="BS34">
        <f>IF(BR34=0,0,IF(BQ21-BR34-$AC$76&lt;0,-BQ21+BR34+$AC$76,0))</f>
        <v>0</v>
      </c>
      <c r="BT34">
        <f>IF(BR34&gt;0,BR34-$DB34,0)</f>
        <v>0</v>
      </c>
      <c r="BU34">
        <f>IF(BR34&gt;0,BT34/BQ21*100,0)</f>
        <v>0</v>
      </c>
      <c r="BV34">
        <f t="shared" ref="BV34:BV42" si="275">IF(BY6&gt;0,0,IF(BW21-$DG6=1,BU21-$AC$77-$S34,IF(BW21&gt;1,BR34-$AC$78,0)))</f>
        <v>0</v>
      </c>
      <c r="BW34">
        <f>IF(BV34=0,0,IF(BU21-BV34-$AC$76&lt;0,-BU21+BV34+$AC$76,0))</f>
        <v>0</v>
      </c>
      <c r="BX34">
        <f>IF(BV34&gt;0,BV34-$DB34,0)</f>
        <v>0</v>
      </c>
      <c r="BY34">
        <f>IF(BV34&gt;0,BX34/BU21*100,0)</f>
        <v>0</v>
      </c>
      <c r="BZ34">
        <f t="shared" ref="BZ34:BZ42" si="276">IF(CC6&gt;0,0,IF(CA21-$DG6=1,BY21-$AC$77-$S34,IF(CA21&gt;1,BV34-$AC$78,0)))</f>
        <v>0</v>
      </c>
      <c r="CA34">
        <f>IF(BZ34=0,0,IF(BY21-BZ34-$AC$76&lt;0,-BY21+BZ34+$AC$76,0))</f>
        <v>0</v>
      </c>
      <c r="CB34">
        <f>IF(BZ34&gt;0,BZ34-$DB34,0)</f>
        <v>0</v>
      </c>
      <c r="CC34">
        <f>IF(BZ34&gt;0,CB34/BY21*100,0)</f>
        <v>0</v>
      </c>
      <c r="CD34">
        <f t="shared" ref="CD34:CD42" si="277">IF(CG6&gt;0,0,IF(CE21-$DG6=1,CC21-$AC$77-$S34,IF(CE21&gt;1,BZ34-$AC$78,0)))</f>
        <v>0</v>
      </c>
      <c r="CE34">
        <f>IF(CD34=0,0,IF(CC21-CD34-$AC$76&lt;0,-CC21+CD34+$AC$76,0))</f>
        <v>0</v>
      </c>
      <c r="CF34">
        <f>IF(CD34&gt;0,CD34-$DB34,0)</f>
        <v>0</v>
      </c>
      <c r="CG34">
        <f>IF(CD34&gt;0,CF34/CC21*100,0)</f>
        <v>0</v>
      </c>
      <c r="CH34">
        <f t="shared" ref="CH34:CH42" si="278">IF(CK6&gt;0,0,IF(CI21-$DG6=1,CG21-$AC$77-$S34,IF(CI21&gt;1,CD34-$AC$78,0)))</f>
        <v>0</v>
      </c>
      <c r="CI34">
        <f>IF(CH34=0,0,IF(CG21-CH34-$AC$76&lt;0,-CG21+CH34+$AC$76,0))</f>
        <v>0</v>
      </c>
      <c r="CJ34">
        <f>IF(CH34&gt;0,CH34-$DB34,0)</f>
        <v>0</v>
      </c>
      <c r="CK34">
        <f>IF(CH34&gt;0,CJ34/CG21*100,0)</f>
        <v>0</v>
      </c>
      <c r="CL34">
        <f t="shared" ref="CL34:CL42" si="279">IF(CO6&gt;0,0,IF(CM21-$DG6=1,CK21-$AC$77-$S34,IF(CM21&gt;1,CH34-$AC$78,0)))</f>
        <v>0</v>
      </c>
      <c r="CM34">
        <f>IF(CL34=0,0,IF(CK21-CL34-$AC$76&lt;0,-CK21+CL34+$AC$76,0))</f>
        <v>0</v>
      </c>
      <c r="CN34">
        <f>IF(CL34&gt;0,CL34-$DB34,0)</f>
        <v>0</v>
      </c>
      <c r="CO34">
        <f>IF(CL34&gt;0,CN34/CK21*100,0)</f>
        <v>0</v>
      </c>
      <c r="CP34">
        <f t="shared" ref="CP34:CP42" si="280">IF(CS6&gt;0,0,IF(CQ21-$DG6=1,CO21-$AC$77-$S34,IF(CQ21&gt;1,CL34-$AC$78,0)))</f>
        <v>0</v>
      </c>
      <c r="CQ34">
        <f>IF(CP34=0,0,IF(CO21-CP34-$AC$76&lt;0,-CO21+CP34+$AC$76,0))</f>
        <v>0</v>
      </c>
      <c r="CR34">
        <f>IF(CP34&gt;0,CP34-$DB34,0)</f>
        <v>0</v>
      </c>
      <c r="CS34">
        <f>IF(CP34&gt;0,CR34/CO21*100,0)</f>
        <v>0</v>
      </c>
      <c r="CT34">
        <f t="shared" ref="CT34:CT42" si="281">IF(CW6&gt;0,0,IF(CU21-$DG6=1,CS21-$AC$77-$S34,IF(CU21&gt;1,CP34-$AC$78,0)))</f>
        <v>0</v>
      </c>
      <c r="CU34">
        <f>IF(CT34=0,0,IF(CS21-CT34-$AC$76&lt;0,-CS21+CT34+$AC$76,0))</f>
        <v>0</v>
      </c>
      <c r="CV34">
        <f>IF(CT34&gt;0,CT34-$DB34,0)</f>
        <v>0</v>
      </c>
      <c r="CW34">
        <f>IF(CT34&gt;0,CV34/CS21*100,0)</f>
        <v>0</v>
      </c>
      <c r="CZ34" s="7">
        <f>MAX(W34,AA34,AE34,AI34,AM34,AQ34,AU34,AY34,BC34,BG34,BK34,BO34,BS34,BW34,CA34,CE34,CI34,CM34,CQ34,CU34)</f>
        <v>0</v>
      </c>
      <c r="DA34">
        <f t="shared" ref="DA34:DA41" si="282">IF(CY35&gt;0,MAX(CZ34,DA35),CZ34)</f>
        <v>0</v>
      </c>
      <c r="DB34">
        <f>IF(CY34&gt;0,MAX(DA34,DB33),DA34)</f>
        <v>0</v>
      </c>
      <c r="DC34">
        <f>MIN(IF(Y34=0,100,Y34),IF(AC34=0,100,AC34),IF(AG34=0,100,AG34),IF(AK34=0,100,AK34),IF(AO34=0,100,AO34),IF(AS34=0,100,AS34),IF(AW34=0,100,AW34),IF(BA34=0,100,BA34),IF(BE34=0,100,BE34),IF(BI34=0,100,BI34),IF(BM34=0,100,BM34),IF(BQ34=0,100,BQ34),IF(BU34=0,100,BU34),IF(BY34=0,100,BY34),IF(CC34=0,100,CC34),IF(CG34=0,100,CG34),IF(CK34=0,100,CK34),IF(CO34=0,100,CO34),IF(CS34=0,100,CS34),IF(CW34=0,100,CW34))</f>
        <v>76.779911373707534</v>
      </c>
      <c r="DD34">
        <f t="shared" ref="DD34:DD53" si="283">MIN(IF(V34=0,1000,V34),IF(Z34=0,1000,Z34),IF(AD34=0,1000,AD34),IF(AH34=0,1000,AH34),IF(AL34=0,1000,AL34),IF(AP34=0,1000,AP34),IF(AT34=0,1000,AT34),IF(AX34=0,1000,AX34),IF(BB34=0,1000,BB34),IF(BF34=0,1000,BF34),IF(BJ34=0,1000,BJ34),IF(BN34=0,1000,BN34),IF(BR34=0,1000,BR34),IF(BV34=0,1000,BV34),IF(BZ34=0,1000,BZ34),IF(CD34=0,1000,CD34),IF(CH34=0,1000,CH34),IF(CL34=0,1000,CL34),IF(CP34=0,1000,CP34),IF(CT34=0,1000,CT34))</f>
        <v>433.16666666666663</v>
      </c>
      <c r="DF34">
        <f>MAX(X34,AB34,AF34,AJ34,AN34,AR34,AV34,AZ34,BD34,BH34,BL34,BP34,BT34,BX34,CB34,CF34,CJ34,CN34,CR34,CV34)</f>
        <v>495.16666666666663</v>
      </c>
      <c r="DH34" s="7">
        <f>H6+DH35*K7-DG6</f>
        <v>3</v>
      </c>
      <c r="DK34" t="str">
        <f>IF(MIN(DC34,DC45)&lt;$DL$33,"Rail quide is too close to the hinge","OK")</f>
        <v>OK</v>
      </c>
    </row>
    <row r="35" spans="2:116">
      <c r="B35" s="32"/>
      <c r="C35" s="17" t="s">
        <v>120</v>
      </c>
      <c r="D35" s="7"/>
      <c r="E35" s="39" t="str">
        <f>IF(B6=6,IF(H15&gt;F35,"Too high glazing height for 6mm glass","OK"),"OK")</f>
        <v>OK</v>
      </c>
      <c r="F35" s="91">
        <v>2100</v>
      </c>
      <c r="H35" s="7" t="s">
        <v>56</v>
      </c>
      <c r="I35" s="7"/>
      <c r="J35" s="39" t="str">
        <f>IF(M130=0,"OK",IF(LARGE(M130:M159,MAX(H130:H159))&lt;K35,"Too narrow glass pane","OK"))</f>
        <v>OK</v>
      </c>
      <c r="K35" s="92">
        <v>300</v>
      </c>
      <c r="L35" s="7"/>
      <c r="M35" s="7"/>
      <c r="N35" s="7" t="s">
        <v>139</v>
      </c>
      <c r="O35" s="7"/>
      <c r="P35" s="50" t="str">
        <f>IF(SUM(Q50:Q58)&gt;0,"There in not glass pane on side.","OK")</f>
        <v>OK</v>
      </c>
      <c r="Q35" s="33"/>
      <c r="R35">
        <f t="shared" si="263"/>
        <v>0</v>
      </c>
      <c r="S35">
        <f t="shared" ref="S35:S42" si="284">N7</f>
        <v>0</v>
      </c>
      <c r="T35" s="16">
        <v>2</v>
      </c>
      <c r="U35" s="24" t="s">
        <v>161</v>
      </c>
      <c r="V35">
        <f>IF(Y7&gt;0,0,IF(W22=1,IF(S112&gt;2,U22-$AC$114,U22-$AC$77-$S35-$AC$92+$AC$91),IF($CY35&gt;0,$CY35-$AC$78,0)))</f>
        <v>0</v>
      </c>
      <c r="W35">
        <f>MAX(IF(V35=0,0,IF(U22-V35-$AC$76&lt;0,-U22+V35+$AC$76,0)),S35+V35+FE7-U22)</f>
        <v>0</v>
      </c>
      <c r="X35">
        <f t="shared" ref="X35:X53" si="285">IF(V35&gt;0,V35-$DB35,0)</f>
        <v>0</v>
      </c>
      <c r="Y35">
        <f t="shared" ref="Y35:Y42" si="286">IF(V35&gt;0,X35/U22*100,0)</f>
        <v>0</v>
      </c>
      <c r="Z35">
        <f>IF(AC7&gt;0,0,IF(AA22-$DG7=1,IF(S112&gt;2,Y22-$AC$114,Y22-$AC$77-$S35-$AC$92+$AC$91),IF(AA22&gt;1,V35-$AC$78,0)))</f>
        <v>0</v>
      </c>
      <c r="AA35">
        <f t="shared" ref="AA35:AA42" si="287">MAX(IF(Z35=0,0,IF(Y22-Z35-$AC$76&lt;0,-Y22+Z35+$AC$76,0)),IF(Y7=1,S35+Z35+FE7-Y22))</f>
        <v>0</v>
      </c>
      <c r="AB35">
        <f t="shared" ref="AB35:AB53" si="288">IF(Z35&gt;0,Z35-$DB35,0)</f>
        <v>0</v>
      </c>
      <c r="AC35">
        <f t="shared" ref="AC35:AC42" si="289">IF(Z35&gt;0,AB35/Y22*100,0)</f>
        <v>0</v>
      </c>
      <c r="AD35">
        <f t="shared" si="264"/>
        <v>0</v>
      </c>
      <c r="AE35">
        <f t="shared" ref="AE35:AE42" si="290">IF(AD35=0,0,IF(AC22-AD35-$AC$76&lt;0,-AC22+AD35+$AC$76,0))</f>
        <v>0</v>
      </c>
      <c r="AF35">
        <f t="shared" ref="AF35:AF53" si="291">IF(AD35&gt;0,AD35-$DB35,0)</f>
        <v>0</v>
      </c>
      <c r="AG35">
        <f t="shared" ref="AG35:AG42" si="292">IF(AD35&gt;0,AF35/AC22*100,0)</f>
        <v>0</v>
      </c>
      <c r="AH35">
        <f t="shared" si="265"/>
        <v>0</v>
      </c>
      <c r="AI35">
        <f t="shared" ref="AI35:AI42" si="293">IF(AH35=0,0,IF(AG22-AH35-$AC$76&lt;0,-AG22+AH35+$AC$76,0))</f>
        <v>0</v>
      </c>
      <c r="AJ35">
        <f t="shared" ref="AJ35:AJ53" si="294">IF(AH35&gt;0,AH35-$DB35,0)</f>
        <v>0</v>
      </c>
      <c r="AK35">
        <f t="shared" ref="AK35:AK42" si="295">IF(AH35&gt;0,AJ35/AG22*100,0)</f>
        <v>0</v>
      </c>
      <c r="AL35">
        <f t="shared" si="266"/>
        <v>0</v>
      </c>
      <c r="AM35">
        <f t="shared" ref="AM35:AM42" si="296">IF(AL35=0,0,IF(AK22-AL35-$AC$76&lt;0,-AK22+AL35+$AC$76,0))</f>
        <v>0</v>
      </c>
      <c r="AN35">
        <f t="shared" ref="AN35:AN53" si="297">IF(AL35&gt;0,AL35-$DB35,0)</f>
        <v>0</v>
      </c>
      <c r="AO35">
        <f t="shared" ref="AO35:AO42" si="298">IF(AL35&gt;0,AN35/AK22*100,0)</f>
        <v>0</v>
      </c>
      <c r="AP35">
        <f t="shared" si="267"/>
        <v>0</v>
      </c>
      <c r="AQ35">
        <f t="shared" ref="AQ35:AQ42" si="299">IF(AP35=0,0,IF(AO22-AP35-$AC$76&lt;0,-AO22+AP35+$AC$76,0))</f>
        <v>0</v>
      </c>
      <c r="AR35">
        <f t="shared" ref="AR35:AR53" si="300">IF(AP35&gt;0,AP35-$DB35,0)</f>
        <v>0</v>
      </c>
      <c r="AS35">
        <f t="shared" ref="AS35:AS42" si="301">IF(AP35&gt;0,AR35/AO22*100,0)</f>
        <v>0</v>
      </c>
      <c r="AT35">
        <f t="shared" si="268"/>
        <v>0</v>
      </c>
      <c r="AU35">
        <f t="shared" ref="AU35:AU42" si="302">IF(AT35=0,0,IF(AS22-AT35-$AC$76&lt;0,-AS22+AT35+$AC$76,0))</f>
        <v>0</v>
      </c>
      <c r="AV35">
        <f t="shared" ref="AV35:AV53" si="303">IF(AT35&gt;0,AT35-$DB35,0)</f>
        <v>0</v>
      </c>
      <c r="AW35">
        <f t="shared" ref="AW35:AW42" si="304">IF(AT35&gt;0,AV35/AS22*100,0)</f>
        <v>0</v>
      </c>
      <c r="AX35">
        <f t="shared" si="269"/>
        <v>0</v>
      </c>
      <c r="AY35">
        <f t="shared" ref="AY35:AY42" si="305">IF(AX35=0,0,IF(AW22-AX35-$AC$76&lt;0,-AW22+AX35+$AC$76,0))</f>
        <v>0</v>
      </c>
      <c r="AZ35">
        <f t="shared" ref="AZ35:AZ53" si="306">IF(AX35&gt;0,AX35-$DB35,0)</f>
        <v>0</v>
      </c>
      <c r="BA35">
        <f t="shared" ref="BA35:BA42" si="307">IF(AX35&gt;0,AZ35/AW22*100,0)</f>
        <v>0</v>
      </c>
      <c r="BB35">
        <f t="shared" si="270"/>
        <v>0</v>
      </c>
      <c r="BC35">
        <f t="shared" ref="BC35:BC42" si="308">IF(BB35=0,0,IF(BA22-BB35-$AC$76&lt;0,-BA22+BB35+$AC$76,0))</f>
        <v>0</v>
      </c>
      <c r="BD35">
        <f t="shared" ref="BD35:BD53" si="309">IF(BB35&gt;0,BB35-$DB35,0)</f>
        <v>0</v>
      </c>
      <c r="BE35">
        <f t="shared" ref="BE35:BE42" si="310">IF(BB35&gt;0,BD35/BA22*100,0)</f>
        <v>0</v>
      </c>
      <c r="BF35">
        <f t="shared" si="271"/>
        <v>0</v>
      </c>
      <c r="BG35">
        <f t="shared" ref="BG35:BG42" si="311">IF(BF35=0,0,IF(BE22-BF35-$AC$76&lt;0,-BE22+BF35+$AC$76,0))</f>
        <v>0</v>
      </c>
      <c r="BH35">
        <f t="shared" ref="BH35:BH53" si="312">IF(BF35&gt;0,BF35-$DB35,0)</f>
        <v>0</v>
      </c>
      <c r="BI35">
        <f t="shared" ref="BI35:BI42" si="313">IF(BF35&gt;0,BH35/BE22*100,0)</f>
        <v>0</v>
      </c>
      <c r="BJ35">
        <f t="shared" si="272"/>
        <v>0</v>
      </c>
      <c r="BK35">
        <f t="shared" ref="BK35:BK42" si="314">IF(BJ35=0,0,IF(BI22-BJ35-$AC$76&lt;0,-BI22+BJ35+$AC$76,0))</f>
        <v>0</v>
      </c>
      <c r="BL35">
        <f t="shared" ref="BL35:BL53" si="315">IF(BJ35&gt;0,BJ35-$DB35,0)</f>
        <v>0</v>
      </c>
      <c r="BM35">
        <f t="shared" ref="BM35:BM42" si="316">IF(BJ35&gt;0,BL35/BI22*100,0)</f>
        <v>0</v>
      </c>
      <c r="BN35">
        <f t="shared" si="273"/>
        <v>0</v>
      </c>
      <c r="BO35">
        <f t="shared" ref="BO35:BO42" si="317">IF(BN35=0,0,IF(BM22-BN35-$AC$76&lt;0,-BM22+BN35+$AC$76,0))</f>
        <v>0</v>
      </c>
      <c r="BP35">
        <f t="shared" ref="BP35:BP53" si="318">IF(BN35&gt;0,BN35-$DB35,0)</f>
        <v>0</v>
      </c>
      <c r="BQ35">
        <f t="shared" ref="BQ35:BQ42" si="319">IF(BN35&gt;0,BP35/BM22*100,0)</f>
        <v>0</v>
      </c>
      <c r="BR35">
        <f t="shared" si="274"/>
        <v>0</v>
      </c>
      <c r="BS35">
        <f t="shared" ref="BS35:BS42" si="320">IF(BR35=0,0,IF(BQ22-BR35-$AC$76&lt;0,-BQ22+BR35+$AC$76,0))</f>
        <v>0</v>
      </c>
      <c r="BT35">
        <f t="shared" ref="BT35:BT53" si="321">IF(BR35&gt;0,BR35-$DB35,0)</f>
        <v>0</v>
      </c>
      <c r="BU35">
        <f t="shared" ref="BU35:BU42" si="322">IF(BR35&gt;0,BT35/BQ22*100,0)</f>
        <v>0</v>
      </c>
      <c r="BV35">
        <f t="shared" si="275"/>
        <v>0</v>
      </c>
      <c r="BW35">
        <f t="shared" ref="BW35:BW42" si="323">IF(BV35=0,0,IF(BU22-BV35-$AC$76&lt;0,-BU22+BV35+$AC$76,0))</f>
        <v>0</v>
      </c>
      <c r="BX35">
        <f t="shared" ref="BX35:BX53" si="324">IF(BV35&gt;0,BV35-$DB35,0)</f>
        <v>0</v>
      </c>
      <c r="BY35">
        <f t="shared" ref="BY35:BY42" si="325">IF(BV35&gt;0,BX35/BU22*100,0)</f>
        <v>0</v>
      </c>
      <c r="BZ35">
        <f t="shared" si="276"/>
        <v>0</v>
      </c>
      <c r="CA35">
        <f t="shared" ref="CA35:CA42" si="326">IF(BZ35=0,0,IF(BY22-BZ35-$AC$76&lt;0,-BY22+BZ35+$AC$76,0))</f>
        <v>0</v>
      </c>
      <c r="CB35">
        <f t="shared" ref="CB35:CB53" si="327">IF(BZ35&gt;0,BZ35-$DB35,0)</f>
        <v>0</v>
      </c>
      <c r="CC35">
        <f t="shared" ref="CC35:CC42" si="328">IF(BZ35&gt;0,CB35/BY22*100,0)</f>
        <v>0</v>
      </c>
      <c r="CD35">
        <f t="shared" si="277"/>
        <v>0</v>
      </c>
      <c r="CE35">
        <f t="shared" ref="CE35:CE42" si="329">IF(CD35=0,0,IF(CC22-CD35-$AC$76&lt;0,-CC22+CD35+$AC$76,0))</f>
        <v>0</v>
      </c>
      <c r="CF35">
        <f t="shared" ref="CF35:CF53" si="330">IF(CD35&gt;0,CD35-$DB35,0)</f>
        <v>0</v>
      </c>
      <c r="CG35">
        <f t="shared" ref="CG35:CG42" si="331">IF(CD35&gt;0,CF35/CC22*100,0)</f>
        <v>0</v>
      </c>
      <c r="CH35">
        <f t="shared" si="278"/>
        <v>0</v>
      </c>
      <c r="CI35">
        <f t="shared" ref="CI35:CI42" si="332">IF(CH35=0,0,IF(CG22-CH35-$AC$76&lt;0,-CG22+CH35+$AC$76,0))</f>
        <v>0</v>
      </c>
      <c r="CJ35">
        <f t="shared" ref="CJ35:CJ53" si="333">IF(CH35&gt;0,CH35-$DB35,0)</f>
        <v>0</v>
      </c>
      <c r="CK35">
        <f t="shared" ref="CK35:CK42" si="334">IF(CH35&gt;0,CJ35/CG22*100,0)</f>
        <v>0</v>
      </c>
      <c r="CL35">
        <f t="shared" si="279"/>
        <v>0</v>
      </c>
      <c r="CM35">
        <f t="shared" ref="CM35:CM42" si="335">IF(CL35=0,0,IF(CK22-CL35-$AC$76&lt;0,-CK22+CL35+$AC$76,0))</f>
        <v>0</v>
      </c>
      <c r="CN35">
        <f t="shared" ref="CN35:CN53" si="336">IF(CL35&gt;0,CL35-$DB35,0)</f>
        <v>0</v>
      </c>
      <c r="CO35">
        <f t="shared" ref="CO35:CO42" si="337">IF(CL35&gt;0,CN35/CK22*100,0)</f>
        <v>0</v>
      </c>
      <c r="CP35">
        <f t="shared" si="280"/>
        <v>0</v>
      </c>
      <c r="CQ35">
        <f t="shared" ref="CQ35:CQ42" si="338">IF(CP35=0,0,IF(CO22-CP35-$AC$76&lt;0,-CO22+CP35+$AC$76,0))</f>
        <v>0</v>
      </c>
      <c r="CR35">
        <f t="shared" ref="CR35:CR53" si="339">IF(CP35&gt;0,CP35-$DB35,0)</f>
        <v>0</v>
      </c>
      <c r="CS35">
        <f t="shared" ref="CS35:CS42" si="340">IF(CP35&gt;0,CR35/CO22*100,0)</f>
        <v>0</v>
      </c>
      <c r="CT35">
        <f t="shared" si="281"/>
        <v>0</v>
      </c>
      <c r="CU35">
        <f t="shared" ref="CU35:CU42" si="341">IF(CT35=0,0,IF(CS22-CT35-$AC$76&lt;0,-CS22+CT35+$AC$76,0))</f>
        <v>0</v>
      </c>
      <c r="CV35">
        <f t="shared" ref="CV35:CV53" si="342">IF(CT35&gt;0,CT35-$DB35,0)</f>
        <v>0</v>
      </c>
      <c r="CW35">
        <f t="shared" ref="CW35:CW42" si="343">IF(CT35&gt;0,CV35/CS22*100,0)</f>
        <v>0</v>
      </c>
      <c r="CY35">
        <f t="shared" ref="CY35:CY42" si="344">IF(SUM(V34,Z34,AD34,AH34,AL34,AP34,AT34,AX34,BB34,BF34,BJ34,BN34,BR34,BV34,BZ34,CD34,CH34,CL34,CP34,CT34)=0,0,K7*MAX(V34,Z34,AD34,AH34,AL34,AP34,AT34,AX34,BB34,BF34,BJ34,BN34,BR34,BV34,BZ34,CD34,CH34,CL34,CP34,CT34)-(H6-DG6-1)*$AC$78)</f>
        <v>-62</v>
      </c>
      <c r="CZ35" s="7">
        <f t="shared" ref="CZ35:CZ42" si="345">MAX(W35,AA35,AE35,AI35,AM35,AQ35,AU35,AY35,BC35,BG35,BK35,BO35,BS35,BW35,CA35,CE35,CI35,CM35,CQ35,CU35)</f>
        <v>0</v>
      </c>
      <c r="DA35">
        <f t="shared" si="282"/>
        <v>0</v>
      </c>
      <c r="DB35">
        <f>IF(CY35&gt;0,MAX(DA35,DB34),DA35)</f>
        <v>0</v>
      </c>
      <c r="DC35">
        <f t="shared" ref="DC35:DC53" si="346">MIN(IF(Y35=0,100,Y35),IF(AC35=0,100,AC35),IF(AG35=0,100,AG35),IF(AK35=0,100,AK35),IF(AO35=0,100,AO35),IF(AS35=0,100,AS35),IF(AW35=0,100,AW35),IF(BA35=0,100,BA35),IF(BE35=0,100,BE35),IF(BI35=0,100,BI35),IF(BM35=0,100,BM35),IF(BQ35=0,100,BQ35),IF(BU35=0,100,BU35),IF(BY35=0,100,BY35),IF(CC35=0,100,CC35),IF(CG35=0,100,CG35),IF(CK35=0,100,CK35),IF(CO35=0,100,CO35),IF(CS35=0,100,CS35),IF(CW35=0,100,CW35))</f>
        <v>100</v>
      </c>
      <c r="DD35">
        <f t="shared" si="283"/>
        <v>1000</v>
      </c>
      <c r="DF35">
        <f t="shared" ref="DF35:DF42" si="347">MAX(X35,AB35,AF35,AJ35,AN35,AR35,AV35,AZ35,BD35,BH35,BL35,BP35,BT35,BX35,CB35,CF35,CJ35,CN35,CR35,CV35)</f>
        <v>0</v>
      </c>
      <c r="DH35" s="7">
        <f t="shared" ref="DH35:DH41" si="348">H7+DH36*K8-DG7</f>
        <v>0</v>
      </c>
      <c r="DK35" t="str">
        <f>IF(MIN(DC35,DC46)&lt;$DL$33,"Rail quide is too close to the hinge","OK")</f>
        <v>OK</v>
      </c>
    </row>
    <row r="36" spans="2:116">
      <c r="B36" s="32"/>
      <c r="C36" s="17" t="s">
        <v>55</v>
      </c>
      <c r="D36" s="7"/>
      <c r="E36" s="39" t="str">
        <f>IF(B6=8,IF(LARGE(G6:G14,1)&gt;F36,"Too high glazing height","OK"),"OK")</f>
        <v>OK</v>
      </c>
      <c r="F36" s="92">
        <v>2600</v>
      </c>
      <c r="H36" s="7" t="s">
        <v>56</v>
      </c>
      <c r="I36" s="7"/>
      <c r="J36" s="39" t="str">
        <f>IF(M130=0,"OK",IF(LARGE(M130:M159,MAX(H130:H159))/(G15-$AC$99)&lt;K36,"Too narrow glass pane","OK"))</f>
        <v>OK</v>
      </c>
      <c r="K36" s="17">
        <f>L36/100</f>
        <v>0.16500000000000001</v>
      </c>
      <c r="L36" s="67">
        <v>16.5</v>
      </c>
      <c r="M36" s="7" t="s">
        <v>16</v>
      </c>
      <c r="N36" s="7" t="s">
        <v>141</v>
      </c>
      <c r="O36" s="7"/>
      <c r="P36" s="50" t="str">
        <f>IF(SUM(G50:H58)&gt;0,"Error, inspect opening directions","OK")</f>
        <v>OK</v>
      </c>
      <c r="Q36" s="33"/>
      <c r="R36">
        <f t="shared" si="263"/>
        <v>0</v>
      </c>
      <c r="S36">
        <f t="shared" si="284"/>
        <v>0</v>
      </c>
      <c r="T36" s="16">
        <v>3</v>
      </c>
      <c r="U36" s="24" t="s">
        <v>161</v>
      </c>
      <c r="V36">
        <f t="shared" ref="V36:V42" si="349">IF(Y8&gt;0,0,IF(W23=1,IF(S113&gt;2,U23-$AC$114,U23-$AC$77-$S36-$AC$92+$AC$91),IF($CY36&gt;0,$CY36-$AC$78,0)))</f>
        <v>0</v>
      </c>
      <c r="W36">
        <f>MAX(IF(V36=0,0,IF(U23-V36-$AC$76&lt;0,-U23+V36+$AC$76,0)),S36+V36+FE8-U23)</f>
        <v>0</v>
      </c>
      <c r="X36">
        <f t="shared" si="285"/>
        <v>0</v>
      </c>
      <c r="Y36">
        <f t="shared" si="286"/>
        <v>0</v>
      </c>
      <c r="Z36">
        <f t="shared" ref="Z36:Z42" si="350">IF(AC8&gt;0,0,IF(AA23-$DG8=1,IF(S113&gt;2,Y23-$AC$114,Y23-$AC$77-$S36-$AC$92+$AC$91),IF(AA23&gt;1,V36-$AC$78,0)))</f>
        <v>0</v>
      </c>
      <c r="AA36">
        <f t="shared" si="287"/>
        <v>0</v>
      </c>
      <c r="AB36">
        <f t="shared" si="288"/>
        <v>0</v>
      </c>
      <c r="AC36">
        <f t="shared" si="289"/>
        <v>0</v>
      </c>
      <c r="AD36">
        <f t="shared" si="264"/>
        <v>0</v>
      </c>
      <c r="AE36">
        <f t="shared" si="290"/>
        <v>0</v>
      </c>
      <c r="AF36">
        <f t="shared" si="291"/>
        <v>0</v>
      </c>
      <c r="AG36">
        <f t="shared" si="292"/>
        <v>0</v>
      </c>
      <c r="AH36">
        <f t="shared" si="265"/>
        <v>0</v>
      </c>
      <c r="AI36">
        <f t="shared" si="293"/>
        <v>0</v>
      </c>
      <c r="AJ36">
        <f t="shared" si="294"/>
        <v>0</v>
      </c>
      <c r="AK36">
        <f t="shared" si="295"/>
        <v>0</v>
      </c>
      <c r="AL36">
        <f t="shared" si="266"/>
        <v>0</v>
      </c>
      <c r="AM36">
        <f t="shared" si="296"/>
        <v>0</v>
      </c>
      <c r="AN36">
        <f t="shared" si="297"/>
        <v>0</v>
      </c>
      <c r="AO36">
        <f t="shared" si="298"/>
        <v>0</v>
      </c>
      <c r="AP36">
        <f t="shared" si="267"/>
        <v>0</v>
      </c>
      <c r="AQ36">
        <f t="shared" si="299"/>
        <v>0</v>
      </c>
      <c r="AR36">
        <f t="shared" si="300"/>
        <v>0</v>
      </c>
      <c r="AS36">
        <f t="shared" si="301"/>
        <v>0</v>
      </c>
      <c r="AT36">
        <f t="shared" si="268"/>
        <v>0</v>
      </c>
      <c r="AU36">
        <f t="shared" si="302"/>
        <v>0</v>
      </c>
      <c r="AV36">
        <f t="shared" si="303"/>
        <v>0</v>
      </c>
      <c r="AW36">
        <f t="shared" si="304"/>
        <v>0</v>
      </c>
      <c r="AX36">
        <f t="shared" si="269"/>
        <v>0</v>
      </c>
      <c r="AY36">
        <f t="shared" si="305"/>
        <v>0</v>
      </c>
      <c r="AZ36">
        <f t="shared" si="306"/>
        <v>0</v>
      </c>
      <c r="BA36">
        <f t="shared" si="307"/>
        <v>0</v>
      </c>
      <c r="BB36">
        <f t="shared" si="270"/>
        <v>0</v>
      </c>
      <c r="BC36">
        <f t="shared" si="308"/>
        <v>0</v>
      </c>
      <c r="BD36">
        <f t="shared" si="309"/>
        <v>0</v>
      </c>
      <c r="BE36">
        <f t="shared" si="310"/>
        <v>0</v>
      </c>
      <c r="BF36">
        <f t="shared" si="271"/>
        <v>0</v>
      </c>
      <c r="BG36">
        <f t="shared" si="311"/>
        <v>0</v>
      </c>
      <c r="BH36">
        <f t="shared" si="312"/>
        <v>0</v>
      </c>
      <c r="BI36">
        <f t="shared" si="313"/>
        <v>0</v>
      </c>
      <c r="BJ36">
        <f t="shared" si="272"/>
        <v>0</v>
      </c>
      <c r="BK36">
        <f t="shared" si="314"/>
        <v>0</v>
      </c>
      <c r="BL36">
        <f t="shared" si="315"/>
        <v>0</v>
      </c>
      <c r="BM36">
        <f t="shared" si="316"/>
        <v>0</v>
      </c>
      <c r="BN36">
        <f t="shared" si="273"/>
        <v>0</v>
      </c>
      <c r="BO36">
        <f t="shared" si="317"/>
        <v>0</v>
      </c>
      <c r="BP36">
        <f t="shared" si="318"/>
        <v>0</v>
      </c>
      <c r="BQ36">
        <f t="shared" si="319"/>
        <v>0</v>
      </c>
      <c r="BR36">
        <f t="shared" si="274"/>
        <v>0</v>
      </c>
      <c r="BS36">
        <f t="shared" si="320"/>
        <v>0</v>
      </c>
      <c r="BT36">
        <f t="shared" si="321"/>
        <v>0</v>
      </c>
      <c r="BU36">
        <f t="shared" si="322"/>
        <v>0</v>
      </c>
      <c r="BV36">
        <f t="shared" si="275"/>
        <v>0</v>
      </c>
      <c r="BW36">
        <f t="shared" si="323"/>
        <v>0</v>
      </c>
      <c r="BX36">
        <f t="shared" si="324"/>
        <v>0</v>
      </c>
      <c r="BY36">
        <f t="shared" si="325"/>
        <v>0</v>
      </c>
      <c r="BZ36">
        <f t="shared" si="276"/>
        <v>0</v>
      </c>
      <c r="CA36">
        <f t="shared" si="326"/>
        <v>0</v>
      </c>
      <c r="CB36">
        <f t="shared" si="327"/>
        <v>0</v>
      </c>
      <c r="CC36">
        <f t="shared" si="328"/>
        <v>0</v>
      </c>
      <c r="CD36">
        <f t="shared" si="277"/>
        <v>0</v>
      </c>
      <c r="CE36">
        <f t="shared" si="329"/>
        <v>0</v>
      </c>
      <c r="CF36">
        <f t="shared" si="330"/>
        <v>0</v>
      </c>
      <c r="CG36">
        <f t="shared" si="331"/>
        <v>0</v>
      </c>
      <c r="CH36">
        <f t="shared" si="278"/>
        <v>0</v>
      </c>
      <c r="CI36">
        <f t="shared" si="332"/>
        <v>0</v>
      </c>
      <c r="CJ36">
        <f t="shared" si="333"/>
        <v>0</v>
      </c>
      <c r="CK36">
        <f t="shared" si="334"/>
        <v>0</v>
      </c>
      <c r="CL36">
        <f t="shared" si="279"/>
        <v>0</v>
      </c>
      <c r="CM36">
        <f t="shared" si="335"/>
        <v>0</v>
      </c>
      <c r="CN36">
        <f t="shared" si="336"/>
        <v>0</v>
      </c>
      <c r="CO36">
        <f t="shared" si="337"/>
        <v>0</v>
      </c>
      <c r="CP36">
        <f t="shared" si="280"/>
        <v>0</v>
      </c>
      <c r="CQ36">
        <f t="shared" si="338"/>
        <v>0</v>
      </c>
      <c r="CR36">
        <f t="shared" si="339"/>
        <v>0</v>
      </c>
      <c r="CS36">
        <f t="shared" si="340"/>
        <v>0</v>
      </c>
      <c r="CT36">
        <f t="shared" si="281"/>
        <v>0</v>
      </c>
      <c r="CU36">
        <f t="shared" si="341"/>
        <v>0</v>
      </c>
      <c r="CV36">
        <f t="shared" si="342"/>
        <v>0</v>
      </c>
      <c r="CW36">
        <f t="shared" si="343"/>
        <v>0</v>
      </c>
      <c r="CY36">
        <f t="shared" si="344"/>
        <v>0</v>
      </c>
      <c r="CZ36" s="7">
        <f t="shared" si="345"/>
        <v>0</v>
      </c>
      <c r="DA36">
        <f t="shared" si="282"/>
        <v>0</v>
      </c>
      <c r="DB36">
        <f>IF(CY36&gt;0,MAX(DA36,DB35),DA36)</f>
        <v>0</v>
      </c>
      <c r="DC36">
        <f t="shared" si="346"/>
        <v>100</v>
      </c>
      <c r="DD36">
        <f t="shared" si="283"/>
        <v>1000</v>
      </c>
      <c r="DF36">
        <f t="shared" si="347"/>
        <v>0</v>
      </c>
      <c r="DH36" s="7">
        <f t="shared" si="348"/>
        <v>0</v>
      </c>
      <c r="DK36" t="str">
        <f t="shared" ref="DK36:DK42" si="351">IF(MIN(DC36,DC47)&lt;$DL$33,"Rail quide is too close to the hinge","OK")</f>
        <v>OK</v>
      </c>
    </row>
    <row r="37" spans="2:116">
      <c r="B37" s="32"/>
      <c r="C37" s="17" t="s">
        <v>543</v>
      </c>
      <c r="D37" s="7"/>
      <c r="E37" s="39" t="str">
        <f>IF(B6=10,IF(LARGE(G6:G14,1)&gt;F37,"Too high glazing height","OK"),"OK")</f>
        <v>OK</v>
      </c>
      <c r="F37" s="67">
        <v>2800</v>
      </c>
      <c r="H37" s="7" t="s">
        <v>58</v>
      </c>
      <c r="I37" s="7"/>
      <c r="J37" s="39" t="str">
        <f>IF(M130&gt;0,IF(MIN(G130:G159)&lt;K37,"Too narrow fixed pane","OK"),"OK")</f>
        <v>OK</v>
      </c>
      <c r="K37" s="65">
        <v>200</v>
      </c>
      <c r="L37" s="7"/>
      <c r="M37" s="7"/>
      <c r="N37" s="7" t="s">
        <v>143</v>
      </c>
      <c r="O37" s="7"/>
      <c r="P37" s="50" t="str">
        <f>IF(SUM(DN6:DO14)&gt;0,"Error, Fixed pane is on the wrong place","OK")</f>
        <v>OK</v>
      </c>
      <c r="Q37" s="33"/>
      <c r="R37">
        <f t="shared" si="263"/>
        <v>0</v>
      </c>
      <c r="S37">
        <f t="shared" si="284"/>
        <v>0</v>
      </c>
      <c r="T37" s="16">
        <v>4</v>
      </c>
      <c r="U37" s="24" t="s">
        <v>161</v>
      </c>
      <c r="V37">
        <f t="shared" si="349"/>
        <v>0</v>
      </c>
      <c r="W37">
        <f t="shared" ref="W37:W42" si="352">MAX(IF(V37=0,0,IF(U24-V37-$AC$76&lt;0,-U24+V37+$AC$76,0)),S37+V37+FE9-U24)</f>
        <v>0</v>
      </c>
      <c r="X37">
        <f t="shared" si="285"/>
        <v>0</v>
      </c>
      <c r="Y37">
        <f t="shared" si="286"/>
        <v>0</v>
      </c>
      <c r="Z37">
        <f t="shared" si="350"/>
        <v>0</v>
      </c>
      <c r="AA37">
        <f t="shared" si="287"/>
        <v>0</v>
      </c>
      <c r="AB37">
        <f t="shared" si="288"/>
        <v>0</v>
      </c>
      <c r="AC37">
        <f t="shared" si="289"/>
        <v>0</v>
      </c>
      <c r="AD37">
        <f t="shared" si="264"/>
        <v>0</v>
      </c>
      <c r="AE37">
        <f t="shared" si="290"/>
        <v>0</v>
      </c>
      <c r="AF37">
        <f t="shared" si="291"/>
        <v>0</v>
      </c>
      <c r="AG37">
        <f t="shared" si="292"/>
        <v>0</v>
      </c>
      <c r="AH37">
        <f t="shared" si="265"/>
        <v>0</v>
      </c>
      <c r="AI37">
        <f t="shared" si="293"/>
        <v>0</v>
      </c>
      <c r="AJ37">
        <f t="shared" si="294"/>
        <v>0</v>
      </c>
      <c r="AK37">
        <f t="shared" si="295"/>
        <v>0</v>
      </c>
      <c r="AL37">
        <f t="shared" si="266"/>
        <v>0</v>
      </c>
      <c r="AM37">
        <f t="shared" si="296"/>
        <v>0</v>
      </c>
      <c r="AN37">
        <f t="shared" si="297"/>
        <v>0</v>
      </c>
      <c r="AO37">
        <f t="shared" si="298"/>
        <v>0</v>
      </c>
      <c r="AP37">
        <f t="shared" si="267"/>
        <v>0</v>
      </c>
      <c r="AQ37">
        <f t="shared" si="299"/>
        <v>0</v>
      </c>
      <c r="AR37">
        <f t="shared" si="300"/>
        <v>0</v>
      </c>
      <c r="AS37">
        <f t="shared" si="301"/>
        <v>0</v>
      </c>
      <c r="AT37">
        <f t="shared" si="268"/>
        <v>0</v>
      </c>
      <c r="AU37">
        <f t="shared" si="302"/>
        <v>0</v>
      </c>
      <c r="AV37">
        <f t="shared" si="303"/>
        <v>0</v>
      </c>
      <c r="AW37">
        <f t="shared" si="304"/>
        <v>0</v>
      </c>
      <c r="AX37">
        <f t="shared" si="269"/>
        <v>0</v>
      </c>
      <c r="AY37">
        <f t="shared" si="305"/>
        <v>0</v>
      </c>
      <c r="AZ37">
        <f t="shared" si="306"/>
        <v>0</v>
      </c>
      <c r="BA37">
        <f t="shared" si="307"/>
        <v>0</v>
      </c>
      <c r="BB37">
        <f t="shared" si="270"/>
        <v>0</v>
      </c>
      <c r="BC37">
        <f t="shared" si="308"/>
        <v>0</v>
      </c>
      <c r="BD37">
        <f t="shared" si="309"/>
        <v>0</v>
      </c>
      <c r="BE37">
        <f t="shared" si="310"/>
        <v>0</v>
      </c>
      <c r="BF37">
        <f t="shared" si="271"/>
        <v>0</v>
      </c>
      <c r="BG37">
        <f t="shared" si="311"/>
        <v>0</v>
      </c>
      <c r="BH37">
        <f t="shared" si="312"/>
        <v>0</v>
      </c>
      <c r="BI37">
        <f t="shared" si="313"/>
        <v>0</v>
      </c>
      <c r="BJ37">
        <f t="shared" si="272"/>
        <v>0</v>
      </c>
      <c r="BK37">
        <f t="shared" si="314"/>
        <v>0</v>
      </c>
      <c r="BL37">
        <f t="shared" si="315"/>
        <v>0</v>
      </c>
      <c r="BM37">
        <f t="shared" si="316"/>
        <v>0</v>
      </c>
      <c r="BN37">
        <f t="shared" si="273"/>
        <v>0</v>
      </c>
      <c r="BO37">
        <f t="shared" si="317"/>
        <v>0</v>
      </c>
      <c r="BP37">
        <f t="shared" si="318"/>
        <v>0</v>
      </c>
      <c r="BQ37">
        <f t="shared" si="319"/>
        <v>0</v>
      </c>
      <c r="BR37">
        <f t="shared" si="274"/>
        <v>0</v>
      </c>
      <c r="BS37">
        <f t="shared" si="320"/>
        <v>0</v>
      </c>
      <c r="BT37">
        <f t="shared" si="321"/>
        <v>0</v>
      </c>
      <c r="BU37">
        <f t="shared" si="322"/>
        <v>0</v>
      </c>
      <c r="BV37">
        <f t="shared" si="275"/>
        <v>0</v>
      </c>
      <c r="BW37">
        <f t="shared" si="323"/>
        <v>0</v>
      </c>
      <c r="BX37">
        <f t="shared" si="324"/>
        <v>0</v>
      </c>
      <c r="BY37">
        <f t="shared" si="325"/>
        <v>0</v>
      </c>
      <c r="BZ37">
        <f t="shared" si="276"/>
        <v>0</v>
      </c>
      <c r="CA37">
        <f t="shared" si="326"/>
        <v>0</v>
      </c>
      <c r="CB37">
        <f t="shared" si="327"/>
        <v>0</v>
      </c>
      <c r="CC37">
        <f t="shared" si="328"/>
        <v>0</v>
      </c>
      <c r="CD37">
        <f t="shared" si="277"/>
        <v>0</v>
      </c>
      <c r="CE37">
        <f t="shared" si="329"/>
        <v>0</v>
      </c>
      <c r="CF37">
        <f t="shared" si="330"/>
        <v>0</v>
      </c>
      <c r="CG37">
        <f t="shared" si="331"/>
        <v>0</v>
      </c>
      <c r="CH37">
        <f t="shared" si="278"/>
        <v>0</v>
      </c>
      <c r="CI37">
        <f t="shared" si="332"/>
        <v>0</v>
      </c>
      <c r="CJ37">
        <f t="shared" si="333"/>
        <v>0</v>
      </c>
      <c r="CK37">
        <f t="shared" si="334"/>
        <v>0</v>
      </c>
      <c r="CL37">
        <f t="shared" si="279"/>
        <v>0</v>
      </c>
      <c r="CM37">
        <f t="shared" si="335"/>
        <v>0</v>
      </c>
      <c r="CN37">
        <f t="shared" si="336"/>
        <v>0</v>
      </c>
      <c r="CO37">
        <f t="shared" si="337"/>
        <v>0</v>
      </c>
      <c r="CP37">
        <f t="shared" si="280"/>
        <v>0</v>
      </c>
      <c r="CQ37">
        <f t="shared" si="338"/>
        <v>0</v>
      </c>
      <c r="CR37">
        <f t="shared" si="339"/>
        <v>0</v>
      </c>
      <c r="CS37">
        <f t="shared" si="340"/>
        <v>0</v>
      </c>
      <c r="CT37">
        <f t="shared" si="281"/>
        <v>0</v>
      </c>
      <c r="CU37">
        <f t="shared" si="341"/>
        <v>0</v>
      </c>
      <c r="CV37">
        <f t="shared" si="342"/>
        <v>0</v>
      </c>
      <c r="CW37">
        <f t="shared" si="343"/>
        <v>0</v>
      </c>
      <c r="CY37">
        <f t="shared" si="344"/>
        <v>0</v>
      </c>
      <c r="CZ37" s="7">
        <f t="shared" si="345"/>
        <v>0</v>
      </c>
      <c r="DA37">
        <f t="shared" si="282"/>
        <v>0</v>
      </c>
      <c r="DB37">
        <f t="shared" ref="DB37:DB42" si="353">IF(CY37&gt;0,MAX(DA37,DB36),DA37)</f>
        <v>0</v>
      </c>
      <c r="DC37">
        <f t="shared" si="346"/>
        <v>100</v>
      </c>
      <c r="DD37">
        <f t="shared" si="283"/>
        <v>1000</v>
      </c>
      <c r="DF37">
        <f t="shared" si="347"/>
        <v>0</v>
      </c>
      <c r="DH37" s="7">
        <f t="shared" si="348"/>
        <v>0</v>
      </c>
      <c r="DK37" t="str">
        <f t="shared" si="351"/>
        <v>OK</v>
      </c>
    </row>
    <row r="38" spans="2:116">
      <c r="B38" s="32"/>
      <c r="C38" s="17" t="s">
        <v>57</v>
      </c>
      <c r="D38" s="7"/>
      <c r="E38" s="39" t="str">
        <f>IF(F6&gt;0,IF(G16&lt;F38,"Too low glazing height","OK"),"OK")</f>
        <v>OK</v>
      </c>
      <c r="F38" s="67">
        <v>420</v>
      </c>
      <c r="H38" s="7" t="s">
        <v>58</v>
      </c>
      <c r="I38" s="7"/>
      <c r="J38" s="39" t="str">
        <f>IF(M130&gt;0,IF(MIN(G130:G159)/(G15-$AC$99)&lt;K38,"Too narrow fixed pane","OK"),"OK")</f>
        <v>OK</v>
      </c>
      <c r="K38" s="17">
        <f>L38/100</f>
        <v>0.1</v>
      </c>
      <c r="L38" s="67">
        <v>10</v>
      </c>
      <c r="M38" s="7" t="s">
        <v>16</v>
      </c>
      <c r="N38" s="17"/>
      <c r="O38" s="7"/>
      <c r="P38" s="39"/>
      <c r="Q38" s="67"/>
      <c r="R38">
        <f t="shared" si="263"/>
        <v>0</v>
      </c>
      <c r="S38">
        <f t="shared" si="284"/>
        <v>0</v>
      </c>
      <c r="T38" s="16">
        <v>5</v>
      </c>
      <c r="U38" s="24" t="s">
        <v>161</v>
      </c>
      <c r="V38">
        <f t="shared" si="349"/>
        <v>0</v>
      </c>
      <c r="W38">
        <f t="shared" si="352"/>
        <v>0</v>
      </c>
      <c r="X38">
        <f t="shared" si="285"/>
        <v>0</v>
      </c>
      <c r="Y38">
        <f t="shared" si="286"/>
        <v>0</v>
      </c>
      <c r="Z38">
        <f t="shared" si="350"/>
        <v>0</v>
      </c>
      <c r="AA38">
        <f t="shared" si="287"/>
        <v>0</v>
      </c>
      <c r="AB38">
        <f t="shared" si="288"/>
        <v>0</v>
      </c>
      <c r="AC38">
        <f t="shared" si="289"/>
        <v>0</v>
      </c>
      <c r="AD38">
        <f t="shared" si="264"/>
        <v>0</v>
      </c>
      <c r="AE38">
        <f t="shared" si="290"/>
        <v>0</v>
      </c>
      <c r="AF38">
        <f t="shared" si="291"/>
        <v>0</v>
      </c>
      <c r="AG38">
        <f t="shared" si="292"/>
        <v>0</v>
      </c>
      <c r="AH38">
        <f t="shared" si="265"/>
        <v>0</v>
      </c>
      <c r="AI38">
        <f t="shared" si="293"/>
        <v>0</v>
      </c>
      <c r="AJ38">
        <f t="shared" si="294"/>
        <v>0</v>
      </c>
      <c r="AK38">
        <f t="shared" si="295"/>
        <v>0</v>
      </c>
      <c r="AL38">
        <f t="shared" si="266"/>
        <v>0</v>
      </c>
      <c r="AM38">
        <f t="shared" si="296"/>
        <v>0</v>
      </c>
      <c r="AN38">
        <f t="shared" si="297"/>
        <v>0</v>
      </c>
      <c r="AO38">
        <f t="shared" si="298"/>
        <v>0</v>
      </c>
      <c r="AP38">
        <f t="shared" si="267"/>
        <v>0</v>
      </c>
      <c r="AQ38">
        <f t="shared" si="299"/>
        <v>0</v>
      </c>
      <c r="AR38">
        <f t="shared" si="300"/>
        <v>0</v>
      </c>
      <c r="AS38">
        <f t="shared" si="301"/>
        <v>0</v>
      </c>
      <c r="AT38">
        <f t="shared" si="268"/>
        <v>0</v>
      </c>
      <c r="AU38">
        <f t="shared" si="302"/>
        <v>0</v>
      </c>
      <c r="AV38">
        <f t="shared" si="303"/>
        <v>0</v>
      </c>
      <c r="AW38">
        <f t="shared" si="304"/>
        <v>0</v>
      </c>
      <c r="AX38">
        <f t="shared" si="269"/>
        <v>0</v>
      </c>
      <c r="AY38">
        <f t="shared" si="305"/>
        <v>0</v>
      </c>
      <c r="AZ38">
        <f t="shared" si="306"/>
        <v>0</v>
      </c>
      <c r="BA38">
        <f t="shared" si="307"/>
        <v>0</v>
      </c>
      <c r="BB38">
        <f t="shared" si="270"/>
        <v>0</v>
      </c>
      <c r="BC38">
        <f t="shared" si="308"/>
        <v>0</v>
      </c>
      <c r="BD38">
        <f t="shared" si="309"/>
        <v>0</v>
      </c>
      <c r="BE38">
        <f t="shared" si="310"/>
        <v>0</v>
      </c>
      <c r="BF38">
        <f t="shared" si="271"/>
        <v>0</v>
      </c>
      <c r="BG38">
        <f t="shared" si="311"/>
        <v>0</v>
      </c>
      <c r="BH38">
        <f t="shared" si="312"/>
        <v>0</v>
      </c>
      <c r="BI38">
        <f t="shared" si="313"/>
        <v>0</v>
      </c>
      <c r="BJ38">
        <f t="shared" si="272"/>
        <v>0</v>
      </c>
      <c r="BK38">
        <f t="shared" si="314"/>
        <v>0</v>
      </c>
      <c r="BL38">
        <f t="shared" si="315"/>
        <v>0</v>
      </c>
      <c r="BM38">
        <f t="shared" si="316"/>
        <v>0</v>
      </c>
      <c r="BN38">
        <f t="shared" si="273"/>
        <v>0</v>
      </c>
      <c r="BO38">
        <f t="shared" si="317"/>
        <v>0</v>
      </c>
      <c r="BP38">
        <f t="shared" si="318"/>
        <v>0</v>
      </c>
      <c r="BQ38">
        <f t="shared" si="319"/>
        <v>0</v>
      </c>
      <c r="BR38">
        <f t="shared" si="274"/>
        <v>0</v>
      </c>
      <c r="BS38">
        <f t="shared" si="320"/>
        <v>0</v>
      </c>
      <c r="BT38">
        <f t="shared" si="321"/>
        <v>0</v>
      </c>
      <c r="BU38">
        <f t="shared" si="322"/>
        <v>0</v>
      </c>
      <c r="BV38">
        <f t="shared" si="275"/>
        <v>0</v>
      </c>
      <c r="BW38">
        <f t="shared" si="323"/>
        <v>0</v>
      </c>
      <c r="BX38">
        <f t="shared" si="324"/>
        <v>0</v>
      </c>
      <c r="BY38">
        <f t="shared" si="325"/>
        <v>0</v>
      </c>
      <c r="BZ38">
        <f t="shared" si="276"/>
        <v>0</v>
      </c>
      <c r="CA38">
        <f t="shared" si="326"/>
        <v>0</v>
      </c>
      <c r="CB38">
        <f t="shared" si="327"/>
        <v>0</v>
      </c>
      <c r="CC38">
        <f t="shared" si="328"/>
        <v>0</v>
      </c>
      <c r="CD38">
        <f t="shared" si="277"/>
        <v>0</v>
      </c>
      <c r="CE38">
        <f t="shared" si="329"/>
        <v>0</v>
      </c>
      <c r="CF38">
        <f t="shared" si="330"/>
        <v>0</v>
      </c>
      <c r="CG38">
        <f t="shared" si="331"/>
        <v>0</v>
      </c>
      <c r="CH38">
        <f t="shared" si="278"/>
        <v>0</v>
      </c>
      <c r="CI38">
        <f t="shared" si="332"/>
        <v>0</v>
      </c>
      <c r="CJ38">
        <f t="shared" si="333"/>
        <v>0</v>
      </c>
      <c r="CK38">
        <f t="shared" si="334"/>
        <v>0</v>
      </c>
      <c r="CL38">
        <f t="shared" si="279"/>
        <v>0</v>
      </c>
      <c r="CM38">
        <f t="shared" si="335"/>
        <v>0</v>
      </c>
      <c r="CN38">
        <f t="shared" si="336"/>
        <v>0</v>
      </c>
      <c r="CO38">
        <f t="shared" si="337"/>
        <v>0</v>
      </c>
      <c r="CP38">
        <f t="shared" si="280"/>
        <v>0</v>
      </c>
      <c r="CQ38">
        <f t="shared" si="338"/>
        <v>0</v>
      </c>
      <c r="CR38">
        <f t="shared" si="339"/>
        <v>0</v>
      </c>
      <c r="CS38">
        <f t="shared" si="340"/>
        <v>0</v>
      </c>
      <c r="CT38">
        <f t="shared" si="281"/>
        <v>0</v>
      </c>
      <c r="CU38">
        <f t="shared" si="341"/>
        <v>0</v>
      </c>
      <c r="CV38">
        <f t="shared" si="342"/>
        <v>0</v>
      </c>
      <c r="CW38">
        <f t="shared" si="343"/>
        <v>0</v>
      </c>
      <c r="CY38">
        <f t="shared" si="344"/>
        <v>0</v>
      </c>
      <c r="CZ38" s="7">
        <f t="shared" si="345"/>
        <v>0</v>
      </c>
      <c r="DA38">
        <f t="shared" si="282"/>
        <v>0</v>
      </c>
      <c r="DB38">
        <f t="shared" si="353"/>
        <v>0</v>
      </c>
      <c r="DC38">
        <f t="shared" si="346"/>
        <v>100</v>
      </c>
      <c r="DD38">
        <f t="shared" si="283"/>
        <v>1000</v>
      </c>
      <c r="DF38">
        <f t="shared" si="347"/>
        <v>0</v>
      </c>
      <c r="DH38" s="7">
        <f t="shared" si="348"/>
        <v>0</v>
      </c>
      <c r="DK38" t="str">
        <f t="shared" si="351"/>
        <v>OK</v>
      </c>
    </row>
    <row r="39" spans="2:116">
      <c r="B39" s="32"/>
      <c r="C39" s="17" t="s">
        <v>59</v>
      </c>
      <c r="D39" s="7"/>
      <c r="E39" s="39" t="str">
        <f>IF(MAX(DT6:DT14,1)&gt;F39,"Too long side","OK")</f>
        <v>OK</v>
      </c>
      <c r="F39" s="67">
        <v>7300</v>
      </c>
      <c r="H39" s="17"/>
      <c r="I39" s="7"/>
      <c r="J39" s="39"/>
      <c r="K39" s="67"/>
      <c r="L39" s="7"/>
      <c r="M39" s="7"/>
      <c r="N39" s="17"/>
      <c r="O39" s="7"/>
      <c r="P39" s="39"/>
      <c r="Q39" s="67"/>
      <c r="R39">
        <f t="shared" si="263"/>
        <v>0</v>
      </c>
      <c r="S39">
        <f t="shared" si="284"/>
        <v>0</v>
      </c>
      <c r="T39" s="16">
        <v>6</v>
      </c>
      <c r="U39" s="24" t="s">
        <v>161</v>
      </c>
      <c r="V39">
        <f t="shared" si="349"/>
        <v>0</v>
      </c>
      <c r="W39">
        <f t="shared" si="352"/>
        <v>0</v>
      </c>
      <c r="X39">
        <f t="shared" si="285"/>
        <v>0</v>
      </c>
      <c r="Y39">
        <f t="shared" si="286"/>
        <v>0</v>
      </c>
      <c r="Z39">
        <f t="shared" si="350"/>
        <v>0</v>
      </c>
      <c r="AA39">
        <f t="shared" si="287"/>
        <v>0</v>
      </c>
      <c r="AB39">
        <f t="shared" si="288"/>
        <v>0</v>
      </c>
      <c r="AC39">
        <f t="shared" si="289"/>
        <v>0</v>
      </c>
      <c r="AD39">
        <f t="shared" si="264"/>
        <v>0</v>
      </c>
      <c r="AE39">
        <f t="shared" si="290"/>
        <v>0</v>
      </c>
      <c r="AF39">
        <f t="shared" si="291"/>
        <v>0</v>
      </c>
      <c r="AG39">
        <f t="shared" si="292"/>
        <v>0</v>
      </c>
      <c r="AH39">
        <f t="shared" si="265"/>
        <v>0</v>
      </c>
      <c r="AI39">
        <f t="shared" si="293"/>
        <v>0</v>
      </c>
      <c r="AJ39">
        <f t="shared" si="294"/>
        <v>0</v>
      </c>
      <c r="AK39">
        <f t="shared" si="295"/>
        <v>0</v>
      </c>
      <c r="AL39">
        <f t="shared" si="266"/>
        <v>0</v>
      </c>
      <c r="AM39">
        <f t="shared" si="296"/>
        <v>0</v>
      </c>
      <c r="AN39">
        <f t="shared" si="297"/>
        <v>0</v>
      </c>
      <c r="AO39">
        <f t="shared" si="298"/>
        <v>0</v>
      </c>
      <c r="AP39">
        <f t="shared" si="267"/>
        <v>0</v>
      </c>
      <c r="AQ39">
        <f t="shared" si="299"/>
        <v>0</v>
      </c>
      <c r="AR39">
        <f t="shared" si="300"/>
        <v>0</v>
      </c>
      <c r="AS39">
        <f t="shared" si="301"/>
        <v>0</v>
      </c>
      <c r="AT39">
        <f t="shared" si="268"/>
        <v>0</v>
      </c>
      <c r="AU39">
        <f t="shared" si="302"/>
        <v>0</v>
      </c>
      <c r="AV39">
        <f t="shared" si="303"/>
        <v>0</v>
      </c>
      <c r="AW39">
        <f t="shared" si="304"/>
        <v>0</v>
      </c>
      <c r="AX39">
        <f t="shared" si="269"/>
        <v>0</v>
      </c>
      <c r="AY39">
        <f t="shared" si="305"/>
        <v>0</v>
      </c>
      <c r="AZ39">
        <f t="shared" si="306"/>
        <v>0</v>
      </c>
      <c r="BA39">
        <f t="shared" si="307"/>
        <v>0</v>
      </c>
      <c r="BB39">
        <f t="shared" si="270"/>
        <v>0</v>
      </c>
      <c r="BC39">
        <f t="shared" si="308"/>
        <v>0</v>
      </c>
      <c r="BD39">
        <f t="shared" si="309"/>
        <v>0</v>
      </c>
      <c r="BE39">
        <f t="shared" si="310"/>
        <v>0</v>
      </c>
      <c r="BF39">
        <f t="shared" si="271"/>
        <v>0</v>
      </c>
      <c r="BG39">
        <f t="shared" si="311"/>
        <v>0</v>
      </c>
      <c r="BH39">
        <f t="shared" si="312"/>
        <v>0</v>
      </c>
      <c r="BI39">
        <f t="shared" si="313"/>
        <v>0</v>
      </c>
      <c r="BJ39">
        <f t="shared" si="272"/>
        <v>0</v>
      </c>
      <c r="BK39">
        <f t="shared" si="314"/>
        <v>0</v>
      </c>
      <c r="BL39">
        <f t="shared" si="315"/>
        <v>0</v>
      </c>
      <c r="BM39">
        <f t="shared" si="316"/>
        <v>0</v>
      </c>
      <c r="BN39">
        <f t="shared" si="273"/>
        <v>0</v>
      </c>
      <c r="BO39">
        <f t="shared" si="317"/>
        <v>0</v>
      </c>
      <c r="BP39">
        <f t="shared" si="318"/>
        <v>0</v>
      </c>
      <c r="BQ39">
        <f t="shared" si="319"/>
        <v>0</v>
      </c>
      <c r="BR39">
        <f t="shared" si="274"/>
        <v>0</v>
      </c>
      <c r="BS39">
        <f t="shared" si="320"/>
        <v>0</v>
      </c>
      <c r="BT39">
        <f t="shared" si="321"/>
        <v>0</v>
      </c>
      <c r="BU39">
        <f t="shared" si="322"/>
        <v>0</v>
      </c>
      <c r="BV39">
        <f t="shared" si="275"/>
        <v>0</v>
      </c>
      <c r="BW39">
        <f t="shared" si="323"/>
        <v>0</v>
      </c>
      <c r="BX39">
        <f t="shared" si="324"/>
        <v>0</v>
      </c>
      <c r="BY39">
        <f t="shared" si="325"/>
        <v>0</v>
      </c>
      <c r="BZ39">
        <f t="shared" si="276"/>
        <v>0</v>
      </c>
      <c r="CA39">
        <f t="shared" si="326"/>
        <v>0</v>
      </c>
      <c r="CB39">
        <f t="shared" si="327"/>
        <v>0</v>
      </c>
      <c r="CC39">
        <f t="shared" si="328"/>
        <v>0</v>
      </c>
      <c r="CD39">
        <f t="shared" si="277"/>
        <v>0</v>
      </c>
      <c r="CE39">
        <f t="shared" si="329"/>
        <v>0</v>
      </c>
      <c r="CF39">
        <f t="shared" si="330"/>
        <v>0</v>
      </c>
      <c r="CG39">
        <f t="shared" si="331"/>
        <v>0</v>
      </c>
      <c r="CH39">
        <f t="shared" si="278"/>
        <v>0</v>
      </c>
      <c r="CI39">
        <f t="shared" si="332"/>
        <v>0</v>
      </c>
      <c r="CJ39">
        <f t="shared" si="333"/>
        <v>0</v>
      </c>
      <c r="CK39">
        <f t="shared" si="334"/>
        <v>0</v>
      </c>
      <c r="CL39">
        <f t="shared" si="279"/>
        <v>0</v>
      </c>
      <c r="CM39">
        <f t="shared" si="335"/>
        <v>0</v>
      </c>
      <c r="CN39">
        <f t="shared" si="336"/>
        <v>0</v>
      </c>
      <c r="CO39">
        <f t="shared" si="337"/>
        <v>0</v>
      </c>
      <c r="CP39">
        <f t="shared" si="280"/>
        <v>0</v>
      </c>
      <c r="CQ39">
        <f t="shared" si="338"/>
        <v>0</v>
      </c>
      <c r="CR39">
        <f t="shared" si="339"/>
        <v>0</v>
      </c>
      <c r="CS39">
        <f t="shared" si="340"/>
        <v>0</v>
      </c>
      <c r="CT39">
        <f t="shared" si="281"/>
        <v>0</v>
      </c>
      <c r="CU39">
        <f t="shared" si="341"/>
        <v>0</v>
      </c>
      <c r="CV39">
        <f t="shared" si="342"/>
        <v>0</v>
      </c>
      <c r="CW39">
        <f t="shared" si="343"/>
        <v>0</v>
      </c>
      <c r="CY39">
        <f t="shared" si="344"/>
        <v>0</v>
      </c>
      <c r="CZ39" s="7">
        <f t="shared" si="345"/>
        <v>0</v>
      </c>
      <c r="DA39">
        <f t="shared" si="282"/>
        <v>0</v>
      </c>
      <c r="DB39">
        <f t="shared" si="353"/>
        <v>0</v>
      </c>
      <c r="DC39">
        <f t="shared" si="346"/>
        <v>100</v>
      </c>
      <c r="DD39">
        <f t="shared" si="283"/>
        <v>1000</v>
      </c>
      <c r="DF39">
        <f t="shared" si="347"/>
        <v>0</v>
      </c>
      <c r="DH39" s="7">
        <f t="shared" si="348"/>
        <v>0</v>
      </c>
      <c r="DK39" t="str">
        <f t="shared" si="351"/>
        <v>OK</v>
      </c>
    </row>
    <row r="40" spans="2:116">
      <c r="B40" s="32"/>
      <c r="C40" s="17"/>
      <c r="D40" s="7"/>
      <c r="E40" s="39"/>
      <c r="F40" s="67"/>
      <c r="H40" s="17" t="s">
        <v>60</v>
      </c>
      <c r="I40" s="7"/>
      <c r="J40" s="39" t="str">
        <f>IF(MAX(M130:M159)&gt;K40,"Too wide glass pane","OK")</f>
        <v>OK</v>
      </c>
      <c r="K40" s="92">
        <v>960</v>
      </c>
      <c r="L40" s="7"/>
      <c r="M40" s="7"/>
      <c r="N40" s="17" t="s">
        <v>147</v>
      </c>
      <c r="O40" s="48"/>
      <c r="P40" s="39" t="str">
        <f>IF(R17=0,"OK",IF(DQ17&lt;Q40,"Error, too small sliding distance","OK"))</f>
        <v>OK</v>
      </c>
      <c r="Q40" s="89">
        <v>60</v>
      </c>
      <c r="R40">
        <f t="shared" si="263"/>
        <v>0</v>
      </c>
      <c r="S40">
        <f t="shared" si="284"/>
        <v>0</v>
      </c>
      <c r="T40" s="16">
        <v>7</v>
      </c>
      <c r="U40" s="24" t="s">
        <v>161</v>
      </c>
      <c r="V40">
        <f t="shared" si="349"/>
        <v>0</v>
      </c>
      <c r="W40">
        <f t="shared" si="352"/>
        <v>0</v>
      </c>
      <c r="X40">
        <f t="shared" si="285"/>
        <v>0</v>
      </c>
      <c r="Y40">
        <f t="shared" si="286"/>
        <v>0</v>
      </c>
      <c r="Z40">
        <f t="shared" si="350"/>
        <v>0</v>
      </c>
      <c r="AA40">
        <f t="shared" si="287"/>
        <v>0</v>
      </c>
      <c r="AB40">
        <f t="shared" si="288"/>
        <v>0</v>
      </c>
      <c r="AC40">
        <f t="shared" si="289"/>
        <v>0</v>
      </c>
      <c r="AD40">
        <f t="shared" si="264"/>
        <v>0</v>
      </c>
      <c r="AE40">
        <f t="shared" si="290"/>
        <v>0</v>
      </c>
      <c r="AF40">
        <f t="shared" si="291"/>
        <v>0</v>
      </c>
      <c r="AG40">
        <f t="shared" si="292"/>
        <v>0</v>
      </c>
      <c r="AH40">
        <f t="shared" si="265"/>
        <v>0</v>
      </c>
      <c r="AI40">
        <f t="shared" si="293"/>
        <v>0</v>
      </c>
      <c r="AJ40">
        <f t="shared" si="294"/>
        <v>0</v>
      </c>
      <c r="AK40">
        <f t="shared" si="295"/>
        <v>0</v>
      </c>
      <c r="AL40">
        <f t="shared" si="266"/>
        <v>0</v>
      </c>
      <c r="AM40">
        <f t="shared" si="296"/>
        <v>0</v>
      </c>
      <c r="AN40">
        <f t="shared" si="297"/>
        <v>0</v>
      </c>
      <c r="AO40">
        <f t="shared" si="298"/>
        <v>0</v>
      </c>
      <c r="AP40">
        <f t="shared" si="267"/>
        <v>0</v>
      </c>
      <c r="AQ40">
        <f t="shared" si="299"/>
        <v>0</v>
      </c>
      <c r="AR40">
        <f t="shared" si="300"/>
        <v>0</v>
      </c>
      <c r="AS40">
        <f t="shared" si="301"/>
        <v>0</v>
      </c>
      <c r="AT40">
        <f t="shared" si="268"/>
        <v>0</v>
      </c>
      <c r="AU40">
        <f t="shared" si="302"/>
        <v>0</v>
      </c>
      <c r="AV40">
        <f t="shared" si="303"/>
        <v>0</v>
      </c>
      <c r="AW40">
        <f t="shared" si="304"/>
        <v>0</v>
      </c>
      <c r="AX40">
        <f t="shared" si="269"/>
        <v>0</v>
      </c>
      <c r="AY40">
        <f t="shared" si="305"/>
        <v>0</v>
      </c>
      <c r="AZ40">
        <f t="shared" si="306"/>
        <v>0</v>
      </c>
      <c r="BA40">
        <f t="shared" si="307"/>
        <v>0</v>
      </c>
      <c r="BB40">
        <f t="shared" si="270"/>
        <v>0</v>
      </c>
      <c r="BC40">
        <f t="shared" si="308"/>
        <v>0</v>
      </c>
      <c r="BD40">
        <f t="shared" si="309"/>
        <v>0</v>
      </c>
      <c r="BE40">
        <f t="shared" si="310"/>
        <v>0</v>
      </c>
      <c r="BF40">
        <f t="shared" si="271"/>
        <v>0</v>
      </c>
      <c r="BG40">
        <f t="shared" si="311"/>
        <v>0</v>
      </c>
      <c r="BH40">
        <f t="shared" si="312"/>
        <v>0</v>
      </c>
      <c r="BI40">
        <f t="shared" si="313"/>
        <v>0</v>
      </c>
      <c r="BJ40">
        <f t="shared" si="272"/>
        <v>0</v>
      </c>
      <c r="BK40">
        <f t="shared" si="314"/>
        <v>0</v>
      </c>
      <c r="BL40">
        <f t="shared" si="315"/>
        <v>0</v>
      </c>
      <c r="BM40">
        <f t="shared" si="316"/>
        <v>0</v>
      </c>
      <c r="BN40">
        <f t="shared" si="273"/>
        <v>0</v>
      </c>
      <c r="BO40">
        <f t="shared" si="317"/>
        <v>0</v>
      </c>
      <c r="BP40">
        <f t="shared" si="318"/>
        <v>0</v>
      </c>
      <c r="BQ40">
        <f t="shared" si="319"/>
        <v>0</v>
      </c>
      <c r="BR40">
        <f t="shared" si="274"/>
        <v>0</v>
      </c>
      <c r="BS40">
        <f t="shared" si="320"/>
        <v>0</v>
      </c>
      <c r="BT40">
        <f t="shared" si="321"/>
        <v>0</v>
      </c>
      <c r="BU40">
        <f t="shared" si="322"/>
        <v>0</v>
      </c>
      <c r="BV40">
        <f t="shared" si="275"/>
        <v>0</v>
      </c>
      <c r="BW40">
        <f t="shared" si="323"/>
        <v>0</v>
      </c>
      <c r="BX40">
        <f t="shared" si="324"/>
        <v>0</v>
      </c>
      <c r="BY40">
        <f t="shared" si="325"/>
        <v>0</v>
      </c>
      <c r="BZ40">
        <f t="shared" si="276"/>
        <v>0</v>
      </c>
      <c r="CA40">
        <f t="shared" si="326"/>
        <v>0</v>
      </c>
      <c r="CB40">
        <f t="shared" si="327"/>
        <v>0</v>
      </c>
      <c r="CC40">
        <f t="shared" si="328"/>
        <v>0</v>
      </c>
      <c r="CD40">
        <f t="shared" si="277"/>
        <v>0</v>
      </c>
      <c r="CE40">
        <f t="shared" si="329"/>
        <v>0</v>
      </c>
      <c r="CF40">
        <f t="shared" si="330"/>
        <v>0</v>
      </c>
      <c r="CG40">
        <f t="shared" si="331"/>
        <v>0</v>
      </c>
      <c r="CH40">
        <f t="shared" si="278"/>
        <v>0</v>
      </c>
      <c r="CI40">
        <f t="shared" si="332"/>
        <v>0</v>
      </c>
      <c r="CJ40">
        <f t="shared" si="333"/>
        <v>0</v>
      </c>
      <c r="CK40">
        <f t="shared" si="334"/>
        <v>0</v>
      </c>
      <c r="CL40">
        <f t="shared" si="279"/>
        <v>0</v>
      </c>
      <c r="CM40">
        <f t="shared" si="335"/>
        <v>0</v>
      </c>
      <c r="CN40">
        <f t="shared" si="336"/>
        <v>0</v>
      </c>
      <c r="CO40">
        <f t="shared" si="337"/>
        <v>0</v>
      </c>
      <c r="CP40">
        <f t="shared" si="280"/>
        <v>0</v>
      </c>
      <c r="CQ40">
        <f t="shared" si="338"/>
        <v>0</v>
      </c>
      <c r="CR40">
        <f t="shared" si="339"/>
        <v>0</v>
      </c>
      <c r="CS40">
        <f t="shared" si="340"/>
        <v>0</v>
      </c>
      <c r="CT40">
        <f t="shared" si="281"/>
        <v>0</v>
      </c>
      <c r="CU40">
        <f t="shared" si="341"/>
        <v>0</v>
      </c>
      <c r="CV40">
        <f t="shared" si="342"/>
        <v>0</v>
      </c>
      <c r="CW40">
        <f t="shared" si="343"/>
        <v>0</v>
      </c>
      <c r="CY40">
        <f t="shared" si="344"/>
        <v>0</v>
      </c>
      <c r="CZ40" s="7">
        <f t="shared" si="345"/>
        <v>0</v>
      </c>
      <c r="DA40">
        <f t="shared" si="282"/>
        <v>0</v>
      </c>
      <c r="DB40">
        <f t="shared" si="353"/>
        <v>0</v>
      </c>
      <c r="DC40">
        <f t="shared" si="346"/>
        <v>100</v>
      </c>
      <c r="DD40">
        <f t="shared" si="283"/>
        <v>1000</v>
      </c>
      <c r="DF40">
        <f t="shared" si="347"/>
        <v>0</v>
      </c>
      <c r="DH40" s="7">
        <f t="shared" si="348"/>
        <v>0</v>
      </c>
      <c r="DK40" t="str">
        <f t="shared" si="351"/>
        <v>OK</v>
      </c>
    </row>
    <row r="41" spans="2:116">
      <c r="B41" s="32"/>
      <c r="C41" s="17"/>
      <c r="D41" s="7"/>
      <c r="E41" s="39"/>
      <c r="F41" s="67"/>
      <c r="H41" s="17"/>
      <c r="I41" s="7"/>
      <c r="J41" s="39"/>
      <c r="K41" s="67"/>
      <c r="L41" s="7"/>
      <c r="M41" s="7"/>
      <c r="N41" s="7" t="s">
        <v>58</v>
      </c>
      <c r="O41" s="7"/>
      <c r="P41" s="39" t="str">
        <f>IF(T69=0,"OK",IF(T69/(G15-$AC$99)&lt;K38,"OK",IF(T69/(G15-$AC$99)&lt;Q41,"Note, 6 and 8 mm fixed glass should fix on the other edge","OK")))</f>
        <v>OK</v>
      </c>
      <c r="Q41" s="17">
        <f>Q42/100</f>
        <v>0.14000000000000001</v>
      </c>
      <c r="R41">
        <f t="shared" si="263"/>
        <v>0</v>
      </c>
      <c r="S41">
        <f t="shared" si="284"/>
        <v>0</v>
      </c>
      <c r="T41" s="16">
        <v>8</v>
      </c>
      <c r="U41" s="24" t="s">
        <v>161</v>
      </c>
      <c r="V41">
        <f t="shared" si="349"/>
        <v>0</v>
      </c>
      <c r="W41">
        <f t="shared" si="352"/>
        <v>0</v>
      </c>
      <c r="X41">
        <f t="shared" si="285"/>
        <v>0</v>
      </c>
      <c r="Y41">
        <f t="shared" si="286"/>
        <v>0</v>
      </c>
      <c r="Z41">
        <f t="shared" si="350"/>
        <v>0</v>
      </c>
      <c r="AA41">
        <f t="shared" si="287"/>
        <v>0</v>
      </c>
      <c r="AB41">
        <f t="shared" si="288"/>
        <v>0</v>
      </c>
      <c r="AC41">
        <f t="shared" si="289"/>
        <v>0</v>
      </c>
      <c r="AD41">
        <f t="shared" si="264"/>
        <v>0</v>
      </c>
      <c r="AE41">
        <f t="shared" si="290"/>
        <v>0</v>
      </c>
      <c r="AF41">
        <f t="shared" si="291"/>
        <v>0</v>
      </c>
      <c r="AG41">
        <f t="shared" si="292"/>
        <v>0</v>
      </c>
      <c r="AH41">
        <f t="shared" si="265"/>
        <v>0</v>
      </c>
      <c r="AI41">
        <f t="shared" si="293"/>
        <v>0</v>
      </c>
      <c r="AJ41">
        <f t="shared" si="294"/>
        <v>0</v>
      </c>
      <c r="AK41">
        <f t="shared" si="295"/>
        <v>0</v>
      </c>
      <c r="AL41">
        <f t="shared" si="266"/>
        <v>0</v>
      </c>
      <c r="AM41">
        <f t="shared" si="296"/>
        <v>0</v>
      </c>
      <c r="AN41">
        <f t="shared" si="297"/>
        <v>0</v>
      </c>
      <c r="AO41">
        <f t="shared" si="298"/>
        <v>0</v>
      </c>
      <c r="AP41">
        <f t="shared" si="267"/>
        <v>0</v>
      </c>
      <c r="AQ41">
        <f t="shared" si="299"/>
        <v>0</v>
      </c>
      <c r="AR41">
        <f t="shared" si="300"/>
        <v>0</v>
      </c>
      <c r="AS41">
        <f t="shared" si="301"/>
        <v>0</v>
      </c>
      <c r="AT41">
        <f t="shared" si="268"/>
        <v>0</v>
      </c>
      <c r="AU41">
        <f t="shared" si="302"/>
        <v>0</v>
      </c>
      <c r="AV41">
        <f t="shared" si="303"/>
        <v>0</v>
      </c>
      <c r="AW41">
        <f t="shared" si="304"/>
        <v>0</v>
      </c>
      <c r="AX41">
        <f t="shared" si="269"/>
        <v>0</v>
      </c>
      <c r="AY41">
        <f t="shared" si="305"/>
        <v>0</v>
      </c>
      <c r="AZ41">
        <f t="shared" si="306"/>
        <v>0</v>
      </c>
      <c r="BA41">
        <f t="shared" si="307"/>
        <v>0</v>
      </c>
      <c r="BB41">
        <f t="shared" si="270"/>
        <v>0</v>
      </c>
      <c r="BC41">
        <f t="shared" si="308"/>
        <v>0</v>
      </c>
      <c r="BD41">
        <f t="shared" si="309"/>
        <v>0</v>
      </c>
      <c r="BE41">
        <f t="shared" si="310"/>
        <v>0</v>
      </c>
      <c r="BF41">
        <f t="shared" si="271"/>
        <v>0</v>
      </c>
      <c r="BG41">
        <f t="shared" si="311"/>
        <v>0</v>
      </c>
      <c r="BH41">
        <f t="shared" si="312"/>
        <v>0</v>
      </c>
      <c r="BI41">
        <f t="shared" si="313"/>
        <v>0</v>
      </c>
      <c r="BJ41">
        <f t="shared" si="272"/>
        <v>0</v>
      </c>
      <c r="BK41">
        <f t="shared" si="314"/>
        <v>0</v>
      </c>
      <c r="BL41">
        <f t="shared" si="315"/>
        <v>0</v>
      </c>
      <c r="BM41">
        <f t="shared" si="316"/>
        <v>0</v>
      </c>
      <c r="BN41">
        <f t="shared" si="273"/>
        <v>0</v>
      </c>
      <c r="BO41">
        <f t="shared" si="317"/>
        <v>0</v>
      </c>
      <c r="BP41">
        <f t="shared" si="318"/>
        <v>0</v>
      </c>
      <c r="BQ41">
        <f t="shared" si="319"/>
        <v>0</v>
      </c>
      <c r="BR41">
        <f t="shared" si="274"/>
        <v>0</v>
      </c>
      <c r="BS41">
        <f t="shared" si="320"/>
        <v>0</v>
      </c>
      <c r="BT41">
        <f t="shared" si="321"/>
        <v>0</v>
      </c>
      <c r="BU41">
        <f t="shared" si="322"/>
        <v>0</v>
      </c>
      <c r="BV41">
        <f t="shared" si="275"/>
        <v>0</v>
      </c>
      <c r="BW41">
        <f t="shared" si="323"/>
        <v>0</v>
      </c>
      <c r="BX41">
        <f t="shared" si="324"/>
        <v>0</v>
      </c>
      <c r="BY41">
        <f t="shared" si="325"/>
        <v>0</v>
      </c>
      <c r="BZ41">
        <f t="shared" si="276"/>
        <v>0</v>
      </c>
      <c r="CA41">
        <f t="shared" si="326"/>
        <v>0</v>
      </c>
      <c r="CB41">
        <f t="shared" si="327"/>
        <v>0</v>
      </c>
      <c r="CC41">
        <f t="shared" si="328"/>
        <v>0</v>
      </c>
      <c r="CD41">
        <f t="shared" si="277"/>
        <v>0</v>
      </c>
      <c r="CE41">
        <f t="shared" si="329"/>
        <v>0</v>
      </c>
      <c r="CF41">
        <f t="shared" si="330"/>
        <v>0</v>
      </c>
      <c r="CG41">
        <f t="shared" si="331"/>
        <v>0</v>
      </c>
      <c r="CH41">
        <f t="shared" si="278"/>
        <v>0</v>
      </c>
      <c r="CI41">
        <f t="shared" si="332"/>
        <v>0</v>
      </c>
      <c r="CJ41">
        <f t="shared" si="333"/>
        <v>0</v>
      </c>
      <c r="CK41">
        <f t="shared" si="334"/>
        <v>0</v>
      </c>
      <c r="CL41">
        <f t="shared" si="279"/>
        <v>0</v>
      </c>
      <c r="CM41">
        <f t="shared" si="335"/>
        <v>0</v>
      </c>
      <c r="CN41">
        <f t="shared" si="336"/>
        <v>0</v>
      </c>
      <c r="CO41">
        <f t="shared" si="337"/>
        <v>0</v>
      </c>
      <c r="CP41">
        <f t="shared" si="280"/>
        <v>0</v>
      </c>
      <c r="CQ41">
        <f t="shared" si="338"/>
        <v>0</v>
      </c>
      <c r="CR41">
        <f t="shared" si="339"/>
        <v>0</v>
      </c>
      <c r="CS41">
        <f t="shared" si="340"/>
        <v>0</v>
      </c>
      <c r="CT41">
        <f t="shared" si="281"/>
        <v>0</v>
      </c>
      <c r="CU41">
        <f t="shared" si="341"/>
        <v>0</v>
      </c>
      <c r="CV41">
        <f t="shared" si="342"/>
        <v>0</v>
      </c>
      <c r="CW41">
        <f t="shared" si="343"/>
        <v>0</v>
      </c>
      <c r="CY41">
        <f t="shared" si="344"/>
        <v>0</v>
      </c>
      <c r="CZ41" s="7">
        <f t="shared" si="345"/>
        <v>0</v>
      </c>
      <c r="DA41">
        <f t="shared" si="282"/>
        <v>0</v>
      </c>
      <c r="DB41">
        <f t="shared" si="353"/>
        <v>0</v>
      </c>
      <c r="DC41">
        <f t="shared" si="346"/>
        <v>100</v>
      </c>
      <c r="DD41">
        <f t="shared" si="283"/>
        <v>1000</v>
      </c>
      <c r="DF41">
        <f t="shared" si="347"/>
        <v>0</v>
      </c>
      <c r="DH41" s="7">
        <f t="shared" si="348"/>
        <v>0</v>
      </c>
      <c r="DK41" t="str">
        <f t="shared" si="351"/>
        <v>OK</v>
      </c>
    </row>
    <row r="42" spans="2:116">
      <c r="B42" s="168" t="s">
        <v>355</v>
      </c>
      <c r="C42" s="17" t="s">
        <v>61</v>
      </c>
      <c r="D42" s="7"/>
      <c r="E42" s="39" t="str">
        <f>IF(SUM(N50:O58)&gt;0,"Too small opening angle","OK")</f>
        <v>OK</v>
      </c>
      <c r="F42" s="67">
        <v>80</v>
      </c>
      <c r="H42" s="17"/>
      <c r="I42" s="7"/>
      <c r="J42" s="39"/>
      <c r="K42" s="67"/>
      <c r="L42" s="7"/>
      <c r="M42" s="7"/>
      <c r="N42" s="7"/>
      <c r="O42" s="48"/>
      <c r="P42" s="7"/>
      <c r="Q42" s="67">
        <v>14</v>
      </c>
      <c r="R42">
        <f t="shared" si="263"/>
        <v>0</v>
      </c>
      <c r="S42">
        <f t="shared" si="284"/>
        <v>0</v>
      </c>
      <c r="T42" s="16">
        <v>9</v>
      </c>
      <c r="U42" s="24" t="s">
        <v>161</v>
      </c>
      <c r="V42">
        <f t="shared" si="349"/>
        <v>0</v>
      </c>
      <c r="W42">
        <f t="shared" si="352"/>
        <v>0</v>
      </c>
      <c r="X42">
        <f t="shared" si="285"/>
        <v>0</v>
      </c>
      <c r="Y42">
        <f t="shared" si="286"/>
        <v>0</v>
      </c>
      <c r="Z42">
        <f t="shared" si="350"/>
        <v>0</v>
      </c>
      <c r="AA42">
        <f t="shared" si="287"/>
        <v>0</v>
      </c>
      <c r="AB42">
        <f t="shared" si="288"/>
        <v>0</v>
      </c>
      <c r="AC42">
        <f t="shared" si="289"/>
        <v>0</v>
      </c>
      <c r="AD42">
        <f t="shared" si="264"/>
        <v>0</v>
      </c>
      <c r="AE42">
        <f t="shared" si="290"/>
        <v>0</v>
      </c>
      <c r="AF42">
        <f t="shared" si="291"/>
        <v>0</v>
      </c>
      <c r="AG42">
        <f t="shared" si="292"/>
        <v>0</v>
      </c>
      <c r="AH42">
        <f t="shared" si="265"/>
        <v>0</v>
      </c>
      <c r="AI42">
        <f t="shared" si="293"/>
        <v>0</v>
      </c>
      <c r="AJ42">
        <f t="shared" si="294"/>
        <v>0</v>
      </c>
      <c r="AK42">
        <f t="shared" si="295"/>
        <v>0</v>
      </c>
      <c r="AL42">
        <f t="shared" si="266"/>
        <v>0</v>
      </c>
      <c r="AM42">
        <f t="shared" si="296"/>
        <v>0</v>
      </c>
      <c r="AN42">
        <f t="shared" si="297"/>
        <v>0</v>
      </c>
      <c r="AO42">
        <f t="shared" si="298"/>
        <v>0</v>
      </c>
      <c r="AP42">
        <f t="shared" si="267"/>
        <v>0</v>
      </c>
      <c r="AQ42">
        <f t="shared" si="299"/>
        <v>0</v>
      </c>
      <c r="AR42">
        <f t="shared" si="300"/>
        <v>0</v>
      </c>
      <c r="AS42">
        <f t="shared" si="301"/>
        <v>0</v>
      </c>
      <c r="AT42">
        <f t="shared" si="268"/>
        <v>0</v>
      </c>
      <c r="AU42">
        <f t="shared" si="302"/>
        <v>0</v>
      </c>
      <c r="AV42">
        <f t="shared" si="303"/>
        <v>0</v>
      </c>
      <c r="AW42">
        <f t="shared" si="304"/>
        <v>0</v>
      </c>
      <c r="AX42">
        <f t="shared" si="269"/>
        <v>0</v>
      </c>
      <c r="AY42">
        <f t="shared" si="305"/>
        <v>0</v>
      </c>
      <c r="AZ42">
        <f t="shared" si="306"/>
        <v>0</v>
      </c>
      <c r="BA42">
        <f t="shared" si="307"/>
        <v>0</v>
      </c>
      <c r="BB42">
        <f t="shared" si="270"/>
        <v>0</v>
      </c>
      <c r="BC42">
        <f t="shared" si="308"/>
        <v>0</v>
      </c>
      <c r="BD42">
        <f t="shared" si="309"/>
        <v>0</v>
      </c>
      <c r="BE42">
        <f t="shared" si="310"/>
        <v>0</v>
      </c>
      <c r="BF42">
        <f t="shared" si="271"/>
        <v>0</v>
      </c>
      <c r="BG42">
        <f t="shared" si="311"/>
        <v>0</v>
      </c>
      <c r="BH42">
        <f t="shared" si="312"/>
        <v>0</v>
      </c>
      <c r="BI42">
        <f t="shared" si="313"/>
        <v>0</v>
      </c>
      <c r="BJ42">
        <f t="shared" si="272"/>
        <v>0</v>
      </c>
      <c r="BK42">
        <f t="shared" si="314"/>
        <v>0</v>
      </c>
      <c r="BL42">
        <f t="shared" si="315"/>
        <v>0</v>
      </c>
      <c r="BM42">
        <f t="shared" si="316"/>
        <v>0</v>
      </c>
      <c r="BN42">
        <f t="shared" si="273"/>
        <v>0</v>
      </c>
      <c r="BO42">
        <f t="shared" si="317"/>
        <v>0</v>
      </c>
      <c r="BP42">
        <f t="shared" si="318"/>
        <v>0</v>
      </c>
      <c r="BQ42">
        <f t="shared" si="319"/>
        <v>0</v>
      </c>
      <c r="BR42">
        <f t="shared" si="274"/>
        <v>0</v>
      </c>
      <c r="BS42">
        <f t="shared" si="320"/>
        <v>0</v>
      </c>
      <c r="BT42">
        <f t="shared" si="321"/>
        <v>0</v>
      </c>
      <c r="BU42">
        <f t="shared" si="322"/>
        <v>0</v>
      </c>
      <c r="BV42">
        <f t="shared" si="275"/>
        <v>0</v>
      </c>
      <c r="BW42">
        <f t="shared" si="323"/>
        <v>0</v>
      </c>
      <c r="BX42">
        <f t="shared" si="324"/>
        <v>0</v>
      </c>
      <c r="BY42">
        <f t="shared" si="325"/>
        <v>0</v>
      </c>
      <c r="BZ42">
        <f t="shared" si="276"/>
        <v>0</v>
      </c>
      <c r="CA42">
        <f t="shared" si="326"/>
        <v>0</v>
      </c>
      <c r="CB42">
        <f t="shared" si="327"/>
        <v>0</v>
      </c>
      <c r="CC42">
        <f t="shared" si="328"/>
        <v>0</v>
      </c>
      <c r="CD42">
        <f t="shared" si="277"/>
        <v>0</v>
      </c>
      <c r="CE42">
        <f t="shared" si="329"/>
        <v>0</v>
      </c>
      <c r="CF42">
        <f t="shared" si="330"/>
        <v>0</v>
      </c>
      <c r="CG42">
        <f t="shared" si="331"/>
        <v>0</v>
      </c>
      <c r="CH42">
        <f t="shared" si="278"/>
        <v>0</v>
      </c>
      <c r="CI42">
        <f t="shared" si="332"/>
        <v>0</v>
      </c>
      <c r="CJ42">
        <f t="shared" si="333"/>
        <v>0</v>
      </c>
      <c r="CK42">
        <f t="shared" si="334"/>
        <v>0</v>
      </c>
      <c r="CL42">
        <f t="shared" si="279"/>
        <v>0</v>
      </c>
      <c r="CM42">
        <f t="shared" si="335"/>
        <v>0</v>
      </c>
      <c r="CN42">
        <f t="shared" si="336"/>
        <v>0</v>
      </c>
      <c r="CO42">
        <f t="shared" si="337"/>
        <v>0</v>
      </c>
      <c r="CP42">
        <f t="shared" si="280"/>
        <v>0</v>
      </c>
      <c r="CQ42">
        <f t="shared" si="338"/>
        <v>0</v>
      </c>
      <c r="CR42">
        <f t="shared" si="339"/>
        <v>0</v>
      </c>
      <c r="CS42">
        <f t="shared" si="340"/>
        <v>0</v>
      </c>
      <c r="CT42">
        <f t="shared" si="281"/>
        <v>0</v>
      </c>
      <c r="CU42">
        <f t="shared" si="341"/>
        <v>0</v>
      </c>
      <c r="CV42">
        <f t="shared" si="342"/>
        <v>0</v>
      </c>
      <c r="CW42">
        <f t="shared" si="343"/>
        <v>0</v>
      </c>
      <c r="CY42">
        <f t="shared" si="344"/>
        <v>0</v>
      </c>
      <c r="CZ42" s="7">
        <f t="shared" si="345"/>
        <v>0</v>
      </c>
      <c r="DA42">
        <f>IF(CY43&gt;0,MAX(CZ42,DA43),CZ42)</f>
        <v>0</v>
      </c>
      <c r="DB42">
        <f t="shared" si="353"/>
        <v>0</v>
      </c>
      <c r="DC42">
        <f t="shared" si="346"/>
        <v>100</v>
      </c>
      <c r="DD42">
        <f t="shared" si="283"/>
        <v>1000</v>
      </c>
      <c r="DF42">
        <f t="shared" si="347"/>
        <v>0</v>
      </c>
      <c r="DH42" s="36">
        <f>H14-DG14</f>
        <v>0</v>
      </c>
      <c r="DK42" t="str">
        <f t="shared" si="351"/>
        <v>OK</v>
      </c>
    </row>
    <row r="43" spans="2:116">
      <c r="B43" s="32"/>
      <c r="C43" s="17" t="s">
        <v>62</v>
      </c>
      <c r="D43" s="7"/>
      <c r="E43" s="39" t="str">
        <f>IF(F6&gt;0,IF(D6&gt;0,IF(D16&lt;F43,"Too small start angle","OK"),"OK"),"OK")</f>
        <v>OK</v>
      </c>
      <c r="F43" s="67">
        <v>35</v>
      </c>
      <c r="H43" s="49" t="s">
        <v>64</v>
      </c>
      <c r="I43" s="7"/>
      <c r="J43" s="39" t="str">
        <f>IF(MAX(DH34:DH42,DH45:DH53)&gt;K43,"Too many panes in one opening","OK")</f>
        <v>OK</v>
      </c>
      <c r="K43" s="67">
        <v>9</v>
      </c>
      <c r="L43" s="17" t="s">
        <v>65</v>
      </c>
      <c r="M43" s="7"/>
      <c r="N43" s="35" t="s">
        <v>344</v>
      </c>
      <c r="O43" s="7"/>
      <c r="P43" s="7" t="str">
        <f>IF(SUM(T58:U66)&gt;0,"False corner bypass corner","OK")</f>
        <v>OK</v>
      </c>
      <c r="Q43" s="296">
        <v>90</v>
      </c>
      <c r="S43" s="24"/>
      <c r="T43" s="16"/>
      <c r="U43" s="24"/>
      <c r="DH43" s="7"/>
    </row>
    <row r="44" spans="2:116">
      <c r="B44" s="32"/>
      <c r="C44" s="17" t="s">
        <v>63</v>
      </c>
      <c r="D44" s="7"/>
      <c r="E44" s="39" t="str">
        <f>IF(D15&gt;F44,"Too big start angle","OK")</f>
        <v>OK</v>
      </c>
      <c r="F44" s="67">
        <v>145</v>
      </c>
      <c r="G44" s="7"/>
      <c r="H44" s="49" t="s">
        <v>104</v>
      </c>
      <c r="I44" s="7"/>
      <c r="J44" s="50" t="str">
        <f>IF(MAX(F130:F159)&gt;K44,"Too heavy glass pane","OK")</f>
        <v>OK</v>
      </c>
      <c r="K44" s="67">
        <v>50</v>
      </c>
      <c r="L44" s="7"/>
      <c r="M44" s="7"/>
      <c r="N44" s="7"/>
      <c r="O44" s="7"/>
      <c r="P44" s="7"/>
      <c r="Q44" s="296">
        <v>270</v>
      </c>
      <c r="S44" s="24"/>
      <c r="T44" s="16"/>
      <c r="U44" s="24"/>
      <c r="CY44" t="s">
        <v>169</v>
      </c>
      <c r="CZ44" s="5" t="s">
        <v>170</v>
      </c>
      <c r="DA44" s="97" t="s">
        <v>171</v>
      </c>
      <c r="DB44" t="s">
        <v>172</v>
      </c>
      <c r="DC44" s="98">
        <v>0.56999999999999995</v>
      </c>
      <c r="DD44" t="s">
        <v>177</v>
      </c>
      <c r="DF44" t="s">
        <v>206</v>
      </c>
      <c r="DH44" s="54" t="s">
        <v>326</v>
      </c>
    </row>
    <row r="45" spans="2:116">
      <c r="B45" s="32"/>
      <c r="C45" s="17" t="s">
        <v>66</v>
      </c>
      <c r="D45" s="7"/>
      <c r="E45" s="39" t="str">
        <f>IF(F6&gt;0,IF(SUM(E6:E14)&gt;0,IF(E16&lt;F45,"Too small end angle","OK"),"OK"),"OK")</f>
        <v>OK</v>
      </c>
      <c r="F45" s="67">
        <v>35</v>
      </c>
      <c r="G45" s="7"/>
      <c r="H45" s="49"/>
      <c r="I45" s="7"/>
      <c r="J45" s="50"/>
      <c r="K45" s="67">
        <v>400</v>
      </c>
      <c r="L45" s="7"/>
      <c r="M45" s="7"/>
      <c r="N45" s="7"/>
      <c r="O45" s="7"/>
      <c r="P45" s="7"/>
      <c r="Q45" s="33"/>
      <c r="R45">
        <f t="shared" ref="R45:R53" si="354">IF(DG21&gt;0,G6-$AC$99,0)</f>
        <v>0</v>
      </c>
      <c r="S45" s="16">
        <f>O6</f>
        <v>0</v>
      </c>
      <c r="T45" s="16">
        <v>1</v>
      </c>
      <c r="U45" s="24" t="s">
        <v>160</v>
      </c>
      <c r="V45" s="54">
        <f>IF(Z6=1,0,IF(X21-AD6=1,IF($T111&gt;2,U21-$AC$114,U21-$AC$77-$AC$92+$AC$91-$S45),IF(X21&gt;1,IF(Z45=0,$CY45-$AC$78,IF(X21&gt;1,Z45-$AC$78,0)),0)))</f>
        <v>0</v>
      </c>
      <c r="W45" s="54">
        <f>MAX(IF(V45=0,0,IF(U21-V45-$AC$76&lt;0,-U21+V45+$AC$76,0)),IF(FA6=1,S45+V45+FF6-U21,0))</f>
        <v>0</v>
      </c>
      <c r="X45">
        <f t="shared" si="285"/>
        <v>0</v>
      </c>
      <c r="Y45">
        <f>IF(V45&gt;0,X45/U21*100,0)</f>
        <v>0</v>
      </c>
      <c r="Z45" s="54">
        <f>IF(AD6=1,0,IF(AB21-AH6=1,IF($T111&gt;2,Y21-$AC$114,Y21-$AC$77-$AC$92+$AC$91-$S45),IF(AB21&gt;1,IF(AD45=0,$CY45-$AC$78,IF(AB21&gt;1,AD45-$AC$78,0)),0)))</f>
        <v>0</v>
      </c>
      <c r="AA45" s="54">
        <f>IF(Z45=0,0,IF(Y21-Z45-$AC$76&lt;0,-Y21+Z45+$AC$76,0))</f>
        <v>0</v>
      </c>
      <c r="AB45">
        <f t="shared" si="288"/>
        <v>0</v>
      </c>
      <c r="AC45">
        <f>IF(Z45&gt;0,AB45/Y21*100,0)</f>
        <v>0</v>
      </c>
      <c r="AD45" s="54">
        <f>IF(AH6=1,0,IF(AF21-AL6=1,IF($T111&gt;2,AC21-$AC$114,AC21-$AC$77-$AC$92+$AC$91-$S45),IF(AF21&gt;1,IF(AH45=0,$CY45-$AC$78,IF(AF21&gt;1,AH45-$AC$78,0)),0)))</f>
        <v>0</v>
      </c>
      <c r="AE45" s="54">
        <f>IF(AD45=0,0,IF(AC21-AD45-$AC$76&lt;0,-AC21+AD45+$AC$76,0))</f>
        <v>0</v>
      </c>
      <c r="AF45">
        <f t="shared" si="291"/>
        <v>0</v>
      </c>
      <c r="AG45">
        <f>IF(AD45&gt;0,AF45/AC21*100,0)</f>
        <v>0</v>
      </c>
      <c r="AH45" s="54">
        <f>IF(AL6=1,0,IF(AJ21-AP6=1,IF($T111&gt;2,AG21-$AC$114,AG21-$AC$77-$AC$92+$AC$91-$S45),IF(AJ21&gt;1,IF(AL45=0,$CY45-$AC$78,IF(AJ21&gt;1,AL45-$AC$78,0)),0)))</f>
        <v>0</v>
      </c>
      <c r="AI45" s="54">
        <f>IF(AH45=0,0,IF(AG21-AH45-$AC$76&lt;0,-AG21+AH45+$AC$76,0))</f>
        <v>0</v>
      </c>
      <c r="AJ45">
        <f t="shared" si="294"/>
        <v>0</v>
      </c>
      <c r="AK45">
        <f>IF(AH45&gt;0,AJ45/AG21*100,0)</f>
        <v>0</v>
      </c>
      <c r="AL45" s="54">
        <f>IF(AP6=1,0,IF(AN21-AT6=1,IF($T111&gt;2,AK21-$AC$114,AK21-$AC$77-$AC$92+$AC$91-$S45),IF(AN21&gt;1,IF(AP45=0,$CY45-$AC$78,IF(AN21&gt;1,AP45-$AC$78,0)),0)))</f>
        <v>0</v>
      </c>
      <c r="AM45" s="54">
        <f>IF(AL45=0,0,IF(AK21-AL45-$AC$76&lt;0,-AK21+AL45+$AC$76,0))</f>
        <v>0</v>
      </c>
      <c r="AN45">
        <f t="shared" si="297"/>
        <v>0</v>
      </c>
      <c r="AO45">
        <f>IF(AL45&gt;0,AN45/AK21*100,0)</f>
        <v>0</v>
      </c>
      <c r="AP45" s="54">
        <f>IF(AT6=1,0,IF(AR21-AX6=1,IF($T111&gt;2,AO21-$AC$114,AO21-$AC$77-$AC$92+$AC$91-$S45),IF(AR21&gt;1,IF(AT45=0,$CY45-$AC$78,IF(AR21&gt;1,AT45-$AC$78,0)),0)))</f>
        <v>0</v>
      </c>
      <c r="AQ45" s="54">
        <f>IF(AP45=0,0,IF(AO21-AP45-$AC$76&lt;0,-AO21+AP45+$AC$76,0))</f>
        <v>0</v>
      </c>
      <c r="AR45">
        <f t="shared" si="300"/>
        <v>0</v>
      </c>
      <c r="AS45">
        <f>IF(AP45&gt;0,AR45/AO21*100,0)</f>
        <v>0</v>
      </c>
      <c r="AT45" s="54">
        <f>IF(AX6=1,0,IF(AV21-BB6=1,IF($T111&gt;2,AS21-$AC$114,AS21-$AC$77-$AC$92+$AC$91-$S45),IF(AV21&gt;1,IF(AX45=0,$CY45-$AC$78,IF(AV21&gt;1,AX45-$AC$78,0)),0)))</f>
        <v>0</v>
      </c>
      <c r="AU45">
        <f>IF(AT45=0,0,IF(AS21-AT45-$AC$76&lt;0,-AS21+AT45+$AC$76,0))</f>
        <v>0</v>
      </c>
      <c r="AV45">
        <f t="shared" si="303"/>
        <v>0</v>
      </c>
      <c r="AW45">
        <f>IF(AT45&gt;0,AV45/AS21*100,0)</f>
        <v>0</v>
      </c>
      <c r="AX45" s="54">
        <f>IF(BB6=1,0,IF(AZ21-BF6=1,IF($T111&gt;2,AW21-$AC$114,AW21-$AC$77-$AC$92+$AC$91-$S45),IF(AZ21&gt;1,IF(BB45=0,$CY45-$AC$78,IF(AZ21&gt;1,BB45-$AC$78,0)),0)))</f>
        <v>0</v>
      </c>
      <c r="AY45">
        <f>IF(AX45=0,0,IF(AW21-AX45-$AC$76&lt;0,-AW21+AX45+$AC$76,0))</f>
        <v>0</v>
      </c>
      <c r="AZ45">
        <f t="shared" si="306"/>
        <v>0</v>
      </c>
      <c r="BA45">
        <f>IF(AX45&gt;0,AZ45/AW21*100,0)</f>
        <v>0</v>
      </c>
      <c r="BB45" s="54">
        <f>IF(BF6=1,0,IF(BD21-BJ6=1,IF($T111&gt;2,BA21-$AC$114,BA21-$AC$77-$AC$92+$AC$91-$S45),IF(BD21&gt;1,IF(BF45=0,$CY45-$AC$78,IF(BD21&gt;1,BF45-$AC$78,0)),0)))</f>
        <v>0</v>
      </c>
      <c r="BC45">
        <f>IF(BB45=0,0,IF(BA21-BB45-$AC$76&lt;0,-BA21+BB45+$AC$76,0))</f>
        <v>0</v>
      </c>
      <c r="BD45">
        <f t="shared" si="309"/>
        <v>0</v>
      </c>
      <c r="BE45">
        <f>IF(BB45&gt;0,BD45/BA21*100,0)</f>
        <v>0</v>
      </c>
      <c r="BF45" s="54">
        <f>IF(BJ6=1,0,IF(BH21-BN6=1,IF($T111&gt;2,BE21-$AC$114,BE21-$AC$77-$AC$92+$AC$91-$S45),IF(BH21&gt;1,IF(BJ45=0,$CY45-$AC$78,IF(BH21&gt;1,BJ45-$AC$78,0)),0)))</f>
        <v>0</v>
      </c>
      <c r="BG45">
        <f>IF(BF45=0,0,IF(BE21-BF45-$AC$76&lt;0,-BE21+BF45+$AC$76,0))</f>
        <v>0</v>
      </c>
      <c r="BH45">
        <f t="shared" si="312"/>
        <v>0</v>
      </c>
      <c r="BI45">
        <f>IF(BF45&gt;0,BH45/BE21*100,0)</f>
        <v>0</v>
      </c>
      <c r="BJ45" s="54">
        <f>IF(BN6=1,0,IF(BL21-BR6=1,IF($T111&gt;2,BI21-$AC$114,BI21-$AC$77-$AC$92+$AC$91-$S45),IF(BL21&gt;1,IF(BN45=0,$CY45-$AC$78,IF(BL21&gt;1,BN45-$AC$78,0)),0)))</f>
        <v>0</v>
      </c>
      <c r="BK45">
        <f>IF(BJ45=0,0,IF(BI21-BJ45-$AC$76&lt;0,-BI21+BJ45+$AC$76,0))</f>
        <v>0</v>
      </c>
      <c r="BL45">
        <f t="shared" si="315"/>
        <v>0</v>
      </c>
      <c r="BM45">
        <f>IF(BJ45&gt;0,BL45/BI21*100,0)</f>
        <v>0</v>
      </c>
      <c r="BN45" s="54">
        <f>IF(BR6=1,0,IF(BP21-BV6=1,IF($T111&gt;2,BM21-$AC$114,BM21-$AC$77-$AC$92+$AC$91-$S45),IF(BP21&gt;1,IF(BR45=0,$CY45-$AC$78,IF(BP21&gt;1,BR45-$AC$78,0)),0)))</f>
        <v>0</v>
      </c>
      <c r="BO45">
        <f>IF(BN45=0,0,IF(BM21-BN45-$AC$76&lt;0,-BM21+BN45+$AC$76,0))</f>
        <v>0</v>
      </c>
      <c r="BP45">
        <f t="shared" si="318"/>
        <v>0</v>
      </c>
      <c r="BQ45">
        <f>IF(BN45&gt;0,BP45/BM21*100,0)</f>
        <v>0</v>
      </c>
      <c r="BR45" s="54">
        <f>IF(BV6=1,0,IF(BT21-BZ6=1,IF($T111&gt;2,BQ21-$AC$114,BQ21-$AC$77-$AC$92+$AC$91-$S45),IF(BT21&gt;1,IF(BV45=0,$CY45-$AC$78,IF(BT21&gt;1,BV45-$AC$78,0)),0)))</f>
        <v>0</v>
      </c>
      <c r="BS45">
        <f>IF(BR45=0,0,IF(BQ21-BR45-$AC$76&lt;0,-BQ21+BR45+$AC$76,0))</f>
        <v>0</v>
      </c>
      <c r="BT45">
        <f t="shared" si="321"/>
        <v>0</v>
      </c>
      <c r="BU45">
        <f>IF(BR45&gt;0,BT45/BQ21*100,0)</f>
        <v>0</v>
      </c>
      <c r="BV45" s="54">
        <f>IF(BZ6=1,0,IF(BX21-CD6=1,IF($T111&gt;2,BU21-$AC$114,BU21-$AC$77-$AC$92+$AC$91-$S45),IF(BX21&gt;1,IF(BZ45=0,$CY45-$AC$78,IF(BX21&gt;1,BZ45-$AC$78,0)),0)))</f>
        <v>0</v>
      </c>
      <c r="BW45">
        <f>IF(BV45=0,0,IF(BU21-BV45-$AC$76&lt;0,-BU21+BV45+$AC$76,0))</f>
        <v>0</v>
      </c>
      <c r="BX45">
        <f t="shared" si="324"/>
        <v>0</v>
      </c>
      <c r="BY45">
        <f>IF(BV45&gt;0,BX45/BU21*100,0)</f>
        <v>0</v>
      </c>
      <c r="BZ45" s="54">
        <f>IF(CD6=1,0,IF(CB21-CH6=1,IF($T111&gt;2,BY21-$AC$114,BY21-$AC$77-$AC$92+$AC$91-$S45),IF(CB21&gt;1,IF(CD45=0,$CY45-$AC$78,IF(CB21&gt;1,CD45-$AC$78,0)),0)))</f>
        <v>0</v>
      </c>
      <c r="CA45">
        <f>IF(BZ45=0,0,IF(BY21-BZ45-$AC$76&lt;0,-BY21+BZ45+$AC$76,0))</f>
        <v>0</v>
      </c>
      <c r="CB45">
        <f t="shared" si="327"/>
        <v>0</v>
      </c>
      <c r="CC45">
        <f>IF(BZ45&gt;0,CB45/BY21*100,0)</f>
        <v>0</v>
      </c>
      <c r="CD45" s="54">
        <f>IF(CH6=1,0,IF(CF21-CL6=1,IF($T111&gt;2,CC21-$AC$114,CC21-$AC$77-$AC$92+$AC$91-$S45),IF(CF21&gt;1,IF(CH45=0,$CY45-$AC$78,IF(CF21&gt;1,CH45-$AC$78,0)),0)))</f>
        <v>0</v>
      </c>
      <c r="CE45">
        <f>IF(CD45=0,0,IF(CC21-CD45-$AC$76&lt;0,-CC21+CD45+$AC$76,0))</f>
        <v>0</v>
      </c>
      <c r="CF45">
        <f t="shared" si="330"/>
        <v>0</v>
      </c>
      <c r="CG45">
        <f>IF(CD45&gt;0,CF45/CC21*100,0)</f>
        <v>0</v>
      </c>
      <c r="CH45" s="54">
        <f>IF(CL6=1,0,IF(CJ21-CP6=1,IF($T111&gt;2,CG21-$AC$114,CG21-$AC$77-$AC$92+$AC$91-$S45),IF(CJ21&gt;1,IF(CL45=0,$CY45-$AC$78,IF(CJ21&gt;1,CL45-$AC$78,0)),0)))</f>
        <v>0</v>
      </c>
      <c r="CI45">
        <f>IF(CH45=0,0,IF(CG21-CH45-$AC$76&lt;0,-CG21+CH45+$AC$76,0))</f>
        <v>0</v>
      </c>
      <c r="CJ45">
        <f t="shared" si="333"/>
        <v>0</v>
      </c>
      <c r="CK45">
        <f>IF(CH45&gt;0,CJ45/CG21*100,0)</f>
        <v>0</v>
      </c>
      <c r="CL45" s="54">
        <f>IF(CP6=1,0,IF(CN21-CT6=1,IF($T111&gt;2,CK21-$AC$114,CK21-$AC$77-$AC$92+$AC$91-$S45),IF(CN21&gt;1,IF(CP45=0,$CY45-$AC$78,IF(CN21&gt;1,CP45-$AC$78,0)),0)))</f>
        <v>0</v>
      </c>
      <c r="CM45">
        <f>IF(CL45=0,0,IF(CK21-CL45-$AC$76&lt;0,-CK21+CL45+$AC$76,0))</f>
        <v>0</v>
      </c>
      <c r="CN45">
        <f t="shared" si="336"/>
        <v>0</v>
      </c>
      <c r="CO45">
        <f>IF(CL45&gt;0,CN45/CK21*100,0)</f>
        <v>0</v>
      </c>
      <c r="CP45" s="54">
        <f>IF(CT6=1,0,IF(CR21-CX6=1,IF($T111&gt;2,CO21-$AC$114,CO21-$AC$77-$AC$92+$AC$91-$S45),IF(CR21&gt;1,IF(CT45=0,$CY45-$AC$78,IF(CR21&gt;1,CT45-$AC$78,0)),0)))</f>
        <v>0</v>
      </c>
      <c r="CQ45">
        <f>IF(CP45=0,0,IF(CO21-CP45-$AC$76&lt;0,-CO21+CP45+$AC$76,0))</f>
        <v>0</v>
      </c>
      <c r="CR45">
        <f t="shared" si="339"/>
        <v>0</v>
      </c>
      <c r="CS45">
        <f>IF(CP45&gt;0,CR45/CO21*100,0)</f>
        <v>0</v>
      </c>
      <c r="CT45" s="54">
        <f>IF(CX6=1,0,IF(CV21-DB6=1,CS21-$AC$77-$AC$92+$AC$91-$S45,IF(CV21&gt;1,IF(CX45=0,$CY45-$AC$78,IF(CV21&gt;1,CX45-$AC$78,0)),0)))</f>
        <v>0</v>
      </c>
      <c r="CU45">
        <f>IF(CT45=0,0,IF(CS21-CT45-$AC$76&lt;0,-CS21+CT45+$AC$76,0))</f>
        <v>0</v>
      </c>
      <c r="CV45">
        <f t="shared" si="342"/>
        <v>0</v>
      </c>
      <c r="CW45">
        <f>IF(CT45&gt;0,CV45/CS21*100,0)</f>
        <v>0</v>
      </c>
      <c r="CY45">
        <f t="shared" ref="CY45:CY52" si="355">IF(SUM(V46,Z46,AD46,AH46,AL46,AP46,AT46,AX46,BB46,BF46,BJ46,BN46,BR46,BV46,BZ46,CD46,CH46,CL46,CP46,CT46)=0,0,L6*MAX(V46,Z46,AD46,AH46,AL46,AP46,AT46,AX46,BB46,BF46,BJ46,BN46,BR46,BV46,BZ46,CD46,CH46,CL46,CP46,CT46)-(I7-DH7-1)*$AC$78)</f>
        <v>-248</v>
      </c>
      <c r="CZ45" s="7">
        <f t="shared" ref="CZ45:CZ53" si="356">MAX(W45,AA45,AE45,AI45,AM45,AQ45,AU45,AY45,BC45,BG45,BK45,BO45,BS45,BW45,CA45,CE45,CI45,CM45,CQ45,CU45)</f>
        <v>0</v>
      </c>
      <c r="DB45">
        <f t="shared" ref="DB45:DB52" si="357">IF(CY45&gt;0,MAX(DA45,DB46),DA45)</f>
        <v>0</v>
      </c>
      <c r="DC45">
        <f t="shared" si="346"/>
        <v>100</v>
      </c>
      <c r="DD45">
        <f t="shared" si="283"/>
        <v>1000</v>
      </c>
      <c r="DF45">
        <f>MAX(X45,AB45,AF45,AJ45,AN45,AR45,AV45,AZ45,BD45,BH45,BL45,BP45,BT45,BX45,CB45,CF45,CJ45,CN45,CR45,CV45)</f>
        <v>0</v>
      </c>
      <c r="DH45" s="7">
        <f>I6-DH6</f>
        <v>0</v>
      </c>
    </row>
    <row r="46" spans="2:116">
      <c r="B46" s="32"/>
      <c r="C46" s="17" t="s">
        <v>67</v>
      </c>
      <c r="D46" s="7"/>
      <c r="E46" s="39" t="str">
        <f>IF(E15&gt;F46,"Too big end angle","OK")</f>
        <v>OK</v>
      </c>
      <c r="F46" s="67">
        <v>145</v>
      </c>
      <c r="G46" s="7"/>
      <c r="H46" s="17" t="s">
        <v>133</v>
      </c>
      <c r="I46" s="7"/>
      <c r="J46" s="50" t="str">
        <f>IF(T31&gt;K46,"Opening edge of glass pane cannot be on the system angle.","OK")</f>
        <v>OK</v>
      </c>
      <c r="K46" s="67">
        <v>1</v>
      </c>
      <c r="L46" s="7" t="s">
        <v>150</v>
      </c>
      <c r="M46" s="7"/>
      <c r="N46" s="7"/>
      <c r="O46" s="7"/>
      <c r="P46" s="7"/>
      <c r="Q46" s="33"/>
      <c r="R46">
        <f t="shared" si="354"/>
        <v>1930</v>
      </c>
      <c r="S46" s="16">
        <f t="shared" ref="S46:S53" si="358">O7</f>
        <v>0</v>
      </c>
      <c r="T46" s="16">
        <v>2</v>
      </c>
      <c r="U46" s="24" t="s">
        <v>160</v>
      </c>
      <c r="V46" s="54">
        <f t="shared" ref="V46:V53" si="359">IF(Z7=1,0,IF(X22-AD7=1,IF($T112&gt;2,U22-$AC$114,U22-$AC$77-$AC$92+$AC$91-$S46),IF(X22&gt;1,IF(Z46=0,$CY46-$AC$78,IF(X22&gt;1,Z46-$AC$78,0)),0)))</f>
        <v>471.22222222222217</v>
      </c>
      <c r="W46" s="54">
        <f t="shared" ref="W46:W53" si="360">MAX(IF(V46=0,0,IF(U22-V46-$AC$76&lt;0,-U22+V46+$AC$76,0)),IF(FA7=1,S46+V46+FF7-U22,0))</f>
        <v>0</v>
      </c>
      <c r="X46">
        <f t="shared" si="285"/>
        <v>471.22222222222217</v>
      </c>
      <c r="Y46">
        <f t="shared" ref="Y46:Y53" si="361">IF(V46&gt;0,X46/U22*100,0)</f>
        <v>59.782915139554547</v>
      </c>
      <c r="Z46" s="54">
        <f t="shared" ref="Z46:Z53" si="362">IF(AD7=1,0,IF(AB22-AH7=1,IF($T112&gt;2,Y22-$AC$114,Y22-$AC$77-$AC$92+$AC$91-$S46),IF(AB22&gt;1,IF(AD46=0,$CY46-$AC$78,IF(AB22&gt;1,AD46-$AC$78,0)),0)))</f>
        <v>502.22222222222217</v>
      </c>
      <c r="AA46" s="54">
        <f t="shared" ref="AA46:AA53" si="363">IF(Z46=0,0,IF(Y22-Z46-$AC$76&lt;0,-Y22+Z46+$AC$76,0))</f>
        <v>0</v>
      </c>
      <c r="AB46">
        <f t="shared" si="288"/>
        <v>502.22222222222217</v>
      </c>
      <c r="AC46">
        <f t="shared" ref="AC46:AC53" si="364">IF(Z46&gt;0,AB46/Y22*100,0)</f>
        <v>63.715816182689601</v>
      </c>
      <c r="AD46" s="54">
        <f t="shared" ref="AD46:AD53" si="365">IF(AH7=1,0,IF(AF22-AL7=1,IF($T112&gt;2,AC22-$AC$114,AC22-$AC$77-$AC$92+$AC$91-$S46),IF(AF22&gt;1,IF(AH46=0,$CY46-$AC$78,IF(AF22&gt;1,AH46-$AC$78,0)),0)))</f>
        <v>533.22222222222217</v>
      </c>
      <c r="AE46" s="54">
        <f t="shared" ref="AE46:AE53" si="366">IF(AD46=0,0,IF(AC22-AD46-$AC$76&lt;0,-AC22+AD46+$AC$76,0))</f>
        <v>0</v>
      </c>
      <c r="AF46">
        <f t="shared" si="291"/>
        <v>533.22222222222217</v>
      </c>
      <c r="AG46">
        <f t="shared" ref="AG46:AG53" si="367">IF(AD46&gt;0,AF46/AC22*100,0)</f>
        <v>67.64871722582464</v>
      </c>
      <c r="AH46" s="54">
        <f t="shared" ref="AH46:AH53" si="368">IF(AL7=1,0,IF(AJ22-AP7=1,IF($T112&gt;2,AG22-$AC$114,AG22-$AC$77-$AC$92+$AC$91-$S46),IF(AJ22&gt;1,IF(AL46=0,$CY46-$AC$78,IF(AJ22&gt;1,AL46-$AC$78,0)),0)))</f>
        <v>564.22222222222217</v>
      </c>
      <c r="AI46" s="54">
        <f t="shared" ref="AI46:AI53" si="369">IF(AH46=0,0,IF(AG22-AH46-$AC$76&lt;0,-AG22+AH46+$AC$76,0))</f>
        <v>0</v>
      </c>
      <c r="AJ46">
        <f t="shared" si="294"/>
        <v>564.22222222222217</v>
      </c>
      <c r="AK46">
        <f t="shared" ref="AK46:AK53" si="370">IF(AH46&gt;0,AJ46/AG22*100,0)</f>
        <v>71.581618268959673</v>
      </c>
      <c r="AL46" s="54">
        <f t="shared" ref="AL46:AL53" si="371">IF(AP7=1,0,IF(AN22-AT7=1,IF($T112&gt;2,AK22-$AC$114,AK22-$AC$77-$AC$92+$AC$91-$S46),IF(AN22&gt;1,IF(AP46=0,$CY46-$AC$78,IF(AN22&gt;1,AP46-$AC$78,0)),0)))</f>
        <v>595.22222222222217</v>
      </c>
      <c r="AM46" s="54">
        <f t="shared" ref="AM46:AM53" si="372">IF(AL46=0,0,IF(AK22-AL46-$AC$76&lt;0,-AK22+AL46+$AC$76,0))</f>
        <v>0</v>
      </c>
      <c r="AN46">
        <f t="shared" si="297"/>
        <v>595.22222222222217</v>
      </c>
      <c r="AO46">
        <f t="shared" ref="AO46:AO53" si="373">IF(AL46&gt;0,AN46/AK22*100,0)</f>
        <v>75.514519312094734</v>
      </c>
      <c r="AP46" s="54">
        <f t="shared" ref="AP46:AP53" si="374">IF(AT7=1,0,IF(AR22-AX7=1,IF($T112&gt;2,AO22-$AC$114,AO22-$AC$77-$AC$92+$AC$91-$S46),IF(AR22&gt;1,IF(AT46=0,$CY46-$AC$78,IF(AR22&gt;1,AT46-$AC$78,0)),0)))</f>
        <v>626.22222222222217</v>
      </c>
      <c r="AQ46" s="54">
        <f t="shared" ref="AQ46:AQ53" si="375">IF(AP46=0,0,IF(AO22-AP46-$AC$76&lt;0,-AO22+AP46+$AC$76,0))</f>
        <v>0</v>
      </c>
      <c r="AR46">
        <f t="shared" si="300"/>
        <v>626.22222222222217</v>
      </c>
      <c r="AS46">
        <f t="shared" ref="AS46:AS53" si="376">IF(AP46&gt;0,AR46/AO22*100,0)</f>
        <v>79.447420355229767</v>
      </c>
      <c r="AT46" s="54">
        <f t="shared" ref="AT46:AT53" si="377">IF(AX7=1,0,IF(AV22-BB7=1,IF($T112&gt;2,AS22-$AC$114,AS22-$AC$77-$AC$92+$AC$91-$S46),IF(AV22&gt;1,IF(AX46=0,$CY46-$AC$78,IF(AV22&gt;1,AX46-$AC$78,0)),0)))</f>
        <v>657.22222222222217</v>
      </c>
      <c r="AU46">
        <f t="shared" ref="AU46:AU53" si="378">IF(AT46=0,0,IF(AS22-AT46-$AC$76&lt;0,-AS22+AT46+$AC$76,0))</f>
        <v>0</v>
      </c>
      <c r="AV46">
        <f t="shared" si="303"/>
        <v>657.22222222222217</v>
      </c>
      <c r="AW46">
        <f t="shared" ref="AW46:AW53" si="379">IF(AT46&gt;0,AV46/AS22*100,0)</f>
        <v>83.380321398364813</v>
      </c>
      <c r="AX46" s="54">
        <f t="shared" ref="AX46:AX53" si="380">IF(BB7=1,0,IF(AZ22-BF7=1,IF($T112&gt;2,AW22-$AC$114,AW22-$AC$77-$AC$92+$AC$91-$S46),IF(AZ22&gt;1,IF(BB46=0,$CY46-$AC$78,IF(AZ22&gt;1,BB46-$AC$78,0)),0)))</f>
        <v>688.22222222222217</v>
      </c>
      <c r="AY46">
        <f t="shared" ref="AY46:AY53" si="381">IF(AX46=0,0,IF(AW22-AX46-$AC$76&lt;0,-AW22+AX46+$AC$76,0))</f>
        <v>0</v>
      </c>
      <c r="AZ46">
        <f t="shared" si="306"/>
        <v>688.22222222222217</v>
      </c>
      <c r="BA46">
        <f t="shared" ref="BA46:BA53" si="382">IF(AX46&gt;0,AZ46/AW22*100,0)</f>
        <v>87.31322244149986</v>
      </c>
      <c r="BB46" s="54">
        <f t="shared" ref="BB46:BB53" si="383">IF(BF7=1,0,IF(BD22-BJ7=1,IF($T112&gt;2,BA22-$AC$114,BA22-$AC$77-$AC$92+$AC$91-$S46),IF(BD22&gt;1,IF(BF46=0,$CY46-$AC$78,IF(BD22&gt;1,BF46-$AC$78,0)),0)))</f>
        <v>719.22222222222217</v>
      </c>
      <c r="BC46">
        <f t="shared" ref="BC46:BC53" si="384">IF(BB46=0,0,IF(BA22-BB46-$AC$76&lt;0,-BA22+BB46+$AC$76,0))</f>
        <v>0</v>
      </c>
      <c r="BD46">
        <f t="shared" si="309"/>
        <v>719.22222222222217</v>
      </c>
      <c r="BE46">
        <f t="shared" ref="BE46:BE53" si="385">IF(BB46&gt;0,BD46/BA22*100,0)</f>
        <v>91.246123484634893</v>
      </c>
      <c r="BF46" s="54">
        <f t="shared" ref="BF46:BF53" si="386">IF(BJ7=1,0,IF(BH22-BN7=1,IF($T112&gt;2,BE22-$AC$114,BE22-$AC$77-$AC$92+$AC$91-$S46),IF(BH22&gt;1,IF(BJ46=0,$CY46-$AC$78,IF(BH22&gt;1,BJ46-$AC$78,0)),0)))</f>
        <v>0</v>
      </c>
      <c r="BG46">
        <f t="shared" ref="BG46:BG53" si="387">IF(BF46=0,0,IF(BE22-BF46-$AC$76&lt;0,-BE22+BF46+$AC$76,0))</f>
        <v>0</v>
      </c>
      <c r="BH46">
        <f t="shared" si="312"/>
        <v>0</v>
      </c>
      <c r="BI46">
        <f t="shared" ref="BI46:BI53" si="388">IF(BF46&gt;0,BH46/BE22*100,0)</f>
        <v>0</v>
      </c>
      <c r="BJ46" s="54">
        <f t="shared" ref="BJ46:BJ53" si="389">IF(BN7=1,0,IF(BL22-BR7=1,IF($T112&gt;2,BI22-$AC$114,BI22-$AC$77-$AC$92+$AC$91-$S46),IF(BL22&gt;1,IF(BN46=0,$CY46-$AC$78,IF(BL22&gt;1,BN46-$AC$78,0)),0)))</f>
        <v>0</v>
      </c>
      <c r="BK46">
        <f t="shared" ref="BK46:BK53" si="390">IF(BJ46=0,0,IF(BI22-BJ46-$AC$76&lt;0,-BI22+BJ46+$AC$76,0))</f>
        <v>0</v>
      </c>
      <c r="BL46">
        <f t="shared" si="315"/>
        <v>0</v>
      </c>
      <c r="BM46">
        <f t="shared" ref="BM46:BM53" si="391">IF(BJ46&gt;0,BL46/BI22*100,0)</f>
        <v>0</v>
      </c>
      <c r="BN46" s="54">
        <f t="shared" ref="BN46:BN53" si="392">IF(BR7=1,0,IF(BP22-BV7=1,IF($T112&gt;2,BM22-$AC$114,BM22-$AC$77-$AC$92+$AC$91-$S46),IF(BP22&gt;1,IF(BR46=0,$CY46-$AC$78,IF(BP22&gt;1,BR46-$AC$78,0)),0)))</f>
        <v>0</v>
      </c>
      <c r="BO46">
        <f t="shared" ref="BO46:BO53" si="393">IF(BN46=0,0,IF(BM22-BN46-$AC$76&lt;0,-BM22+BN46+$AC$76,0))</f>
        <v>0</v>
      </c>
      <c r="BP46">
        <f t="shared" si="318"/>
        <v>0</v>
      </c>
      <c r="BQ46">
        <f t="shared" ref="BQ46:BQ53" si="394">IF(BN46&gt;0,BP46/BM22*100,0)</f>
        <v>0</v>
      </c>
      <c r="BR46" s="54">
        <f t="shared" ref="BR46:BR53" si="395">IF(BV7=1,0,IF(BT22-BZ7=1,IF($T112&gt;2,BQ22-$AC$114,BQ22-$AC$77-$AC$92+$AC$91-$S46),IF(BT22&gt;1,IF(BV46=0,$CY46-$AC$78,IF(BT22&gt;1,BV46-$AC$78,0)),0)))</f>
        <v>0</v>
      </c>
      <c r="BS46">
        <f t="shared" ref="BS46:BS53" si="396">IF(BR46=0,0,IF(BQ22-BR46-$AC$76&lt;0,-BQ22+BR46+$AC$76,0))</f>
        <v>0</v>
      </c>
      <c r="BT46">
        <f t="shared" si="321"/>
        <v>0</v>
      </c>
      <c r="BU46">
        <f t="shared" ref="BU46:BU53" si="397">IF(BR46&gt;0,BT46/BQ22*100,0)</f>
        <v>0</v>
      </c>
      <c r="BV46" s="54">
        <f t="shared" ref="BV46:BV53" si="398">IF(BZ7=1,0,IF(BX22-CD7=1,IF($T112&gt;2,BU22-$AC$114,BU22-$AC$77-$AC$92+$AC$91-$S46),IF(BX22&gt;1,IF(BZ46=0,$CY46-$AC$78,IF(BX22&gt;1,BZ46-$AC$78,0)),0)))</f>
        <v>0</v>
      </c>
      <c r="BW46">
        <f t="shared" ref="BW46:BW53" si="399">IF(BV46=0,0,IF(BU22-BV46-$AC$76&lt;0,-BU22+BV46+$AC$76,0))</f>
        <v>0</v>
      </c>
      <c r="BX46">
        <f t="shared" si="324"/>
        <v>0</v>
      </c>
      <c r="BY46">
        <f t="shared" ref="BY46:BY53" si="400">IF(BV46&gt;0,BX46/BU22*100,0)</f>
        <v>0</v>
      </c>
      <c r="BZ46" s="54">
        <f t="shared" ref="BZ46:BZ53" si="401">IF(CD7=1,0,IF(CB22-CH7=1,IF($T112&gt;2,BY22-$AC$114,BY22-$AC$77-$AC$92+$AC$91-$S46),IF(CB22&gt;1,IF(CD46=0,$CY46-$AC$78,IF(CB22&gt;1,CD46-$AC$78,0)),0)))</f>
        <v>0</v>
      </c>
      <c r="CA46">
        <f t="shared" ref="CA46:CA53" si="402">IF(BZ46=0,0,IF(BY22-BZ46-$AC$76&lt;0,-BY22+BZ46+$AC$76,0))</f>
        <v>0</v>
      </c>
      <c r="CB46">
        <f t="shared" si="327"/>
        <v>0</v>
      </c>
      <c r="CC46">
        <f t="shared" ref="CC46:CC53" si="403">IF(BZ46&gt;0,CB46/BY22*100,0)</f>
        <v>0</v>
      </c>
      <c r="CD46" s="54">
        <f t="shared" ref="CD46:CD53" si="404">IF(CH7=1,0,IF(CF22-CL7=1,IF($T112&gt;2,CC22-$AC$114,CC22-$AC$77-$AC$92+$AC$91-$S46),IF(CF22&gt;1,IF(CH46=0,$CY46-$AC$78,IF(CF22&gt;1,CH46-$AC$78,0)),0)))</f>
        <v>0</v>
      </c>
      <c r="CE46">
        <f t="shared" ref="CE46:CE53" si="405">IF(CD46=0,0,IF(CC22-CD46-$AC$76&lt;0,-CC22+CD46+$AC$76,0))</f>
        <v>0</v>
      </c>
      <c r="CF46">
        <f t="shared" si="330"/>
        <v>0</v>
      </c>
      <c r="CG46">
        <f t="shared" ref="CG46:CG53" si="406">IF(CD46&gt;0,CF46/CC22*100,0)</f>
        <v>0</v>
      </c>
      <c r="CH46" s="54">
        <f t="shared" ref="CH46:CH53" si="407">IF(CL7=1,0,IF(CJ22-CP7=1,IF($T112&gt;2,CG22-$AC$114,CG22-$AC$77-$AC$92+$AC$91-$S46),IF(CJ22&gt;1,IF(CL46=0,$CY46-$AC$78,IF(CJ22&gt;1,CL46-$AC$78,0)),0)))</f>
        <v>0</v>
      </c>
      <c r="CI46">
        <f t="shared" ref="CI46:CI53" si="408">IF(CH46=0,0,IF(CG22-CH46-$AC$76&lt;0,-CG22+CH46+$AC$76,0))</f>
        <v>0</v>
      </c>
      <c r="CJ46">
        <f t="shared" si="333"/>
        <v>0</v>
      </c>
      <c r="CK46">
        <f t="shared" ref="CK46:CK53" si="409">IF(CH46&gt;0,CJ46/CG22*100,0)</f>
        <v>0</v>
      </c>
      <c r="CL46" s="54">
        <f t="shared" ref="CL46:CL53" si="410">IF(CP7=1,0,IF(CN22-CT7=1,IF($T112&gt;2,CK22-$AC$114,CK22-$AC$77-$AC$92+$AC$91-$S46),IF(CN22&gt;1,IF(CP46=0,$CY46-$AC$78,IF(CN22&gt;1,CP46-$AC$78,0)),0)))</f>
        <v>0</v>
      </c>
      <c r="CM46">
        <f t="shared" ref="CM46:CM53" si="411">IF(CL46=0,0,IF(CK22-CL46-$AC$76&lt;0,-CK22+CL46+$AC$76,0))</f>
        <v>0</v>
      </c>
      <c r="CN46">
        <f t="shared" si="336"/>
        <v>0</v>
      </c>
      <c r="CO46">
        <f t="shared" ref="CO46:CO53" si="412">IF(CL46&gt;0,CN46/CK22*100,0)</f>
        <v>0</v>
      </c>
      <c r="CP46" s="54">
        <f t="shared" ref="CP46:CP53" si="413">IF(CT7=1,0,IF(CR22-CX7=1,IF($T112&gt;2,CO22-$AC$114,CO22-$AC$77-$AC$92+$AC$91-$S46),IF(CR22&gt;1,IF(CT46=0,$CY46-$AC$78,IF(CR22&gt;1,CT46-$AC$78,0)),0)))</f>
        <v>0</v>
      </c>
      <c r="CQ46">
        <f t="shared" ref="CQ46:CQ53" si="414">IF(CP46=0,0,IF(CO22-CP46-$AC$76&lt;0,-CO22+CP46+$AC$76,0))</f>
        <v>0</v>
      </c>
      <c r="CR46">
        <f t="shared" si="339"/>
        <v>0</v>
      </c>
      <c r="CS46">
        <f t="shared" ref="CS46:CS53" si="415">IF(CP46&gt;0,CR46/CO22*100,0)</f>
        <v>0</v>
      </c>
      <c r="CT46" s="54">
        <f t="shared" ref="CT46:CT53" si="416">IF(CX7=1,0,IF(CV22-DB7=1,CS22-$AC$77-$AC$92+$AC$91-$S46,IF(CV22&gt;1,IF(CX46=0,$CY46-$AC$78,IF(CV22&gt;1,CX46-$AC$78,0)),0)))</f>
        <v>0</v>
      </c>
      <c r="CU46">
        <f t="shared" ref="CU46:CU53" si="417">IF(CT46=0,0,IF(CS22-CT46-$AC$76&lt;0,-CS22+CT46+$AC$76,0))</f>
        <v>0</v>
      </c>
      <c r="CV46">
        <f t="shared" si="342"/>
        <v>0</v>
      </c>
      <c r="CW46">
        <f t="shared" ref="CW46:CW53" si="418">IF(CT46&gt;0,CV46/CS22*100,0)</f>
        <v>0</v>
      </c>
      <c r="CY46">
        <f t="shared" si="355"/>
        <v>0</v>
      </c>
      <c r="CZ46" s="7">
        <f t="shared" si="356"/>
        <v>0</v>
      </c>
      <c r="DA46">
        <f t="shared" ref="DA46:DA53" si="419">IF(CY45&gt;0,MAX(CZ46,DA45),CZ46)</f>
        <v>0</v>
      </c>
      <c r="DB46">
        <f t="shared" si="357"/>
        <v>0</v>
      </c>
      <c r="DC46">
        <f t="shared" si="346"/>
        <v>59.782915139554547</v>
      </c>
      <c r="DD46">
        <f t="shared" si="283"/>
        <v>471.22222222222217</v>
      </c>
      <c r="DF46">
        <f t="shared" ref="DF46:DF53" si="420">MAX(X46,AB46,AF46,AJ46,AN46,AR46,AV46,AZ46,BD46,BH46,BL46,BP46,BT46,BX46,CB46,CF46,CJ46,CN46,CR46,CV46)</f>
        <v>719.22222222222217</v>
      </c>
      <c r="DH46" s="7">
        <f t="shared" ref="DH46:DH52" si="421">I7+DH45*L6-DH7</f>
        <v>9</v>
      </c>
    </row>
    <row r="47" spans="2:116">
      <c r="B47" s="32"/>
      <c r="C47" s="17" t="s">
        <v>68</v>
      </c>
      <c r="D47" s="7"/>
      <c r="E47" s="39" t="str">
        <f>IF(J16=0,"OK",IF(J16&lt;F47,"Too small system angle","OK"))</f>
        <v>OK</v>
      </c>
      <c r="F47" s="67">
        <v>80</v>
      </c>
      <c r="G47" s="7"/>
      <c r="H47" s="17"/>
      <c r="I47" s="7"/>
      <c r="J47" s="50"/>
      <c r="K47" s="67"/>
      <c r="L47" s="7"/>
      <c r="M47" s="7"/>
      <c r="N47" s="7"/>
      <c r="O47" s="7"/>
      <c r="P47" s="7"/>
      <c r="Q47" s="33"/>
      <c r="R47">
        <f t="shared" si="354"/>
        <v>0</v>
      </c>
      <c r="S47" s="16">
        <f t="shared" si="358"/>
        <v>0</v>
      </c>
      <c r="T47" s="16">
        <v>3</v>
      </c>
      <c r="U47" s="24" t="s">
        <v>160</v>
      </c>
      <c r="V47" s="54">
        <f t="shared" si="359"/>
        <v>0</v>
      </c>
      <c r="W47" s="54">
        <f t="shared" si="360"/>
        <v>0</v>
      </c>
      <c r="X47">
        <f t="shared" si="285"/>
        <v>0</v>
      </c>
      <c r="Y47">
        <f t="shared" si="361"/>
        <v>0</v>
      </c>
      <c r="Z47" s="54">
        <f t="shared" si="362"/>
        <v>0</v>
      </c>
      <c r="AA47" s="54">
        <f t="shared" si="363"/>
        <v>0</v>
      </c>
      <c r="AB47">
        <f t="shared" si="288"/>
        <v>0</v>
      </c>
      <c r="AC47">
        <f t="shared" si="364"/>
        <v>0</v>
      </c>
      <c r="AD47" s="54">
        <f t="shared" si="365"/>
        <v>0</v>
      </c>
      <c r="AE47" s="54">
        <f t="shared" si="366"/>
        <v>0</v>
      </c>
      <c r="AF47">
        <f t="shared" si="291"/>
        <v>0</v>
      </c>
      <c r="AG47">
        <f t="shared" si="367"/>
        <v>0</v>
      </c>
      <c r="AH47" s="54">
        <f t="shared" si="368"/>
        <v>0</v>
      </c>
      <c r="AI47" s="54">
        <f t="shared" si="369"/>
        <v>0</v>
      </c>
      <c r="AJ47">
        <f t="shared" si="294"/>
        <v>0</v>
      </c>
      <c r="AK47">
        <f t="shared" si="370"/>
        <v>0</v>
      </c>
      <c r="AL47" s="54">
        <f t="shared" si="371"/>
        <v>0</v>
      </c>
      <c r="AM47" s="54">
        <f t="shared" si="372"/>
        <v>0</v>
      </c>
      <c r="AN47">
        <f t="shared" si="297"/>
        <v>0</v>
      </c>
      <c r="AO47">
        <f t="shared" si="373"/>
        <v>0</v>
      </c>
      <c r="AP47" s="54">
        <f t="shared" si="374"/>
        <v>0</v>
      </c>
      <c r="AQ47" s="54">
        <f t="shared" si="375"/>
        <v>0</v>
      </c>
      <c r="AR47">
        <f t="shared" si="300"/>
        <v>0</v>
      </c>
      <c r="AS47">
        <f t="shared" si="376"/>
        <v>0</v>
      </c>
      <c r="AT47" s="54">
        <f t="shared" si="377"/>
        <v>0</v>
      </c>
      <c r="AU47">
        <f t="shared" si="378"/>
        <v>0</v>
      </c>
      <c r="AV47">
        <f t="shared" si="303"/>
        <v>0</v>
      </c>
      <c r="AW47">
        <f t="shared" si="379"/>
        <v>0</v>
      </c>
      <c r="AX47" s="54">
        <f t="shared" si="380"/>
        <v>0</v>
      </c>
      <c r="AY47">
        <f t="shared" si="381"/>
        <v>0</v>
      </c>
      <c r="AZ47">
        <f t="shared" si="306"/>
        <v>0</v>
      </c>
      <c r="BA47">
        <f t="shared" si="382"/>
        <v>0</v>
      </c>
      <c r="BB47" s="54">
        <f t="shared" si="383"/>
        <v>0</v>
      </c>
      <c r="BC47">
        <f t="shared" si="384"/>
        <v>0</v>
      </c>
      <c r="BD47">
        <f t="shared" si="309"/>
        <v>0</v>
      </c>
      <c r="BE47">
        <f t="shared" si="385"/>
        <v>0</v>
      </c>
      <c r="BF47" s="54">
        <f t="shared" si="386"/>
        <v>0</v>
      </c>
      <c r="BG47">
        <f t="shared" si="387"/>
        <v>0</v>
      </c>
      <c r="BH47">
        <f t="shared" si="312"/>
        <v>0</v>
      </c>
      <c r="BI47">
        <f t="shared" si="388"/>
        <v>0</v>
      </c>
      <c r="BJ47" s="54">
        <f t="shared" si="389"/>
        <v>0</v>
      </c>
      <c r="BK47">
        <f t="shared" si="390"/>
        <v>0</v>
      </c>
      <c r="BL47">
        <f t="shared" si="315"/>
        <v>0</v>
      </c>
      <c r="BM47">
        <f t="shared" si="391"/>
        <v>0</v>
      </c>
      <c r="BN47" s="54">
        <f t="shared" si="392"/>
        <v>0</v>
      </c>
      <c r="BO47">
        <f t="shared" si="393"/>
        <v>0</v>
      </c>
      <c r="BP47">
        <f t="shared" si="318"/>
        <v>0</v>
      </c>
      <c r="BQ47">
        <f t="shared" si="394"/>
        <v>0</v>
      </c>
      <c r="BR47" s="54">
        <f t="shared" si="395"/>
        <v>0</v>
      </c>
      <c r="BS47">
        <f t="shared" si="396"/>
        <v>0</v>
      </c>
      <c r="BT47">
        <f t="shared" si="321"/>
        <v>0</v>
      </c>
      <c r="BU47">
        <f t="shared" si="397"/>
        <v>0</v>
      </c>
      <c r="BV47" s="54">
        <f t="shared" si="398"/>
        <v>0</v>
      </c>
      <c r="BW47">
        <f t="shared" si="399"/>
        <v>0</v>
      </c>
      <c r="BX47">
        <f t="shared" si="324"/>
        <v>0</v>
      </c>
      <c r="BY47">
        <f t="shared" si="400"/>
        <v>0</v>
      </c>
      <c r="BZ47" s="54">
        <f t="shared" si="401"/>
        <v>0</v>
      </c>
      <c r="CA47">
        <f t="shared" si="402"/>
        <v>0</v>
      </c>
      <c r="CB47">
        <f t="shared" si="327"/>
        <v>0</v>
      </c>
      <c r="CC47">
        <f t="shared" si="403"/>
        <v>0</v>
      </c>
      <c r="CD47" s="54">
        <f t="shared" si="404"/>
        <v>0</v>
      </c>
      <c r="CE47">
        <f t="shared" si="405"/>
        <v>0</v>
      </c>
      <c r="CF47">
        <f t="shared" si="330"/>
        <v>0</v>
      </c>
      <c r="CG47">
        <f t="shared" si="406"/>
        <v>0</v>
      </c>
      <c r="CH47" s="54">
        <f t="shared" si="407"/>
        <v>0</v>
      </c>
      <c r="CI47">
        <f t="shared" si="408"/>
        <v>0</v>
      </c>
      <c r="CJ47">
        <f t="shared" si="333"/>
        <v>0</v>
      </c>
      <c r="CK47">
        <f t="shared" si="409"/>
        <v>0</v>
      </c>
      <c r="CL47" s="54">
        <f t="shared" si="410"/>
        <v>0</v>
      </c>
      <c r="CM47">
        <f t="shared" si="411"/>
        <v>0</v>
      </c>
      <c r="CN47">
        <f t="shared" si="336"/>
        <v>0</v>
      </c>
      <c r="CO47">
        <f t="shared" si="412"/>
        <v>0</v>
      </c>
      <c r="CP47" s="54">
        <f t="shared" si="413"/>
        <v>0</v>
      </c>
      <c r="CQ47">
        <f t="shared" si="414"/>
        <v>0</v>
      </c>
      <c r="CR47">
        <f t="shared" si="339"/>
        <v>0</v>
      </c>
      <c r="CS47">
        <f t="shared" si="415"/>
        <v>0</v>
      </c>
      <c r="CT47" s="54">
        <f t="shared" si="416"/>
        <v>0</v>
      </c>
      <c r="CU47">
        <f t="shared" si="417"/>
        <v>0</v>
      </c>
      <c r="CV47">
        <f t="shared" si="342"/>
        <v>0</v>
      </c>
      <c r="CW47">
        <f t="shared" si="418"/>
        <v>0</v>
      </c>
      <c r="CY47">
        <f t="shared" si="355"/>
        <v>0</v>
      </c>
      <c r="CZ47" s="7">
        <f t="shared" si="356"/>
        <v>0</v>
      </c>
      <c r="DA47">
        <f t="shared" si="419"/>
        <v>0</v>
      </c>
      <c r="DB47">
        <f t="shared" si="357"/>
        <v>0</v>
      </c>
      <c r="DC47">
        <f t="shared" si="346"/>
        <v>100</v>
      </c>
      <c r="DD47">
        <f t="shared" si="283"/>
        <v>1000</v>
      </c>
      <c r="DF47">
        <f t="shared" si="420"/>
        <v>0</v>
      </c>
      <c r="DH47" s="7">
        <f t="shared" si="421"/>
        <v>0</v>
      </c>
    </row>
    <row r="48" spans="2:116">
      <c r="B48" s="32"/>
      <c r="C48" s="17" t="s">
        <v>69</v>
      </c>
      <c r="D48" s="7"/>
      <c r="E48" s="39" t="str">
        <f>IF(J15&gt;F48,"Too big system angle","OK")</f>
        <v>OK</v>
      </c>
      <c r="F48" s="67">
        <v>280</v>
      </c>
      <c r="G48" s="7"/>
      <c r="H48" s="17"/>
      <c r="I48" s="7"/>
      <c r="J48" s="50"/>
      <c r="K48" s="67"/>
      <c r="L48" s="7"/>
      <c r="M48" s="7"/>
      <c r="N48" s="7"/>
      <c r="O48" s="7"/>
      <c r="P48" s="7"/>
      <c r="Q48" s="33"/>
      <c r="R48">
        <f t="shared" si="354"/>
        <v>0</v>
      </c>
      <c r="S48" s="16">
        <f t="shared" si="358"/>
        <v>0</v>
      </c>
      <c r="T48" s="16">
        <v>4</v>
      </c>
      <c r="U48" s="24" t="s">
        <v>160</v>
      </c>
      <c r="V48" s="54">
        <f t="shared" si="359"/>
        <v>0</v>
      </c>
      <c r="W48" s="54">
        <f t="shared" si="360"/>
        <v>0</v>
      </c>
      <c r="X48">
        <f t="shared" si="285"/>
        <v>0</v>
      </c>
      <c r="Y48">
        <f t="shared" si="361"/>
        <v>0</v>
      </c>
      <c r="Z48" s="54">
        <f t="shared" si="362"/>
        <v>0</v>
      </c>
      <c r="AA48" s="54">
        <f t="shared" si="363"/>
        <v>0</v>
      </c>
      <c r="AB48">
        <f t="shared" si="288"/>
        <v>0</v>
      </c>
      <c r="AC48">
        <f t="shared" si="364"/>
        <v>0</v>
      </c>
      <c r="AD48" s="54">
        <f t="shared" si="365"/>
        <v>0</v>
      </c>
      <c r="AE48" s="54">
        <f t="shared" si="366"/>
        <v>0</v>
      </c>
      <c r="AF48">
        <f t="shared" si="291"/>
        <v>0</v>
      </c>
      <c r="AG48">
        <f t="shared" si="367"/>
        <v>0</v>
      </c>
      <c r="AH48" s="54">
        <f t="shared" si="368"/>
        <v>0</v>
      </c>
      <c r="AI48" s="54">
        <f t="shared" si="369"/>
        <v>0</v>
      </c>
      <c r="AJ48">
        <f t="shared" si="294"/>
        <v>0</v>
      </c>
      <c r="AK48">
        <f t="shared" si="370"/>
        <v>0</v>
      </c>
      <c r="AL48" s="54">
        <f t="shared" si="371"/>
        <v>0</v>
      </c>
      <c r="AM48" s="54">
        <f t="shared" si="372"/>
        <v>0</v>
      </c>
      <c r="AN48">
        <f t="shared" si="297"/>
        <v>0</v>
      </c>
      <c r="AO48">
        <f t="shared" si="373"/>
        <v>0</v>
      </c>
      <c r="AP48" s="54">
        <f t="shared" si="374"/>
        <v>0</v>
      </c>
      <c r="AQ48" s="54">
        <f t="shared" si="375"/>
        <v>0</v>
      </c>
      <c r="AR48">
        <f t="shared" si="300"/>
        <v>0</v>
      </c>
      <c r="AS48">
        <f t="shared" si="376"/>
        <v>0</v>
      </c>
      <c r="AT48" s="54">
        <f t="shared" si="377"/>
        <v>0</v>
      </c>
      <c r="AU48">
        <f t="shared" si="378"/>
        <v>0</v>
      </c>
      <c r="AV48">
        <f t="shared" si="303"/>
        <v>0</v>
      </c>
      <c r="AW48">
        <f t="shared" si="379"/>
        <v>0</v>
      </c>
      <c r="AX48" s="54">
        <f t="shared" si="380"/>
        <v>0</v>
      </c>
      <c r="AY48">
        <f t="shared" si="381"/>
        <v>0</v>
      </c>
      <c r="AZ48">
        <f t="shared" si="306"/>
        <v>0</v>
      </c>
      <c r="BA48">
        <f t="shared" si="382"/>
        <v>0</v>
      </c>
      <c r="BB48" s="54">
        <f t="shared" si="383"/>
        <v>0</v>
      </c>
      <c r="BC48">
        <f t="shared" si="384"/>
        <v>0</v>
      </c>
      <c r="BD48">
        <f t="shared" si="309"/>
        <v>0</v>
      </c>
      <c r="BE48">
        <f t="shared" si="385"/>
        <v>0</v>
      </c>
      <c r="BF48" s="54">
        <f t="shared" si="386"/>
        <v>0</v>
      </c>
      <c r="BG48">
        <f t="shared" si="387"/>
        <v>0</v>
      </c>
      <c r="BH48">
        <f t="shared" si="312"/>
        <v>0</v>
      </c>
      <c r="BI48">
        <f t="shared" si="388"/>
        <v>0</v>
      </c>
      <c r="BJ48" s="54">
        <f t="shared" si="389"/>
        <v>0</v>
      </c>
      <c r="BK48">
        <f t="shared" si="390"/>
        <v>0</v>
      </c>
      <c r="BL48">
        <f t="shared" si="315"/>
        <v>0</v>
      </c>
      <c r="BM48">
        <f t="shared" si="391"/>
        <v>0</v>
      </c>
      <c r="BN48" s="54">
        <f t="shared" si="392"/>
        <v>0</v>
      </c>
      <c r="BO48">
        <f t="shared" si="393"/>
        <v>0</v>
      </c>
      <c r="BP48">
        <f t="shared" si="318"/>
        <v>0</v>
      </c>
      <c r="BQ48">
        <f t="shared" si="394"/>
        <v>0</v>
      </c>
      <c r="BR48" s="54">
        <f t="shared" si="395"/>
        <v>0</v>
      </c>
      <c r="BS48">
        <f t="shared" si="396"/>
        <v>0</v>
      </c>
      <c r="BT48">
        <f t="shared" si="321"/>
        <v>0</v>
      </c>
      <c r="BU48">
        <f t="shared" si="397"/>
        <v>0</v>
      </c>
      <c r="BV48" s="54">
        <f t="shared" si="398"/>
        <v>0</v>
      </c>
      <c r="BW48">
        <f t="shared" si="399"/>
        <v>0</v>
      </c>
      <c r="BX48">
        <f t="shared" si="324"/>
        <v>0</v>
      </c>
      <c r="BY48">
        <f t="shared" si="400"/>
        <v>0</v>
      </c>
      <c r="BZ48" s="54">
        <f t="shared" si="401"/>
        <v>0</v>
      </c>
      <c r="CA48">
        <f t="shared" si="402"/>
        <v>0</v>
      </c>
      <c r="CB48">
        <f t="shared" si="327"/>
        <v>0</v>
      </c>
      <c r="CC48">
        <f t="shared" si="403"/>
        <v>0</v>
      </c>
      <c r="CD48" s="54">
        <f t="shared" si="404"/>
        <v>0</v>
      </c>
      <c r="CE48">
        <f t="shared" si="405"/>
        <v>0</v>
      </c>
      <c r="CF48">
        <f t="shared" si="330"/>
        <v>0</v>
      </c>
      <c r="CG48">
        <f t="shared" si="406"/>
        <v>0</v>
      </c>
      <c r="CH48" s="54">
        <f t="shared" si="407"/>
        <v>0</v>
      </c>
      <c r="CI48">
        <f t="shared" si="408"/>
        <v>0</v>
      </c>
      <c r="CJ48">
        <f t="shared" si="333"/>
        <v>0</v>
      </c>
      <c r="CK48">
        <f t="shared" si="409"/>
        <v>0</v>
      </c>
      <c r="CL48" s="54">
        <f t="shared" si="410"/>
        <v>0</v>
      </c>
      <c r="CM48">
        <f t="shared" si="411"/>
        <v>0</v>
      </c>
      <c r="CN48">
        <f t="shared" si="336"/>
        <v>0</v>
      </c>
      <c r="CO48">
        <f t="shared" si="412"/>
        <v>0</v>
      </c>
      <c r="CP48" s="54">
        <f t="shared" si="413"/>
        <v>0</v>
      </c>
      <c r="CQ48">
        <f t="shared" si="414"/>
        <v>0</v>
      </c>
      <c r="CR48">
        <f t="shared" si="339"/>
        <v>0</v>
      </c>
      <c r="CS48">
        <f t="shared" si="415"/>
        <v>0</v>
      </c>
      <c r="CT48" s="54">
        <f t="shared" si="416"/>
        <v>0</v>
      </c>
      <c r="CU48">
        <f t="shared" si="417"/>
        <v>0</v>
      </c>
      <c r="CV48">
        <f t="shared" si="342"/>
        <v>0</v>
      </c>
      <c r="CW48">
        <f t="shared" si="418"/>
        <v>0</v>
      </c>
      <c r="CY48">
        <f t="shared" si="355"/>
        <v>0</v>
      </c>
      <c r="CZ48" s="7">
        <f t="shared" si="356"/>
        <v>0</v>
      </c>
      <c r="DA48">
        <f t="shared" si="419"/>
        <v>0</v>
      </c>
      <c r="DB48">
        <f t="shared" si="357"/>
        <v>0</v>
      </c>
      <c r="DC48">
        <f t="shared" si="346"/>
        <v>100</v>
      </c>
      <c r="DD48">
        <f t="shared" si="283"/>
        <v>1000</v>
      </c>
      <c r="DF48">
        <f t="shared" si="420"/>
        <v>0</v>
      </c>
      <c r="DH48" s="7">
        <f t="shared" si="421"/>
        <v>0</v>
      </c>
    </row>
    <row r="49" spans="2:112" ht="13.5" thickBot="1">
      <c r="B49" s="40"/>
      <c r="C49" s="86" t="s">
        <v>137</v>
      </c>
      <c r="D49" s="27"/>
      <c r="E49" s="87" t="str">
        <f>IF(L6*H7+H8*L7+L8*H9+H10*L9+L10*H11+H12*L11+H13*L12+H14*L13+K7*I6+I7*K8+K9*I8+I9*K10+K11*I10+I11*K12+I12*K13+I13*K14&gt;0,"Error, check openings","OK")</f>
        <v>OK</v>
      </c>
      <c r="F49" s="67"/>
      <c r="G49" s="7"/>
      <c r="H49" s="7" t="s">
        <v>136</v>
      </c>
      <c r="I49" s="7"/>
      <c r="J49" s="50" t="str">
        <f>IF(SUM(D50:D58)&gt;0,"You can not give pane width information to each pane on side","OK")</f>
        <v>OK</v>
      </c>
      <c r="K49" s="7"/>
      <c r="L49" s="27"/>
      <c r="M49" s="27"/>
      <c r="N49" s="27"/>
      <c r="O49" s="27"/>
      <c r="P49" s="27"/>
      <c r="Q49" s="37"/>
      <c r="R49">
        <f t="shared" si="354"/>
        <v>0</v>
      </c>
      <c r="S49" s="16">
        <f t="shared" si="358"/>
        <v>0</v>
      </c>
      <c r="T49" s="16">
        <v>5</v>
      </c>
      <c r="U49" s="24" t="s">
        <v>160</v>
      </c>
      <c r="V49" s="54">
        <f t="shared" si="359"/>
        <v>0</v>
      </c>
      <c r="W49" s="54">
        <f t="shared" si="360"/>
        <v>0</v>
      </c>
      <c r="X49">
        <f t="shared" si="285"/>
        <v>0</v>
      </c>
      <c r="Y49">
        <f t="shared" si="361"/>
        <v>0</v>
      </c>
      <c r="Z49" s="54">
        <f t="shared" si="362"/>
        <v>0</v>
      </c>
      <c r="AA49" s="54">
        <f t="shared" si="363"/>
        <v>0</v>
      </c>
      <c r="AB49">
        <f t="shared" si="288"/>
        <v>0</v>
      </c>
      <c r="AC49">
        <f t="shared" si="364"/>
        <v>0</v>
      </c>
      <c r="AD49" s="54">
        <f t="shared" si="365"/>
        <v>0</v>
      </c>
      <c r="AE49" s="54">
        <f t="shared" si="366"/>
        <v>0</v>
      </c>
      <c r="AF49">
        <f t="shared" si="291"/>
        <v>0</v>
      </c>
      <c r="AG49">
        <f t="shared" si="367"/>
        <v>0</v>
      </c>
      <c r="AH49" s="54">
        <f t="shared" si="368"/>
        <v>0</v>
      </c>
      <c r="AI49" s="54">
        <f t="shared" si="369"/>
        <v>0</v>
      </c>
      <c r="AJ49">
        <f t="shared" si="294"/>
        <v>0</v>
      </c>
      <c r="AK49">
        <f t="shared" si="370"/>
        <v>0</v>
      </c>
      <c r="AL49" s="54">
        <f t="shared" si="371"/>
        <v>0</v>
      </c>
      <c r="AM49" s="54">
        <f t="shared" si="372"/>
        <v>0</v>
      </c>
      <c r="AN49">
        <f t="shared" si="297"/>
        <v>0</v>
      </c>
      <c r="AO49">
        <f t="shared" si="373"/>
        <v>0</v>
      </c>
      <c r="AP49" s="54">
        <f t="shared" si="374"/>
        <v>0</v>
      </c>
      <c r="AQ49" s="54">
        <f t="shared" si="375"/>
        <v>0</v>
      </c>
      <c r="AR49">
        <f t="shared" si="300"/>
        <v>0</v>
      </c>
      <c r="AS49">
        <f t="shared" si="376"/>
        <v>0</v>
      </c>
      <c r="AT49" s="54">
        <f t="shared" si="377"/>
        <v>0</v>
      </c>
      <c r="AU49">
        <f t="shared" si="378"/>
        <v>0</v>
      </c>
      <c r="AV49">
        <f t="shared" si="303"/>
        <v>0</v>
      </c>
      <c r="AW49">
        <f t="shared" si="379"/>
        <v>0</v>
      </c>
      <c r="AX49" s="54">
        <f t="shared" si="380"/>
        <v>0</v>
      </c>
      <c r="AY49">
        <f t="shared" si="381"/>
        <v>0</v>
      </c>
      <c r="AZ49">
        <f t="shared" si="306"/>
        <v>0</v>
      </c>
      <c r="BA49">
        <f t="shared" si="382"/>
        <v>0</v>
      </c>
      <c r="BB49" s="54">
        <f t="shared" si="383"/>
        <v>0</v>
      </c>
      <c r="BC49">
        <f t="shared" si="384"/>
        <v>0</v>
      </c>
      <c r="BD49">
        <f t="shared" si="309"/>
        <v>0</v>
      </c>
      <c r="BE49">
        <f t="shared" si="385"/>
        <v>0</v>
      </c>
      <c r="BF49" s="54">
        <f t="shared" si="386"/>
        <v>0</v>
      </c>
      <c r="BG49">
        <f t="shared" si="387"/>
        <v>0</v>
      </c>
      <c r="BH49">
        <f t="shared" si="312"/>
        <v>0</v>
      </c>
      <c r="BI49">
        <f t="shared" si="388"/>
        <v>0</v>
      </c>
      <c r="BJ49" s="54">
        <f t="shared" si="389"/>
        <v>0</v>
      </c>
      <c r="BK49">
        <f t="shared" si="390"/>
        <v>0</v>
      </c>
      <c r="BL49">
        <f t="shared" si="315"/>
        <v>0</v>
      </c>
      <c r="BM49">
        <f t="shared" si="391"/>
        <v>0</v>
      </c>
      <c r="BN49" s="54">
        <f t="shared" si="392"/>
        <v>0</v>
      </c>
      <c r="BO49">
        <f t="shared" si="393"/>
        <v>0</v>
      </c>
      <c r="BP49">
        <f t="shared" si="318"/>
        <v>0</v>
      </c>
      <c r="BQ49">
        <f t="shared" si="394"/>
        <v>0</v>
      </c>
      <c r="BR49" s="54">
        <f t="shared" si="395"/>
        <v>0</v>
      </c>
      <c r="BS49">
        <f t="shared" si="396"/>
        <v>0</v>
      </c>
      <c r="BT49">
        <f t="shared" si="321"/>
        <v>0</v>
      </c>
      <c r="BU49">
        <f t="shared" si="397"/>
        <v>0</v>
      </c>
      <c r="BV49" s="54">
        <f t="shared" si="398"/>
        <v>0</v>
      </c>
      <c r="BW49">
        <f t="shared" si="399"/>
        <v>0</v>
      </c>
      <c r="BX49">
        <f t="shared" si="324"/>
        <v>0</v>
      </c>
      <c r="BY49">
        <f t="shared" si="400"/>
        <v>0</v>
      </c>
      <c r="BZ49" s="54">
        <f t="shared" si="401"/>
        <v>0</v>
      </c>
      <c r="CA49">
        <f t="shared" si="402"/>
        <v>0</v>
      </c>
      <c r="CB49">
        <f t="shared" si="327"/>
        <v>0</v>
      </c>
      <c r="CC49">
        <f t="shared" si="403"/>
        <v>0</v>
      </c>
      <c r="CD49" s="54">
        <f t="shared" si="404"/>
        <v>0</v>
      </c>
      <c r="CE49">
        <f t="shared" si="405"/>
        <v>0</v>
      </c>
      <c r="CF49">
        <f t="shared" si="330"/>
        <v>0</v>
      </c>
      <c r="CG49">
        <f t="shared" si="406"/>
        <v>0</v>
      </c>
      <c r="CH49" s="54">
        <f t="shared" si="407"/>
        <v>0</v>
      </c>
      <c r="CI49">
        <f t="shared" si="408"/>
        <v>0</v>
      </c>
      <c r="CJ49">
        <f t="shared" si="333"/>
        <v>0</v>
      </c>
      <c r="CK49">
        <f t="shared" si="409"/>
        <v>0</v>
      </c>
      <c r="CL49" s="54">
        <f t="shared" si="410"/>
        <v>0</v>
      </c>
      <c r="CM49">
        <f t="shared" si="411"/>
        <v>0</v>
      </c>
      <c r="CN49">
        <f t="shared" si="336"/>
        <v>0</v>
      </c>
      <c r="CO49">
        <f t="shared" si="412"/>
        <v>0</v>
      </c>
      <c r="CP49" s="54">
        <f t="shared" si="413"/>
        <v>0</v>
      </c>
      <c r="CQ49">
        <f t="shared" si="414"/>
        <v>0</v>
      </c>
      <c r="CR49">
        <f t="shared" si="339"/>
        <v>0</v>
      </c>
      <c r="CS49">
        <f t="shared" si="415"/>
        <v>0</v>
      </c>
      <c r="CT49" s="54">
        <f t="shared" si="416"/>
        <v>0</v>
      </c>
      <c r="CU49">
        <f t="shared" si="417"/>
        <v>0</v>
      </c>
      <c r="CV49">
        <f t="shared" si="342"/>
        <v>0</v>
      </c>
      <c r="CW49">
        <f t="shared" si="418"/>
        <v>0</v>
      </c>
      <c r="CY49">
        <f t="shared" si="355"/>
        <v>0</v>
      </c>
      <c r="CZ49" s="7">
        <f t="shared" si="356"/>
        <v>0</v>
      </c>
      <c r="DA49">
        <f t="shared" si="419"/>
        <v>0</v>
      </c>
      <c r="DB49">
        <f t="shared" si="357"/>
        <v>0</v>
      </c>
      <c r="DC49">
        <f t="shared" si="346"/>
        <v>100</v>
      </c>
      <c r="DD49">
        <f t="shared" si="283"/>
        <v>1000</v>
      </c>
      <c r="DF49">
        <f t="shared" si="420"/>
        <v>0</v>
      </c>
      <c r="DH49" s="7">
        <f t="shared" si="421"/>
        <v>0</v>
      </c>
    </row>
    <row r="50" spans="2:112">
      <c r="C50" s="7" t="s">
        <v>138</v>
      </c>
      <c r="D50" s="7">
        <f t="shared" ref="D50:D58" si="422">IF(H6+I6=0,0,IF(H6+I6-L21-M21&lt;1,1,0))</f>
        <v>0</v>
      </c>
      <c r="E50" s="7"/>
      <c r="F50" s="8" t="s">
        <v>141</v>
      </c>
      <c r="G50" s="9">
        <f>IF(K6&gt;0,IF(H6=0,1,0),0)</f>
        <v>0</v>
      </c>
      <c r="H50" s="9">
        <f>IF(L6&gt;0,IF(I6=0,1,0),0)</f>
        <v>0</v>
      </c>
      <c r="I50" s="9" t="s">
        <v>70</v>
      </c>
      <c r="J50" s="9">
        <f>IF(J6&gt;0,IF(J6&lt;180,IF(K6=0,IF(I6=0,IF((H6-Y6)=1,1,0),0),0),0),0)</f>
        <v>0</v>
      </c>
      <c r="K50" s="3">
        <f>IF(Z6=0,IF(J5&gt;0,IF(J5&lt;180,IF(H6=0,IF(L6=0,IF((I6-AD6)=1,1,0),0),0),0),0),0)</f>
        <v>0</v>
      </c>
      <c r="M50" t="s">
        <v>71</v>
      </c>
      <c r="N50">
        <f>IF(D6&gt;0,IF(H6+K7&gt;1,IF(T34=0,IF(T35=0,IF(D6&lt;$F$42,1,0),0),0),0),0)</f>
        <v>0</v>
      </c>
      <c r="O50">
        <f>IF(J5&gt;0,IF(H6+K7&gt;1,IF(T34=0,IF(T35=0,IF(J5&lt;$F$42,1,0),0),0),0),0)</f>
        <v>0</v>
      </c>
      <c r="P50" t="s">
        <v>140</v>
      </c>
      <c r="Q50" s="7">
        <f>IF(F6&gt;0,IF(H6+I6=0,1,0),0)</f>
        <v>0</v>
      </c>
      <c r="R50">
        <f t="shared" si="354"/>
        <v>0</v>
      </c>
      <c r="S50" s="16">
        <f t="shared" si="358"/>
        <v>0</v>
      </c>
      <c r="T50" s="16">
        <v>6</v>
      </c>
      <c r="U50" s="24" t="s">
        <v>160</v>
      </c>
      <c r="V50" s="54">
        <f t="shared" si="359"/>
        <v>0</v>
      </c>
      <c r="W50" s="54">
        <f t="shared" si="360"/>
        <v>0</v>
      </c>
      <c r="X50">
        <f t="shared" si="285"/>
        <v>0</v>
      </c>
      <c r="Y50">
        <f t="shared" si="361"/>
        <v>0</v>
      </c>
      <c r="Z50" s="54">
        <f t="shared" si="362"/>
        <v>0</v>
      </c>
      <c r="AA50" s="54">
        <f t="shared" si="363"/>
        <v>0</v>
      </c>
      <c r="AB50">
        <f t="shared" si="288"/>
        <v>0</v>
      </c>
      <c r="AC50">
        <f t="shared" si="364"/>
        <v>0</v>
      </c>
      <c r="AD50" s="54">
        <f t="shared" si="365"/>
        <v>0</v>
      </c>
      <c r="AE50" s="54">
        <f t="shared" si="366"/>
        <v>0</v>
      </c>
      <c r="AF50">
        <f t="shared" si="291"/>
        <v>0</v>
      </c>
      <c r="AG50">
        <f t="shared" si="367"/>
        <v>0</v>
      </c>
      <c r="AH50" s="54">
        <f t="shared" si="368"/>
        <v>0</v>
      </c>
      <c r="AI50" s="54">
        <f t="shared" si="369"/>
        <v>0</v>
      </c>
      <c r="AJ50">
        <f t="shared" si="294"/>
        <v>0</v>
      </c>
      <c r="AK50">
        <f t="shared" si="370"/>
        <v>0</v>
      </c>
      <c r="AL50" s="54">
        <f t="shared" si="371"/>
        <v>0</v>
      </c>
      <c r="AM50" s="54">
        <f t="shared" si="372"/>
        <v>0</v>
      </c>
      <c r="AN50">
        <f t="shared" si="297"/>
        <v>0</v>
      </c>
      <c r="AO50">
        <f t="shared" si="373"/>
        <v>0</v>
      </c>
      <c r="AP50" s="54">
        <f t="shared" si="374"/>
        <v>0</v>
      </c>
      <c r="AQ50" s="54">
        <f t="shared" si="375"/>
        <v>0</v>
      </c>
      <c r="AR50">
        <f t="shared" si="300"/>
        <v>0</v>
      </c>
      <c r="AS50">
        <f t="shared" si="376"/>
        <v>0</v>
      </c>
      <c r="AT50" s="54">
        <f t="shared" si="377"/>
        <v>0</v>
      </c>
      <c r="AU50">
        <f t="shared" si="378"/>
        <v>0</v>
      </c>
      <c r="AV50">
        <f t="shared" si="303"/>
        <v>0</v>
      </c>
      <c r="AW50">
        <f t="shared" si="379"/>
        <v>0</v>
      </c>
      <c r="AX50" s="54">
        <f t="shared" si="380"/>
        <v>0</v>
      </c>
      <c r="AY50">
        <f t="shared" si="381"/>
        <v>0</v>
      </c>
      <c r="AZ50">
        <f t="shared" si="306"/>
        <v>0</v>
      </c>
      <c r="BA50">
        <f t="shared" si="382"/>
        <v>0</v>
      </c>
      <c r="BB50" s="54">
        <f t="shared" si="383"/>
        <v>0</v>
      </c>
      <c r="BC50">
        <f t="shared" si="384"/>
        <v>0</v>
      </c>
      <c r="BD50">
        <f t="shared" si="309"/>
        <v>0</v>
      </c>
      <c r="BE50">
        <f t="shared" si="385"/>
        <v>0</v>
      </c>
      <c r="BF50" s="54">
        <f t="shared" si="386"/>
        <v>0</v>
      </c>
      <c r="BG50">
        <f t="shared" si="387"/>
        <v>0</v>
      </c>
      <c r="BH50">
        <f t="shared" si="312"/>
        <v>0</v>
      </c>
      <c r="BI50">
        <f t="shared" si="388"/>
        <v>0</v>
      </c>
      <c r="BJ50" s="54">
        <f t="shared" si="389"/>
        <v>0</v>
      </c>
      <c r="BK50">
        <f t="shared" si="390"/>
        <v>0</v>
      </c>
      <c r="BL50">
        <f t="shared" si="315"/>
        <v>0</v>
      </c>
      <c r="BM50">
        <f t="shared" si="391"/>
        <v>0</v>
      </c>
      <c r="BN50" s="54">
        <f t="shared" si="392"/>
        <v>0</v>
      </c>
      <c r="BO50">
        <f t="shared" si="393"/>
        <v>0</v>
      </c>
      <c r="BP50">
        <f t="shared" si="318"/>
        <v>0</v>
      </c>
      <c r="BQ50">
        <f t="shared" si="394"/>
        <v>0</v>
      </c>
      <c r="BR50" s="54">
        <f t="shared" si="395"/>
        <v>0</v>
      </c>
      <c r="BS50">
        <f t="shared" si="396"/>
        <v>0</v>
      </c>
      <c r="BT50">
        <f t="shared" si="321"/>
        <v>0</v>
      </c>
      <c r="BU50">
        <f t="shared" si="397"/>
        <v>0</v>
      </c>
      <c r="BV50" s="54">
        <f t="shared" si="398"/>
        <v>0</v>
      </c>
      <c r="BW50">
        <f t="shared" si="399"/>
        <v>0</v>
      </c>
      <c r="BX50">
        <f t="shared" si="324"/>
        <v>0</v>
      </c>
      <c r="BY50">
        <f t="shared" si="400"/>
        <v>0</v>
      </c>
      <c r="BZ50" s="54">
        <f t="shared" si="401"/>
        <v>0</v>
      </c>
      <c r="CA50">
        <f t="shared" si="402"/>
        <v>0</v>
      </c>
      <c r="CB50">
        <f t="shared" si="327"/>
        <v>0</v>
      </c>
      <c r="CC50">
        <f t="shared" si="403"/>
        <v>0</v>
      </c>
      <c r="CD50" s="54">
        <f t="shared" si="404"/>
        <v>0</v>
      </c>
      <c r="CE50">
        <f t="shared" si="405"/>
        <v>0</v>
      </c>
      <c r="CF50">
        <f t="shared" si="330"/>
        <v>0</v>
      </c>
      <c r="CG50">
        <f t="shared" si="406"/>
        <v>0</v>
      </c>
      <c r="CH50" s="54">
        <f t="shared" si="407"/>
        <v>0</v>
      </c>
      <c r="CI50">
        <f t="shared" si="408"/>
        <v>0</v>
      </c>
      <c r="CJ50">
        <f t="shared" si="333"/>
        <v>0</v>
      </c>
      <c r="CK50">
        <f t="shared" si="409"/>
        <v>0</v>
      </c>
      <c r="CL50" s="54">
        <f t="shared" si="410"/>
        <v>0</v>
      </c>
      <c r="CM50">
        <f t="shared" si="411"/>
        <v>0</v>
      </c>
      <c r="CN50">
        <f t="shared" si="336"/>
        <v>0</v>
      </c>
      <c r="CO50">
        <f t="shared" si="412"/>
        <v>0</v>
      </c>
      <c r="CP50" s="54">
        <f t="shared" si="413"/>
        <v>0</v>
      </c>
      <c r="CQ50">
        <f t="shared" si="414"/>
        <v>0</v>
      </c>
      <c r="CR50">
        <f t="shared" si="339"/>
        <v>0</v>
      </c>
      <c r="CS50">
        <f t="shared" si="415"/>
        <v>0</v>
      </c>
      <c r="CT50" s="54">
        <f t="shared" si="416"/>
        <v>0</v>
      </c>
      <c r="CU50">
        <f t="shared" si="417"/>
        <v>0</v>
      </c>
      <c r="CV50">
        <f t="shared" si="342"/>
        <v>0</v>
      </c>
      <c r="CW50">
        <f t="shared" si="418"/>
        <v>0</v>
      </c>
      <c r="CY50">
        <f t="shared" si="355"/>
        <v>0</v>
      </c>
      <c r="CZ50" s="7">
        <f t="shared" si="356"/>
        <v>0</v>
      </c>
      <c r="DA50">
        <f t="shared" si="419"/>
        <v>0</v>
      </c>
      <c r="DB50">
        <f t="shared" si="357"/>
        <v>0</v>
      </c>
      <c r="DC50">
        <f t="shared" si="346"/>
        <v>100</v>
      </c>
      <c r="DD50">
        <f t="shared" si="283"/>
        <v>1000</v>
      </c>
      <c r="DF50">
        <f t="shared" si="420"/>
        <v>0</v>
      </c>
      <c r="DH50" s="7">
        <f t="shared" si="421"/>
        <v>0</v>
      </c>
    </row>
    <row r="51" spans="2:112">
      <c r="C51" s="17" t="s">
        <v>72</v>
      </c>
      <c r="D51" s="7">
        <f t="shared" si="422"/>
        <v>0</v>
      </c>
      <c r="F51" s="2" t="s">
        <v>72</v>
      </c>
      <c r="G51" s="9">
        <f>IF(K7&gt;0,IF(H7=0,1,0),0)</f>
        <v>0</v>
      </c>
      <c r="H51" s="9">
        <f t="shared" ref="H51:H58" si="423">IF(L7&gt;0,IF(I7=0,1,0),0)</f>
        <v>0</v>
      </c>
      <c r="I51" s="7" t="s">
        <v>72</v>
      </c>
      <c r="J51" s="9">
        <f t="shared" ref="J51:J58" si="424">IF(J7&gt;0,IF(J7&lt;180,IF(K7=0,IF(I7=0,IF((H7-Y7)=1,1,0),0),0),0),0)</f>
        <v>0</v>
      </c>
      <c r="K51" s="3">
        <f t="shared" ref="K51:K58" si="425">IF(Z7=0,IF(J6&gt;0,IF(J6&lt;180,IF(H7=0,IF(L7=0,IF((I7-AD7)=1,1,0),0),0),0),0),0)</f>
        <v>0</v>
      </c>
      <c r="M51" t="s">
        <v>72</v>
      </c>
      <c r="N51">
        <f>IF(E6&gt;0,IF(I6&gt;1,IF($T$46=0,IF(L6=0,IF($T$47=0,IF(E6&lt;$F$42,1,0),0),0),0),0),0)</f>
        <v>0</v>
      </c>
      <c r="O51">
        <f>IF(J6&gt;0,IF(I6&gt;1,IF($T$46=0,IF(L6=0,IF($T$47=0,IF(J6&lt;$F$42,1,0),0),0),0),0),0)</f>
        <v>0</v>
      </c>
      <c r="P51" t="s">
        <v>72</v>
      </c>
      <c r="Q51" s="7">
        <f t="shared" ref="Q51:Q58" si="426">IF(F7&gt;0,IF(H7+I7=0,1,0),0)</f>
        <v>0</v>
      </c>
      <c r="R51">
        <f t="shared" si="354"/>
        <v>0</v>
      </c>
      <c r="S51" s="16">
        <f t="shared" si="358"/>
        <v>0</v>
      </c>
      <c r="T51" s="16">
        <v>7</v>
      </c>
      <c r="U51" s="24" t="s">
        <v>160</v>
      </c>
      <c r="V51" s="54">
        <f t="shared" si="359"/>
        <v>0</v>
      </c>
      <c r="W51" s="54">
        <f t="shared" si="360"/>
        <v>0</v>
      </c>
      <c r="X51">
        <f t="shared" si="285"/>
        <v>0</v>
      </c>
      <c r="Y51">
        <f t="shared" si="361"/>
        <v>0</v>
      </c>
      <c r="Z51" s="54">
        <f t="shared" si="362"/>
        <v>0</v>
      </c>
      <c r="AA51" s="54">
        <f t="shared" si="363"/>
        <v>0</v>
      </c>
      <c r="AB51">
        <f t="shared" si="288"/>
        <v>0</v>
      </c>
      <c r="AC51">
        <f t="shared" si="364"/>
        <v>0</v>
      </c>
      <c r="AD51" s="54">
        <f t="shared" si="365"/>
        <v>0</v>
      </c>
      <c r="AE51" s="54">
        <f t="shared" si="366"/>
        <v>0</v>
      </c>
      <c r="AF51">
        <f t="shared" si="291"/>
        <v>0</v>
      </c>
      <c r="AG51">
        <f t="shared" si="367"/>
        <v>0</v>
      </c>
      <c r="AH51" s="54">
        <f t="shared" si="368"/>
        <v>0</v>
      </c>
      <c r="AI51" s="54">
        <f t="shared" si="369"/>
        <v>0</v>
      </c>
      <c r="AJ51">
        <f t="shared" si="294"/>
        <v>0</v>
      </c>
      <c r="AK51">
        <f t="shared" si="370"/>
        <v>0</v>
      </c>
      <c r="AL51" s="54">
        <f t="shared" si="371"/>
        <v>0</v>
      </c>
      <c r="AM51" s="54">
        <f t="shared" si="372"/>
        <v>0</v>
      </c>
      <c r="AN51">
        <f t="shared" si="297"/>
        <v>0</v>
      </c>
      <c r="AO51">
        <f t="shared" si="373"/>
        <v>0</v>
      </c>
      <c r="AP51" s="54">
        <f t="shared" si="374"/>
        <v>0</v>
      </c>
      <c r="AQ51" s="54">
        <f t="shared" si="375"/>
        <v>0</v>
      </c>
      <c r="AR51">
        <f t="shared" si="300"/>
        <v>0</v>
      </c>
      <c r="AS51">
        <f t="shared" si="376"/>
        <v>0</v>
      </c>
      <c r="AT51" s="54">
        <f t="shared" si="377"/>
        <v>0</v>
      </c>
      <c r="AU51">
        <f t="shared" si="378"/>
        <v>0</v>
      </c>
      <c r="AV51">
        <f t="shared" si="303"/>
        <v>0</v>
      </c>
      <c r="AW51">
        <f t="shared" si="379"/>
        <v>0</v>
      </c>
      <c r="AX51" s="54">
        <f t="shared" si="380"/>
        <v>0</v>
      </c>
      <c r="AY51">
        <f t="shared" si="381"/>
        <v>0</v>
      </c>
      <c r="AZ51">
        <f t="shared" si="306"/>
        <v>0</v>
      </c>
      <c r="BA51">
        <f t="shared" si="382"/>
        <v>0</v>
      </c>
      <c r="BB51" s="54">
        <f t="shared" si="383"/>
        <v>0</v>
      </c>
      <c r="BC51">
        <f t="shared" si="384"/>
        <v>0</v>
      </c>
      <c r="BD51">
        <f t="shared" si="309"/>
        <v>0</v>
      </c>
      <c r="BE51">
        <f t="shared" si="385"/>
        <v>0</v>
      </c>
      <c r="BF51" s="54">
        <f t="shared" si="386"/>
        <v>0</v>
      </c>
      <c r="BG51">
        <f t="shared" si="387"/>
        <v>0</v>
      </c>
      <c r="BH51">
        <f t="shared" si="312"/>
        <v>0</v>
      </c>
      <c r="BI51">
        <f t="shared" si="388"/>
        <v>0</v>
      </c>
      <c r="BJ51" s="54">
        <f t="shared" si="389"/>
        <v>0</v>
      </c>
      <c r="BK51">
        <f t="shared" si="390"/>
        <v>0</v>
      </c>
      <c r="BL51">
        <f t="shared" si="315"/>
        <v>0</v>
      </c>
      <c r="BM51">
        <f t="shared" si="391"/>
        <v>0</v>
      </c>
      <c r="BN51" s="54">
        <f t="shared" si="392"/>
        <v>0</v>
      </c>
      <c r="BO51">
        <f t="shared" si="393"/>
        <v>0</v>
      </c>
      <c r="BP51">
        <f t="shared" si="318"/>
        <v>0</v>
      </c>
      <c r="BQ51">
        <f t="shared" si="394"/>
        <v>0</v>
      </c>
      <c r="BR51" s="54">
        <f t="shared" si="395"/>
        <v>0</v>
      </c>
      <c r="BS51">
        <f t="shared" si="396"/>
        <v>0</v>
      </c>
      <c r="BT51">
        <f t="shared" si="321"/>
        <v>0</v>
      </c>
      <c r="BU51">
        <f t="shared" si="397"/>
        <v>0</v>
      </c>
      <c r="BV51" s="54">
        <f t="shared" si="398"/>
        <v>0</v>
      </c>
      <c r="BW51">
        <f t="shared" si="399"/>
        <v>0</v>
      </c>
      <c r="BX51">
        <f t="shared" si="324"/>
        <v>0</v>
      </c>
      <c r="BY51">
        <f t="shared" si="400"/>
        <v>0</v>
      </c>
      <c r="BZ51" s="54">
        <f t="shared" si="401"/>
        <v>0</v>
      </c>
      <c r="CA51">
        <f t="shared" si="402"/>
        <v>0</v>
      </c>
      <c r="CB51">
        <f t="shared" si="327"/>
        <v>0</v>
      </c>
      <c r="CC51">
        <f t="shared" si="403"/>
        <v>0</v>
      </c>
      <c r="CD51" s="54">
        <f t="shared" si="404"/>
        <v>0</v>
      </c>
      <c r="CE51">
        <f t="shared" si="405"/>
        <v>0</v>
      </c>
      <c r="CF51">
        <f t="shared" si="330"/>
        <v>0</v>
      </c>
      <c r="CG51">
        <f t="shared" si="406"/>
        <v>0</v>
      </c>
      <c r="CH51" s="54">
        <f t="shared" si="407"/>
        <v>0</v>
      </c>
      <c r="CI51">
        <f t="shared" si="408"/>
        <v>0</v>
      </c>
      <c r="CJ51">
        <f t="shared" si="333"/>
        <v>0</v>
      </c>
      <c r="CK51">
        <f t="shared" si="409"/>
        <v>0</v>
      </c>
      <c r="CL51" s="54">
        <f t="shared" si="410"/>
        <v>0</v>
      </c>
      <c r="CM51">
        <f t="shared" si="411"/>
        <v>0</v>
      </c>
      <c r="CN51">
        <f t="shared" si="336"/>
        <v>0</v>
      </c>
      <c r="CO51">
        <f t="shared" si="412"/>
        <v>0</v>
      </c>
      <c r="CP51" s="54">
        <f t="shared" si="413"/>
        <v>0</v>
      </c>
      <c r="CQ51">
        <f t="shared" si="414"/>
        <v>0</v>
      </c>
      <c r="CR51">
        <f t="shared" si="339"/>
        <v>0</v>
      </c>
      <c r="CS51">
        <f t="shared" si="415"/>
        <v>0</v>
      </c>
      <c r="CT51" s="54">
        <f t="shared" si="416"/>
        <v>0</v>
      </c>
      <c r="CU51">
        <f t="shared" si="417"/>
        <v>0</v>
      </c>
      <c r="CV51">
        <f t="shared" si="342"/>
        <v>0</v>
      </c>
      <c r="CW51">
        <f t="shared" si="418"/>
        <v>0</v>
      </c>
      <c r="CY51">
        <f t="shared" si="355"/>
        <v>0</v>
      </c>
      <c r="CZ51" s="7">
        <f t="shared" si="356"/>
        <v>0</v>
      </c>
      <c r="DA51">
        <f t="shared" si="419"/>
        <v>0</v>
      </c>
      <c r="DB51">
        <f t="shared" si="357"/>
        <v>0</v>
      </c>
      <c r="DC51">
        <f t="shared" si="346"/>
        <v>100</v>
      </c>
      <c r="DD51">
        <f t="shared" si="283"/>
        <v>1000</v>
      </c>
      <c r="DF51">
        <f t="shared" si="420"/>
        <v>0</v>
      </c>
      <c r="DH51" s="7">
        <f t="shared" si="421"/>
        <v>0</v>
      </c>
    </row>
    <row r="52" spans="2:112">
      <c r="D52" s="7">
        <f t="shared" si="422"/>
        <v>0</v>
      </c>
      <c r="F52" s="2"/>
      <c r="G52" s="9">
        <f t="shared" ref="G52:G58" si="427">IF(K8&gt;0,IF(H8=0,1,0),0)</f>
        <v>0</v>
      </c>
      <c r="H52" s="9">
        <f t="shared" si="423"/>
        <v>0</v>
      </c>
      <c r="I52" s="7"/>
      <c r="J52" s="9">
        <f t="shared" si="424"/>
        <v>0</v>
      </c>
      <c r="K52" s="3">
        <f t="shared" si="425"/>
        <v>0</v>
      </c>
      <c r="N52">
        <f t="shared" ref="N52:N57" si="428">IF(E7&gt;0,IF(I7+L6&gt;1,IF($T$46=0,IF(L7=0,IF($T$47=0,IF(E7&lt;$F$42,1,0),0),0),0),0),0)</f>
        <v>0</v>
      </c>
      <c r="O52">
        <f t="shared" ref="O52:O58" si="429">IF(J7&gt;0,IF(I7+L6&gt;1,IF($T$46=0,IF(L7=0,IF($T$47=0,IF(J7&lt;$F$42,1,0),0),0),0),0),0)</f>
        <v>0</v>
      </c>
      <c r="Q52" s="7">
        <f t="shared" si="426"/>
        <v>0</v>
      </c>
      <c r="R52">
        <f t="shared" si="354"/>
        <v>0</v>
      </c>
      <c r="S52" s="16">
        <f t="shared" si="358"/>
        <v>0</v>
      </c>
      <c r="T52" s="16">
        <v>8</v>
      </c>
      <c r="U52" s="24" t="s">
        <v>160</v>
      </c>
      <c r="V52" s="54">
        <f t="shared" si="359"/>
        <v>0</v>
      </c>
      <c r="W52" s="54">
        <f t="shared" si="360"/>
        <v>0</v>
      </c>
      <c r="X52">
        <f t="shared" si="285"/>
        <v>0</v>
      </c>
      <c r="Y52">
        <f t="shared" si="361"/>
        <v>0</v>
      </c>
      <c r="Z52" s="54">
        <f t="shared" si="362"/>
        <v>0</v>
      </c>
      <c r="AA52" s="54">
        <f t="shared" si="363"/>
        <v>0</v>
      </c>
      <c r="AB52">
        <f t="shared" si="288"/>
        <v>0</v>
      </c>
      <c r="AC52">
        <f t="shared" si="364"/>
        <v>0</v>
      </c>
      <c r="AD52" s="54">
        <f t="shared" si="365"/>
        <v>0</v>
      </c>
      <c r="AE52" s="54">
        <f t="shared" si="366"/>
        <v>0</v>
      </c>
      <c r="AF52">
        <f t="shared" si="291"/>
        <v>0</v>
      </c>
      <c r="AG52">
        <f t="shared" si="367"/>
        <v>0</v>
      </c>
      <c r="AH52" s="54">
        <f t="shared" si="368"/>
        <v>0</v>
      </c>
      <c r="AI52" s="54">
        <f t="shared" si="369"/>
        <v>0</v>
      </c>
      <c r="AJ52">
        <f t="shared" si="294"/>
        <v>0</v>
      </c>
      <c r="AK52">
        <f t="shared" si="370"/>
        <v>0</v>
      </c>
      <c r="AL52" s="54">
        <f t="shared" si="371"/>
        <v>0</v>
      </c>
      <c r="AM52" s="54">
        <f t="shared" si="372"/>
        <v>0</v>
      </c>
      <c r="AN52">
        <f t="shared" si="297"/>
        <v>0</v>
      </c>
      <c r="AO52">
        <f t="shared" si="373"/>
        <v>0</v>
      </c>
      <c r="AP52" s="54">
        <f t="shared" si="374"/>
        <v>0</v>
      </c>
      <c r="AQ52" s="54">
        <f t="shared" si="375"/>
        <v>0</v>
      </c>
      <c r="AR52">
        <f t="shared" si="300"/>
        <v>0</v>
      </c>
      <c r="AS52">
        <f t="shared" si="376"/>
        <v>0</v>
      </c>
      <c r="AT52" s="54">
        <f t="shared" si="377"/>
        <v>0</v>
      </c>
      <c r="AU52">
        <f t="shared" si="378"/>
        <v>0</v>
      </c>
      <c r="AV52">
        <f t="shared" si="303"/>
        <v>0</v>
      </c>
      <c r="AW52">
        <f t="shared" si="379"/>
        <v>0</v>
      </c>
      <c r="AX52" s="54">
        <f t="shared" si="380"/>
        <v>0</v>
      </c>
      <c r="AY52">
        <f t="shared" si="381"/>
        <v>0</v>
      </c>
      <c r="AZ52">
        <f t="shared" si="306"/>
        <v>0</v>
      </c>
      <c r="BA52">
        <f t="shared" si="382"/>
        <v>0</v>
      </c>
      <c r="BB52" s="54">
        <f t="shared" si="383"/>
        <v>0</v>
      </c>
      <c r="BC52">
        <f t="shared" si="384"/>
        <v>0</v>
      </c>
      <c r="BD52">
        <f t="shared" si="309"/>
        <v>0</v>
      </c>
      <c r="BE52">
        <f t="shared" si="385"/>
        <v>0</v>
      </c>
      <c r="BF52" s="54">
        <f t="shared" si="386"/>
        <v>0</v>
      </c>
      <c r="BG52">
        <f t="shared" si="387"/>
        <v>0</v>
      </c>
      <c r="BH52">
        <f t="shared" si="312"/>
        <v>0</v>
      </c>
      <c r="BI52">
        <f t="shared" si="388"/>
        <v>0</v>
      </c>
      <c r="BJ52" s="54">
        <f t="shared" si="389"/>
        <v>0</v>
      </c>
      <c r="BK52">
        <f t="shared" si="390"/>
        <v>0</v>
      </c>
      <c r="BL52">
        <f t="shared" si="315"/>
        <v>0</v>
      </c>
      <c r="BM52">
        <f t="shared" si="391"/>
        <v>0</v>
      </c>
      <c r="BN52" s="54">
        <f t="shared" si="392"/>
        <v>0</v>
      </c>
      <c r="BO52">
        <f t="shared" si="393"/>
        <v>0</v>
      </c>
      <c r="BP52">
        <f t="shared" si="318"/>
        <v>0</v>
      </c>
      <c r="BQ52">
        <f t="shared" si="394"/>
        <v>0</v>
      </c>
      <c r="BR52" s="54">
        <f t="shared" si="395"/>
        <v>0</v>
      </c>
      <c r="BS52">
        <f t="shared" si="396"/>
        <v>0</v>
      </c>
      <c r="BT52">
        <f t="shared" si="321"/>
        <v>0</v>
      </c>
      <c r="BU52">
        <f t="shared" si="397"/>
        <v>0</v>
      </c>
      <c r="BV52" s="54">
        <f t="shared" si="398"/>
        <v>0</v>
      </c>
      <c r="BW52">
        <f t="shared" si="399"/>
        <v>0</v>
      </c>
      <c r="BX52">
        <f t="shared" si="324"/>
        <v>0</v>
      </c>
      <c r="BY52">
        <f t="shared" si="400"/>
        <v>0</v>
      </c>
      <c r="BZ52" s="54">
        <f t="shared" si="401"/>
        <v>0</v>
      </c>
      <c r="CA52">
        <f t="shared" si="402"/>
        <v>0</v>
      </c>
      <c r="CB52">
        <f t="shared" si="327"/>
        <v>0</v>
      </c>
      <c r="CC52">
        <f t="shared" si="403"/>
        <v>0</v>
      </c>
      <c r="CD52" s="54">
        <f t="shared" si="404"/>
        <v>0</v>
      </c>
      <c r="CE52">
        <f t="shared" si="405"/>
        <v>0</v>
      </c>
      <c r="CF52">
        <f t="shared" si="330"/>
        <v>0</v>
      </c>
      <c r="CG52">
        <f t="shared" si="406"/>
        <v>0</v>
      </c>
      <c r="CH52" s="54">
        <f t="shared" si="407"/>
        <v>0</v>
      </c>
      <c r="CI52">
        <f t="shared" si="408"/>
        <v>0</v>
      </c>
      <c r="CJ52">
        <f t="shared" si="333"/>
        <v>0</v>
      </c>
      <c r="CK52">
        <f t="shared" si="409"/>
        <v>0</v>
      </c>
      <c r="CL52" s="54">
        <f t="shared" si="410"/>
        <v>0</v>
      </c>
      <c r="CM52">
        <f t="shared" si="411"/>
        <v>0</v>
      </c>
      <c r="CN52">
        <f t="shared" si="336"/>
        <v>0</v>
      </c>
      <c r="CO52">
        <f t="shared" si="412"/>
        <v>0</v>
      </c>
      <c r="CP52" s="54">
        <f t="shared" si="413"/>
        <v>0</v>
      </c>
      <c r="CQ52">
        <f t="shared" si="414"/>
        <v>0</v>
      </c>
      <c r="CR52">
        <f t="shared" si="339"/>
        <v>0</v>
      </c>
      <c r="CS52">
        <f t="shared" si="415"/>
        <v>0</v>
      </c>
      <c r="CT52" s="54">
        <f t="shared" si="416"/>
        <v>0</v>
      </c>
      <c r="CU52">
        <f t="shared" si="417"/>
        <v>0</v>
      </c>
      <c r="CV52">
        <f t="shared" si="342"/>
        <v>0</v>
      </c>
      <c r="CW52">
        <f t="shared" si="418"/>
        <v>0</v>
      </c>
      <c r="CY52">
        <f t="shared" si="355"/>
        <v>0</v>
      </c>
      <c r="CZ52" s="7">
        <f t="shared" si="356"/>
        <v>0</v>
      </c>
      <c r="DA52">
        <f t="shared" si="419"/>
        <v>0</v>
      </c>
      <c r="DB52">
        <f t="shared" si="357"/>
        <v>0</v>
      </c>
      <c r="DC52">
        <f t="shared" si="346"/>
        <v>100</v>
      </c>
      <c r="DD52">
        <f t="shared" si="283"/>
        <v>1000</v>
      </c>
      <c r="DF52">
        <f t="shared" si="420"/>
        <v>0</v>
      </c>
      <c r="DH52" s="7">
        <f t="shared" si="421"/>
        <v>0</v>
      </c>
    </row>
    <row r="53" spans="2:112">
      <c r="D53" s="7">
        <f t="shared" si="422"/>
        <v>0</v>
      </c>
      <c r="F53" s="2"/>
      <c r="G53" s="9">
        <f t="shared" si="427"/>
        <v>0</v>
      </c>
      <c r="H53" s="9">
        <f t="shared" si="423"/>
        <v>0</v>
      </c>
      <c r="I53" s="7"/>
      <c r="J53" s="9">
        <f t="shared" si="424"/>
        <v>0</v>
      </c>
      <c r="K53" s="3">
        <f t="shared" si="425"/>
        <v>0</v>
      </c>
      <c r="N53">
        <f t="shared" si="428"/>
        <v>0</v>
      </c>
      <c r="O53">
        <f t="shared" si="429"/>
        <v>0</v>
      </c>
      <c r="Q53" s="7">
        <f t="shared" si="426"/>
        <v>0</v>
      </c>
      <c r="R53">
        <f t="shared" si="354"/>
        <v>0</v>
      </c>
      <c r="S53" s="16">
        <f t="shared" si="358"/>
        <v>0</v>
      </c>
      <c r="T53" s="16">
        <v>9</v>
      </c>
      <c r="U53" s="24" t="s">
        <v>160</v>
      </c>
      <c r="V53" s="54">
        <f t="shared" si="359"/>
        <v>0</v>
      </c>
      <c r="W53" s="54">
        <f t="shared" si="360"/>
        <v>0</v>
      </c>
      <c r="X53">
        <f t="shared" si="285"/>
        <v>0</v>
      </c>
      <c r="Y53">
        <f t="shared" si="361"/>
        <v>0</v>
      </c>
      <c r="Z53" s="54">
        <f t="shared" si="362"/>
        <v>0</v>
      </c>
      <c r="AA53" s="54">
        <f t="shared" si="363"/>
        <v>0</v>
      </c>
      <c r="AB53">
        <f t="shared" si="288"/>
        <v>0</v>
      </c>
      <c r="AC53">
        <f t="shared" si="364"/>
        <v>0</v>
      </c>
      <c r="AD53" s="54">
        <f t="shared" si="365"/>
        <v>0</v>
      </c>
      <c r="AE53" s="54">
        <f t="shared" si="366"/>
        <v>0</v>
      </c>
      <c r="AF53">
        <f t="shared" si="291"/>
        <v>0</v>
      </c>
      <c r="AG53">
        <f t="shared" si="367"/>
        <v>0</v>
      </c>
      <c r="AH53" s="54">
        <f t="shared" si="368"/>
        <v>0</v>
      </c>
      <c r="AI53" s="54">
        <f t="shared" si="369"/>
        <v>0</v>
      </c>
      <c r="AJ53">
        <f t="shared" si="294"/>
        <v>0</v>
      </c>
      <c r="AK53">
        <f t="shared" si="370"/>
        <v>0</v>
      </c>
      <c r="AL53" s="54">
        <f t="shared" si="371"/>
        <v>0</v>
      </c>
      <c r="AM53" s="54">
        <f t="shared" si="372"/>
        <v>0</v>
      </c>
      <c r="AN53">
        <f t="shared" si="297"/>
        <v>0</v>
      </c>
      <c r="AO53">
        <f t="shared" si="373"/>
        <v>0</v>
      </c>
      <c r="AP53" s="54">
        <f t="shared" si="374"/>
        <v>0</v>
      </c>
      <c r="AQ53" s="54">
        <f t="shared" si="375"/>
        <v>0</v>
      </c>
      <c r="AR53">
        <f t="shared" si="300"/>
        <v>0</v>
      </c>
      <c r="AS53">
        <f t="shared" si="376"/>
        <v>0</v>
      </c>
      <c r="AT53" s="54">
        <f t="shared" si="377"/>
        <v>0</v>
      </c>
      <c r="AU53">
        <f t="shared" si="378"/>
        <v>0</v>
      </c>
      <c r="AV53">
        <f t="shared" si="303"/>
        <v>0</v>
      </c>
      <c r="AW53">
        <f t="shared" si="379"/>
        <v>0</v>
      </c>
      <c r="AX53" s="54">
        <f t="shared" si="380"/>
        <v>0</v>
      </c>
      <c r="AY53">
        <f t="shared" si="381"/>
        <v>0</v>
      </c>
      <c r="AZ53">
        <f t="shared" si="306"/>
        <v>0</v>
      </c>
      <c r="BA53">
        <f t="shared" si="382"/>
        <v>0</v>
      </c>
      <c r="BB53" s="54">
        <f t="shared" si="383"/>
        <v>0</v>
      </c>
      <c r="BC53">
        <f t="shared" si="384"/>
        <v>0</v>
      </c>
      <c r="BD53">
        <f t="shared" si="309"/>
        <v>0</v>
      </c>
      <c r="BE53">
        <f t="shared" si="385"/>
        <v>0</v>
      </c>
      <c r="BF53" s="54">
        <f t="shared" si="386"/>
        <v>0</v>
      </c>
      <c r="BG53">
        <f t="shared" si="387"/>
        <v>0</v>
      </c>
      <c r="BH53">
        <f t="shared" si="312"/>
        <v>0</v>
      </c>
      <c r="BI53">
        <f t="shared" si="388"/>
        <v>0</v>
      </c>
      <c r="BJ53" s="54">
        <f t="shared" si="389"/>
        <v>0</v>
      </c>
      <c r="BK53">
        <f t="shared" si="390"/>
        <v>0</v>
      </c>
      <c r="BL53">
        <f t="shared" si="315"/>
        <v>0</v>
      </c>
      <c r="BM53">
        <f t="shared" si="391"/>
        <v>0</v>
      </c>
      <c r="BN53" s="54">
        <f t="shared" si="392"/>
        <v>0</v>
      </c>
      <c r="BO53">
        <f t="shared" si="393"/>
        <v>0</v>
      </c>
      <c r="BP53">
        <f t="shared" si="318"/>
        <v>0</v>
      </c>
      <c r="BQ53">
        <f t="shared" si="394"/>
        <v>0</v>
      </c>
      <c r="BR53" s="54">
        <f t="shared" si="395"/>
        <v>0</v>
      </c>
      <c r="BS53">
        <f t="shared" si="396"/>
        <v>0</v>
      </c>
      <c r="BT53">
        <f t="shared" si="321"/>
        <v>0</v>
      </c>
      <c r="BU53">
        <f t="shared" si="397"/>
        <v>0</v>
      </c>
      <c r="BV53" s="54">
        <f t="shared" si="398"/>
        <v>0</v>
      </c>
      <c r="BW53">
        <f t="shared" si="399"/>
        <v>0</v>
      </c>
      <c r="BX53">
        <f t="shared" si="324"/>
        <v>0</v>
      </c>
      <c r="BY53">
        <f t="shared" si="400"/>
        <v>0</v>
      </c>
      <c r="BZ53" s="54">
        <f t="shared" si="401"/>
        <v>0</v>
      </c>
      <c r="CA53">
        <f t="shared" si="402"/>
        <v>0</v>
      </c>
      <c r="CB53">
        <f t="shared" si="327"/>
        <v>0</v>
      </c>
      <c r="CC53">
        <f t="shared" si="403"/>
        <v>0</v>
      </c>
      <c r="CD53" s="54">
        <f t="shared" si="404"/>
        <v>0</v>
      </c>
      <c r="CE53">
        <f t="shared" si="405"/>
        <v>0</v>
      </c>
      <c r="CF53">
        <f t="shared" si="330"/>
        <v>0</v>
      </c>
      <c r="CG53">
        <f t="shared" si="406"/>
        <v>0</v>
      </c>
      <c r="CH53" s="54">
        <f t="shared" si="407"/>
        <v>0</v>
      </c>
      <c r="CI53">
        <f t="shared" si="408"/>
        <v>0</v>
      </c>
      <c r="CJ53">
        <f t="shared" si="333"/>
        <v>0</v>
      </c>
      <c r="CK53">
        <f t="shared" si="409"/>
        <v>0</v>
      </c>
      <c r="CL53" s="54">
        <f t="shared" si="410"/>
        <v>0</v>
      </c>
      <c r="CM53">
        <f t="shared" si="411"/>
        <v>0</v>
      </c>
      <c r="CN53">
        <f t="shared" si="336"/>
        <v>0</v>
      </c>
      <c r="CO53">
        <f t="shared" si="412"/>
        <v>0</v>
      </c>
      <c r="CP53" s="54">
        <f t="shared" si="413"/>
        <v>0</v>
      </c>
      <c r="CQ53">
        <f t="shared" si="414"/>
        <v>0</v>
      </c>
      <c r="CR53">
        <f t="shared" si="339"/>
        <v>0</v>
      </c>
      <c r="CS53">
        <f t="shared" si="415"/>
        <v>0</v>
      </c>
      <c r="CT53" s="54">
        <f t="shared" si="416"/>
        <v>0</v>
      </c>
      <c r="CU53">
        <f t="shared" si="417"/>
        <v>0</v>
      </c>
      <c r="CV53">
        <f t="shared" si="342"/>
        <v>0</v>
      </c>
      <c r="CW53">
        <f t="shared" si="418"/>
        <v>0</v>
      </c>
      <c r="CZ53" s="7">
        <f t="shared" si="356"/>
        <v>0</v>
      </c>
      <c r="DA53">
        <f t="shared" si="419"/>
        <v>0</v>
      </c>
      <c r="DB53">
        <f>IF(CY53&gt;0,MAX(DA53,DB54),DA53)</f>
        <v>0</v>
      </c>
      <c r="DC53">
        <f t="shared" si="346"/>
        <v>100</v>
      </c>
      <c r="DD53">
        <f t="shared" si="283"/>
        <v>1000</v>
      </c>
      <c r="DF53">
        <f t="shared" si="420"/>
        <v>0</v>
      </c>
      <c r="DH53" s="7">
        <f>I14+DH52*L13-DH14</f>
        <v>0</v>
      </c>
    </row>
    <row r="54" spans="2:112">
      <c r="D54" s="7">
        <f t="shared" si="422"/>
        <v>0</v>
      </c>
      <c r="F54" s="2"/>
      <c r="G54" s="9">
        <f t="shared" si="427"/>
        <v>0</v>
      </c>
      <c r="H54" s="9">
        <f t="shared" si="423"/>
        <v>0</v>
      </c>
      <c r="I54" s="7"/>
      <c r="J54" s="9">
        <f t="shared" si="424"/>
        <v>0</v>
      </c>
      <c r="K54" s="3">
        <f t="shared" si="425"/>
        <v>0</v>
      </c>
      <c r="N54">
        <f t="shared" si="428"/>
        <v>0</v>
      </c>
      <c r="O54">
        <f t="shared" si="429"/>
        <v>0</v>
      </c>
      <c r="Q54" s="7">
        <f t="shared" si="426"/>
        <v>0</v>
      </c>
      <c r="R54" s="17"/>
      <c r="S54" s="24"/>
      <c r="T54" s="16"/>
      <c r="U54" s="24"/>
    </row>
    <row r="55" spans="2:112">
      <c r="D55" s="7">
        <f t="shared" si="422"/>
        <v>0</v>
      </c>
      <c r="F55" s="2"/>
      <c r="G55" s="9">
        <f t="shared" si="427"/>
        <v>0</v>
      </c>
      <c r="H55" s="9">
        <f t="shared" si="423"/>
        <v>0</v>
      </c>
      <c r="I55" s="7"/>
      <c r="J55" s="9">
        <f t="shared" si="424"/>
        <v>0</v>
      </c>
      <c r="K55" s="3">
        <f t="shared" si="425"/>
        <v>0</v>
      </c>
      <c r="N55">
        <f t="shared" si="428"/>
        <v>0</v>
      </c>
      <c r="O55">
        <f t="shared" si="429"/>
        <v>0</v>
      </c>
      <c r="Q55" s="7">
        <f t="shared" si="426"/>
        <v>0</v>
      </c>
      <c r="R55" s="17"/>
      <c r="S55" s="24"/>
      <c r="T55" s="16"/>
      <c r="U55" s="24"/>
      <c r="AF55" s="46" t="s">
        <v>618</v>
      </c>
      <c r="AH55" s="46" t="s">
        <v>619</v>
      </c>
      <c r="AJ55" s="46" t="s">
        <v>620</v>
      </c>
      <c r="AK55" s="46" t="s">
        <v>621</v>
      </c>
      <c r="AL55" s="46" t="s">
        <v>622</v>
      </c>
      <c r="AM55" s="46" t="s">
        <v>623</v>
      </c>
      <c r="AN55" s="46" t="s">
        <v>624</v>
      </c>
      <c r="AO55" s="46" t="s">
        <v>625</v>
      </c>
      <c r="AP55" s="46" t="s">
        <v>626</v>
      </c>
      <c r="AQ55" s="46" t="s">
        <v>627</v>
      </c>
      <c r="AR55" s="46" t="s">
        <v>628</v>
      </c>
      <c r="AS55" s="46" t="s">
        <v>629</v>
      </c>
      <c r="AT55" s="46" t="s">
        <v>630</v>
      </c>
      <c r="AU55" s="46" t="s">
        <v>631</v>
      </c>
      <c r="AV55" s="46" t="s">
        <v>632</v>
      </c>
      <c r="AW55" s="46" t="s">
        <v>633</v>
      </c>
      <c r="AX55" s="46" t="s">
        <v>634</v>
      </c>
      <c r="AY55" s="46" t="s">
        <v>635</v>
      </c>
      <c r="AZ55" s="46" t="s">
        <v>636</v>
      </c>
      <c r="BA55" s="46" t="s">
        <v>637</v>
      </c>
      <c r="BB55" s="46" t="s">
        <v>638</v>
      </c>
      <c r="BC55" s="46" t="s">
        <v>639</v>
      </c>
      <c r="BD55" s="46" t="s">
        <v>640</v>
      </c>
      <c r="BE55" s="46" t="s">
        <v>641</v>
      </c>
      <c r="BF55" s="46" t="s">
        <v>642</v>
      </c>
      <c r="BG55" s="46"/>
    </row>
    <row r="56" spans="2:112">
      <c r="D56" s="7">
        <f t="shared" si="422"/>
        <v>0</v>
      </c>
      <c r="F56" s="2"/>
      <c r="G56" s="9">
        <f t="shared" si="427"/>
        <v>0</v>
      </c>
      <c r="H56" s="9">
        <f t="shared" si="423"/>
        <v>0</v>
      </c>
      <c r="I56" s="7"/>
      <c r="J56" s="9">
        <f t="shared" si="424"/>
        <v>0</v>
      </c>
      <c r="K56" s="3">
        <f t="shared" si="425"/>
        <v>0</v>
      </c>
      <c r="N56">
        <f t="shared" si="428"/>
        <v>0</v>
      </c>
      <c r="O56">
        <f t="shared" si="429"/>
        <v>0</v>
      </c>
      <c r="Q56" s="7">
        <f t="shared" si="426"/>
        <v>0</v>
      </c>
      <c r="R56" s="17"/>
      <c r="S56" s="24"/>
      <c r="T56" s="16"/>
      <c r="U56" s="24"/>
      <c r="Y56" t="s">
        <v>168</v>
      </c>
      <c r="Z56" t="s">
        <v>438</v>
      </c>
      <c r="AA56" t="s">
        <v>439</v>
      </c>
      <c r="AF56">
        <v>1</v>
      </c>
      <c r="AG56">
        <v>2</v>
      </c>
      <c r="AH56">
        <v>3</v>
      </c>
      <c r="AI56">
        <v>4</v>
      </c>
      <c r="AJ56">
        <v>5</v>
      </c>
      <c r="AK56">
        <v>6</v>
      </c>
      <c r="AL56">
        <v>7</v>
      </c>
      <c r="AM56">
        <v>8</v>
      </c>
      <c r="AN56">
        <v>9</v>
      </c>
      <c r="AO56">
        <v>10</v>
      </c>
      <c r="AP56">
        <v>11</v>
      </c>
      <c r="AQ56">
        <v>12</v>
      </c>
      <c r="AR56">
        <v>13</v>
      </c>
      <c r="AS56">
        <v>14</v>
      </c>
      <c r="AT56">
        <v>15</v>
      </c>
      <c r="AU56">
        <v>16</v>
      </c>
      <c r="AV56">
        <v>17</v>
      </c>
      <c r="AW56">
        <v>18</v>
      </c>
      <c r="AX56">
        <v>19</v>
      </c>
      <c r="AY56">
        <v>20</v>
      </c>
      <c r="AZ56">
        <v>21</v>
      </c>
      <c r="BA56">
        <v>22</v>
      </c>
      <c r="BB56">
        <v>23</v>
      </c>
      <c r="BC56">
        <v>24</v>
      </c>
      <c r="BD56">
        <v>25</v>
      </c>
      <c r="BE56">
        <v>26</v>
      </c>
      <c r="BF56">
        <v>27</v>
      </c>
    </row>
    <row r="57" spans="2:112">
      <c r="D57" s="7">
        <f t="shared" si="422"/>
        <v>0</v>
      </c>
      <c r="F57" s="2"/>
      <c r="G57" s="9">
        <f t="shared" si="427"/>
        <v>0</v>
      </c>
      <c r="H57" s="9">
        <f t="shared" si="423"/>
        <v>0</v>
      </c>
      <c r="I57" s="10"/>
      <c r="J57" s="9">
        <f t="shared" si="424"/>
        <v>0</v>
      </c>
      <c r="K57" s="3">
        <f t="shared" si="425"/>
        <v>0</v>
      </c>
      <c r="N57">
        <f t="shared" si="428"/>
        <v>0</v>
      </c>
      <c r="O57">
        <f t="shared" si="429"/>
        <v>0</v>
      </c>
      <c r="Q57" s="7">
        <f t="shared" si="426"/>
        <v>0</v>
      </c>
      <c r="R57" s="7"/>
      <c r="S57" s="382" t="s">
        <v>344</v>
      </c>
      <c r="T57" s="9">
        <v>90</v>
      </c>
      <c r="U57" s="383">
        <v>270</v>
      </c>
      <c r="Y57" s="13">
        <f>T34</f>
        <v>1</v>
      </c>
      <c r="Z57">
        <f>S34</f>
        <v>0</v>
      </c>
      <c r="AA57" s="13">
        <f>S45</f>
        <v>0</v>
      </c>
      <c r="AF57">
        <f t="shared" ref="AF57:AF65" si="430">IF(J71=0,0,O71)</f>
        <v>90.5</v>
      </c>
      <c r="AG57">
        <f>IF(AF57&gt;0,AF57+$AC$68,0)</f>
        <v>183.5</v>
      </c>
      <c r="AH57" s="46">
        <f t="shared" ref="AH57:AH65" si="431">IF(K71&gt;0,S71,0)</f>
        <v>0</v>
      </c>
      <c r="AI57">
        <f>IF(AH57&gt;0,AH57-$AC$68,0)</f>
        <v>0</v>
      </c>
      <c r="AJ57">
        <f t="shared" ref="AJ57:AJ65" si="432">IF(C71=0,0,IF(J71-F71=1,0,$AC$69))</f>
        <v>0</v>
      </c>
      <c r="AK57">
        <f>IF(C71=0,0,IF(K71-G71=1,0,C71-$AC$69))</f>
        <v>1637</v>
      </c>
      <c r="AL57">
        <f t="shared" ref="AL57:AL65" si="433">IF(L71&gt;0,L71-$AC$67,0)</f>
        <v>443.16666666666663</v>
      </c>
      <c r="AM57">
        <f t="shared" ref="AM57:AM65" si="434">IF(M71&gt;0,M71+$AC$67,0)</f>
        <v>0</v>
      </c>
      <c r="AN57">
        <f>IF(Y21=0,0,$C21+$E21+U21+IF(W21&gt;0,-$AC$67,$AC$67))</f>
        <v>516.16666666666663</v>
      </c>
      <c r="AO57">
        <f>IF(AC21=0,0,AN57+$C21+$E21+Y21+IF(AA21&gt;0,-$AC$67,$AC$67))</f>
        <v>1032.3333333333333</v>
      </c>
      <c r="AP57">
        <f>IF(AG21=0,0,AO57+$C21+$E21+AC21+IF(AE21&gt;0,-$AC$67,$AC$67))</f>
        <v>0</v>
      </c>
      <c r="AQ57">
        <f>IF(AK21=0,0,AP57+$C21+$E21+AG21+IF(AI21&gt;0,-$AC$67,$AC$67))</f>
        <v>0</v>
      </c>
      <c r="AR57">
        <f>IF(AO21=0,0,AQ57+$C21+$E21+AK21+IF(AM21&gt;0,-$AC$67,$AC$67))</f>
        <v>0</v>
      </c>
      <c r="AS57">
        <f>IF(AS21=0,0,AR57+$C21+$E21+AO21+IF(AQ21&gt;0,-$AC$67,$AC$67))</f>
        <v>0</v>
      </c>
      <c r="AT57">
        <f>IF(AW21=0,0,AS57+$C21+$E21+AS21+IF(AU21&gt;0,-$AC$67,$AC$67))</f>
        <v>0</v>
      </c>
      <c r="AU57">
        <f>IF(BA21=0,0,AT57+$C21+$E21+AW21+IF(AY21&gt;0,-$AC$67,$AC$67))</f>
        <v>0</v>
      </c>
      <c r="AV57">
        <f>IF(BE21=0,0,AU57+$C21+$E21+BA21+IF(BC21&gt;0,-$AC$67,$AC$67))</f>
        <v>0</v>
      </c>
      <c r="AW57">
        <f>IF(BI21=0,0,AV57+$C21+$E21+BE21+IF(BG21&gt;0,-$AC$67,$AC$67))</f>
        <v>0</v>
      </c>
      <c r="AX57">
        <f>IF(BM21=0,0,AW57+$C21+$E21+BI21+IF(BK21&gt;0,-$AC$67,$AC$67))</f>
        <v>0</v>
      </c>
      <c r="AY57">
        <f>IF(BQ21=0,0,AX57+$C21+$E21+BM21+IF(BO21&gt;0,-$AC$67,$AC$67))</f>
        <v>0</v>
      </c>
      <c r="AZ57">
        <f>IF(BU21=0,0,AY57+$C21+$E21+BQ21+IF(BS21&gt;0,-$AC$67,$AC$67))</f>
        <v>0</v>
      </c>
      <c r="BA57">
        <f>IF(BY21=0,0,AZ57+$C21+$E21+BU21+IF(BW21&gt;0,-$AC$67,$AC$67))</f>
        <v>0</v>
      </c>
      <c r="BB57">
        <f>IF(CC21=0,0,BA57+$C21+$E21+BY21+IF(CA21&gt;0,-$AC$67,$AC$67))</f>
        <v>0</v>
      </c>
      <c r="BC57">
        <f>IF(CG21=0,0,BB57+$C21+$E21+CC21+IF(CE21&gt;0,-$AC$67,$AC$67))</f>
        <v>0</v>
      </c>
      <c r="BD57">
        <f>IF(CK21=0,0,BC57+$C21+$E21+CG21+IF(CI21&gt;0,-$AC$67,$AC$67))</f>
        <v>0</v>
      </c>
      <c r="BE57">
        <f>IF(CO21=0,0,BD57+$C21+$E21+CK21+IF(CM21&gt;0,-$AC$67,$AC$67))</f>
        <v>0</v>
      </c>
      <c r="BF57">
        <f>IF(CS21=0,0,BE57+$C21+$E21+CO21+IF(CQ21&gt;0,-$AC$67,$AC$67))</f>
        <v>0</v>
      </c>
    </row>
    <row r="58" spans="2:112">
      <c r="D58" s="7">
        <f t="shared" si="422"/>
        <v>0</v>
      </c>
      <c r="F58" s="4"/>
      <c r="G58" s="9">
        <f t="shared" si="427"/>
        <v>0</v>
      </c>
      <c r="H58" s="9">
        <f t="shared" si="423"/>
        <v>0</v>
      </c>
      <c r="J58" s="9">
        <f t="shared" si="424"/>
        <v>0</v>
      </c>
      <c r="K58" s="3">
        <f t="shared" si="425"/>
        <v>0</v>
      </c>
      <c r="N58">
        <f>IF(E14&gt;0,IF(I14+L13&gt;1,IF($T$46=0,IF(L14=0,IF($T$47=0,IF(E14&lt;$F$42,1,0),0),0),0),0),0)</f>
        <v>0</v>
      </c>
      <c r="O58">
        <f t="shared" si="429"/>
        <v>0</v>
      </c>
      <c r="Q58" s="7">
        <f t="shared" si="426"/>
        <v>0</v>
      </c>
      <c r="R58" s="7"/>
      <c r="S58" s="384" t="s">
        <v>345</v>
      </c>
      <c r="T58" s="7"/>
      <c r="U58" s="3">
        <f>IF($L6=0,0,IF($J6&lt;$Q$43,1,IF($J6&gt;$Q$44,1,0)))</f>
        <v>0</v>
      </c>
      <c r="Y58" s="13">
        <f t="shared" ref="Y58:Y65" si="435">T35</f>
        <v>2</v>
      </c>
      <c r="Z58">
        <f t="shared" ref="Z58:Z65" si="436">S35</f>
        <v>0</v>
      </c>
      <c r="AA58" s="13">
        <f t="shared" ref="AA58:AA65" si="437">S46</f>
        <v>0</v>
      </c>
      <c r="AF58">
        <f t="shared" si="430"/>
        <v>0</v>
      </c>
      <c r="AG58">
        <f t="shared" ref="AG58:AG65" si="438">IF(AF58&gt;0,AF58+$AC$68,0)</f>
        <v>0</v>
      </c>
      <c r="AH58" s="46">
        <f t="shared" si="431"/>
        <v>7061</v>
      </c>
      <c r="AI58">
        <f t="shared" ref="AI58:AI65" si="439">IF(AH58&gt;0,AH58-$AC$68,0)</f>
        <v>6968</v>
      </c>
      <c r="AJ58">
        <f t="shared" si="432"/>
        <v>100</v>
      </c>
      <c r="AK58">
        <f t="shared" ref="AK58:AK65" si="440">IF(C72=0,0,IF(K72-G72=1,0,C72-$AC$69))</f>
        <v>0</v>
      </c>
      <c r="AL58">
        <f t="shared" si="433"/>
        <v>0</v>
      </c>
      <c r="AM58">
        <f t="shared" si="434"/>
        <v>6459.2777777777774</v>
      </c>
      <c r="AN58">
        <f t="shared" ref="AN58:AN65" si="441">IF(U22=0,0,$C22+$E22+U22+IF(W22&gt;0,-$AC$67,$AC$67))</f>
        <v>885.72222222222217</v>
      </c>
      <c r="AO58">
        <f t="shared" ref="AO58:AO65" si="442">IF(Y22=0,0,AN58+$C22+$E22+Y22+IF(AA22&gt;0,-$AC$67,$AC$67))</f>
        <v>1771.4444444444443</v>
      </c>
      <c r="AP58">
        <f t="shared" ref="AP58:AP65" si="443">IF(AC22=0,0,AO58+$C22+$E22+AC22+IF(AE22&gt;0,-$AC$67,$AC$67))</f>
        <v>2657.1666666666665</v>
      </c>
      <c r="AQ58">
        <f t="shared" ref="AQ58:AQ65" si="444">IF(AG22=0,0,AP58+$C22+$E22+AG22+IF(AI22&gt;0,-$AC$67,$AC$67))</f>
        <v>3542.8888888888887</v>
      </c>
      <c r="AR58">
        <f t="shared" ref="AR58:AR65" si="445">IF(AK22=0,0,AQ58+$C22+$E22+AK22+IF(AM22&gt;0,-$AC$67,$AC$67))</f>
        <v>4428.6111111111113</v>
      </c>
      <c r="AS58">
        <f t="shared" ref="AS58:AS65" si="446">IF(AO22=0,0,AR58+$C22+$E22+AO22+IF(AQ22&gt;0,-$AC$67,$AC$67))</f>
        <v>5314.3333333333339</v>
      </c>
      <c r="AT58">
        <f t="shared" ref="AT58:AT65" si="447">IF(AS22=0,0,AS58+$C22+$E22+AS22+IF(AU22&gt;0,-$AC$67,$AC$67))</f>
        <v>6200.0555555555566</v>
      </c>
      <c r="AU58">
        <f t="shared" ref="AU58:AU65" si="448">IF(AW22=0,0,AT58+$C22+$E22+AW22+IF(AY22&gt;0,-$AC$67,$AC$67))</f>
        <v>7085.7777777777792</v>
      </c>
      <c r="AV58">
        <f t="shared" ref="AV58:AV65" si="449">IF(BA22=0,0,AU58+$C22+$E22+BA22+IF(BC22&gt;0,-$AC$67,$AC$67))</f>
        <v>7971.5000000000018</v>
      </c>
      <c r="AW58">
        <f t="shared" ref="AW58:AW65" si="450">IF(BE22=0,0,AV58+$C22+$E22+BE22+IF(BG22&gt;0,-$AC$67,$AC$67))</f>
        <v>0</v>
      </c>
      <c r="AX58">
        <f t="shared" ref="AX58:AX65" si="451">IF(BI22=0,0,AW58+$C22+$E22+BI22+IF(BK22&gt;0,-$AC$67,$AC$67))</f>
        <v>0</v>
      </c>
      <c r="AY58">
        <f t="shared" ref="AY58:AY65" si="452">IF(BM22=0,0,AX58+$C22+$E22+BM22+IF(BO22&gt;0,-$AC$67,$AC$67))</f>
        <v>0</v>
      </c>
      <c r="AZ58">
        <f t="shared" ref="AZ58:AZ65" si="453">IF(BQ22=0,0,AY58+$C22+$E22+BQ22+IF(BS22&gt;0,-$AC$67,$AC$67))</f>
        <v>0</v>
      </c>
      <c r="BA58">
        <f t="shared" ref="BA58:BA65" si="454">IF(BU22=0,0,AZ58+$C22+$E22+BU22+IF(BW22&gt;0,-$AC$67,$AC$67))</f>
        <v>0</v>
      </c>
      <c r="BB58">
        <f t="shared" ref="BB58:BB65" si="455">IF(BY22=0,0,BA58+$C22+$E22+BY22+IF(CA22&gt;0,-$AC$67,$AC$67))</f>
        <v>0</v>
      </c>
      <c r="BC58">
        <f t="shared" ref="BC58:BC65" si="456">IF(CC22=0,0,BB58+$C22+$E22+CC22+IF(CE22&gt;0,-$AC$67,$AC$67))</f>
        <v>0</v>
      </c>
      <c r="BD58">
        <f t="shared" ref="BD58:BD65" si="457">IF(CG22=0,0,BC58+$C22+$E22+CG22+IF(CI22&gt;0,-$AC$67,$AC$67))</f>
        <v>0</v>
      </c>
      <c r="BE58">
        <f t="shared" ref="BE58:BE65" si="458">IF(CK22=0,0,BD58+$C22+$E22+CK22+IF(CM22&gt;0,-$AC$67,$AC$67))</f>
        <v>0</v>
      </c>
      <c r="BF58">
        <f t="shared" ref="BF58:BF65" si="459">IF(CO22=0,0,BE58+$C22+$E22+CO22+IF(CQ22&gt;0,-$AC$67,$AC$67))</f>
        <v>0</v>
      </c>
    </row>
    <row r="59" spans="2:112">
      <c r="R59" s="7"/>
      <c r="S59" s="385" t="s">
        <v>346</v>
      </c>
      <c r="T59" s="7">
        <f>IF($K7=0,0,IF($J6&lt;$Q$43,1,IF($J6&gt;$Q$44,1,0)))</f>
        <v>0</v>
      </c>
      <c r="U59" s="3">
        <f t="shared" ref="U59:U65" si="460">IF($L7=0,0,IF($J7&lt;$Q$43,1,IF($J7&gt;$Q$44,1,0)))</f>
        <v>0</v>
      </c>
      <c r="Y59" s="13">
        <f t="shared" si="435"/>
        <v>3</v>
      </c>
      <c r="Z59">
        <f t="shared" si="436"/>
        <v>0</v>
      </c>
      <c r="AA59" s="13">
        <f t="shared" si="437"/>
        <v>0</v>
      </c>
      <c r="AF59">
        <f t="shared" si="430"/>
        <v>0</v>
      </c>
      <c r="AG59">
        <f t="shared" si="438"/>
        <v>0</v>
      </c>
      <c r="AH59" s="46">
        <f t="shared" si="431"/>
        <v>0</v>
      </c>
      <c r="AI59">
        <f t="shared" si="439"/>
        <v>0</v>
      </c>
      <c r="AJ59">
        <f t="shared" si="432"/>
        <v>0</v>
      </c>
      <c r="AK59">
        <f t="shared" si="440"/>
        <v>0</v>
      </c>
      <c r="AL59">
        <f t="shared" si="433"/>
        <v>0</v>
      </c>
      <c r="AM59">
        <f t="shared" si="434"/>
        <v>0</v>
      </c>
      <c r="AN59">
        <f t="shared" si="441"/>
        <v>0</v>
      </c>
      <c r="AO59">
        <f t="shared" si="442"/>
        <v>0</v>
      </c>
      <c r="AP59">
        <f t="shared" si="443"/>
        <v>0</v>
      </c>
      <c r="AQ59">
        <f t="shared" si="444"/>
        <v>0</v>
      </c>
      <c r="AR59">
        <f t="shared" si="445"/>
        <v>0</v>
      </c>
      <c r="AS59">
        <f t="shared" si="446"/>
        <v>0</v>
      </c>
      <c r="AT59">
        <f t="shared" si="447"/>
        <v>0</v>
      </c>
      <c r="AU59">
        <f t="shared" si="448"/>
        <v>0</v>
      </c>
      <c r="AV59">
        <f t="shared" si="449"/>
        <v>0</v>
      </c>
      <c r="AW59">
        <f t="shared" si="450"/>
        <v>0</v>
      </c>
      <c r="AX59">
        <f t="shared" si="451"/>
        <v>0</v>
      </c>
      <c r="AY59">
        <f t="shared" si="452"/>
        <v>0</v>
      </c>
      <c r="AZ59">
        <f t="shared" si="453"/>
        <v>0</v>
      </c>
      <c r="BA59">
        <f t="shared" si="454"/>
        <v>0</v>
      </c>
      <c r="BB59">
        <f t="shared" si="455"/>
        <v>0</v>
      </c>
      <c r="BC59">
        <f t="shared" si="456"/>
        <v>0</v>
      </c>
      <c r="BD59">
        <f t="shared" si="457"/>
        <v>0</v>
      </c>
      <c r="BE59">
        <f t="shared" si="458"/>
        <v>0</v>
      </c>
      <c r="BF59">
        <f t="shared" si="459"/>
        <v>0</v>
      </c>
    </row>
    <row r="60" spans="2:112"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R60" s="7"/>
      <c r="S60" s="384" t="s">
        <v>347</v>
      </c>
      <c r="T60" s="7">
        <f t="shared" ref="T60:T66" si="461">IF($K8=0,0,IF($J7&lt;$Q$43,1,IF($J7&gt;$Q$44,1,0)))</f>
        <v>0</v>
      </c>
      <c r="U60" s="3">
        <f t="shared" si="460"/>
        <v>0</v>
      </c>
      <c r="Y60" s="13">
        <f t="shared" si="435"/>
        <v>4</v>
      </c>
      <c r="Z60">
        <f t="shared" si="436"/>
        <v>0</v>
      </c>
      <c r="AA60" s="13">
        <f t="shared" si="437"/>
        <v>0</v>
      </c>
      <c r="AF60">
        <f t="shared" si="430"/>
        <v>0</v>
      </c>
      <c r="AG60">
        <f t="shared" si="438"/>
        <v>0</v>
      </c>
      <c r="AH60" s="46">
        <f t="shared" si="431"/>
        <v>0</v>
      </c>
      <c r="AI60">
        <f t="shared" si="439"/>
        <v>0</v>
      </c>
      <c r="AJ60">
        <f t="shared" si="432"/>
        <v>0</v>
      </c>
      <c r="AK60">
        <f t="shared" si="440"/>
        <v>0</v>
      </c>
      <c r="AL60">
        <f t="shared" si="433"/>
        <v>0</v>
      </c>
      <c r="AM60">
        <f t="shared" si="434"/>
        <v>0</v>
      </c>
      <c r="AN60">
        <f t="shared" si="441"/>
        <v>0</v>
      </c>
      <c r="AO60">
        <f t="shared" si="442"/>
        <v>0</v>
      </c>
      <c r="AP60">
        <f t="shared" si="443"/>
        <v>0</v>
      </c>
      <c r="AQ60">
        <f t="shared" si="444"/>
        <v>0</v>
      </c>
      <c r="AR60">
        <f t="shared" si="445"/>
        <v>0</v>
      </c>
      <c r="AS60">
        <f t="shared" si="446"/>
        <v>0</v>
      </c>
      <c r="AT60">
        <f t="shared" si="447"/>
        <v>0</v>
      </c>
      <c r="AU60">
        <f t="shared" si="448"/>
        <v>0</v>
      </c>
      <c r="AV60">
        <f t="shared" si="449"/>
        <v>0</v>
      </c>
      <c r="AW60">
        <f t="shared" si="450"/>
        <v>0</v>
      </c>
      <c r="AX60">
        <f t="shared" si="451"/>
        <v>0</v>
      </c>
      <c r="AY60">
        <f t="shared" si="452"/>
        <v>0</v>
      </c>
      <c r="AZ60">
        <f t="shared" si="453"/>
        <v>0</v>
      </c>
      <c r="BA60">
        <f t="shared" si="454"/>
        <v>0</v>
      </c>
      <c r="BB60">
        <f t="shared" si="455"/>
        <v>0</v>
      </c>
      <c r="BC60">
        <f t="shared" si="456"/>
        <v>0</v>
      </c>
      <c r="BD60">
        <f t="shared" si="457"/>
        <v>0</v>
      </c>
      <c r="BE60">
        <f t="shared" si="458"/>
        <v>0</v>
      </c>
      <c r="BF60">
        <f t="shared" si="459"/>
        <v>0</v>
      </c>
    </row>
    <row r="61" spans="2:112">
      <c r="S61" s="385" t="s">
        <v>348</v>
      </c>
      <c r="T61" s="7">
        <f t="shared" si="461"/>
        <v>0</v>
      </c>
      <c r="U61" s="3">
        <f t="shared" si="460"/>
        <v>0</v>
      </c>
      <c r="Y61" s="13">
        <f t="shared" si="435"/>
        <v>5</v>
      </c>
      <c r="Z61">
        <f t="shared" si="436"/>
        <v>0</v>
      </c>
      <c r="AA61" s="13">
        <f t="shared" si="437"/>
        <v>0</v>
      </c>
      <c r="AF61">
        <f t="shared" si="430"/>
        <v>0</v>
      </c>
      <c r="AG61">
        <f t="shared" si="438"/>
        <v>0</v>
      </c>
      <c r="AH61" s="46">
        <f t="shared" si="431"/>
        <v>0</v>
      </c>
      <c r="AI61">
        <f t="shared" si="439"/>
        <v>0</v>
      </c>
      <c r="AJ61">
        <f t="shared" si="432"/>
        <v>0</v>
      </c>
      <c r="AK61">
        <f t="shared" si="440"/>
        <v>0</v>
      </c>
      <c r="AL61">
        <f t="shared" si="433"/>
        <v>0</v>
      </c>
      <c r="AM61">
        <f t="shared" si="434"/>
        <v>0</v>
      </c>
      <c r="AN61">
        <f t="shared" si="441"/>
        <v>0</v>
      </c>
      <c r="AO61">
        <f t="shared" si="442"/>
        <v>0</v>
      </c>
      <c r="AP61">
        <f t="shared" si="443"/>
        <v>0</v>
      </c>
      <c r="AQ61">
        <f t="shared" si="444"/>
        <v>0</v>
      </c>
      <c r="AR61">
        <f t="shared" si="445"/>
        <v>0</v>
      </c>
      <c r="AS61">
        <f t="shared" si="446"/>
        <v>0</v>
      </c>
      <c r="AT61">
        <f t="shared" si="447"/>
        <v>0</v>
      </c>
      <c r="AU61">
        <f t="shared" si="448"/>
        <v>0</v>
      </c>
      <c r="AV61">
        <f t="shared" si="449"/>
        <v>0</v>
      </c>
      <c r="AW61">
        <f t="shared" si="450"/>
        <v>0</v>
      </c>
      <c r="AX61">
        <f t="shared" si="451"/>
        <v>0</v>
      </c>
      <c r="AY61">
        <f t="shared" si="452"/>
        <v>0</v>
      </c>
      <c r="AZ61">
        <f t="shared" si="453"/>
        <v>0</v>
      </c>
      <c r="BA61">
        <f t="shared" si="454"/>
        <v>0</v>
      </c>
      <c r="BB61">
        <f t="shared" si="455"/>
        <v>0</v>
      </c>
      <c r="BC61">
        <f t="shared" si="456"/>
        <v>0</v>
      </c>
      <c r="BD61">
        <f t="shared" si="457"/>
        <v>0</v>
      </c>
      <c r="BE61">
        <f t="shared" si="458"/>
        <v>0</v>
      </c>
      <c r="BF61">
        <f t="shared" si="459"/>
        <v>0</v>
      </c>
    </row>
    <row r="62" spans="2:112">
      <c r="S62" s="384" t="s">
        <v>349</v>
      </c>
      <c r="T62" s="7">
        <f t="shared" si="461"/>
        <v>0</v>
      </c>
      <c r="U62" s="3">
        <f t="shared" si="460"/>
        <v>0</v>
      </c>
      <c r="Y62" s="13">
        <f t="shared" si="435"/>
        <v>6</v>
      </c>
      <c r="Z62">
        <f t="shared" si="436"/>
        <v>0</v>
      </c>
      <c r="AA62" s="13">
        <f t="shared" si="437"/>
        <v>0</v>
      </c>
      <c r="AF62">
        <f t="shared" si="430"/>
        <v>0</v>
      </c>
      <c r="AG62">
        <f t="shared" si="438"/>
        <v>0</v>
      </c>
      <c r="AH62" s="46">
        <f t="shared" si="431"/>
        <v>0</v>
      </c>
      <c r="AI62">
        <f t="shared" si="439"/>
        <v>0</v>
      </c>
      <c r="AJ62">
        <f t="shared" si="432"/>
        <v>0</v>
      </c>
      <c r="AK62">
        <f t="shared" si="440"/>
        <v>0</v>
      </c>
      <c r="AL62">
        <f t="shared" si="433"/>
        <v>0</v>
      </c>
      <c r="AM62">
        <f t="shared" si="434"/>
        <v>0</v>
      </c>
      <c r="AN62">
        <f t="shared" si="441"/>
        <v>0</v>
      </c>
      <c r="AO62">
        <f t="shared" si="442"/>
        <v>0</v>
      </c>
      <c r="AP62">
        <f t="shared" si="443"/>
        <v>0</v>
      </c>
      <c r="AQ62">
        <f t="shared" si="444"/>
        <v>0</v>
      </c>
      <c r="AR62">
        <f t="shared" si="445"/>
        <v>0</v>
      </c>
      <c r="AS62">
        <f t="shared" si="446"/>
        <v>0</v>
      </c>
      <c r="AT62">
        <f t="shared" si="447"/>
        <v>0</v>
      </c>
      <c r="AU62">
        <f t="shared" si="448"/>
        <v>0</v>
      </c>
      <c r="AV62">
        <f t="shared" si="449"/>
        <v>0</v>
      </c>
      <c r="AW62">
        <f t="shared" si="450"/>
        <v>0</v>
      </c>
      <c r="AX62">
        <f t="shared" si="451"/>
        <v>0</v>
      </c>
      <c r="AY62">
        <f t="shared" si="452"/>
        <v>0</v>
      </c>
      <c r="AZ62">
        <f t="shared" si="453"/>
        <v>0</v>
      </c>
      <c r="BA62">
        <f t="shared" si="454"/>
        <v>0</v>
      </c>
      <c r="BB62">
        <f t="shared" si="455"/>
        <v>0</v>
      </c>
      <c r="BC62">
        <f t="shared" si="456"/>
        <v>0</v>
      </c>
      <c r="BD62">
        <f t="shared" si="457"/>
        <v>0</v>
      </c>
      <c r="BE62">
        <f t="shared" si="458"/>
        <v>0</v>
      </c>
      <c r="BF62">
        <f t="shared" si="459"/>
        <v>0</v>
      </c>
    </row>
    <row r="63" spans="2:112">
      <c r="S63" s="385" t="s">
        <v>350</v>
      </c>
      <c r="T63" s="7">
        <f t="shared" si="461"/>
        <v>0</v>
      </c>
      <c r="U63" s="3">
        <f t="shared" si="460"/>
        <v>0</v>
      </c>
      <c r="Y63" s="13">
        <f t="shared" si="435"/>
        <v>7</v>
      </c>
      <c r="Z63">
        <f t="shared" si="436"/>
        <v>0</v>
      </c>
      <c r="AA63" s="13">
        <f t="shared" si="437"/>
        <v>0</v>
      </c>
      <c r="AF63">
        <f t="shared" si="430"/>
        <v>0</v>
      </c>
      <c r="AG63">
        <f t="shared" si="438"/>
        <v>0</v>
      </c>
      <c r="AH63" s="46">
        <f t="shared" si="431"/>
        <v>0</v>
      </c>
      <c r="AI63">
        <f t="shared" si="439"/>
        <v>0</v>
      </c>
      <c r="AJ63">
        <f t="shared" si="432"/>
        <v>0</v>
      </c>
      <c r="AK63">
        <f t="shared" si="440"/>
        <v>0</v>
      </c>
      <c r="AL63">
        <f t="shared" si="433"/>
        <v>0</v>
      </c>
      <c r="AM63">
        <f t="shared" si="434"/>
        <v>0</v>
      </c>
      <c r="AN63">
        <f t="shared" si="441"/>
        <v>0</v>
      </c>
      <c r="AO63">
        <f t="shared" si="442"/>
        <v>0</v>
      </c>
      <c r="AP63">
        <f t="shared" si="443"/>
        <v>0</v>
      </c>
      <c r="AQ63">
        <f t="shared" si="444"/>
        <v>0</v>
      </c>
      <c r="AR63">
        <f t="shared" si="445"/>
        <v>0</v>
      </c>
      <c r="AS63">
        <f t="shared" si="446"/>
        <v>0</v>
      </c>
      <c r="AT63">
        <f t="shared" si="447"/>
        <v>0</v>
      </c>
      <c r="AU63">
        <f t="shared" si="448"/>
        <v>0</v>
      </c>
      <c r="AV63">
        <f t="shared" si="449"/>
        <v>0</v>
      </c>
      <c r="AW63">
        <f t="shared" si="450"/>
        <v>0</v>
      </c>
      <c r="AX63">
        <f t="shared" si="451"/>
        <v>0</v>
      </c>
      <c r="AY63">
        <f t="shared" si="452"/>
        <v>0</v>
      </c>
      <c r="AZ63">
        <f t="shared" si="453"/>
        <v>0</v>
      </c>
      <c r="BA63">
        <f t="shared" si="454"/>
        <v>0</v>
      </c>
      <c r="BB63">
        <f t="shared" si="455"/>
        <v>0</v>
      </c>
      <c r="BC63">
        <f t="shared" si="456"/>
        <v>0</v>
      </c>
      <c r="BD63">
        <f t="shared" si="457"/>
        <v>0</v>
      </c>
      <c r="BE63">
        <f t="shared" si="458"/>
        <v>0</v>
      </c>
      <c r="BF63">
        <f t="shared" si="459"/>
        <v>0</v>
      </c>
    </row>
    <row r="64" spans="2:112">
      <c r="S64" s="384" t="s">
        <v>351</v>
      </c>
      <c r="T64" s="7">
        <f t="shared" si="461"/>
        <v>0</v>
      </c>
      <c r="U64" s="3">
        <f t="shared" si="460"/>
        <v>0</v>
      </c>
      <c r="Y64" s="13">
        <f t="shared" si="435"/>
        <v>8</v>
      </c>
      <c r="Z64">
        <f t="shared" si="436"/>
        <v>0</v>
      </c>
      <c r="AA64" s="13">
        <f t="shared" si="437"/>
        <v>0</v>
      </c>
      <c r="AF64">
        <f t="shared" si="430"/>
        <v>0</v>
      </c>
      <c r="AG64">
        <f t="shared" si="438"/>
        <v>0</v>
      </c>
      <c r="AH64" s="46">
        <f t="shared" si="431"/>
        <v>0</v>
      </c>
      <c r="AI64">
        <f t="shared" si="439"/>
        <v>0</v>
      </c>
      <c r="AJ64">
        <f t="shared" si="432"/>
        <v>0</v>
      </c>
      <c r="AK64">
        <f t="shared" si="440"/>
        <v>0</v>
      </c>
      <c r="AL64">
        <f t="shared" si="433"/>
        <v>0</v>
      </c>
      <c r="AM64">
        <f t="shared" si="434"/>
        <v>0</v>
      </c>
      <c r="AN64">
        <f t="shared" si="441"/>
        <v>0</v>
      </c>
      <c r="AO64">
        <f t="shared" si="442"/>
        <v>0</v>
      </c>
      <c r="AP64">
        <f t="shared" si="443"/>
        <v>0</v>
      </c>
      <c r="AQ64">
        <f t="shared" si="444"/>
        <v>0</v>
      </c>
      <c r="AR64">
        <f t="shared" si="445"/>
        <v>0</v>
      </c>
      <c r="AS64">
        <f t="shared" si="446"/>
        <v>0</v>
      </c>
      <c r="AT64">
        <f t="shared" si="447"/>
        <v>0</v>
      </c>
      <c r="AU64">
        <f t="shared" si="448"/>
        <v>0</v>
      </c>
      <c r="AV64">
        <f t="shared" si="449"/>
        <v>0</v>
      </c>
      <c r="AW64">
        <f t="shared" si="450"/>
        <v>0</v>
      </c>
      <c r="AX64">
        <f t="shared" si="451"/>
        <v>0</v>
      </c>
      <c r="AY64">
        <f t="shared" si="452"/>
        <v>0</v>
      </c>
      <c r="AZ64">
        <f t="shared" si="453"/>
        <v>0</v>
      </c>
      <c r="BA64">
        <f t="shared" si="454"/>
        <v>0</v>
      </c>
      <c r="BB64">
        <f t="shared" si="455"/>
        <v>0</v>
      </c>
      <c r="BC64">
        <f t="shared" si="456"/>
        <v>0</v>
      </c>
      <c r="BD64">
        <f t="shared" si="457"/>
        <v>0</v>
      </c>
      <c r="BE64">
        <f t="shared" si="458"/>
        <v>0</v>
      </c>
      <c r="BF64">
        <f t="shared" si="459"/>
        <v>0</v>
      </c>
    </row>
    <row r="65" spans="1:59">
      <c r="B65" s="5" t="s">
        <v>76</v>
      </c>
      <c r="S65" s="385" t="s">
        <v>352</v>
      </c>
      <c r="T65" s="7">
        <f t="shared" si="461"/>
        <v>0</v>
      </c>
      <c r="U65" s="3">
        <f t="shared" si="460"/>
        <v>0</v>
      </c>
      <c r="Y65" s="13">
        <f t="shared" si="435"/>
        <v>9</v>
      </c>
      <c r="Z65">
        <f t="shared" si="436"/>
        <v>0</v>
      </c>
      <c r="AA65" s="13">
        <f t="shared" si="437"/>
        <v>0</v>
      </c>
      <c r="AF65">
        <f t="shared" si="430"/>
        <v>0</v>
      </c>
      <c r="AG65">
        <f t="shared" si="438"/>
        <v>0</v>
      </c>
      <c r="AH65" s="46">
        <f t="shared" si="431"/>
        <v>0</v>
      </c>
      <c r="AI65">
        <f t="shared" si="439"/>
        <v>0</v>
      </c>
      <c r="AJ65">
        <f t="shared" si="432"/>
        <v>0</v>
      </c>
      <c r="AK65">
        <f t="shared" si="440"/>
        <v>0</v>
      </c>
      <c r="AL65">
        <f t="shared" si="433"/>
        <v>0</v>
      </c>
      <c r="AM65">
        <f t="shared" si="434"/>
        <v>0</v>
      </c>
      <c r="AN65">
        <f t="shared" si="441"/>
        <v>0</v>
      </c>
      <c r="AO65">
        <f t="shared" si="442"/>
        <v>0</v>
      </c>
      <c r="AP65">
        <f t="shared" si="443"/>
        <v>0</v>
      </c>
      <c r="AQ65">
        <f t="shared" si="444"/>
        <v>0</v>
      </c>
      <c r="AR65">
        <f t="shared" si="445"/>
        <v>0</v>
      </c>
      <c r="AS65">
        <f t="shared" si="446"/>
        <v>0</v>
      </c>
      <c r="AT65">
        <f t="shared" si="447"/>
        <v>0</v>
      </c>
      <c r="AU65">
        <f t="shared" si="448"/>
        <v>0</v>
      </c>
      <c r="AV65">
        <f t="shared" si="449"/>
        <v>0</v>
      </c>
      <c r="AW65">
        <f t="shared" si="450"/>
        <v>0</v>
      </c>
      <c r="AX65">
        <f t="shared" si="451"/>
        <v>0</v>
      </c>
      <c r="AY65">
        <f t="shared" si="452"/>
        <v>0</v>
      </c>
      <c r="AZ65">
        <f t="shared" si="453"/>
        <v>0</v>
      </c>
      <c r="BA65">
        <f t="shared" si="454"/>
        <v>0</v>
      </c>
      <c r="BB65">
        <f t="shared" si="455"/>
        <v>0</v>
      </c>
      <c r="BC65">
        <f t="shared" si="456"/>
        <v>0</v>
      </c>
      <c r="BD65">
        <f t="shared" si="457"/>
        <v>0</v>
      </c>
      <c r="BE65">
        <f t="shared" si="458"/>
        <v>0</v>
      </c>
      <c r="BF65">
        <f t="shared" si="459"/>
        <v>0</v>
      </c>
    </row>
    <row r="66" spans="1:59">
      <c r="S66" s="386" t="s">
        <v>353</v>
      </c>
      <c r="T66" s="10">
        <f t="shared" si="461"/>
        <v>0</v>
      </c>
      <c r="U66" s="218"/>
    </row>
    <row r="67" spans="1:59">
      <c r="C67" t="s">
        <v>77</v>
      </c>
      <c r="AB67" s="46" t="s">
        <v>616</v>
      </c>
      <c r="AC67" s="29">
        <v>60</v>
      </c>
      <c r="AF67" t="s">
        <v>644</v>
      </c>
      <c r="AK67" s="46"/>
    </row>
    <row r="68" spans="1:59">
      <c r="C68" t="s">
        <v>78</v>
      </c>
      <c r="T68" s="68"/>
      <c r="U68" s="17"/>
      <c r="V68" s="17"/>
      <c r="W68" s="17"/>
      <c r="X68" s="17"/>
      <c r="Y68" s="17"/>
      <c r="Z68" s="17"/>
      <c r="AA68" s="17"/>
      <c r="AB68" s="49" t="s">
        <v>617</v>
      </c>
      <c r="AC68" s="17">
        <v>93</v>
      </c>
      <c r="AD68" s="17"/>
      <c r="AE68" s="17"/>
      <c r="AF68" s="68">
        <f t="shared" ref="AF68:BF68" si="462">LARGE($AF57:$BG57,AF$56)</f>
        <v>1637</v>
      </c>
      <c r="AG68" s="68">
        <f t="shared" si="462"/>
        <v>1032.3333333333333</v>
      </c>
      <c r="AH68" s="68">
        <f t="shared" si="462"/>
        <v>516.16666666666663</v>
      </c>
      <c r="AI68" s="68">
        <f t="shared" si="462"/>
        <v>443.16666666666663</v>
      </c>
      <c r="AJ68" s="68">
        <f t="shared" si="462"/>
        <v>183.5</v>
      </c>
      <c r="AK68" s="68">
        <f t="shared" si="462"/>
        <v>90.5</v>
      </c>
      <c r="AL68" s="68">
        <f t="shared" si="462"/>
        <v>0</v>
      </c>
      <c r="AM68" s="68">
        <f t="shared" si="462"/>
        <v>0</v>
      </c>
      <c r="AN68" s="68">
        <f t="shared" si="462"/>
        <v>0</v>
      </c>
      <c r="AO68" s="68">
        <f t="shared" si="462"/>
        <v>0</v>
      </c>
      <c r="AP68" s="68">
        <f t="shared" si="462"/>
        <v>0</v>
      </c>
      <c r="AQ68" s="68">
        <f t="shared" si="462"/>
        <v>0</v>
      </c>
      <c r="AR68" s="68">
        <f t="shared" si="462"/>
        <v>0</v>
      </c>
      <c r="AS68" s="68">
        <f t="shared" si="462"/>
        <v>0</v>
      </c>
      <c r="AT68" s="68">
        <f t="shared" si="462"/>
        <v>0</v>
      </c>
      <c r="AU68" s="68">
        <f t="shared" si="462"/>
        <v>0</v>
      </c>
      <c r="AV68" s="68">
        <f t="shared" si="462"/>
        <v>0</v>
      </c>
      <c r="AW68" s="68">
        <f t="shared" si="462"/>
        <v>0</v>
      </c>
      <c r="AX68" s="68">
        <f t="shared" si="462"/>
        <v>0</v>
      </c>
      <c r="AY68" s="68">
        <f t="shared" si="462"/>
        <v>0</v>
      </c>
      <c r="AZ68" s="68">
        <f t="shared" si="462"/>
        <v>0</v>
      </c>
      <c r="BA68" s="68">
        <f t="shared" si="462"/>
        <v>0</v>
      </c>
      <c r="BB68" s="68">
        <f t="shared" si="462"/>
        <v>0</v>
      </c>
      <c r="BC68" s="68">
        <f t="shared" si="462"/>
        <v>0</v>
      </c>
      <c r="BD68" s="68">
        <f t="shared" si="462"/>
        <v>0</v>
      </c>
      <c r="BE68" s="68">
        <f t="shared" si="462"/>
        <v>0</v>
      </c>
      <c r="BF68" s="68">
        <f t="shared" si="462"/>
        <v>0</v>
      </c>
      <c r="BG68" s="68"/>
    </row>
    <row r="69" spans="1:59">
      <c r="C69" s="29" t="s">
        <v>92</v>
      </c>
      <c r="J69" t="s">
        <v>80</v>
      </c>
      <c r="L69" t="s">
        <v>536</v>
      </c>
      <c r="N69" t="s">
        <v>81</v>
      </c>
      <c r="P69" t="s">
        <v>82</v>
      </c>
      <c r="Q69" s="14"/>
      <c r="R69" s="54" t="s">
        <v>207</v>
      </c>
      <c r="T69" s="23"/>
      <c r="U69" s="17"/>
      <c r="V69" s="17"/>
      <c r="W69" s="17"/>
      <c r="X69" s="17"/>
      <c r="Y69" s="17"/>
      <c r="Z69" s="17"/>
      <c r="AA69" s="17"/>
      <c r="AB69" s="49" t="s">
        <v>643</v>
      </c>
      <c r="AC69" s="17">
        <v>100</v>
      </c>
      <c r="AD69" s="17"/>
      <c r="AE69" s="17"/>
      <c r="AF69" s="68">
        <f t="shared" ref="AF69:AU76" si="463">LARGE($AF58:$BG58,AF$56)</f>
        <v>7971.5000000000018</v>
      </c>
      <c r="AG69" s="68">
        <f t="shared" si="463"/>
        <v>7085.7777777777792</v>
      </c>
      <c r="AH69" s="68">
        <f t="shared" si="463"/>
        <v>7061</v>
      </c>
      <c r="AI69" s="68">
        <f t="shared" si="463"/>
        <v>6968</v>
      </c>
      <c r="AJ69" s="68">
        <f t="shared" si="463"/>
        <v>6459.2777777777774</v>
      </c>
      <c r="AK69" s="68">
        <f t="shared" si="463"/>
        <v>6200.0555555555566</v>
      </c>
      <c r="AL69" s="68">
        <f t="shared" si="463"/>
        <v>5314.3333333333339</v>
      </c>
      <c r="AM69" s="68">
        <f t="shared" si="463"/>
        <v>4428.6111111111113</v>
      </c>
      <c r="AN69" s="68">
        <f t="shared" si="463"/>
        <v>3542.8888888888887</v>
      </c>
      <c r="AO69" s="68">
        <f t="shared" si="463"/>
        <v>2657.1666666666665</v>
      </c>
      <c r="AP69" s="68">
        <f t="shared" si="463"/>
        <v>1771.4444444444443</v>
      </c>
      <c r="AQ69" s="68">
        <f t="shared" si="463"/>
        <v>885.72222222222217</v>
      </c>
      <c r="AR69" s="68">
        <f t="shared" si="463"/>
        <v>100</v>
      </c>
      <c r="AS69" s="68">
        <f t="shared" si="463"/>
        <v>0</v>
      </c>
      <c r="AT69" s="68">
        <f t="shared" si="463"/>
        <v>0</v>
      </c>
      <c r="AU69" s="68">
        <f t="shared" si="463"/>
        <v>0</v>
      </c>
      <c r="AV69" s="68">
        <f t="shared" ref="AG69:BF76" si="464">LARGE($AF58:$BG58,AV$56)</f>
        <v>0</v>
      </c>
      <c r="AW69" s="68">
        <f t="shared" si="464"/>
        <v>0</v>
      </c>
      <c r="AX69" s="68">
        <f t="shared" si="464"/>
        <v>0</v>
      </c>
      <c r="AY69" s="68">
        <f t="shared" si="464"/>
        <v>0</v>
      </c>
      <c r="AZ69" s="68">
        <f t="shared" si="464"/>
        <v>0</v>
      </c>
      <c r="BA69" s="68">
        <f t="shared" si="464"/>
        <v>0</v>
      </c>
      <c r="BB69" s="68">
        <f t="shared" si="464"/>
        <v>0</v>
      </c>
      <c r="BC69" s="68">
        <f t="shared" si="464"/>
        <v>0</v>
      </c>
      <c r="BD69" s="68">
        <f t="shared" si="464"/>
        <v>0</v>
      </c>
      <c r="BE69" s="68">
        <f t="shared" si="464"/>
        <v>0</v>
      </c>
      <c r="BF69" s="68">
        <f t="shared" si="464"/>
        <v>0</v>
      </c>
      <c r="BG69" s="68"/>
    </row>
    <row r="70" spans="1:59">
      <c r="B70" s="7"/>
      <c r="C70" s="29" t="s">
        <v>25</v>
      </c>
      <c r="D70" s="29" t="s">
        <v>83</v>
      </c>
      <c r="E70" s="29" t="s">
        <v>84</v>
      </c>
      <c r="F70" s="43" t="s">
        <v>85</v>
      </c>
      <c r="G70" s="43" t="s">
        <v>86</v>
      </c>
      <c r="H70" s="43" t="s">
        <v>87</v>
      </c>
      <c r="I70" s="43" t="s">
        <v>88</v>
      </c>
      <c r="J70" s="43" t="s">
        <v>89</v>
      </c>
      <c r="K70" s="43" t="s">
        <v>90</v>
      </c>
      <c r="L70" s="43" t="s">
        <v>537</v>
      </c>
      <c r="M70" s="43" t="s">
        <v>538</v>
      </c>
      <c r="N70" s="43" t="s">
        <v>15</v>
      </c>
      <c r="O70" t="s">
        <v>531</v>
      </c>
      <c r="P70" s="43" t="s">
        <v>15</v>
      </c>
      <c r="Q70" t="s">
        <v>531</v>
      </c>
      <c r="R70" s="43" t="s">
        <v>15</v>
      </c>
      <c r="S70" t="s">
        <v>531</v>
      </c>
      <c r="T70" s="1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68">
        <f t="shared" si="463"/>
        <v>0</v>
      </c>
      <c r="AG70" s="68">
        <f t="shared" si="464"/>
        <v>0</v>
      </c>
      <c r="AH70" s="68">
        <f t="shared" si="464"/>
        <v>0</v>
      </c>
      <c r="AI70" s="68">
        <f t="shared" si="464"/>
        <v>0</v>
      </c>
      <c r="AJ70" s="68">
        <f t="shared" si="464"/>
        <v>0</v>
      </c>
      <c r="AK70" s="68">
        <f t="shared" si="464"/>
        <v>0</v>
      </c>
      <c r="AL70" s="68">
        <f t="shared" si="464"/>
        <v>0</v>
      </c>
      <c r="AM70" s="68">
        <f t="shared" si="464"/>
        <v>0</v>
      </c>
      <c r="AN70" s="68">
        <f t="shared" si="464"/>
        <v>0</v>
      </c>
      <c r="AO70" s="68">
        <f t="shared" si="464"/>
        <v>0</v>
      </c>
      <c r="AP70" s="68">
        <f t="shared" si="464"/>
        <v>0</v>
      </c>
      <c r="AQ70" s="68">
        <f t="shared" si="464"/>
        <v>0</v>
      </c>
      <c r="AR70" s="68">
        <f t="shared" si="464"/>
        <v>0</v>
      </c>
      <c r="AS70" s="68">
        <f t="shared" si="464"/>
        <v>0</v>
      </c>
      <c r="AT70" s="68">
        <f t="shared" si="464"/>
        <v>0</v>
      </c>
      <c r="AU70" s="68">
        <f t="shared" si="464"/>
        <v>0</v>
      </c>
      <c r="AV70" s="68">
        <f t="shared" si="464"/>
        <v>0</v>
      </c>
      <c r="AW70" s="68">
        <f t="shared" si="464"/>
        <v>0</v>
      </c>
      <c r="AX70" s="68">
        <f t="shared" si="464"/>
        <v>0</v>
      </c>
      <c r="AY70" s="68">
        <f t="shared" si="464"/>
        <v>0</v>
      </c>
      <c r="AZ70" s="68">
        <f t="shared" si="464"/>
        <v>0</v>
      </c>
      <c r="BA70" s="68">
        <f t="shared" si="464"/>
        <v>0</v>
      </c>
      <c r="BB70" s="68">
        <f t="shared" si="464"/>
        <v>0</v>
      </c>
      <c r="BC70" s="68">
        <f t="shared" si="464"/>
        <v>0</v>
      </c>
      <c r="BD70" s="68">
        <f t="shared" si="464"/>
        <v>0</v>
      </c>
      <c r="BE70" s="68">
        <f t="shared" si="464"/>
        <v>0</v>
      </c>
      <c r="BF70" s="68">
        <f t="shared" si="464"/>
        <v>0</v>
      </c>
      <c r="BG70" s="68"/>
    </row>
    <row r="71" spans="1:59">
      <c r="A71">
        <v>1</v>
      </c>
      <c r="B71" s="7" t="s">
        <v>1</v>
      </c>
      <c r="C71" s="61">
        <f>IF(F6&gt;0,F6-R21-S21+P6+Q6-G95-H95,0)</f>
        <v>1737</v>
      </c>
      <c r="D71" s="59">
        <f>IF(C71&gt;0,IF(J5&gt;0,90-J5/2,IF(D6&gt;0,90-D6,0)),0)</f>
        <v>0</v>
      </c>
      <c r="E71" s="59">
        <f t="shared" ref="E71:E78" si="465">IF(J6&gt;0,90-J6/2,IF(E6&gt;0,90-E6,0))</f>
        <v>45</v>
      </c>
      <c r="F71" s="13">
        <f>DI6</f>
        <v>0</v>
      </c>
      <c r="G71">
        <f>DL6</f>
        <v>0</v>
      </c>
      <c r="H71" s="13">
        <f t="shared" ref="H71:H79" si="466">C21+E21+F71*(I21+U21+$AC$109)+IF(R6=1,$AC$100,P6)-R21</f>
        <v>9</v>
      </c>
      <c r="I71" s="13">
        <f>D21+F21+G71*(J21+DA21+$AC$109)+IF(S6=1,AC100,Q6)-S21</f>
        <v>37.499999999999993</v>
      </c>
      <c r="J71">
        <f t="shared" ref="J71:K78" si="467">IF(K6=1,0,IF(H6-P21&gt;0,1,0))</f>
        <v>1</v>
      </c>
      <c r="K71">
        <f t="shared" si="467"/>
        <v>0</v>
      </c>
      <c r="L71" s="226">
        <f>IF(N71&gt;0,N71-G83,0)</f>
        <v>503.16666666666663</v>
      </c>
      <c r="M71" s="227">
        <f>IF(R71&gt;0,R71-G83,0)</f>
        <v>0</v>
      </c>
      <c r="N71" s="228">
        <f>IF(J71=1,H71+DF34-$AC$81+$AC$92-$AC$91,0)</f>
        <v>503.16666666666663</v>
      </c>
      <c r="O71" s="228">
        <f>IF(N71&gt;0,H71+$AC$95+S34,0)</f>
        <v>90.5</v>
      </c>
      <c r="P71" s="225">
        <f>IF(K71&gt;0,I71-$AC$81+DF45+$AC$92-$AC$91,0)</f>
        <v>0</v>
      </c>
      <c r="Q71" s="225">
        <f>IF(P71&gt;0,I71+S45+$AC$95,0)</f>
        <v>0</v>
      </c>
      <c r="R71" s="229">
        <f>IF(P71&gt;0,C71-P71,0)</f>
        <v>0</v>
      </c>
      <c r="S71" s="228">
        <f>IF(Q71&gt;0,C71-Q71,0)</f>
        <v>0</v>
      </c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68">
        <f t="shared" ref="AF71:BF71" si="468">LARGE($AF60:$BG60,AF$56)</f>
        <v>0</v>
      </c>
      <c r="AG71" s="68">
        <f t="shared" si="468"/>
        <v>0</v>
      </c>
      <c r="AH71" s="68">
        <f t="shared" si="468"/>
        <v>0</v>
      </c>
      <c r="AI71" s="68">
        <f t="shared" si="468"/>
        <v>0</v>
      </c>
      <c r="AJ71" s="68">
        <f t="shared" si="468"/>
        <v>0</v>
      </c>
      <c r="AK71" s="68">
        <f t="shared" si="468"/>
        <v>0</v>
      </c>
      <c r="AL71" s="68">
        <f t="shared" si="468"/>
        <v>0</v>
      </c>
      <c r="AM71" s="68">
        <f t="shared" si="468"/>
        <v>0</v>
      </c>
      <c r="AN71" s="68">
        <f t="shared" si="468"/>
        <v>0</v>
      </c>
      <c r="AO71" s="68">
        <f t="shared" si="468"/>
        <v>0</v>
      </c>
      <c r="AP71" s="68">
        <f t="shared" si="468"/>
        <v>0</v>
      </c>
      <c r="AQ71" s="68">
        <f t="shared" si="468"/>
        <v>0</v>
      </c>
      <c r="AR71" s="68">
        <f t="shared" si="468"/>
        <v>0</v>
      </c>
      <c r="AS71" s="68">
        <f t="shared" si="468"/>
        <v>0</v>
      </c>
      <c r="AT71" s="68">
        <f t="shared" si="468"/>
        <v>0</v>
      </c>
      <c r="AU71" s="68">
        <f t="shared" si="468"/>
        <v>0</v>
      </c>
      <c r="AV71" s="68">
        <f t="shared" si="468"/>
        <v>0</v>
      </c>
      <c r="AW71" s="68">
        <f t="shared" si="468"/>
        <v>0</v>
      </c>
      <c r="AX71" s="68">
        <f t="shared" si="468"/>
        <v>0</v>
      </c>
      <c r="AY71" s="68">
        <f t="shared" si="468"/>
        <v>0</v>
      </c>
      <c r="AZ71" s="68">
        <f t="shared" si="468"/>
        <v>0</v>
      </c>
      <c r="BA71" s="68">
        <f t="shared" si="468"/>
        <v>0</v>
      </c>
      <c r="BB71" s="68">
        <f t="shared" si="468"/>
        <v>0</v>
      </c>
      <c r="BC71" s="68">
        <f t="shared" si="468"/>
        <v>0</v>
      </c>
      <c r="BD71" s="68">
        <f t="shared" si="468"/>
        <v>0</v>
      </c>
      <c r="BE71" s="68">
        <f t="shared" si="468"/>
        <v>0</v>
      </c>
      <c r="BF71" s="68">
        <f t="shared" si="468"/>
        <v>0</v>
      </c>
      <c r="BG71" s="68"/>
    </row>
    <row r="72" spans="1:59">
      <c r="A72">
        <v>2</v>
      </c>
      <c r="B72" s="7" t="s">
        <v>2</v>
      </c>
      <c r="C72" s="61">
        <f t="shared" ref="C72:C78" si="469">IF(F7&gt;0,F7-R22-S22+P7+Q7-G96-H96,0)</f>
        <v>7151.5</v>
      </c>
      <c r="D72" s="59">
        <f t="shared" ref="D72:D79" si="470">IF(C72&gt;0,IF(J6&gt;0,90-J6/2,IF(D7&gt;0,90-D7,0)),0)</f>
        <v>45</v>
      </c>
      <c r="E72" s="59">
        <f t="shared" si="465"/>
        <v>0</v>
      </c>
      <c r="F72" s="13">
        <f t="shared" ref="F72:F79" si="471">DI7</f>
        <v>0</v>
      </c>
      <c r="G72">
        <f t="shared" ref="G72:G79" si="472">DL7</f>
        <v>0</v>
      </c>
      <c r="H72" s="13">
        <f t="shared" si="466"/>
        <v>37.499999999999993</v>
      </c>
      <c r="I72" s="13">
        <f>D22+F22+G72*(J22+DA22+$AC$109)+IF(S7=1,AC96,Q7)-S22</f>
        <v>9</v>
      </c>
      <c r="J72">
        <f t="shared" si="467"/>
        <v>0</v>
      </c>
      <c r="K72">
        <f t="shared" si="467"/>
        <v>1</v>
      </c>
      <c r="L72" s="226">
        <f t="shared" ref="L72:L79" si="473">IF(N72&gt;0,N72-G84,0)</f>
        <v>0</v>
      </c>
      <c r="M72" s="227">
        <f t="shared" ref="M72:M79" si="474">IF(R72&gt;0,R72-G84,0)</f>
        <v>6399.2777777777774</v>
      </c>
      <c r="N72" s="228">
        <f t="shared" ref="N72:N79" si="475">IF(J72=1,H72+DF35-$AC$81+$AC$92-$AC$91,0)</f>
        <v>0</v>
      </c>
      <c r="O72" s="228">
        <f t="shared" ref="O72:O79" si="476">IF(N72&gt;0,H72+$AC$95+S35,0)</f>
        <v>0</v>
      </c>
      <c r="P72" s="225">
        <f t="shared" ref="P72:P79" si="477">IF(K72&gt;0,I72-$AC$81+DF46+$AC$92-$AC$91,0)</f>
        <v>727.22222222222217</v>
      </c>
      <c r="Q72" s="225">
        <f t="shared" ref="Q72:Q79" si="478">IF(P72&gt;0,I72+S46+$AC$95,0)</f>
        <v>90.5</v>
      </c>
      <c r="R72" s="229">
        <f t="shared" ref="R72:R79" si="479">IF(P72&gt;0,C72-P72,0)</f>
        <v>6424.2777777777774</v>
      </c>
      <c r="S72" s="228">
        <f t="shared" ref="S72:S79" si="480">IF(Q72&gt;0,C72-Q72,0)</f>
        <v>7061</v>
      </c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68">
        <f t="shared" si="463"/>
        <v>0</v>
      </c>
      <c r="AG72" s="68">
        <f t="shared" si="464"/>
        <v>0</v>
      </c>
      <c r="AH72" s="68">
        <f t="shared" si="464"/>
        <v>0</v>
      </c>
      <c r="AI72" s="68">
        <f t="shared" si="464"/>
        <v>0</v>
      </c>
      <c r="AJ72" s="68">
        <f t="shared" si="464"/>
        <v>0</v>
      </c>
      <c r="AK72" s="68">
        <f t="shared" si="464"/>
        <v>0</v>
      </c>
      <c r="AL72" s="68">
        <f t="shared" si="464"/>
        <v>0</v>
      </c>
      <c r="AM72" s="68">
        <f t="shared" si="464"/>
        <v>0</v>
      </c>
      <c r="AN72" s="68">
        <f t="shared" si="464"/>
        <v>0</v>
      </c>
      <c r="AO72" s="68">
        <f t="shared" si="464"/>
        <v>0</v>
      </c>
      <c r="AP72" s="68">
        <f t="shared" si="464"/>
        <v>0</v>
      </c>
      <c r="AQ72" s="68">
        <f t="shared" si="464"/>
        <v>0</v>
      </c>
      <c r="AR72" s="68">
        <f t="shared" si="464"/>
        <v>0</v>
      </c>
      <c r="AS72" s="68">
        <f t="shared" si="464"/>
        <v>0</v>
      </c>
      <c r="AT72" s="68">
        <f t="shared" si="464"/>
        <v>0</v>
      </c>
      <c r="AU72" s="68">
        <f t="shared" si="464"/>
        <v>0</v>
      </c>
      <c r="AV72" s="68">
        <f t="shared" si="464"/>
        <v>0</v>
      </c>
      <c r="AW72" s="68">
        <f t="shared" si="464"/>
        <v>0</v>
      </c>
      <c r="AX72" s="68">
        <f t="shared" si="464"/>
        <v>0</v>
      </c>
      <c r="AY72" s="68">
        <f t="shared" si="464"/>
        <v>0</v>
      </c>
      <c r="AZ72" s="68">
        <f t="shared" si="464"/>
        <v>0</v>
      </c>
      <c r="BA72" s="68">
        <f t="shared" si="464"/>
        <v>0</v>
      </c>
      <c r="BB72" s="68">
        <f t="shared" si="464"/>
        <v>0</v>
      </c>
      <c r="BC72" s="68">
        <f t="shared" si="464"/>
        <v>0</v>
      </c>
      <c r="BD72" s="68">
        <f t="shared" si="464"/>
        <v>0</v>
      </c>
      <c r="BE72" s="68">
        <f t="shared" si="464"/>
        <v>0</v>
      </c>
      <c r="BF72" s="68">
        <f t="shared" si="464"/>
        <v>0</v>
      </c>
      <c r="BG72" s="68"/>
    </row>
    <row r="73" spans="1:59">
      <c r="A73">
        <v>3</v>
      </c>
      <c r="B73" s="7" t="s">
        <v>3</v>
      </c>
      <c r="C73" s="61">
        <f t="shared" si="469"/>
        <v>0</v>
      </c>
      <c r="D73" s="59">
        <f t="shared" si="470"/>
        <v>0</v>
      </c>
      <c r="E73" s="59">
        <f t="shared" si="465"/>
        <v>0</v>
      </c>
      <c r="F73" s="13">
        <f t="shared" si="471"/>
        <v>0</v>
      </c>
      <c r="G73">
        <f t="shared" si="472"/>
        <v>0</v>
      </c>
      <c r="H73" s="13">
        <f t="shared" si="466"/>
        <v>0</v>
      </c>
      <c r="I73" s="13">
        <f>D23+F23+G73*(J23+DA23+$AC$109)+IF(S8=1,AC97,Q8)-S23</f>
        <v>0</v>
      </c>
      <c r="J73">
        <f t="shared" si="467"/>
        <v>0</v>
      </c>
      <c r="K73">
        <f t="shared" si="467"/>
        <v>0</v>
      </c>
      <c r="L73" s="226">
        <f t="shared" si="473"/>
        <v>0</v>
      </c>
      <c r="M73" s="227">
        <f t="shared" si="474"/>
        <v>0</v>
      </c>
      <c r="N73" s="228">
        <f t="shared" si="475"/>
        <v>0</v>
      </c>
      <c r="O73" s="228">
        <f t="shared" si="476"/>
        <v>0</v>
      </c>
      <c r="P73" s="225">
        <f t="shared" si="477"/>
        <v>0</v>
      </c>
      <c r="Q73" s="225">
        <f t="shared" si="478"/>
        <v>0</v>
      </c>
      <c r="R73" s="229">
        <f t="shared" si="479"/>
        <v>0</v>
      </c>
      <c r="S73" s="228">
        <f t="shared" si="480"/>
        <v>0</v>
      </c>
      <c r="T73" s="20"/>
      <c r="U73" s="7"/>
      <c r="V73" s="7"/>
      <c r="W73" s="7"/>
      <c r="X73" s="7"/>
      <c r="Y73" s="45" t="s">
        <v>314</v>
      </c>
      <c r="Z73" s="2"/>
      <c r="AA73" s="7"/>
      <c r="AB73" s="3"/>
      <c r="AC73" s="43" t="s">
        <v>98</v>
      </c>
      <c r="AD73" s="17"/>
      <c r="AF73" s="68">
        <f t="shared" si="463"/>
        <v>0</v>
      </c>
      <c r="AG73" s="68">
        <f t="shared" si="464"/>
        <v>0</v>
      </c>
      <c r="AH73" s="68">
        <f t="shared" si="464"/>
        <v>0</v>
      </c>
      <c r="AI73" s="68">
        <f t="shared" si="464"/>
        <v>0</v>
      </c>
      <c r="AJ73" s="68">
        <f t="shared" si="464"/>
        <v>0</v>
      </c>
      <c r="AK73" s="68">
        <f t="shared" si="464"/>
        <v>0</v>
      </c>
      <c r="AL73" s="68">
        <f t="shared" si="464"/>
        <v>0</v>
      </c>
      <c r="AM73" s="68">
        <f t="shared" si="464"/>
        <v>0</v>
      </c>
      <c r="AN73" s="68">
        <f t="shared" si="464"/>
        <v>0</v>
      </c>
      <c r="AO73" s="68">
        <f t="shared" si="464"/>
        <v>0</v>
      </c>
      <c r="AP73" s="68">
        <f t="shared" si="464"/>
        <v>0</v>
      </c>
      <c r="AQ73" s="68">
        <f t="shared" si="464"/>
        <v>0</v>
      </c>
      <c r="AR73" s="68">
        <f t="shared" si="464"/>
        <v>0</v>
      </c>
      <c r="AS73" s="68">
        <f t="shared" si="464"/>
        <v>0</v>
      </c>
      <c r="AT73" s="68">
        <f t="shared" si="464"/>
        <v>0</v>
      </c>
      <c r="AU73" s="68">
        <f t="shared" si="464"/>
        <v>0</v>
      </c>
      <c r="AV73" s="68">
        <f t="shared" si="464"/>
        <v>0</v>
      </c>
      <c r="AW73" s="68">
        <f t="shared" si="464"/>
        <v>0</v>
      </c>
      <c r="AX73" s="68">
        <f t="shared" si="464"/>
        <v>0</v>
      </c>
      <c r="AY73" s="68">
        <f t="shared" si="464"/>
        <v>0</v>
      </c>
      <c r="AZ73" s="68">
        <f t="shared" si="464"/>
        <v>0</v>
      </c>
      <c r="BA73" s="68">
        <f t="shared" si="464"/>
        <v>0</v>
      </c>
      <c r="BB73" s="68">
        <f t="shared" si="464"/>
        <v>0</v>
      </c>
      <c r="BC73" s="68">
        <f t="shared" si="464"/>
        <v>0</v>
      </c>
      <c r="BD73" s="68">
        <f t="shared" si="464"/>
        <v>0</v>
      </c>
      <c r="BE73" s="68">
        <f t="shared" si="464"/>
        <v>0</v>
      </c>
      <c r="BF73" s="68">
        <f t="shared" si="464"/>
        <v>0</v>
      </c>
      <c r="BG73" s="68"/>
    </row>
    <row r="74" spans="1:59" ht="13.5" thickBot="1">
      <c r="A74">
        <v>4</v>
      </c>
      <c r="B74" s="7" t="s">
        <v>4</v>
      </c>
      <c r="C74" s="61">
        <f t="shared" si="469"/>
        <v>0</v>
      </c>
      <c r="D74" s="59">
        <f t="shared" si="470"/>
        <v>0</v>
      </c>
      <c r="E74" s="59">
        <f t="shared" si="465"/>
        <v>0</v>
      </c>
      <c r="F74" s="13">
        <f t="shared" si="471"/>
        <v>0</v>
      </c>
      <c r="G74">
        <f t="shared" si="472"/>
        <v>0</v>
      </c>
      <c r="H74" s="13">
        <f t="shared" si="466"/>
        <v>0</v>
      </c>
      <c r="I74" s="13">
        <f>D24+F24+G74*(J24+DA24+$AC$109)+IF(S9=1,#REF!,Q9)-S24</f>
        <v>0</v>
      </c>
      <c r="J74">
        <f t="shared" si="467"/>
        <v>0</v>
      </c>
      <c r="K74">
        <f t="shared" si="467"/>
        <v>0</v>
      </c>
      <c r="L74" s="226">
        <f t="shared" si="473"/>
        <v>0</v>
      </c>
      <c r="M74" s="227">
        <f t="shared" si="474"/>
        <v>0</v>
      </c>
      <c r="N74" s="228">
        <f t="shared" si="475"/>
        <v>0</v>
      </c>
      <c r="O74" s="228">
        <f t="shared" si="476"/>
        <v>0</v>
      </c>
      <c r="P74" s="225">
        <f t="shared" si="477"/>
        <v>0</v>
      </c>
      <c r="Q74" s="225">
        <f t="shared" si="478"/>
        <v>0</v>
      </c>
      <c r="R74" s="229">
        <f t="shared" si="479"/>
        <v>0</v>
      </c>
      <c r="S74" s="228">
        <f t="shared" si="480"/>
        <v>0</v>
      </c>
      <c r="T74" s="7"/>
      <c r="U74" s="7"/>
      <c r="V74" s="7"/>
      <c r="W74" s="7"/>
      <c r="X74" s="207" t="s">
        <v>12</v>
      </c>
      <c r="Y74" s="17">
        <v>1</v>
      </c>
      <c r="Z74" s="26">
        <v>6</v>
      </c>
      <c r="AA74" s="27">
        <v>8</v>
      </c>
      <c r="AB74" s="28">
        <v>10</v>
      </c>
      <c r="AC74" s="43">
        <f>B6</f>
        <v>10</v>
      </c>
      <c r="AD74" s="17"/>
      <c r="AF74" s="68">
        <f t="shared" si="463"/>
        <v>0</v>
      </c>
      <c r="AG74" s="68">
        <f t="shared" si="464"/>
        <v>0</v>
      </c>
      <c r="AH74" s="68">
        <f t="shared" si="464"/>
        <v>0</v>
      </c>
      <c r="AI74" s="68">
        <f t="shared" si="464"/>
        <v>0</v>
      </c>
      <c r="AJ74" s="68">
        <f t="shared" si="464"/>
        <v>0</v>
      </c>
      <c r="AK74" s="68">
        <f t="shared" si="464"/>
        <v>0</v>
      </c>
      <c r="AL74" s="68">
        <f t="shared" si="464"/>
        <v>0</v>
      </c>
      <c r="AM74" s="68">
        <f t="shared" si="464"/>
        <v>0</v>
      </c>
      <c r="AN74" s="68">
        <f t="shared" si="464"/>
        <v>0</v>
      </c>
      <c r="AO74" s="68">
        <f t="shared" si="464"/>
        <v>0</v>
      </c>
      <c r="AP74" s="68">
        <f t="shared" si="464"/>
        <v>0</v>
      </c>
      <c r="AQ74" s="68">
        <f t="shared" si="464"/>
        <v>0</v>
      </c>
      <c r="AR74" s="68">
        <f t="shared" si="464"/>
        <v>0</v>
      </c>
      <c r="AS74" s="68">
        <f t="shared" si="464"/>
        <v>0</v>
      </c>
      <c r="AT74" s="68">
        <f t="shared" si="464"/>
        <v>0</v>
      </c>
      <c r="AU74" s="68">
        <f t="shared" si="464"/>
        <v>0</v>
      </c>
      <c r="AV74" s="68">
        <f t="shared" si="464"/>
        <v>0</v>
      </c>
      <c r="AW74" s="68">
        <f t="shared" si="464"/>
        <v>0</v>
      </c>
      <c r="AX74" s="68">
        <f t="shared" si="464"/>
        <v>0</v>
      </c>
      <c r="AY74" s="68">
        <f t="shared" si="464"/>
        <v>0</v>
      </c>
      <c r="AZ74" s="68">
        <f t="shared" si="464"/>
        <v>0</v>
      </c>
      <c r="BA74" s="68">
        <f t="shared" si="464"/>
        <v>0</v>
      </c>
      <c r="BB74" s="68">
        <f t="shared" si="464"/>
        <v>0</v>
      </c>
      <c r="BC74" s="68">
        <f t="shared" si="464"/>
        <v>0</v>
      </c>
      <c r="BD74" s="68">
        <f t="shared" si="464"/>
        <v>0</v>
      </c>
      <c r="BE74" s="68">
        <f t="shared" si="464"/>
        <v>0</v>
      </c>
      <c r="BF74" s="68">
        <f t="shared" si="464"/>
        <v>0</v>
      </c>
      <c r="BG74" s="68"/>
    </row>
    <row r="75" spans="1:59" ht="12.75" customHeight="1">
      <c r="A75">
        <v>5</v>
      </c>
      <c r="B75" s="7" t="s">
        <v>5</v>
      </c>
      <c r="C75" s="61">
        <f t="shared" si="469"/>
        <v>0</v>
      </c>
      <c r="D75" s="59">
        <f t="shared" si="470"/>
        <v>0</v>
      </c>
      <c r="E75" s="59">
        <f t="shared" si="465"/>
        <v>0</v>
      </c>
      <c r="F75" s="13">
        <f t="shared" si="471"/>
        <v>0</v>
      </c>
      <c r="G75">
        <f t="shared" si="472"/>
        <v>0</v>
      </c>
      <c r="H75" s="13">
        <f t="shared" si="466"/>
        <v>0</v>
      </c>
      <c r="I75" s="13">
        <f>D25+F25+G75*(J25+DA25+$AC$109)+IF(S10=1,#REF!,Q10)-S25</f>
        <v>0</v>
      </c>
      <c r="J75">
        <f t="shared" si="467"/>
        <v>0</v>
      </c>
      <c r="K75">
        <f t="shared" si="467"/>
        <v>0</v>
      </c>
      <c r="L75" s="226">
        <f t="shared" si="473"/>
        <v>0</v>
      </c>
      <c r="M75" s="227">
        <f t="shared" si="474"/>
        <v>0</v>
      </c>
      <c r="N75" s="228">
        <f t="shared" si="475"/>
        <v>0</v>
      </c>
      <c r="O75" s="228">
        <f t="shared" si="476"/>
        <v>0</v>
      </c>
      <c r="P75" s="225">
        <f t="shared" si="477"/>
        <v>0</v>
      </c>
      <c r="Q75" s="225">
        <f t="shared" si="478"/>
        <v>0</v>
      </c>
      <c r="R75" s="229">
        <f t="shared" si="479"/>
        <v>0</v>
      </c>
      <c r="S75" s="228">
        <f t="shared" si="480"/>
        <v>0</v>
      </c>
      <c r="T75" s="7"/>
      <c r="U75" s="7"/>
      <c r="V75" s="7"/>
      <c r="W75" s="208"/>
      <c r="X75" s="20" t="s">
        <v>11</v>
      </c>
      <c r="Y75" s="17">
        <v>2</v>
      </c>
      <c r="Z75" s="101"/>
      <c r="AA75" s="102"/>
      <c r="AB75" s="102"/>
      <c r="AC75" s="108">
        <f t="shared" ref="AC75:AC102" si="481">IF($AC$74=$Z$74,Z75,IF($AC$74=$AA$74,AA75,IF($AC$74=$AB$74,AB75,0)))</f>
        <v>0</v>
      </c>
      <c r="AD75" s="17"/>
      <c r="AF75" s="68">
        <f t="shared" si="463"/>
        <v>0</v>
      </c>
      <c r="AG75" s="68">
        <f t="shared" si="464"/>
        <v>0</v>
      </c>
      <c r="AH75" s="68">
        <f t="shared" si="464"/>
        <v>0</v>
      </c>
      <c r="AI75" s="68">
        <f t="shared" si="464"/>
        <v>0</v>
      </c>
      <c r="AJ75" s="68">
        <f t="shared" si="464"/>
        <v>0</v>
      </c>
      <c r="AK75" s="68">
        <f t="shared" si="464"/>
        <v>0</v>
      </c>
      <c r="AL75" s="68">
        <f t="shared" si="464"/>
        <v>0</v>
      </c>
      <c r="AM75" s="68">
        <f t="shared" si="464"/>
        <v>0</v>
      </c>
      <c r="AN75" s="68">
        <f t="shared" si="464"/>
        <v>0</v>
      </c>
      <c r="AO75" s="68">
        <f t="shared" si="464"/>
        <v>0</v>
      </c>
      <c r="AP75" s="68">
        <f t="shared" si="464"/>
        <v>0</v>
      </c>
      <c r="AQ75" s="68">
        <f t="shared" si="464"/>
        <v>0</v>
      </c>
      <c r="AR75" s="68">
        <f t="shared" si="464"/>
        <v>0</v>
      </c>
      <c r="AS75" s="68">
        <f t="shared" si="464"/>
        <v>0</v>
      </c>
      <c r="AT75" s="68">
        <f t="shared" si="464"/>
        <v>0</v>
      </c>
      <c r="AU75" s="68">
        <f t="shared" si="464"/>
        <v>0</v>
      </c>
      <c r="AV75" s="68">
        <f t="shared" si="464"/>
        <v>0</v>
      </c>
      <c r="AW75" s="68">
        <f t="shared" si="464"/>
        <v>0</v>
      </c>
      <c r="AX75" s="68">
        <f t="shared" si="464"/>
        <v>0</v>
      </c>
      <c r="AY75" s="68">
        <f t="shared" si="464"/>
        <v>0</v>
      </c>
      <c r="AZ75" s="68">
        <f t="shared" si="464"/>
        <v>0</v>
      </c>
      <c r="BA75" s="68">
        <f t="shared" si="464"/>
        <v>0</v>
      </c>
      <c r="BB75" s="68">
        <f t="shared" si="464"/>
        <v>0</v>
      </c>
      <c r="BC75" s="68">
        <f t="shared" si="464"/>
        <v>0</v>
      </c>
      <c r="BD75" s="68">
        <f t="shared" si="464"/>
        <v>0</v>
      </c>
      <c r="BE75" s="68">
        <f t="shared" si="464"/>
        <v>0</v>
      </c>
      <c r="BF75" s="68">
        <f t="shared" si="464"/>
        <v>0</v>
      </c>
      <c r="BG75" s="68"/>
    </row>
    <row r="76" spans="1:59" ht="12.75" customHeight="1">
      <c r="A76">
        <v>6</v>
      </c>
      <c r="B76" s="7" t="s">
        <v>6</v>
      </c>
      <c r="C76" s="61">
        <f t="shared" si="469"/>
        <v>0</v>
      </c>
      <c r="D76" s="59">
        <f t="shared" si="470"/>
        <v>0</v>
      </c>
      <c r="E76" s="59">
        <f t="shared" si="465"/>
        <v>0</v>
      </c>
      <c r="F76" s="13">
        <f t="shared" si="471"/>
        <v>0</v>
      </c>
      <c r="G76">
        <f t="shared" si="472"/>
        <v>0</v>
      </c>
      <c r="H76" s="13">
        <f t="shared" si="466"/>
        <v>0</v>
      </c>
      <c r="I76" s="13">
        <f>D26+F26+G76*(J26+DA26+$AC$109)+IF(S11=1,AH103,Q11)-S26</f>
        <v>0</v>
      </c>
      <c r="J76">
        <f t="shared" si="467"/>
        <v>0</v>
      </c>
      <c r="K76">
        <f t="shared" si="467"/>
        <v>0</v>
      </c>
      <c r="L76" s="226">
        <f t="shared" si="473"/>
        <v>0</v>
      </c>
      <c r="M76" s="227">
        <f t="shared" si="474"/>
        <v>0</v>
      </c>
      <c r="N76" s="228">
        <f t="shared" si="475"/>
        <v>0</v>
      </c>
      <c r="O76" s="228">
        <f t="shared" si="476"/>
        <v>0</v>
      </c>
      <c r="P76" s="225">
        <f t="shared" si="477"/>
        <v>0</v>
      </c>
      <c r="Q76" s="225">
        <f t="shared" si="478"/>
        <v>0</v>
      </c>
      <c r="R76" s="229">
        <f t="shared" si="479"/>
        <v>0</v>
      </c>
      <c r="S76" s="228">
        <f t="shared" si="480"/>
        <v>0</v>
      </c>
      <c r="T76" s="7"/>
      <c r="U76" s="7"/>
      <c r="V76" s="208"/>
      <c r="W76" s="208"/>
      <c r="X76" s="210" t="s">
        <v>20</v>
      </c>
      <c r="Y76" s="17">
        <v>3</v>
      </c>
      <c r="Z76" s="103">
        <v>20</v>
      </c>
      <c r="AA76" s="103">
        <v>20</v>
      </c>
      <c r="AB76" s="103">
        <v>20</v>
      </c>
      <c r="AC76" s="108">
        <f t="shared" si="481"/>
        <v>20</v>
      </c>
      <c r="AD76" s="17"/>
      <c r="AF76" s="68">
        <f t="shared" si="463"/>
        <v>0</v>
      </c>
      <c r="AG76" s="68">
        <f t="shared" si="464"/>
        <v>0</v>
      </c>
      <c r="AH76" s="68">
        <f t="shared" si="464"/>
        <v>0</v>
      </c>
      <c r="AI76" s="68">
        <f t="shared" si="464"/>
        <v>0</v>
      </c>
      <c r="AJ76" s="68">
        <f t="shared" si="464"/>
        <v>0</v>
      </c>
      <c r="AK76" s="68">
        <f t="shared" si="464"/>
        <v>0</v>
      </c>
      <c r="AL76" s="68">
        <f t="shared" si="464"/>
        <v>0</v>
      </c>
      <c r="AM76" s="68">
        <f t="shared" si="464"/>
        <v>0</v>
      </c>
      <c r="AN76" s="68">
        <f t="shared" si="464"/>
        <v>0</v>
      </c>
      <c r="AO76" s="68">
        <f t="shared" si="464"/>
        <v>0</v>
      </c>
      <c r="AP76" s="68">
        <f t="shared" si="464"/>
        <v>0</v>
      </c>
      <c r="AQ76" s="68">
        <f t="shared" si="464"/>
        <v>0</v>
      </c>
      <c r="AR76" s="68">
        <f t="shared" si="464"/>
        <v>0</v>
      </c>
      <c r="AS76" s="68">
        <f t="shared" si="464"/>
        <v>0</v>
      </c>
      <c r="AT76" s="68">
        <f t="shared" si="464"/>
        <v>0</v>
      </c>
      <c r="AU76" s="68">
        <f t="shared" si="464"/>
        <v>0</v>
      </c>
      <c r="AV76" s="68">
        <f t="shared" si="464"/>
        <v>0</v>
      </c>
      <c r="AW76" s="68">
        <f t="shared" si="464"/>
        <v>0</v>
      </c>
      <c r="AX76" s="68">
        <f t="shared" si="464"/>
        <v>0</v>
      </c>
      <c r="AY76" s="68">
        <f t="shared" si="464"/>
        <v>0</v>
      </c>
      <c r="AZ76" s="68">
        <f t="shared" si="464"/>
        <v>0</v>
      </c>
      <c r="BA76" s="68">
        <f t="shared" si="464"/>
        <v>0</v>
      </c>
      <c r="BB76" s="68">
        <f t="shared" si="464"/>
        <v>0</v>
      </c>
      <c r="BC76" s="68">
        <f t="shared" si="464"/>
        <v>0</v>
      </c>
      <c r="BD76" s="68">
        <f t="shared" si="464"/>
        <v>0</v>
      </c>
      <c r="BE76" s="68">
        <f t="shared" si="464"/>
        <v>0</v>
      </c>
      <c r="BF76" s="68">
        <f t="shared" si="464"/>
        <v>0</v>
      </c>
      <c r="BG76" s="68"/>
    </row>
    <row r="77" spans="1:59" ht="12.75" customHeight="1">
      <c r="A77">
        <v>7</v>
      </c>
      <c r="B77" s="7" t="s">
        <v>7</v>
      </c>
      <c r="C77" s="61">
        <f t="shared" si="469"/>
        <v>0</v>
      </c>
      <c r="D77" s="59">
        <f t="shared" si="470"/>
        <v>0</v>
      </c>
      <c r="E77" s="59">
        <f t="shared" si="465"/>
        <v>0</v>
      </c>
      <c r="F77" s="13">
        <f t="shared" si="471"/>
        <v>0</v>
      </c>
      <c r="G77">
        <f t="shared" si="472"/>
        <v>0</v>
      </c>
      <c r="H77" s="13">
        <f t="shared" si="466"/>
        <v>0</v>
      </c>
      <c r="I77" s="13">
        <f>D27+F27+G77*(J27+DA27+$AC$109)+IF(S12=1,AH104,Q12)-S27</f>
        <v>0</v>
      </c>
      <c r="J77">
        <f t="shared" si="467"/>
        <v>0</v>
      </c>
      <c r="K77">
        <f t="shared" si="467"/>
        <v>0</v>
      </c>
      <c r="L77" s="226">
        <f t="shared" si="473"/>
        <v>0</v>
      </c>
      <c r="M77" s="227">
        <f t="shared" si="474"/>
        <v>0</v>
      </c>
      <c r="N77" s="228">
        <f t="shared" si="475"/>
        <v>0</v>
      </c>
      <c r="O77" s="228">
        <f t="shared" si="476"/>
        <v>0</v>
      </c>
      <c r="P77" s="225">
        <f t="shared" si="477"/>
        <v>0</v>
      </c>
      <c r="Q77" s="225">
        <f t="shared" si="478"/>
        <v>0</v>
      </c>
      <c r="R77" s="229">
        <f t="shared" si="479"/>
        <v>0</v>
      </c>
      <c r="S77" s="228">
        <f t="shared" si="480"/>
        <v>0</v>
      </c>
      <c r="T77" s="7"/>
      <c r="U77" s="204"/>
      <c r="V77" s="204"/>
      <c r="W77" s="204"/>
      <c r="X77" s="204" t="s">
        <v>19</v>
      </c>
      <c r="Y77" s="17">
        <v>4</v>
      </c>
      <c r="Z77" s="104">
        <v>65</v>
      </c>
      <c r="AA77" s="104">
        <v>65</v>
      </c>
      <c r="AB77" s="104">
        <v>65</v>
      </c>
      <c r="AC77" s="108">
        <f t="shared" si="481"/>
        <v>65</v>
      </c>
      <c r="AD77" s="17"/>
      <c r="AF77" s="17"/>
      <c r="AG77" s="17"/>
      <c r="AH77" s="17"/>
      <c r="AQ77" s="17"/>
      <c r="AR77" s="17"/>
      <c r="AS77" s="17"/>
      <c r="AT77" s="17"/>
      <c r="AU77" s="17"/>
      <c r="AV77" s="19"/>
      <c r="AW77" s="17"/>
      <c r="AX77" s="17"/>
      <c r="AY77" s="17"/>
      <c r="AZ77" s="17"/>
      <c r="BA77" s="17"/>
      <c r="BB77" s="17"/>
      <c r="BC77" s="17"/>
    </row>
    <row r="78" spans="1:59">
      <c r="A78">
        <v>8</v>
      </c>
      <c r="B78" s="7" t="s">
        <v>8</v>
      </c>
      <c r="C78" s="61">
        <f t="shared" si="469"/>
        <v>0</v>
      </c>
      <c r="D78" s="59">
        <f t="shared" si="470"/>
        <v>0</v>
      </c>
      <c r="E78" s="59">
        <f t="shared" si="465"/>
        <v>0</v>
      </c>
      <c r="F78" s="13">
        <f t="shared" si="471"/>
        <v>0</v>
      </c>
      <c r="G78">
        <f t="shared" si="472"/>
        <v>0</v>
      </c>
      <c r="H78" s="13">
        <f t="shared" si="466"/>
        <v>0</v>
      </c>
      <c r="I78" s="13">
        <f>D28+F28+G78*(J28+DA28+$AC$109)+IF(S13=1,AH105,Q13)-S28</f>
        <v>0</v>
      </c>
      <c r="J78">
        <f>IF(K13=1,0,IF(H13-P28&gt;0,1,0))</f>
        <v>0</v>
      </c>
      <c r="K78">
        <f t="shared" si="467"/>
        <v>0</v>
      </c>
      <c r="L78" s="226">
        <f t="shared" si="473"/>
        <v>0</v>
      </c>
      <c r="M78" s="227">
        <f t="shared" si="474"/>
        <v>0</v>
      </c>
      <c r="N78" s="228">
        <f t="shared" si="475"/>
        <v>0</v>
      </c>
      <c r="O78" s="228">
        <f t="shared" si="476"/>
        <v>0</v>
      </c>
      <c r="P78" s="225">
        <f t="shared" si="477"/>
        <v>0</v>
      </c>
      <c r="Q78" s="225">
        <f t="shared" si="478"/>
        <v>0</v>
      </c>
      <c r="R78" s="229">
        <f t="shared" si="479"/>
        <v>0</v>
      </c>
      <c r="S78" s="228">
        <f t="shared" si="480"/>
        <v>0</v>
      </c>
      <c r="T78" s="7"/>
      <c r="U78" s="7"/>
      <c r="V78" s="7"/>
      <c r="W78" s="7"/>
      <c r="X78" s="207" t="s">
        <v>10</v>
      </c>
      <c r="Y78" s="17">
        <v>5</v>
      </c>
      <c r="Z78" s="103">
        <v>31</v>
      </c>
      <c r="AA78" s="103">
        <v>31</v>
      </c>
      <c r="AB78" s="103">
        <v>31</v>
      </c>
      <c r="AC78" s="108">
        <f t="shared" si="481"/>
        <v>31</v>
      </c>
      <c r="AD78" s="17"/>
      <c r="AF78" s="17"/>
      <c r="AG78" s="17"/>
      <c r="AH78" s="17"/>
      <c r="AQ78" s="17"/>
      <c r="AR78" s="17"/>
      <c r="AS78" s="17"/>
      <c r="AT78" s="17"/>
      <c r="AU78" s="17"/>
      <c r="AV78" s="19"/>
      <c r="AW78" s="17"/>
      <c r="AX78" s="17"/>
      <c r="AY78" s="17"/>
      <c r="AZ78" s="17"/>
      <c r="BA78" s="17"/>
      <c r="BB78" s="17"/>
      <c r="BC78" s="17"/>
    </row>
    <row r="79" spans="1:59">
      <c r="A79">
        <v>9</v>
      </c>
      <c r="B79" s="7" t="s">
        <v>9</v>
      </c>
      <c r="C79" s="61">
        <f t="shared" ref="C79" si="482">F14-R29-S29+P14+Q14-G103-H103</f>
        <v>0</v>
      </c>
      <c r="D79" s="59">
        <f t="shared" si="470"/>
        <v>0</v>
      </c>
      <c r="E79" s="59">
        <f>IF(J14&gt;0,90-J14/2,IF(E14&gt;0,90-E14,0))</f>
        <v>0</v>
      </c>
      <c r="F79" s="13">
        <f t="shared" si="471"/>
        <v>0</v>
      </c>
      <c r="G79">
        <f t="shared" si="472"/>
        <v>0</v>
      </c>
      <c r="H79" s="13">
        <f t="shared" si="466"/>
        <v>0</v>
      </c>
      <c r="I79" s="13">
        <f>D29+F29+G79*(J29+DA29+$AC$109)+IF(S14=1,AH106,Q14)-S29</f>
        <v>0</v>
      </c>
      <c r="J79">
        <f>IF(K14=1,0,IF(H14-P29&gt;0,1,0))</f>
        <v>0</v>
      </c>
      <c r="K79">
        <f>IF(L14=1,0,IF(I14-Q29&gt;0,1,0))</f>
        <v>0</v>
      </c>
      <c r="L79" s="226">
        <f t="shared" si="473"/>
        <v>0</v>
      </c>
      <c r="M79" s="227">
        <f t="shared" si="474"/>
        <v>0</v>
      </c>
      <c r="N79" s="228">
        <f t="shared" si="475"/>
        <v>0</v>
      </c>
      <c r="O79" s="228">
        <f t="shared" si="476"/>
        <v>0</v>
      </c>
      <c r="P79" s="225">
        <f t="shared" si="477"/>
        <v>0</v>
      </c>
      <c r="Q79" s="225">
        <f t="shared" si="478"/>
        <v>0</v>
      </c>
      <c r="R79" s="229">
        <f t="shared" si="479"/>
        <v>0</v>
      </c>
      <c r="S79" s="228">
        <f t="shared" si="480"/>
        <v>0</v>
      </c>
      <c r="T79" s="7"/>
      <c r="U79" s="7"/>
      <c r="V79" s="7"/>
      <c r="W79" s="7"/>
      <c r="X79" s="207" t="s">
        <v>13</v>
      </c>
      <c r="Y79" s="17">
        <v>6</v>
      </c>
      <c r="Z79" s="103">
        <v>800</v>
      </c>
      <c r="AA79" s="105">
        <v>800</v>
      </c>
      <c r="AB79" s="105">
        <v>800</v>
      </c>
      <c r="AC79" s="108">
        <f t="shared" si="481"/>
        <v>800</v>
      </c>
      <c r="AD79" s="17"/>
      <c r="AE79" s="46" t="s">
        <v>674</v>
      </c>
      <c r="AF79" s="17"/>
      <c r="AG79" s="17"/>
      <c r="AH79" s="17"/>
      <c r="AQ79" s="17"/>
      <c r="AR79" s="17"/>
      <c r="AS79" s="17"/>
      <c r="AT79" s="17"/>
      <c r="AU79" s="17"/>
      <c r="AV79" s="19"/>
      <c r="AW79" s="17"/>
      <c r="AX79" s="17"/>
      <c r="AY79" s="17"/>
      <c r="AZ79" s="17"/>
      <c r="BA79" s="17"/>
      <c r="BB79" s="17"/>
      <c r="BC79" s="17"/>
    </row>
    <row r="80" spans="1:59" ht="12.75" customHeight="1">
      <c r="L80" s="2"/>
      <c r="M80" s="3"/>
      <c r="P80" s="14"/>
      <c r="T80" s="7"/>
      <c r="U80" s="208" t="s">
        <v>14</v>
      </c>
      <c r="V80" s="208"/>
      <c r="W80" s="208"/>
      <c r="X80" s="208"/>
      <c r="Y80" s="17">
        <v>7</v>
      </c>
      <c r="Z80" s="103"/>
      <c r="AA80" s="105"/>
      <c r="AB80" s="105"/>
      <c r="AC80" s="108">
        <f t="shared" si="481"/>
        <v>0</v>
      </c>
      <c r="AD80" s="17"/>
      <c r="AE80" s="14">
        <v>2</v>
      </c>
      <c r="AF80" s="108">
        <f>AF81</f>
        <v>69</v>
      </c>
      <c r="AG80" s="17"/>
      <c r="AH80" s="17"/>
      <c r="AQ80" s="17"/>
      <c r="AR80" s="17"/>
      <c r="AS80" s="17"/>
      <c r="AT80" s="17"/>
      <c r="AU80" s="17"/>
      <c r="AV80" s="69"/>
      <c r="AW80" s="17"/>
      <c r="AX80" s="17"/>
      <c r="AY80" s="17"/>
      <c r="AZ80" s="17"/>
      <c r="BA80" s="17"/>
      <c r="BB80" s="17"/>
      <c r="BC80" s="17"/>
    </row>
    <row r="81" spans="2:55">
      <c r="C81" s="29" t="s">
        <v>79</v>
      </c>
      <c r="J81" s="46" t="s">
        <v>80</v>
      </c>
      <c r="L81" s="2"/>
      <c r="M81" s="3"/>
      <c r="N81" t="s">
        <v>81</v>
      </c>
      <c r="O81" s="14"/>
      <c r="P81" s="14" t="s">
        <v>82</v>
      </c>
      <c r="R81" s="54" t="s">
        <v>207</v>
      </c>
      <c r="S81" s="14"/>
      <c r="T81" s="7"/>
      <c r="U81" s="7"/>
      <c r="V81" s="7"/>
      <c r="W81" s="7"/>
      <c r="X81" s="209" t="s">
        <v>208</v>
      </c>
      <c r="Y81" s="17">
        <v>8</v>
      </c>
      <c r="Z81" s="106">
        <v>5</v>
      </c>
      <c r="AA81" s="106">
        <v>5</v>
      </c>
      <c r="AB81" s="106">
        <v>5</v>
      </c>
      <c r="AC81" s="108">
        <f t="shared" si="481"/>
        <v>5</v>
      </c>
      <c r="AD81" s="17"/>
      <c r="AE81" s="17">
        <v>3</v>
      </c>
      <c r="AF81" s="108">
        <f>AF82</f>
        <v>69</v>
      </c>
      <c r="AG81" s="17"/>
      <c r="AH81" s="17"/>
      <c r="AQ81" s="17"/>
      <c r="AR81" s="17"/>
      <c r="AS81" s="17"/>
      <c r="AT81" s="17"/>
      <c r="AU81" s="17"/>
      <c r="AV81" s="19"/>
      <c r="AW81" s="70"/>
      <c r="AX81" s="17"/>
      <c r="AY81" s="17"/>
      <c r="AZ81" s="17"/>
      <c r="BA81" s="17"/>
      <c r="BB81" s="17"/>
      <c r="BC81" s="17"/>
    </row>
    <row r="82" spans="2:55">
      <c r="C82" s="29" t="s">
        <v>25</v>
      </c>
      <c r="D82" s="29" t="s">
        <v>83</v>
      </c>
      <c r="E82" s="29" t="s">
        <v>84</v>
      </c>
      <c r="G82" s="43" t="s">
        <v>534</v>
      </c>
      <c r="H82" s="43" t="s">
        <v>535</v>
      </c>
      <c r="J82" s="43" t="s">
        <v>161</v>
      </c>
      <c r="K82" s="5" t="s">
        <v>160</v>
      </c>
      <c r="L82" s="224"/>
      <c r="M82" s="3"/>
      <c r="N82" s="43" t="s">
        <v>15</v>
      </c>
      <c r="O82" s="80"/>
      <c r="P82" s="43" t="s">
        <v>15</v>
      </c>
      <c r="R82" s="43" t="s">
        <v>15</v>
      </c>
      <c r="S82" s="80"/>
      <c r="T82" s="7"/>
      <c r="U82" s="7"/>
      <c r="V82" s="7"/>
      <c r="W82" s="7"/>
      <c r="X82" s="207" t="s">
        <v>21</v>
      </c>
      <c r="Y82" s="17">
        <v>9</v>
      </c>
      <c r="Z82" s="106">
        <v>50</v>
      </c>
      <c r="AA82" s="106">
        <v>50</v>
      </c>
      <c r="AB82" s="106">
        <v>50</v>
      </c>
      <c r="AC82" s="108">
        <f t="shared" si="481"/>
        <v>50</v>
      </c>
      <c r="AD82" s="17"/>
      <c r="AE82" s="17">
        <v>4</v>
      </c>
      <c r="AF82" s="381">
        <v>69</v>
      </c>
      <c r="AG82" s="17"/>
      <c r="AH82" s="17"/>
      <c r="AQ82" s="17"/>
      <c r="AR82" s="17"/>
      <c r="AS82" s="17"/>
      <c r="AT82" s="17"/>
      <c r="AU82" s="17"/>
      <c r="AV82" s="19"/>
      <c r="AW82" s="70"/>
      <c r="AX82" s="17"/>
      <c r="AY82" s="17"/>
      <c r="AZ82" s="17"/>
      <c r="BA82" s="17"/>
      <c r="BB82" s="17"/>
      <c r="BC82" s="17"/>
    </row>
    <row r="83" spans="2:55">
      <c r="B83" s="7" t="s">
        <v>1</v>
      </c>
      <c r="C83" s="61">
        <f t="shared" ref="C83:E91" si="483">C71</f>
        <v>1737</v>
      </c>
      <c r="D83" s="59">
        <f t="shared" si="483"/>
        <v>0</v>
      </c>
      <c r="E83" s="59">
        <f t="shared" si="483"/>
        <v>45</v>
      </c>
      <c r="G83">
        <f t="shared" ref="G83:G90" si="484">IF(ABS(G95)&lt;0.1,0,G95/$AC$94*$AC$96)</f>
        <v>0</v>
      </c>
      <c r="H83">
        <f>IF(ABS(G95)&lt;0.1,0,G95/$AC$94*$AC$97)</f>
        <v>0</v>
      </c>
      <c r="I83" s="13"/>
      <c r="J83" s="13">
        <f>IF(O71&gt;0,O71-G83,0)</f>
        <v>90.5</v>
      </c>
      <c r="K83">
        <f>IF(S71&gt;0,S71-G83,0)</f>
        <v>0</v>
      </c>
      <c r="L83" s="226">
        <f>IF(N83&gt;0,N83-G83,0)</f>
        <v>508.16666666666663</v>
      </c>
      <c r="M83" s="227">
        <f>IF(R83&gt;0,R83-G83,0)</f>
        <v>0</v>
      </c>
      <c r="N83" s="228">
        <f t="shared" ref="N83:N91" si="485">IF(N71&gt;0,N71+$AC$81,0)</f>
        <v>508.16666666666663</v>
      </c>
      <c r="O83" s="225"/>
      <c r="P83" s="225">
        <f>IF(P71&gt;0,P71+$AC$81,0)</f>
        <v>0</v>
      </c>
      <c r="Q83" s="1"/>
      <c r="R83" s="229">
        <f>IF(P83&gt;0,C83-P83,0)</f>
        <v>0</v>
      </c>
      <c r="S83" s="81"/>
      <c r="X83" s="6" t="s">
        <v>22</v>
      </c>
      <c r="Y83" s="17">
        <v>10</v>
      </c>
      <c r="Z83" s="212">
        <v>200</v>
      </c>
      <c r="AA83" s="212">
        <v>200</v>
      </c>
      <c r="AB83" s="106">
        <v>200</v>
      </c>
      <c r="AC83" s="108">
        <f t="shared" si="481"/>
        <v>200</v>
      </c>
      <c r="AD83" s="17"/>
      <c r="AE83" s="17">
        <v>5</v>
      </c>
      <c r="AF83" s="108">
        <f>AF82+31</f>
        <v>100</v>
      </c>
      <c r="AG83" s="17"/>
      <c r="AH83" s="17"/>
      <c r="AQ83" s="17"/>
      <c r="AR83" s="17"/>
      <c r="AS83" s="71"/>
      <c r="AT83" s="17"/>
      <c r="AU83" s="17"/>
      <c r="AV83" s="19"/>
      <c r="AW83" s="23"/>
      <c r="AX83" s="17"/>
      <c r="AY83" s="17"/>
      <c r="AZ83" s="17"/>
      <c r="BA83" s="17"/>
      <c r="BB83" s="17"/>
      <c r="BC83" s="17"/>
    </row>
    <row r="84" spans="2:55">
      <c r="B84" s="7" t="s">
        <v>2</v>
      </c>
      <c r="C84" s="61">
        <f t="shared" si="483"/>
        <v>7151.5</v>
      </c>
      <c r="D84" s="59">
        <f t="shared" si="483"/>
        <v>45</v>
      </c>
      <c r="E84" s="59">
        <f t="shared" si="483"/>
        <v>0</v>
      </c>
      <c r="G84">
        <f t="shared" si="484"/>
        <v>25.000000000000007</v>
      </c>
      <c r="H84">
        <f t="shared" ref="H84:H91" si="486">IF(ABS(G96)&lt;0.1,0,G96/$AC$94*$AC$97)</f>
        <v>35.000000000000007</v>
      </c>
      <c r="I84" s="13"/>
      <c r="J84" s="13">
        <f t="shared" ref="J84:J91" si="487">IF(O72&gt;0,O72-G84,0)</f>
        <v>0</v>
      </c>
      <c r="K84">
        <f t="shared" ref="K84:K91" si="488">IF(S72&gt;0,S72-G84,0)</f>
        <v>7036</v>
      </c>
      <c r="L84" s="226">
        <f t="shared" ref="L84:L91" si="489">IF(N84&gt;0,N84-G84,0)</f>
        <v>0</v>
      </c>
      <c r="M84" s="227">
        <f t="shared" ref="M84:M91" si="490">IF(R84&gt;0,R84-G84,0)</f>
        <v>6394.2777777777774</v>
      </c>
      <c r="N84" s="228">
        <f t="shared" si="485"/>
        <v>0</v>
      </c>
      <c r="O84" s="225"/>
      <c r="P84" s="225">
        <f t="shared" ref="P84:P91" si="491">IF(P72&gt;0,P72+$AC$81,0)</f>
        <v>732.22222222222217</v>
      </c>
      <c r="Q84" s="1"/>
      <c r="R84" s="229">
        <f>IF(P84&gt;0,C84-P84,0)</f>
        <v>6419.2777777777774</v>
      </c>
      <c r="S84" s="81"/>
      <c r="X84" s="19" t="s">
        <v>23</v>
      </c>
      <c r="Y84" s="17">
        <v>11</v>
      </c>
      <c r="Z84" s="100"/>
      <c r="AA84" s="100"/>
      <c r="AB84" s="106"/>
      <c r="AC84" s="108">
        <f t="shared" si="481"/>
        <v>0</v>
      </c>
      <c r="AD84" s="57"/>
      <c r="AE84" s="17">
        <v>6</v>
      </c>
      <c r="AF84" s="108">
        <f t="shared" ref="AF84:AF87" si="492">AF83+31</f>
        <v>131</v>
      </c>
      <c r="AG84" s="17"/>
      <c r="AH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</row>
    <row r="85" spans="2:55">
      <c r="B85" s="7" t="s">
        <v>3</v>
      </c>
      <c r="C85" s="61">
        <f t="shared" si="483"/>
        <v>0</v>
      </c>
      <c r="D85" s="59">
        <f t="shared" si="483"/>
        <v>0</v>
      </c>
      <c r="E85" s="59">
        <f t="shared" si="483"/>
        <v>0</v>
      </c>
      <c r="G85">
        <f t="shared" si="484"/>
        <v>0</v>
      </c>
      <c r="H85">
        <f t="shared" si="486"/>
        <v>0</v>
      </c>
      <c r="I85" s="13"/>
      <c r="J85" s="13">
        <f t="shared" si="487"/>
        <v>0</v>
      </c>
      <c r="K85">
        <f t="shared" si="488"/>
        <v>0</v>
      </c>
      <c r="L85" s="226">
        <f t="shared" si="489"/>
        <v>0</v>
      </c>
      <c r="M85" s="227">
        <f t="shared" si="490"/>
        <v>0</v>
      </c>
      <c r="N85" s="228">
        <f t="shared" si="485"/>
        <v>0</v>
      </c>
      <c r="O85" s="225"/>
      <c r="P85" s="225">
        <f t="shared" si="491"/>
        <v>0</v>
      </c>
      <c r="Q85" s="1"/>
      <c r="R85" s="229">
        <f>IF(P85&gt;0,C85-P85,0)</f>
        <v>0</v>
      </c>
      <c r="S85" s="81"/>
      <c r="X85" s="19" t="s">
        <v>24</v>
      </c>
      <c r="Y85" s="17">
        <v>12</v>
      </c>
      <c r="Z85" s="100">
        <v>25</v>
      </c>
      <c r="AA85" s="100">
        <v>25</v>
      </c>
      <c r="AB85" s="100">
        <v>25</v>
      </c>
      <c r="AC85" s="108">
        <f t="shared" si="481"/>
        <v>25</v>
      </c>
      <c r="AD85" s="17"/>
      <c r="AE85" s="17">
        <v>7</v>
      </c>
      <c r="AF85" s="108">
        <f t="shared" si="492"/>
        <v>162</v>
      </c>
      <c r="AG85" s="17"/>
      <c r="AH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</row>
    <row r="86" spans="2:55">
      <c r="B86" s="7" t="s">
        <v>4</v>
      </c>
      <c r="C86" s="61">
        <f t="shared" si="483"/>
        <v>0</v>
      </c>
      <c r="D86" s="59">
        <f t="shared" si="483"/>
        <v>0</v>
      </c>
      <c r="E86" s="59">
        <f t="shared" si="483"/>
        <v>0</v>
      </c>
      <c r="G86">
        <f t="shared" si="484"/>
        <v>0</v>
      </c>
      <c r="H86">
        <f t="shared" si="486"/>
        <v>0</v>
      </c>
      <c r="I86" s="13"/>
      <c r="J86" s="13">
        <f t="shared" si="487"/>
        <v>0</v>
      </c>
      <c r="K86">
        <f t="shared" si="488"/>
        <v>0</v>
      </c>
      <c r="L86" s="226">
        <f t="shared" si="489"/>
        <v>0</v>
      </c>
      <c r="M86" s="227">
        <f t="shared" si="490"/>
        <v>0</v>
      </c>
      <c r="N86" s="228">
        <f t="shared" si="485"/>
        <v>0</v>
      </c>
      <c r="O86" s="225"/>
      <c r="P86" s="225">
        <f t="shared" si="491"/>
        <v>0</v>
      </c>
      <c r="Q86" s="1"/>
      <c r="R86" s="229">
        <f t="shared" ref="R86:R91" si="493">IF(P86&gt;0,C86-P86,0)</f>
        <v>0</v>
      </c>
      <c r="S86" s="81"/>
      <c r="X86" s="19" t="s">
        <v>103</v>
      </c>
      <c r="Y86" s="17">
        <v>13</v>
      </c>
      <c r="Z86" s="100">
        <v>27</v>
      </c>
      <c r="AA86" s="100">
        <v>25</v>
      </c>
      <c r="AB86" s="108">
        <v>25</v>
      </c>
      <c r="AC86" s="108">
        <f t="shared" si="481"/>
        <v>25</v>
      </c>
      <c r="AD86" s="17"/>
      <c r="AE86" s="17">
        <v>8</v>
      </c>
      <c r="AF86" s="108">
        <f t="shared" si="492"/>
        <v>193</v>
      </c>
      <c r="AH86" s="17"/>
      <c r="AR86" s="17"/>
      <c r="AS86" s="17"/>
      <c r="AT86" s="17"/>
      <c r="AU86" s="17"/>
      <c r="AV86" s="17"/>
      <c r="AW86" s="17"/>
      <c r="AX86" s="17"/>
      <c r="AY86" s="17"/>
      <c r="AZ86" s="17"/>
    </row>
    <row r="87" spans="2:55">
      <c r="B87" s="7" t="s">
        <v>5</v>
      </c>
      <c r="C87" s="61">
        <f t="shared" si="483"/>
        <v>0</v>
      </c>
      <c r="D87" s="59">
        <f t="shared" si="483"/>
        <v>0</v>
      </c>
      <c r="E87" s="59">
        <f t="shared" si="483"/>
        <v>0</v>
      </c>
      <c r="G87">
        <f t="shared" si="484"/>
        <v>0</v>
      </c>
      <c r="H87">
        <f t="shared" si="486"/>
        <v>0</v>
      </c>
      <c r="I87" s="13"/>
      <c r="J87" s="13">
        <f t="shared" si="487"/>
        <v>0</v>
      </c>
      <c r="K87">
        <f t="shared" si="488"/>
        <v>0</v>
      </c>
      <c r="L87" s="226">
        <f t="shared" si="489"/>
        <v>0</v>
      </c>
      <c r="M87" s="227">
        <f t="shared" si="490"/>
        <v>0</v>
      </c>
      <c r="N87" s="228">
        <f t="shared" si="485"/>
        <v>0</v>
      </c>
      <c r="O87" s="225"/>
      <c r="P87" s="225">
        <f t="shared" si="491"/>
        <v>0</v>
      </c>
      <c r="Q87" s="1"/>
      <c r="R87" s="229">
        <f t="shared" si="493"/>
        <v>0</v>
      </c>
      <c r="S87" s="81"/>
      <c r="X87" s="19" t="s">
        <v>102</v>
      </c>
      <c r="Y87" s="17">
        <v>14</v>
      </c>
      <c r="Z87" s="100">
        <v>36.5</v>
      </c>
      <c r="AA87" s="100">
        <v>37.5</v>
      </c>
      <c r="AB87" s="108">
        <v>37.5</v>
      </c>
      <c r="AC87" s="108">
        <f t="shared" si="481"/>
        <v>37.5</v>
      </c>
      <c r="AD87" s="17"/>
      <c r="AE87" s="17">
        <v>9</v>
      </c>
      <c r="AF87" s="108">
        <f t="shared" si="492"/>
        <v>224</v>
      </c>
      <c r="AH87" s="17"/>
      <c r="AR87" s="17"/>
      <c r="AS87" s="17"/>
      <c r="AT87" s="17"/>
      <c r="AU87" s="17"/>
      <c r="AV87" s="17"/>
      <c r="AW87" s="17"/>
      <c r="AX87" s="17"/>
      <c r="AY87" s="17"/>
      <c r="AZ87" s="17"/>
    </row>
    <row r="88" spans="2:55">
      <c r="B88" s="7" t="s">
        <v>6</v>
      </c>
      <c r="C88" s="61">
        <f t="shared" si="483"/>
        <v>0</v>
      </c>
      <c r="D88" s="59">
        <f t="shared" si="483"/>
        <v>0</v>
      </c>
      <c r="E88" s="59">
        <f t="shared" si="483"/>
        <v>0</v>
      </c>
      <c r="G88">
        <f t="shared" si="484"/>
        <v>0</v>
      </c>
      <c r="H88">
        <f t="shared" si="486"/>
        <v>0</v>
      </c>
      <c r="I88" s="13"/>
      <c r="J88" s="13">
        <f t="shared" si="487"/>
        <v>0</v>
      </c>
      <c r="K88">
        <f t="shared" si="488"/>
        <v>0</v>
      </c>
      <c r="L88" s="226">
        <f t="shared" si="489"/>
        <v>0</v>
      </c>
      <c r="M88" s="227">
        <f t="shared" si="490"/>
        <v>0</v>
      </c>
      <c r="N88" s="228">
        <f t="shared" si="485"/>
        <v>0</v>
      </c>
      <c r="O88" s="225"/>
      <c r="P88" s="225">
        <f t="shared" si="491"/>
        <v>0</v>
      </c>
      <c r="Q88" s="1"/>
      <c r="R88" s="229">
        <f t="shared" si="493"/>
        <v>0</v>
      </c>
      <c r="S88" s="81"/>
      <c r="X88" s="6" t="s">
        <v>18</v>
      </c>
      <c r="Y88" s="17">
        <v>15</v>
      </c>
      <c r="Z88" s="211">
        <v>20</v>
      </c>
      <c r="AA88" s="211">
        <v>21</v>
      </c>
      <c r="AB88" s="211">
        <v>21</v>
      </c>
      <c r="AC88" s="108">
        <f t="shared" si="481"/>
        <v>21</v>
      </c>
      <c r="AD88" s="17"/>
      <c r="AH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</row>
    <row r="89" spans="2:55">
      <c r="B89" s="7" t="s">
        <v>7</v>
      </c>
      <c r="C89" s="61">
        <f t="shared" si="483"/>
        <v>0</v>
      </c>
      <c r="D89" s="59">
        <f t="shared" si="483"/>
        <v>0</v>
      </c>
      <c r="E89" s="59">
        <f t="shared" si="483"/>
        <v>0</v>
      </c>
      <c r="G89">
        <f t="shared" si="484"/>
        <v>0</v>
      </c>
      <c r="H89">
        <f t="shared" si="486"/>
        <v>0</v>
      </c>
      <c r="I89" s="13"/>
      <c r="J89" s="13">
        <f t="shared" si="487"/>
        <v>0</v>
      </c>
      <c r="K89">
        <f t="shared" si="488"/>
        <v>0</v>
      </c>
      <c r="L89" s="226">
        <f t="shared" si="489"/>
        <v>0</v>
      </c>
      <c r="M89" s="227">
        <f t="shared" si="490"/>
        <v>0</v>
      </c>
      <c r="N89" s="228">
        <f t="shared" si="485"/>
        <v>0</v>
      </c>
      <c r="O89" s="225"/>
      <c r="P89" s="225">
        <f t="shared" si="491"/>
        <v>0</v>
      </c>
      <c r="Q89" s="1"/>
      <c r="R89" s="229">
        <f t="shared" si="493"/>
        <v>0</v>
      </c>
      <c r="S89" s="81"/>
      <c r="X89" s="19" t="s">
        <v>456</v>
      </c>
      <c r="Y89" s="17">
        <v>16</v>
      </c>
      <c r="Z89" s="211">
        <v>6.5</v>
      </c>
      <c r="AA89" s="211">
        <v>6.5</v>
      </c>
      <c r="AB89" s="211">
        <v>6.5</v>
      </c>
      <c r="AC89" s="108">
        <f t="shared" si="481"/>
        <v>6.5</v>
      </c>
      <c r="AD89" s="17"/>
      <c r="AF89" s="17"/>
      <c r="AG89" s="17"/>
      <c r="AH89" s="17"/>
      <c r="AK89" s="43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</row>
    <row r="90" spans="2:55">
      <c r="B90" s="7" t="s">
        <v>8</v>
      </c>
      <c r="C90" s="61">
        <f t="shared" si="483"/>
        <v>0</v>
      </c>
      <c r="D90" s="59">
        <f t="shared" si="483"/>
        <v>0</v>
      </c>
      <c r="E90" s="59">
        <f t="shared" si="483"/>
        <v>0</v>
      </c>
      <c r="G90">
        <f t="shared" si="484"/>
        <v>0</v>
      </c>
      <c r="H90">
        <f t="shared" si="486"/>
        <v>0</v>
      </c>
      <c r="I90" s="13"/>
      <c r="J90" s="13">
        <f t="shared" si="487"/>
        <v>0</v>
      </c>
      <c r="K90">
        <f t="shared" si="488"/>
        <v>0</v>
      </c>
      <c r="L90" s="226">
        <f t="shared" si="489"/>
        <v>0</v>
      </c>
      <c r="M90" s="227">
        <f t="shared" si="490"/>
        <v>0</v>
      </c>
      <c r="N90" s="228">
        <f t="shared" si="485"/>
        <v>0</v>
      </c>
      <c r="O90" s="225"/>
      <c r="P90" s="225">
        <f t="shared" si="491"/>
        <v>0</v>
      </c>
      <c r="Q90" s="1"/>
      <c r="R90" s="229">
        <f t="shared" si="493"/>
        <v>0</v>
      </c>
      <c r="S90" s="81"/>
      <c r="U90" s="66"/>
      <c r="X90" s="6"/>
      <c r="Y90" s="17">
        <v>17</v>
      </c>
      <c r="Z90" s="107"/>
      <c r="AA90" s="107"/>
      <c r="AB90" s="107"/>
      <c r="AC90" s="108">
        <f t="shared" si="481"/>
        <v>0</v>
      </c>
      <c r="AD90" s="17"/>
      <c r="AF90" s="17"/>
      <c r="AG90" s="17"/>
      <c r="AH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</row>
    <row r="91" spans="2:55">
      <c r="B91" s="7" t="s">
        <v>9</v>
      </c>
      <c r="C91" s="61">
        <f t="shared" si="483"/>
        <v>0</v>
      </c>
      <c r="D91" s="59">
        <f t="shared" si="483"/>
        <v>0</v>
      </c>
      <c r="E91" s="59">
        <f t="shared" si="483"/>
        <v>0</v>
      </c>
      <c r="G91">
        <f>IF(ABS(G103)&lt;0.1,0,G103/$AC$94*$AC$96)</f>
        <v>0</v>
      </c>
      <c r="H91">
        <f t="shared" si="486"/>
        <v>0</v>
      </c>
      <c r="I91" s="13"/>
      <c r="J91" s="13">
        <f t="shared" si="487"/>
        <v>0</v>
      </c>
      <c r="K91">
        <f t="shared" si="488"/>
        <v>0</v>
      </c>
      <c r="L91" s="226">
        <f t="shared" si="489"/>
        <v>0</v>
      </c>
      <c r="M91" s="227">
        <f t="shared" si="490"/>
        <v>0</v>
      </c>
      <c r="N91" s="228">
        <f t="shared" si="485"/>
        <v>0</v>
      </c>
      <c r="O91" s="225"/>
      <c r="P91" s="225">
        <f t="shared" si="491"/>
        <v>0</v>
      </c>
      <c r="Q91" s="1"/>
      <c r="R91" s="229">
        <f t="shared" si="493"/>
        <v>0</v>
      </c>
      <c r="S91" s="81"/>
      <c r="X91" s="6" t="s">
        <v>108</v>
      </c>
      <c r="Y91" s="17">
        <v>18</v>
      </c>
      <c r="Z91" s="107">
        <v>15.5</v>
      </c>
      <c r="AA91" s="107">
        <v>15.5</v>
      </c>
      <c r="AB91" s="107">
        <v>15.5</v>
      </c>
      <c r="AC91" s="108">
        <f t="shared" si="481"/>
        <v>15.5</v>
      </c>
      <c r="AD91" s="17"/>
      <c r="AF91" s="17"/>
      <c r="AG91" s="17"/>
      <c r="AH91" s="17"/>
      <c r="AK91" s="43"/>
      <c r="AL91" s="43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</row>
    <row r="92" spans="2:55">
      <c r="L92" s="230"/>
      <c r="M92" s="231"/>
      <c r="N92" s="1"/>
      <c r="O92" s="1"/>
      <c r="P92" s="225"/>
      <c r="Q92" s="1"/>
      <c r="R92" s="1"/>
      <c r="W92" s="46"/>
      <c r="X92" s="6" t="s">
        <v>457</v>
      </c>
      <c r="Y92" s="17">
        <v>19</v>
      </c>
      <c r="Z92" s="100">
        <v>19.5</v>
      </c>
      <c r="AA92" s="100">
        <v>19.5</v>
      </c>
      <c r="AB92" s="100">
        <v>19.5</v>
      </c>
      <c r="AC92" s="108">
        <f t="shared" si="481"/>
        <v>19.5</v>
      </c>
      <c r="AD92" s="17"/>
      <c r="AF92" s="17"/>
      <c r="AG92" s="17"/>
      <c r="AH92" s="17"/>
      <c r="AI92" s="7"/>
      <c r="AJ92" s="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</row>
    <row r="93" spans="2:55">
      <c r="C93" s="29" t="s">
        <v>93</v>
      </c>
      <c r="E93" s="51"/>
      <c r="L93" s="230"/>
      <c r="M93" s="231"/>
      <c r="N93" s="1" t="s">
        <v>81</v>
      </c>
      <c r="O93" s="1"/>
      <c r="P93" s="225" t="s">
        <v>94</v>
      </c>
      <c r="Q93" s="1"/>
      <c r="R93" s="179" t="s">
        <v>207</v>
      </c>
      <c r="X93" s="6" t="s">
        <v>458</v>
      </c>
      <c r="Y93" s="17">
        <v>20</v>
      </c>
      <c r="Z93" s="107">
        <v>11</v>
      </c>
      <c r="AA93" s="100">
        <v>11</v>
      </c>
      <c r="AB93" s="100">
        <v>11</v>
      </c>
      <c r="AC93" s="108">
        <f t="shared" si="481"/>
        <v>11</v>
      </c>
      <c r="AD93" s="7"/>
      <c r="AF93" s="402"/>
      <c r="AG93" s="402"/>
      <c r="AH93" s="402"/>
      <c r="AI93" s="402"/>
      <c r="AJ93" s="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53"/>
      <c r="AW93" s="53"/>
      <c r="AX93" s="57"/>
      <c r="AY93" s="57"/>
      <c r="AZ93" s="17"/>
    </row>
    <row r="94" spans="2:55">
      <c r="C94" s="29" t="s">
        <v>25</v>
      </c>
      <c r="D94" s="29" t="s">
        <v>83</v>
      </c>
      <c r="E94" s="29" t="s">
        <v>84</v>
      </c>
      <c r="G94" s="43" t="s">
        <v>95</v>
      </c>
      <c r="H94" s="43" t="s">
        <v>96</v>
      </c>
      <c r="L94" s="230"/>
      <c r="M94" s="231"/>
      <c r="N94" s="56" t="s">
        <v>15</v>
      </c>
      <c r="O94" s="1"/>
      <c r="P94" s="56" t="s">
        <v>15</v>
      </c>
      <c r="Q94" s="1"/>
      <c r="R94" s="56" t="s">
        <v>15</v>
      </c>
      <c r="X94" s="6" t="s">
        <v>459</v>
      </c>
      <c r="Y94" s="17">
        <v>21</v>
      </c>
      <c r="Z94" s="107">
        <v>10</v>
      </c>
      <c r="AA94" s="100">
        <v>10</v>
      </c>
      <c r="AB94" s="100">
        <v>10</v>
      </c>
      <c r="AC94" s="108">
        <f t="shared" si="481"/>
        <v>10</v>
      </c>
      <c r="AD94" s="63"/>
      <c r="AF94" s="20"/>
      <c r="AG94" s="20"/>
      <c r="AH94" s="20"/>
      <c r="AI94" s="20"/>
      <c r="AJ94" s="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53"/>
      <c r="AW94" s="53"/>
      <c r="AX94" s="57"/>
      <c r="AY94" s="57"/>
      <c r="AZ94" s="17"/>
    </row>
    <row r="95" spans="2:55">
      <c r="B95" s="7" t="s">
        <v>1</v>
      </c>
      <c r="C95" s="61">
        <f>IF(C83&gt;0,C83+G95+H95,0)</f>
        <v>1747</v>
      </c>
      <c r="D95" s="59">
        <f t="shared" ref="D95:E103" si="494">D83</f>
        <v>0</v>
      </c>
      <c r="E95" s="59">
        <f t="shared" si="494"/>
        <v>45</v>
      </c>
      <c r="G95" s="13">
        <f>IF(J5&gt;0,$AC$94/TAN(J5/2*$AC$105/180),IF(D6&gt;0,$AC$94/TAN(D6*$AC$105/180),0))</f>
        <v>6.1257422745431001E-16</v>
      </c>
      <c r="H95" s="13">
        <f>IF(J6&gt;0,$AC$94/TAN(J6/2*$AC$105/180),IF(E6&gt;0,$AC$94/TAN(E6*$AC$105/180),0))</f>
        <v>10.000000000000002</v>
      </c>
      <c r="L95" s="226">
        <f>IF(N95&gt;0,N95-H83,0)</f>
        <v>503.16666666666663</v>
      </c>
      <c r="M95" s="227">
        <f>IF(R95&gt;0,R95-H83,0)</f>
        <v>0</v>
      </c>
      <c r="N95" s="228">
        <f t="shared" ref="N95:N103" si="495">IF(J71&gt;0,N71+G95+$AC$110,0)</f>
        <v>503.16666666666663</v>
      </c>
      <c r="O95" s="1"/>
      <c r="P95" s="225">
        <f t="shared" ref="P95:P103" si="496">IF(K71&gt;0,P71+H95+$AC$110,0)</f>
        <v>0</v>
      </c>
      <c r="Q95" s="1"/>
      <c r="R95" s="229">
        <f>IF(P95&gt;0,C95-P95,0)</f>
        <v>0</v>
      </c>
      <c r="X95" s="88" t="s">
        <v>460</v>
      </c>
      <c r="Y95" s="17">
        <v>22</v>
      </c>
      <c r="Z95" s="107">
        <f t="shared" ref="Z95:AA95" si="497">15.5+19.5+93/2</f>
        <v>81.5</v>
      </c>
      <c r="AA95" s="107">
        <f t="shared" si="497"/>
        <v>81.5</v>
      </c>
      <c r="AB95" s="107">
        <f>15.5+19.5+93/2</f>
        <v>81.5</v>
      </c>
      <c r="AC95" s="108">
        <f t="shared" si="481"/>
        <v>81.5</v>
      </c>
      <c r="AD95" s="7"/>
      <c r="AF95" s="7"/>
      <c r="AG95" s="7"/>
      <c r="AH95" s="7"/>
      <c r="AI95" s="7"/>
      <c r="AJ95" s="7"/>
      <c r="AL95" s="17"/>
      <c r="AM95" s="17"/>
      <c r="AN95" s="17"/>
      <c r="AO95" s="17"/>
      <c r="AP95" s="17"/>
      <c r="AQ95" s="52"/>
      <c r="AR95" s="17"/>
      <c r="AS95" s="17"/>
      <c r="AT95" s="17"/>
      <c r="AU95" s="17"/>
      <c r="AV95" s="53"/>
      <c r="AW95" s="53"/>
      <c r="AX95" s="17"/>
      <c r="AY95" s="17"/>
      <c r="AZ95" s="17"/>
    </row>
    <row r="96" spans="2:55">
      <c r="B96" s="7" t="s">
        <v>2</v>
      </c>
      <c r="C96" s="61">
        <f t="shared" ref="C96:C103" si="498">IF(C84&gt;0,C84+G96+H96,0)</f>
        <v>7161.5</v>
      </c>
      <c r="D96" s="59">
        <f t="shared" si="494"/>
        <v>45</v>
      </c>
      <c r="E96" s="59">
        <f t="shared" si="494"/>
        <v>0</v>
      </c>
      <c r="G96" s="13">
        <f t="shared" ref="G96:G103" si="499">IF(J6&gt;0,$AC$94/TAN(J6/2*$AC$105/180),IF(D7&gt;0,$AC$94/TAN(D7*$AC$105/180),0))</f>
        <v>10.000000000000002</v>
      </c>
      <c r="H96" s="13">
        <f t="shared" ref="H96:H103" si="500">IF(J7&gt;0,$AC$94/TAN(J7/2*$AC$105/180),IF(E7&gt;0,$AC$94/TAN(E7*$AC$105/180),0))</f>
        <v>6.1257422745431001E-16</v>
      </c>
      <c r="L96" s="226">
        <f t="shared" ref="L96:L103" si="501">IF(N96&gt;0,N96-H84,0)</f>
        <v>0</v>
      </c>
      <c r="M96" s="227">
        <f t="shared" ref="M96:M103" si="502">IF(R96&gt;0,R96-H84,0)</f>
        <v>6399.2777777777774</v>
      </c>
      <c r="N96" s="228">
        <f t="shared" si="495"/>
        <v>0</v>
      </c>
      <c r="O96" s="1"/>
      <c r="P96" s="225">
        <f t="shared" si="496"/>
        <v>727.22222222222217</v>
      </c>
      <c r="Q96" s="1"/>
      <c r="R96" s="229">
        <f t="shared" ref="R96:R103" si="503">IF(P96&gt;0,C96-P96,0)</f>
        <v>6434.2777777777774</v>
      </c>
      <c r="X96" s="213" t="s">
        <v>532</v>
      </c>
      <c r="Y96" s="17">
        <v>23</v>
      </c>
      <c r="Z96" s="107"/>
      <c r="AA96" s="107"/>
      <c r="AB96" s="107"/>
      <c r="AC96" s="108">
        <v>25</v>
      </c>
      <c r="AD96" s="7"/>
      <c r="AF96" s="7"/>
      <c r="AG96" s="7"/>
      <c r="AH96" s="7"/>
      <c r="AI96" s="7"/>
      <c r="AJ96" s="7"/>
      <c r="AK96" s="17"/>
      <c r="AL96" s="17"/>
      <c r="AM96" s="17"/>
      <c r="AN96" s="17"/>
      <c r="AO96" s="17"/>
      <c r="AP96" s="17"/>
      <c r="AQ96" s="52"/>
      <c r="AR96" s="17"/>
      <c r="AS96" s="17"/>
      <c r="AT96" s="17"/>
      <c r="AU96" s="17"/>
      <c r="AV96" s="17"/>
      <c r="AW96" s="17"/>
      <c r="AX96" s="17"/>
      <c r="AY96" s="17"/>
      <c r="AZ96" s="17"/>
    </row>
    <row r="97" spans="2:58">
      <c r="B97" s="7" t="s">
        <v>3</v>
      </c>
      <c r="C97" s="61">
        <f t="shared" si="498"/>
        <v>0</v>
      </c>
      <c r="D97" s="59">
        <f t="shared" si="494"/>
        <v>0</v>
      </c>
      <c r="E97" s="59">
        <f t="shared" si="494"/>
        <v>0</v>
      </c>
      <c r="G97" s="13">
        <f t="shared" si="499"/>
        <v>0</v>
      </c>
      <c r="H97" s="13">
        <f t="shared" si="500"/>
        <v>0</v>
      </c>
      <c r="L97" s="226">
        <f t="shared" si="501"/>
        <v>0</v>
      </c>
      <c r="M97" s="227">
        <f t="shared" si="502"/>
        <v>0</v>
      </c>
      <c r="N97" s="228">
        <f t="shared" si="495"/>
        <v>0</v>
      </c>
      <c r="O97" s="1"/>
      <c r="P97" s="225">
        <f t="shared" si="496"/>
        <v>0</v>
      </c>
      <c r="Q97" s="1"/>
      <c r="R97" s="229">
        <f t="shared" si="503"/>
        <v>0</v>
      </c>
      <c r="X97" s="88" t="s">
        <v>533</v>
      </c>
      <c r="Y97" s="17">
        <v>24</v>
      </c>
      <c r="Z97" s="107"/>
      <c r="AA97" s="100"/>
      <c r="AB97" s="100"/>
      <c r="AC97" s="108">
        <v>35</v>
      </c>
      <c r="AD97" s="7"/>
      <c r="AH97" s="7"/>
      <c r="AI97" s="7"/>
      <c r="AJ97" s="7"/>
      <c r="AK97" s="17"/>
      <c r="AL97" s="17"/>
      <c r="AM97" s="17"/>
      <c r="AN97" s="17"/>
      <c r="AO97" s="17"/>
      <c r="AP97" s="17"/>
      <c r="AQ97" s="52"/>
      <c r="AR97" s="17"/>
      <c r="AS97" s="17"/>
      <c r="AT97" s="17"/>
      <c r="AU97" s="17"/>
      <c r="AV97" s="53"/>
      <c r="AW97" s="17"/>
      <c r="AX97" s="17"/>
      <c r="AY97" s="17"/>
      <c r="AZ97" s="17"/>
    </row>
    <row r="98" spans="2:58">
      <c r="B98" s="7" t="s">
        <v>4</v>
      </c>
      <c r="C98" s="61">
        <f t="shared" si="498"/>
        <v>0</v>
      </c>
      <c r="D98" s="59">
        <f t="shared" si="494"/>
        <v>0</v>
      </c>
      <c r="E98" s="59">
        <f t="shared" si="494"/>
        <v>0</v>
      </c>
      <c r="G98" s="13">
        <f t="shared" si="499"/>
        <v>0</v>
      </c>
      <c r="H98" s="13">
        <f t="shared" si="500"/>
        <v>0</v>
      </c>
      <c r="L98" s="226">
        <f t="shared" si="501"/>
        <v>0</v>
      </c>
      <c r="M98" s="227">
        <f t="shared" si="502"/>
        <v>0</v>
      </c>
      <c r="N98" s="228">
        <f t="shared" si="495"/>
        <v>0</v>
      </c>
      <c r="O98" s="1"/>
      <c r="P98" s="225">
        <f t="shared" si="496"/>
        <v>0</v>
      </c>
      <c r="Q98" s="1"/>
      <c r="R98" s="229">
        <f t="shared" si="503"/>
        <v>0</v>
      </c>
      <c r="X98" s="88" t="s">
        <v>461</v>
      </c>
      <c r="Y98" s="17">
        <v>25</v>
      </c>
      <c r="Z98" s="107">
        <v>170</v>
      </c>
      <c r="AA98" s="107">
        <v>170</v>
      </c>
      <c r="AB98" s="107">
        <v>170</v>
      </c>
      <c r="AC98" s="108">
        <f t="shared" si="481"/>
        <v>170</v>
      </c>
      <c r="AD98" s="7"/>
      <c r="AH98" s="7"/>
      <c r="AI98" s="7"/>
      <c r="AJ98" s="7"/>
      <c r="AL98" s="17"/>
      <c r="AM98" s="17"/>
      <c r="AN98" s="17"/>
      <c r="AO98" s="17"/>
      <c r="AP98" s="17"/>
      <c r="AQ98" s="52"/>
      <c r="AR98" s="17"/>
      <c r="AS98" s="17"/>
      <c r="AT98" s="17"/>
      <c r="AU98" s="17"/>
      <c r="AV98" s="17"/>
      <c r="AW98" s="17"/>
      <c r="AX98" s="17"/>
      <c r="AY98" s="17"/>
      <c r="AZ98" s="17"/>
    </row>
    <row r="99" spans="2:58">
      <c r="B99" s="7" t="s">
        <v>5</v>
      </c>
      <c r="C99" s="61">
        <f t="shared" si="498"/>
        <v>0</v>
      </c>
      <c r="D99" s="59">
        <f t="shared" si="494"/>
        <v>0</v>
      </c>
      <c r="E99" s="59">
        <f t="shared" si="494"/>
        <v>0</v>
      </c>
      <c r="G99" s="13">
        <f t="shared" si="499"/>
        <v>0</v>
      </c>
      <c r="H99" s="13">
        <f t="shared" si="500"/>
        <v>0</v>
      </c>
      <c r="L99" s="226">
        <f t="shared" si="501"/>
        <v>0</v>
      </c>
      <c r="M99" s="227">
        <f t="shared" si="502"/>
        <v>0</v>
      </c>
      <c r="N99" s="228">
        <f t="shared" si="495"/>
        <v>0</v>
      </c>
      <c r="O99" s="1"/>
      <c r="P99" s="225">
        <f t="shared" si="496"/>
        <v>0</v>
      </c>
      <c r="Q99" s="1"/>
      <c r="R99" s="229">
        <f t="shared" si="503"/>
        <v>0</v>
      </c>
      <c r="T99" s="17"/>
      <c r="X99" s="88" t="s">
        <v>121</v>
      </c>
      <c r="Y99" s="17">
        <v>26</v>
      </c>
      <c r="Z99" s="109">
        <f>AF104+AF105+AF106+AF107</f>
        <v>150</v>
      </c>
      <c r="AA99" s="109">
        <f>AF104+AF105+AF106+AF108</f>
        <v>150</v>
      </c>
      <c r="AB99" s="109">
        <f>AF104+AF105+AF106+AF109</f>
        <v>150</v>
      </c>
      <c r="AC99" s="108">
        <f t="shared" si="481"/>
        <v>150</v>
      </c>
      <c r="AH99" s="7"/>
      <c r="AI99" s="7"/>
      <c r="AJ99" s="7"/>
      <c r="AL99" s="17"/>
      <c r="AM99" s="17"/>
      <c r="AN99" s="17"/>
      <c r="AO99" s="17"/>
      <c r="AP99" s="17"/>
      <c r="AQ99" s="52"/>
      <c r="AR99" s="17"/>
      <c r="AS99" s="17"/>
      <c r="AT99" s="17"/>
      <c r="AU99" s="17"/>
      <c r="AV99" s="17"/>
      <c r="AW99" s="17"/>
      <c r="AX99" s="17"/>
      <c r="AY99" s="17"/>
      <c r="AZ99" s="17"/>
    </row>
    <row r="100" spans="2:58">
      <c r="B100" s="7" t="s">
        <v>6</v>
      </c>
      <c r="C100" s="61">
        <f t="shared" si="498"/>
        <v>0</v>
      </c>
      <c r="D100" s="59">
        <f t="shared" si="494"/>
        <v>0</v>
      </c>
      <c r="E100" s="59">
        <f t="shared" si="494"/>
        <v>0</v>
      </c>
      <c r="G100" s="13">
        <f t="shared" si="499"/>
        <v>0</v>
      </c>
      <c r="H100" s="13">
        <f t="shared" si="500"/>
        <v>0</v>
      </c>
      <c r="L100" s="226">
        <f t="shared" si="501"/>
        <v>0</v>
      </c>
      <c r="M100" s="227">
        <f t="shared" si="502"/>
        <v>0</v>
      </c>
      <c r="N100" s="228">
        <f t="shared" si="495"/>
        <v>0</v>
      </c>
      <c r="O100" s="1"/>
      <c r="P100" s="225">
        <f t="shared" si="496"/>
        <v>0</v>
      </c>
      <c r="Q100" s="1"/>
      <c r="R100" s="229">
        <f t="shared" si="503"/>
        <v>0</v>
      </c>
      <c r="T100" s="17"/>
      <c r="X100" s="188" t="s">
        <v>356</v>
      </c>
      <c r="Y100" s="17">
        <v>27</v>
      </c>
      <c r="Z100" s="13">
        <f>Z77-Z85+Z78</f>
        <v>71</v>
      </c>
      <c r="AA100" s="13">
        <f>AA77-AA85+AA78</f>
        <v>71</v>
      </c>
      <c r="AC100" s="108">
        <f t="shared" si="481"/>
        <v>0</v>
      </c>
      <c r="AH100" s="7"/>
      <c r="AI100" s="7"/>
      <c r="AJ100" s="7"/>
      <c r="AL100" s="17"/>
      <c r="AM100" s="17"/>
      <c r="AN100" s="17"/>
      <c r="AO100" s="17"/>
      <c r="AP100" s="17"/>
      <c r="AQ100" s="52"/>
      <c r="AR100" s="17"/>
      <c r="AS100" s="17"/>
      <c r="AT100" s="17"/>
      <c r="AU100" s="17"/>
      <c r="AV100" s="17"/>
      <c r="AW100" s="17"/>
      <c r="AX100" s="17"/>
      <c r="AY100" s="17"/>
      <c r="AZ100" s="17"/>
    </row>
    <row r="101" spans="2:58">
      <c r="B101" s="7" t="s">
        <v>7</v>
      </c>
      <c r="C101" s="61">
        <f t="shared" si="498"/>
        <v>0</v>
      </c>
      <c r="D101" s="59">
        <f t="shared" si="494"/>
        <v>0</v>
      </c>
      <c r="E101" s="59">
        <f t="shared" si="494"/>
        <v>0</v>
      </c>
      <c r="G101" s="13">
        <f t="shared" si="499"/>
        <v>0</v>
      </c>
      <c r="H101" s="13">
        <f t="shared" si="500"/>
        <v>0</v>
      </c>
      <c r="L101" s="226">
        <f t="shared" si="501"/>
        <v>0</v>
      </c>
      <c r="M101" s="227">
        <f t="shared" si="502"/>
        <v>0</v>
      </c>
      <c r="N101" s="228">
        <f t="shared" si="495"/>
        <v>0</v>
      </c>
      <c r="O101" s="1"/>
      <c r="P101" s="225">
        <f t="shared" si="496"/>
        <v>0</v>
      </c>
      <c r="Q101" s="1"/>
      <c r="R101" s="229">
        <f t="shared" si="503"/>
        <v>0</v>
      </c>
      <c r="T101" s="8" t="s">
        <v>496</v>
      </c>
      <c r="U101" s="9"/>
      <c r="X101" s="188" t="s">
        <v>462</v>
      </c>
      <c r="Y101" s="17">
        <v>28</v>
      </c>
      <c r="Z101" s="100">
        <v>0.5</v>
      </c>
      <c r="AA101" s="100">
        <v>0.5</v>
      </c>
      <c r="AB101" s="100">
        <v>0.5</v>
      </c>
      <c r="AC101" s="108">
        <f t="shared" si="481"/>
        <v>0.5</v>
      </c>
      <c r="AH101" s="17"/>
      <c r="AI101" s="7"/>
      <c r="AJ101" s="7"/>
      <c r="AL101" s="17"/>
      <c r="AM101" s="17"/>
      <c r="AN101" s="17"/>
      <c r="AO101" s="17"/>
      <c r="AP101" s="17"/>
      <c r="AQ101" s="52"/>
      <c r="AR101" s="17"/>
      <c r="AS101" s="17"/>
      <c r="AT101" s="17"/>
      <c r="AU101" s="17"/>
      <c r="AV101" s="17"/>
      <c r="AW101" s="17"/>
      <c r="AX101" s="17"/>
      <c r="AY101" s="17"/>
      <c r="AZ101" s="17"/>
    </row>
    <row r="102" spans="2:58">
      <c r="B102" s="7" t="s">
        <v>8</v>
      </c>
      <c r="C102" s="61">
        <f t="shared" si="498"/>
        <v>0</v>
      </c>
      <c r="D102" s="59">
        <f t="shared" si="494"/>
        <v>0</v>
      </c>
      <c r="E102" s="59">
        <f t="shared" si="494"/>
        <v>0</v>
      </c>
      <c r="G102" s="13">
        <f t="shared" si="499"/>
        <v>0</v>
      </c>
      <c r="H102" s="13">
        <f t="shared" si="500"/>
        <v>0</v>
      </c>
      <c r="L102" s="226">
        <f t="shared" si="501"/>
        <v>0</v>
      </c>
      <c r="M102" s="227">
        <f t="shared" si="502"/>
        <v>0</v>
      </c>
      <c r="N102" s="228">
        <f t="shared" si="495"/>
        <v>0</v>
      </c>
      <c r="O102" s="1"/>
      <c r="P102" s="225">
        <f t="shared" si="496"/>
        <v>0</v>
      </c>
      <c r="Q102" s="1"/>
      <c r="R102" s="229">
        <f t="shared" si="503"/>
        <v>0</v>
      </c>
      <c r="T102" s="2">
        <v>1</v>
      </c>
      <c r="U102" s="216" t="s">
        <v>220</v>
      </c>
      <c r="X102" s="6" t="s">
        <v>107</v>
      </c>
      <c r="Y102" s="17">
        <v>29</v>
      </c>
      <c r="Z102">
        <v>55</v>
      </c>
      <c r="AA102" s="100">
        <v>55</v>
      </c>
      <c r="AB102" s="100">
        <v>55</v>
      </c>
      <c r="AC102" s="108">
        <f t="shared" si="481"/>
        <v>55</v>
      </c>
      <c r="AE102" s="7"/>
      <c r="AH102" s="17"/>
      <c r="AL102" s="17"/>
      <c r="AM102" s="17"/>
      <c r="AN102" s="17"/>
      <c r="AO102" s="17"/>
      <c r="AP102" s="17"/>
      <c r="AQ102" s="52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</row>
    <row r="103" spans="2:58">
      <c r="B103" s="7" t="s">
        <v>9</v>
      </c>
      <c r="C103" s="61">
        <f t="shared" si="498"/>
        <v>0</v>
      </c>
      <c r="D103" s="59">
        <f t="shared" si="494"/>
        <v>0</v>
      </c>
      <c r="E103" s="59">
        <f t="shared" si="494"/>
        <v>0</v>
      </c>
      <c r="G103" s="13">
        <f t="shared" si="499"/>
        <v>0</v>
      </c>
      <c r="H103" s="13">
        <f t="shared" si="500"/>
        <v>0</v>
      </c>
      <c r="L103" s="226">
        <f t="shared" si="501"/>
        <v>0</v>
      </c>
      <c r="M103" s="227">
        <f t="shared" si="502"/>
        <v>0</v>
      </c>
      <c r="N103" s="228">
        <f t="shared" si="495"/>
        <v>0</v>
      </c>
      <c r="O103" s="1"/>
      <c r="P103" s="225">
        <f t="shared" si="496"/>
        <v>0</v>
      </c>
      <c r="Q103" s="1"/>
      <c r="R103" s="229">
        <f t="shared" si="503"/>
        <v>0</v>
      </c>
      <c r="T103" s="2">
        <v>2</v>
      </c>
      <c r="U103" s="63" t="s">
        <v>649</v>
      </c>
      <c r="X103" s="6" t="s">
        <v>122</v>
      </c>
      <c r="Y103" s="17">
        <v>30</v>
      </c>
      <c r="AC103" s="100">
        <v>2.5</v>
      </c>
      <c r="AD103" t="s">
        <v>123</v>
      </c>
      <c r="AE103" s="54" t="s">
        <v>357</v>
      </c>
      <c r="AH103" s="49"/>
      <c r="AI103" s="64"/>
      <c r="AL103" s="17"/>
      <c r="AM103" s="17"/>
      <c r="AN103" s="17"/>
      <c r="AO103" s="17"/>
      <c r="AP103" s="17"/>
      <c r="AQ103" s="52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</row>
    <row r="104" spans="2:58">
      <c r="T104" s="2">
        <v>3</v>
      </c>
      <c r="U104" s="46" t="s">
        <v>650</v>
      </c>
      <c r="X104" s="220" t="s">
        <v>517</v>
      </c>
      <c r="Y104" s="17">
        <v>31</v>
      </c>
      <c r="AC104" s="108">
        <v>600</v>
      </c>
      <c r="AE104" s="54" t="s">
        <v>92</v>
      </c>
      <c r="AF104">
        <f>VLOOKUP(C110,B111:D113,3)</f>
        <v>81</v>
      </c>
      <c r="AH104" s="17"/>
      <c r="AI104" s="49"/>
      <c r="AK104" s="17"/>
      <c r="AL104" s="17"/>
      <c r="AM104" s="17"/>
      <c r="AN104" s="17"/>
      <c r="AO104" s="17"/>
      <c r="AP104" s="17"/>
      <c r="AQ104" s="52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</row>
    <row r="105" spans="2:58">
      <c r="B105" s="43"/>
      <c r="C105" s="17"/>
      <c r="D105" s="17"/>
      <c r="E105" s="17"/>
      <c r="F105" s="17"/>
      <c r="G105" s="17"/>
      <c r="T105" s="2">
        <v>4</v>
      </c>
      <c r="U105" s="46" t="s">
        <v>651</v>
      </c>
      <c r="X105" s="19" t="s">
        <v>91</v>
      </c>
      <c r="Y105" s="17">
        <v>32</v>
      </c>
      <c r="AC105" s="109">
        <f>PI()</f>
        <v>3.1415926535897931</v>
      </c>
      <c r="AE105" s="54" t="s">
        <v>79</v>
      </c>
      <c r="AF105">
        <f>VLOOKUP(F110,E111:G112,3)</f>
        <v>39</v>
      </c>
      <c r="AH105" s="17"/>
      <c r="AI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43"/>
      <c r="AX105" s="17"/>
      <c r="AY105" s="17"/>
      <c r="AZ105" s="17"/>
      <c r="BA105" s="17"/>
      <c r="BB105" s="17"/>
      <c r="BC105" s="17"/>
    </row>
    <row r="106" spans="2:58"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T106" s="2">
        <v>5</v>
      </c>
      <c r="U106" s="46" t="s">
        <v>652</v>
      </c>
      <c r="X106" s="6" t="s">
        <v>99</v>
      </c>
      <c r="Y106" s="17">
        <v>33</v>
      </c>
      <c r="AC106" s="108">
        <v>1</v>
      </c>
      <c r="AE106" s="54" t="s">
        <v>358</v>
      </c>
      <c r="AF106">
        <v>9</v>
      </c>
      <c r="AH106" s="17"/>
      <c r="AI106" s="17"/>
      <c r="AL106" s="17"/>
      <c r="AM106" s="17"/>
      <c r="AN106" s="17"/>
      <c r="AO106" s="17"/>
      <c r="AP106" s="17"/>
      <c r="AQ106" s="17"/>
      <c r="AR106" s="43"/>
      <c r="AS106" s="17"/>
      <c r="AT106" s="56"/>
      <c r="AU106" s="17"/>
      <c r="AV106" s="17"/>
      <c r="AW106" s="45"/>
      <c r="AX106" s="17"/>
      <c r="AY106" s="17"/>
      <c r="AZ106" s="17"/>
      <c r="BA106" s="58"/>
      <c r="BB106" s="17"/>
      <c r="BC106" s="17"/>
      <c r="BD106" s="17"/>
    </row>
    <row r="107" spans="2:58">
      <c r="B107" s="17"/>
      <c r="L107" s="62"/>
      <c r="M107" s="62"/>
      <c r="T107" s="2">
        <v>6</v>
      </c>
      <c r="U107" s="46" t="s">
        <v>653</v>
      </c>
      <c r="X107" s="6" t="s">
        <v>73</v>
      </c>
      <c r="Y107" s="17">
        <v>34</v>
      </c>
      <c r="AC107" s="100">
        <v>2</v>
      </c>
      <c r="AE107" s="45" t="s">
        <v>359</v>
      </c>
      <c r="AF107" s="45">
        <v>21</v>
      </c>
      <c r="AG107" s="17"/>
      <c r="AH107" s="17"/>
      <c r="AI107" s="17"/>
      <c r="AJ107" s="5"/>
      <c r="AM107" s="17"/>
      <c r="AN107" s="17"/>
      <c r="AO107" s="17"/>
      <c r="AP107" s="17"/>
      <c r="AQ107" s="17"/>
      <c r="AR107" s="43"/>
      <c r="AS107" s="43"/>
      <c r="AT107" s="56"/>
      <c r="AU107" s="17"/>
      <c r="AV107" s="17"/>
      <c r="AW107" s="45"/>
      <c r="AX107" s="17"/>
      <c r="AY107" s="17"/>
      <c r="AZ107" s="17"/>
      <c r="BA107" s="17"/>
      <c r="BB107" s="17"/>
      <c r="BC107" s="17"/>
      <c r="BD107" s="17"/>
    </row>
    <row r="108" spans="2:58">
      <c r="B108" s="45" t="s">
        <v>211</v>
      </c>
      <c r="L108" s="45"/>
      <c r="N108" s="45"/>
      <c r="P108" s="45"/>
      <c r="U108" s="3"/>
      <c r="X108" s="213" t="s">
        <v>463</v>
      </c>
      <c r="Y108" s="17">
        <v>35</v>
      </c>
      <c r="AC108" s="108">
        <v>3</v>
      </c>
      <c r="AD108" s="46"/>
      <c r="AE108" s="45" t="s">
        <v>360</v>
      </c>
      <c r="AF108" s="17">
        <v>21</v>
      </c>
      <c r="AG108" s="17"/>
      <c r="AH108" s="17"/>
      <c r="AI108" s="17"/>
      <c r="AN108" s="17"/>
      <c r="AO108" s="17"/>
      <c r="AP108" s="17"/>
      <c r="AQ108" s="17"/>
      <c r="AR108" s="43"/>
      <c r="AS108" s="43"/>
      <c r="AT108" s="56"/>
      <c r="AU108" s="58"/>
      <c r="AV108" s="17"/>
      <c r="AW108" s="17"/>
      <c r="AX108" s="17"/>
      <c r="AY108" s="17"/>
      <c r="AZ108" s="17"/>
      <c r="BA108" s="17"/>
      <c r="BB108" s="17"/>
      <c r="BC108" s="17"/>
      <c r="BD108" s="17"/>
    </row>
    <row r="109" spans="2:58">
      <c r="B109" s="17"/>
      <c r="L109" s="17"/>
      <c r="N109" s="17"/>
      <c r="P109" s="17"/>
      <c r="R109" s="2"/>
      <c r="S109" s="7"/>
      <c r="U109" s="3"/>
      <c r="X109" s="6" t="s">
        <v>74</v>
      </c>
      <c r="Y109" s="17">
        <v>36</v>
      </c>
      <c r="AC109" s="100">
        <v>2</v>
      </c>
      <c r="AE109" s="49" t="s">
        <v>455</v>
      </c>
      <c r="AF109" s="17">
        <v>21</v>
      </c>
      <c r="AG109" s="17"/>
      <c r="AH109" s="17"/>
      <c r="AI109" s="17"/>
      <c r="AJ109" s="7"/>
      <c r="AK109" s="7"/>
      <c r="AO109" s="17"/>
      <c r="AP109" s="17"/>
      <c r="AQ109" s="17"/>
      <c r="AR109" s="43"/>
      <c r="AS109" s="43"/>
      <c r="AT109" s="56"/>
      <c r="AU109" s="17"/>
      <c r="AV109" s="17"/>
      <c r="AW109" s="43"/>
      <c r="AX109" s="43"/>
      <c r="AY109" s="43"/>
      <c r="AZ109" s="17"/>
      <c r="BA109" s="17"/>
      <c r="BB109" s="43"/>
      <c r="BC109" s="43"/>
      <c r="BD109" s="17"/>
    </row>
    <row r="110" spans="2:58">
      <c r="B110" s="45" t="s">
        <v>92</v>
      </c>
      <c r="C110">
        <v>2</v>
      </c>
      <c r="E110" s="54" t="s">
        <v>79</v>
      </c>
      <c r="F110">
        <v>1</v>
      </c>
      <c r="H110" s="46" t="s">
        <v>424</v>
      </c>
      <c r="I110" s="54" t="s">
        <v>235</v>
      </c>
      <c r="L110" s="54" t="s">
        <v>210</v>
      </c>
      <c r="M110">
        <v>2</v>
      </c>
      <c r="O110" s="54" t="s">
        <v>97</v>
      </c>
      <c r="R110" s="217" t="s">
        <v>40</v>
      </c>
      <c r="S110" s="7" t="s">
        <v>497</v>
      </c>
      <c r="T110" s="7" t="s">
        <v>497</v>
      </c>
      <c r="U110" s="3" t="s">
        <v>498</v>
      </c>
      <c r="V110" s="49" t="s">
        <v>659</v>
      </c>
      <c r="W110" s="49" t="s">
        <v>660</v>
      </c>
      <c r="X110" s="66"/>
      <c r="Y110" s="17">
        <v>37</v>
      </c>
      <c r="AC110">
        <v>0</v>
      </c>
      <c r="AE110" s="17"/>
      <c r="AF110" s="17"/>
      <c r="AG110" s="17"/>
      <c r="AH110" s="7"/>
      <c r="AI110" s="7"/>
      <c r="AJ110" s="7"/>
      <c r="AM110" s="7"/>
      <c r="AQ110" s="43"/>
      <c r="AR110" s="43"/>
      <c r="AS110" s="43"/>
      <c r="AT110" s="56"/>
      <c r="AU110" s="17"/>
      <c r="AV110" s="17"/>
      <c r="AW110" s="57"/>
      <c r="AX110" s="17"/>
      <c r="AY110" s="17"/>
      <c r="AZ110" s="43"/>
      <c r="BA110" s="43"/>
      <c r="BB110" s="43"/>
      <c r="BC110" s="43"/>
      <c r="BD110" s="17"/>
      <c r="BE110" s="17"/>
      <c r="BF110" s="17"/>
    </row>
    <row r="111" spans="2:58">
      <c r="B111" s="17">
        <v>1</v>
      </c>
      <c r="C111" s="169" t="s">
        <v>449</v>
      </c>
      <c r="D111">
        <v>56</v>
      </c>
      <c r="E111">
        <v>1</v>
      </c>
      <c r="F111" s="169" t="s">
        <v>452</v>
      </c>
      <c r="G111">
        <v>39</v>
      </c>
      <c r="H111">
        <f>IF(F110=E111,1,0)</f>
        <v>1</v>
      </c>
      <c r="I111" s="54">
        <v>1</v>
      </c>
      <c r="J111" s="146" t="s">
        <v>220</v>
      </c>
      <c r="L111">
        <v>1</v>
      </c>
      <c r="M111" s="46" t="s">
        <v>454</v>
      </c>
      <c r="N111">
        <f>IF(M110=L111,1,0)</f>
        <v>0</v>
      </c>
      <c r="O111">
        <v>1</v>
      </c>
      <c r="P111" s="159" t="s">
        <v>220</v>
      </c>
      <c r="R111" s="2">
        <v>1</v>
      </c>
      <c r="S111" s="7">
        <v>1</v>
      </c>
      <c r="T111" s="7">
        <v>1</v>
      </c>
      <c r="U111" s="3">
        <f>Measures!L23</f>
        <v>0</v>
      </c>
      <c r="V111">
        <f>IF(S111=2,DF34+N6,IF(S111&gt;2,$AC$119,0))</f>
        <v>0</v>
      </c>
      <c r="W111">
        <f>IF(T111=2,DF45+O6,IF(T111&gt;2,$AC$119,0))</f>
        <v>0</v>
      </c>
      <c r="X111" s="6" t="s">
        <v>75</v>
      </c>
      <c r="Y111" s="17">
        <v>38</v>
      </c>
      <c r="Z111" s="17"/>
      <c r="AA111" s="17"/>
      <c r="AB111" s="17"/>
      <c r="AC111" s="100">
        <v>3</v>
      </c>
      <c r="AF111" s="7"/>
      <c r="AG111" s="7"/>
      <c r="AH111" s="7"/>
      <c r="AI111" s="7"/>
      <c r="AJ111" s="7"/>
      <c r="AK111" s="7"/>
      <c r="AL111" s="7"/>
      <c r="AM111" s="7"/>
      <c r="AN111" s="7"/>
      <c r="AR111" s="43"/>
      <c r="AS111" s="43"/>
      <c r="AT111" s="56"/>
      <c r="AU111" s="43"/>
      <c r="AV111" s="17"/>
      <c r="AW111" s="60"/>
      <c r="AX111" s="17"/>
      <c r="AY111" s="17"/>
      <c r="AZ111" s="17"/>
      <c r="BA111" s="17"/>
      <c r="BB111" s="17"/>
      <c r="BC111" s="17"/>
      <c r="BD111" s="17"/>
      <c r="BE111" s="17"/>
      <c r="BF111" s="17"/>
    </row>
    <row r="112" spans="2:58">
      <c r="B112" s="17">
        <v>2</v>
      </c>
      <c r="C112" s="169" t="s">
        <v>450</v>
      </c>
      <c r="D112">
        <f>D111+25</f>
        <v>81</v>
      </c>
      <c r="E112">
        <v>2</v>
      </c>
      <c r="F112" s="169" t="s">
        <v>453</v>
      </c>
      <c r="G112">
        <v>39</v>
      </c>
      <c r="H112">
        <f>IF(F110=E112,1,0)</f>
        <v>0</v>
      </c>
      <c r="I112">
        <v>2</v>
      </c>
      <c r="J112">
        <v>6</v>
      </c>
      <c r="L112">
        <v>2</v>
      </c>
      <c r="M112" s="46" t="s">
        <v>454</v>
      </c>
      <c r="N112">
        <f>IF(M110=L112,1,0)</f>
        <v>1</v>
      </c>
      <c r="O112">
        <v>2</v>
      </c>
      <c r="P112" s="45" t="s">
        <v>308</v>
      </c>
      <c r="R112" s="2">
        <v>2</v>
      </c>
      <c r="S112" s="7">
        <v>1</v>
      </c>
      <c r="T112" s="7">
        <v>1</v>
      </c>
      <c r="U112" s="3">
        <f>Measures!L24</f>
        <v>0</v>
      </c>
      <c r="V112">
        <f t="shared" ref="V112:V119" si="504">IF(S112=2,DF35+N7,IF(S112&gt;2,$AC$119,0))</f>
        <v>0</v>
      </c>
      <c r="W112">
        <f t="shared" ref="W112:W119" si="505">IF(T112=2,DF46+O7,IF(T112&gt;2,$AC$119,0))</f>
        <v>0</v>
      </c>
      <c r="X112" s="6" t="s">
        <v>437</v>
      </c>
      <c r="Y112" s="17">
        <v>39</v>
      </c>
      <c r="Z112" s="17"/>
      <c r="AA112" s="17"/>
      <c r="AB112" s="17"/>
      <c r="AC112" s="100">
        <v>8</v>
      </c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Q112" s="17"/>
      <c r="AR112" s="43"/>
      <c r="AS112" s="43"/>
      <c r="AT112" s="43"/>
      <c r="AU112" s="43"/>
      <c r="AV112" s="17"/>
      <c r="AW112" s="43"/>
      <c r="AX112" s="17"/>
      <c r="AY112" s="17"/>
      <c r="AZ112" s="17"/>
      <c r="BA112" s="17"/>
      <c r="BB112" s="17"/>
      <c r="BC112" s="17"/>
      <c r="BD112" s="17"/>
      <c r="BE112" s="17"/>
      <c r="BF112" s="17"/>
    </row>
    <row r="113" spans="2:105">
      <c r="B113" s="17">
        <v>3</v>
      </c>
      <c r="C113" s="169" t="s">
        <v>451</v>
      </c>
      <c r="D113">
        <f>D111+45</f>
        <v>101</v>
      </c>
      <c r="I113">
        <v>3</v>
      </c>
      <c r="J113">
        <v>8</v>
      </c>
      <c r="L113" t="s">
        <v>406</v>
      </c>
      <c r="M113" t="str">
        <f>VLOOKUP(M110,L111:M112,2)</f>
        <v>Dark grey</v>
      </c>
      <c r="P113" s="17"/>
      <c r="R113" s="2">
        <v>3</v>
      </c>
      <c r="S113" s="7">
        <f t="shared" ref="S113:S119" si="506">IF(U113&gt;0,1,0)</f>
        <v>0</v>
      </c>
      <c r="T113" s="7">
        <v>1</v>
      </c>
      <c r="U113" s="3">
        <f>Measures!L25</f>
        <v>0</v>
      </c>
      <c r="V113">
        <f t="shared" si="504"/>
        <v>0</v>
      </c>
      <c r="W113">
        <f t="shared" si="505"/>
        <v>0</v>
      </c>
      <c r="X113" s="213" t="s">
        <v>464</v>
      </c>
      <c r="Y113" s="17">
        <v>40</v>
      </c>
      <c r="Z113" s="17"/>
      <c r="AA113" s="17"/>
      <c r="AB113" s="17"/>
      <c r="AC113" s="100">
        <v>8</v>
      </c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</row>
    <row r="114" spans="2:105">
      <c r="B114" s="17">
        <v>4</v>
      </c>
      <c r="C114" s="169" t="s">
        <v>601</v>
      </c>
      <c r="D114">
        <f>D113</f>
        <v>101</v>
      </c>
      <c r="I114">
        <v>4</v>
      </c>
      <c r="J114">
        <v>10</v>
      </c>
      <c r="N114" s="17"/>
      <c r="P114" s="17"/>
      <c r="R114" s="2">
        <v>4</v>
      </c>
      <c r="S114" s="7">
        <f t="shared" si="506"/>
        <v>0</v>
      </c>
      <c r="T114" s="7">
        <v>1</v>
      </c>
      <c r="U114" s="3">
        <f>Measures!L26</f>
        <v>0</v>
      </c>
      <c r="V114">
        <f t="shared" si="504"/>
        <v>0</v>
      </c>
      <c r="W114">
        <f t="shared" si="505"/>
        <v>0</v>
      </c>
      <c r="X114" s="88" t="s">
        <v>655</v>
      </c>
      <c r="Y114" s="17">
        <v>41</v>
      </c>
      <c r="Z114" s="17"/>
      <c r="AA114" s="17"/>
      <c r="AB114" s="17"/>
      <c r="AC114" s="108">
        <v>120</v>
      </c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</row>
    <row r="115" spans="2:105">
      <c r="B115" s="49" t="s">
        <v>92</v>
      </c>
      <c r="C115" s="206" t="str">
        <f>C111</f>
        <v>11221205</v>
      </c>
      <c r="F115" t="str">
        <f>VLOOKUP(F110,E111:F112,2)</f>
        <v>11223001</v>
      </c>
      <c r="L115" s="17" t="s">
        <v>434</v>
      </c>
      <c r="M115" t="str">
        <f>IF(M113="Light grey","Light grey","Dark grey")</f>
        <v>Dark grey</v>
      </c>
      <c r="N115" s="17"/>
      <c r="P115" s="17"/>
      <c r="R115" s="2">
        <v>5</v>
      </c>
      <c r="S115" s="7">
        <f t="shared" si="506"/>
        <v>0</v>
      </c>
      <c r="T115" s="7">
        <v>1</v>
      </c>
      <c r="U115" s="3">
        <f>Measures!L27</f>
        <v>0</v>
      </c>
      <c r="V115">
        <f t="shared" si="504"/>
        <v>0</v>
      </c>
      <c r="W115">
        <f t="shared" si="505"/>
        <v>0</v>
      </c>
      <c r="X115" s="88" t="s">
        <v>547</v>
      </c>
      <c r="Y115" s="17"/>
      <c r="Z115" s="17">
        <v>54</v>
      </c>
      <c r="AA115" s="17">
        <v>54</v>
      </c>
      <c r="AB115" s="17">
        <v>63</v>
      </c>
      <c r="AC115" s="108">
        <f t="shared" ref="AC115:AC116" si="507">IF($AC$74=$Z$74,Z115,IF($AC$74=$AA$74,AA115,IF($AC$74=$AB$74,AB115,0)))</f>
        <v>63</v>
      </c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</row>
    <row r="116" spans="2:105">
      <c r="B116" s="46" t="s">
        <v>402</v>
      </c>
      <c r="C116">
        <f>IF(C110=2,11222206,IF(C110=3,11222207,IF(C110=4,11222208,0)))</f>
        <v>11222206</v>
      </c>
      <c r="L116" s="45"/>
      <c r="N116" s="45"/>
      <c r="P116" s="45"/>
      <c r="R116" s="2">
        <v>6</v>
      </c>
      <c r="S116" s="7">
        <f t="shared" si="506"/>
        <v>0</v>
      </c>
      <c r="T116" s="7">
        <v>1</v>
      </c>
      <c r="U116" s="3">
        <f>Measures!L28</f>
        <v>0</v>
      </c>
      <c r="V116">
        <f t="shared" si="504"/>
        <v>0</v>
      </c>
      <c r="W116">
        <f t="shared" si="505"/>
        <v>0</v>
      </c>
      <c r="X116" s="88" t="s">
        <v>548</v>
      </c>
      <c r="Y116" s="17"/>
      <c r="Z116" s="17">
        <v>21</v>
      </c>
      <c r="AA116" s="17">
        <v>21</v>
      </c>
      <c r="AB116" s="17">
        <v>21</v>
      </c>
      <c r="AC116" s="108">
        <f t="shared" si="507"/>
        <v>21</v>
      </c>
      <c r="AD116" s="7"/>
      <c r="AE116" s="54" t="s">
        <v>250</v>
      </c>
      <c r="AF116">
        <v>5</v>
      </c>
      <c r="AG116" s="63" t="s">
        <v>523</v>
      </c>
      <c r="AH116" s="63" t="s">
        <v>524</v>
      </c>
      <c r="AJ116" s="7"/>
      <c r="AK116" s="7"/>
      <c r="AL116" s="7"/>
      <c r="AM116" s="7"/>
      <c r="AN116" s="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</row>
    <row r="117" spans="2:105">
      <c r="L117" s="17"/>
      <c r="M117" s="54"/>
      <c r="N117" s="45"/>
      <c r="O117" t="s">
        <v>161</v>
      </c>
      <c r="P117" s="17" t="s">
        <v>160</v>
      </c>
      <c r="R117" s="2">
        <v>7</v>
      </c>
      <c r="S117" s="7">
        <f t="shared" si="506"/>
        <v>0</v>
      </c>
      <c r="T117" s="7">
        <v>1</v>
      </c>
      <c r="U117" s="3">
        <f>Measures!L29</f>
        <v>0</v>
      </c>
      <c r="V117">
        <f t="shared" si="504"/>
        <v>0</v>
      </c>
      <c r="W117">
        <f t="shared" si="505"/>
        <v>0</v>
      </c>
      <c r="X117" s="88" t="s">
        <v>549</v>
      </c>
      <c r="Y117" s="17"/>
      <c r="Z117" s="17">
        <v>30</v>
      </c>
      <c r="AA117" s="17">
        <v>30</v>
      </c>
      <c r="AB117" s="17">
        <v>30</v>
      </c>
      <c r="AC117" s="108">
        <f t="shared" ref="AC117" si="508">IF($AC$74=$Z$74,Z117,IF($AC$74=$AA$74,AA117,IF($AC$74=$AB$74,AB117,0)))</f>
        <v>30</v>
      </c>
      <c r="AD117" s="7"/>
      <c r="AE117">
        <v>1</v>
      </c>
      <c r="AF117" s="170" t="s">
        <v>520</v>
      </c>
      <c r="AG117" s="7">
        <v>50220202</v>
      </c>
      <c r="AH117" s="7">
        <v>50220002</v>
      </c>
      <c r="AJ117" s="7"/>
      <c r="AK117" s="7"/>
      <c r="AL117" s="7"/>
      <c r="AM117" s="7"/>
      <c r="AN117" s="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</row>
    <row r="118" spans="2:105">
      <c r="B118" s="54" t="s">
        <v>213</v>
      </c>
      <c r="C118">
        <v>3</v>
      </c>
      <c r="E118" s="54" t="s">
        <v>209</v>
      </c>
      <c r="F118">
        <v>1</v>
      </c>
      <c r="H118" s="54" t="s">
        <v>311</v>
      </c>
      <c r="I118">
        <v>2</v>
      </c>
      <c r="L118" s="54" t="s">
        <v>212</v>
      </c>
      <c r="M118" s="17">
        <v>1</v>
      </c>
      <c r="N118" s="17">
        <v>1</v>
      </c>
      <c r="O118">
        <v>6</v>
      </c>
      <c r="P118" s="17">
        <v>6</v>
      </c>
      <c r="R118" s="2">
        <v>8</v>
      </c>
      <c r="S118" s="7">
        <f t="shared" si="506"/>
        <v>0</v>
      </c>
      <c r="T118" s="7">
        <v>1</v>
      </c>
      <c r="U118" s="3">
        <f>Measures!L30</f>
        <v>0</v>
      </c>
      <c r="V118">
        <f t="shared" si="504"/>
        <v>0</v>
      </c>
      <c r="W118">
        <f t="shared" si="505"/>
        <v>0</v>
      </c>
      <c r="X118" s="88" t="s">
        <v>602</v>
      </c>
      <c r="Y118" s="17"/>
      <c r="Z118" s="17"/>
      <c r="AA118" s="17"/>
      <c r="AB118" s="17"/>
      <c r="AC118" s="108">
        <v>55</v>
      </c>
      <c r="AD118" s="7"/>
      <c r="AE118">
        <v>2</v>
      </c>
      <c r="AF118" s="170" t="s">
        <v>519</v>
      </c>
      <c r="AG118" s="7">
        <v>50220203</v>
      </c>
      <c r="AH118" s="7">
        <v>50220003</v>
      </c>
      <c r="AJ118" s="7"/>
      <c r="AK118" s="7"/>
      <c r="AL118" s="7"/>
      <c r="AM118" s="7"/>
      <c r="AN118" s="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E118" s="17"/>
      <c r="BF118" s="17"/>
    </row>
    <row r="119" spans="2:105">
      <c r="B119" s="54" t="s">
        <v>214</v>
      </c>
      <c r="C119">
        <v>3</v>
      </c>
      <c r="E119">
        <v>1</v>
      </c>
      <c r="F119" s="54" t="s">
        <v>310</v>
      </c>
      <c r="H119">
        <v>1</v>
      </c>
      <c r="I119" s="146" t="s">
        <v>220</v>
      </c>
      <c r="L119">
        <v>1</v>
      </c>
      <c r="M119" s="46" t="s">
        <v>606</v>
      </c>
      <c r="N119" s="17">
        <v>12</v>
      </c>
      <c r="O119">
        <v>6</v>
      </c>
      <c r="P119" s="17">
        <v>6</v>
      </c>
      <c r="R119" s="4">
        <v>9</v>
      </c>
      <c r="S119" s="7">
        <f t="shared" si="506"/>
        <v>0</v>
      </c>
      <c r="T119" s="7">
        <v>1</v>
      </c>
      <c r="U119" s="218">
        <f>Measures!L31</f>
        <v>0</v>
      </c>
      <c r="V119">
        <f t="shared" si="504"/>
        <v>0</v>
      </c>
      <c r="W119">
        <f t="shared" si="505"/>
        <v>0</v>
      </c>
      <c r="X119" s="88" t="s">
        <v>661</v>
      </c>
      <c r="Y119" s="17"/>
      <c r="Z119" s="17"/>
      <c r="AA119" s="17"/>
      <c r="AB119" s="17"/>
      <c r="AC119" s="100">
        <f>(61+123)/2</f>
        <v>92</v>
      </c>
      <c r="AD119" s="7"/>
      <c r="AE119">
        <v>3</v>
      </c>
      <c r="AF119" s="170" t="s">
        <v>521</v>
      </c>
      <c r="AG119" s="7">
        <v>50220204</v>
      </c>
      <c r="AH119" s="7">
        <v>50220004</v>
      </c>
      <c r="AJ119" s="7"/>
      <c r="AK119" s="7"/>
      <c r="AL119" s="7"/>
      <c r="AM119" s="7"/>
      <c r="AN119" s="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E119" s="17"/>
      <c r="BF119" s="17"/>
    </row>
    <row r="120" spans="2:105">
      <c r="B120">
        <v>1</v>
      </c>
      <c r="C120" s="54" t="s">
        <v>215</v>
      </c>
      <c r="E120">
        <v>2</v>
      </c>
      <c r="F120" s="54" t="s">
        <v>309</v>
      </c>
      <c r="H120">
        <v>2</v>
      </c>
      <c r="I120" s="54" t="s">
        <v>312</v>
      </c>
      <c r="J120">
        <f>IF(I118=H120,1,0)</f>
        <v>1</v>
      </c>
      <c r="L120">
        <v>2</v>
      </c>
      <c r="M120" s="49" t="s">
        <v>605</v>
      </c>
      <c r="N120" s="45">
        <v>12</v>
      </c>
      <c r="O120">
        <v>6</v>
      </c>
      <c r="P120" s="45">
        <v>6</v>
      </c>
      <c r="R120" s="45"/>
      <c r="V120" s="17"/>
      <c r="W120" s="17"/>
      <c r="X120" s="17"/>
      <c r="Y120" s="17"/>
      <c r="Z120" s="17"/>
      <c r="AA120" s="17"/>
      <c r="AB120" s="17"/>
      <c r="AE120">
        <v>4</v>
      </c>
      <c r="AF120" s="170" t="s">
        <v>522</v>
      </c>
      <c r="AG120" s="7">
        <v>50220205</v>
      </c>
      <c r="AH120" s="7">
        <v>50220005</v>
      </c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E120" s="17"/>
      <c r="BF120" s="17"/>
      <c r="BG120" s="17"/>
    </row>
    <row r="121" spans="2:105">
      <c r="B121">
        <v>2</v>
      </c>
      <c r="C121" s="54" t="s">
        <v>216</v>
      </c>
      <c r="F121" s="54"/>
      <c r="H121">
        <v>3</v>
      </c>
      <c r="I121" s="46" t="s">
        <v>566</v>
      </c>
      <c r="L121">
        <v>3</v>
      </c>
      <c r="M121" s="49" t="s">
        <v>607</v>
      </c>
      <c r="N121" s="45">
        <v>37</v>
      </c>
      <c r="O121">
        <v>6</v>
      </c>
      <c r="P121" s="17">
        <v>6</v>
      </c>
      <c r="R121" s="17"/>
      <c r="U121" s="14"/>
      <c r="V121" s="17"/>
      <c r="W121" s="17"/>
      <c r="X121" s="17"/>
      <c r="Y121" s="17"/>
      <c r="Z121" s="17"/>
      <c r="AA121" s="17"/>
      <c r="AB121" s="17"/>
      <c r="AC121" s="7"/>
      <c r="AD121" s="7"/>
      <c r="AE121">
        <v>5</v>
      </c>
      <c r="AF121" s="221" t="s">
        <v>220</v>
      </c>
      <c r="AG121" s="7"/>
      <c r="AH121" s="7"/>
      <c r="AI121" s="7"/>
      <c r="AJ121" s="7"/>
      <c r="AK121" s="7"/>
      <c r="AL121" s="7"/>
      <c r="AM121" s="7"/>
      <c r="AN121" s="7"/>
      <c r="AO121" s="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E121" s="17"/>
      <c r="BF121" s="17"/>
      <c r="BG121" s="17"/>
    </row>
    <row r="122" spans="2:105">
      <c r="B122">
        <v>3</v>
      </c>
      <c r="C122" s="54" t="s">
        <v>217</v>
      </c>
      <c r="E122" s="54" t="s">
        <v>371</v>
      </c>
      <c r="F122" s="191" t="str">
        <f>IF(F118=1,F119,Measures!E7)</f>
        <v>Clear</v>
      </c>
      <c r="L122" s="17">
        <v>4</v>
      </c>
      <c r="M122" s="49" t="s">
        <v>608</v>
      </c>
      <c r="N122" s="45">
        <v>5</v>
      </c>
      <c r="O122">
        <v>6</v>
      </c>
      <c r="P122" s="17">
        <v>6</v>
      </c>
      <c r="R122" s="17" t="s">
        <v>404</v>
      </c>
      <c r="T122" s="14"/>
      <c r="U122" s="14"/>
      <c r="V122" s="17" t="s">
        <v>412</v>
      </c>
      <c r="W122" s="17"/>
      <c r="X122" s="17"/>
      <c r="Y122" s="17"/>
      <c r="Z122" s="17"/>
      <c r="AA122" s="17"/>
      <c r="AB122" s="17"/>
      <c r="AC122" s="7"/>
      <c r="AD122" s="7"/>
      <c r="AF122" s="170"/>
      <c r="AG122" s="7"/>
      <c r="AH122" s="7"/>
      <c r="AI122" s="7"/>
      <c r="AJ122" s="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</row>
    <row r="123" spans="2:105">
      <c r="B123">
        <v>4</v>
      </c>
      <c r="C123" s="54" t="s">
        <v>309</v>
      </c>
      <c r="F123" s="54"/>
      <c r="L123" s="17">
        <v>5</v>
      </c>
      <c r="M123" s="297" t="s">
        <v>609</v>
      </c>
      <c r="N123" s="49">
        <v>0</v>
      </c>
      <c r="O123">
        <v>6</v>
      </c>
      <c r="P123" s="17">
        <v>6</v>
      </c>
      <c r="R123" s="17">
        <v>1</v>
      </c>
      <c r="S123" s="192" t="s">
        <v>379</v>
      </c>
      <c r="T123" s="195" t="s">
        <v>380</v>
      </c>
      <c r="U123" s="14"/>
      <c r="V123" s="17">
        <v>1</v>
      </c>
      <c r="W123" s="192" t="s">
        <v>383</v>
      </c>
      <c r="X123" s="195" t="s">
        <v>384</v>
      </c>
      <c r="Y123" s="17"/>
      <c r="Z123" s="17"/>
      <c r="AA123" s="17"/>
      <c r="AB123" s="17"/>
      <c r="AC123" s="7"/>
      <c r="AD123" s="7"/>
      <c r="AF123" s="170"/>
      <c r="AG123" s="7"/>
      <c r="AH123" s="7"/>
      <c r="AI123" s="7"/>
      <c r="AJ123" s="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</row>
    <row r="124" spans="2:105">
      <c r="L124" s="35">
        <v>6</v>
      </c>
      <c r="M124" s="297" t="s">
        <v>220</v>
      </c>
      <c r="N124" s="45"/>
      <c r="O124">
        <v>6</v>
      </c>
      <c r="P124" s="45">
        <v>6</v>
      </c>
      <c r="R124" s="45">
        <v>2</v>
      </c>
      <c r="S124" s="193" t="s">
        <v>381</v>
      </c>
      <c r="T124" s="195" t="s">
        <v>382</v>
      </c>
      <c r="U124" s="14"/>
      <c r="V124" s="43">
        <v>2</v>
      </c>
      <c r="W124" s="192" t="s">
        <v>385</v>
      </c>
      <c r="X124" s="196" t="s">
        <v>386</v>
      </c>
      <c r="Y124" s="17"/>
      <c r="Z124" s="17"/>
      <c r="AA124" s="17"/>
      <c r="AB124" s="17"/>
      <c r="AC124" s="7"/>
      <c r="AD124" s="7"/>
      <c r="AF124" s="170"/>
      <c r="AG124" s="7"/>
      <c r="AH124" s="7"/>
      <c r="AI124" s="7"/>
      <c r="AJ124" s="7"/>
      <c r="AM124" s="17"/>
      <c r="AN124" s="17"/>
      <c r="AO124" s="17"/>
      <c r="AP124" s="17"/>
      <c r="AQ124" s="17"/>
      <c r="AZ124" s="17"/>
      <c r="BA124" s="17"/>
      <c r="BB124" s="17"/>
    </row>
    <row r="125" spans="2:105">
      <c r="B125" s="54" t="s">
        <v>372</v>
      </c>
      <c r="C125" t="str">
        <f>IF(C118=4,Measures!E11,VLOOKUP(KOHILASKENTA!C118,KOHILASKENTA!B120:C122,2))</f>
        <v>RAL 7024</v>
      </c>
      <c r="L125" s="17"/>
      <c r="N125" s="17"/>
      <c r="O125">
        <v>6</v>
      </c>
      <c r="P125" s="17">
        <v>6</v>
      </c>
      <c r="R125" s="17" t="s">
        <v>406</v>
      </c>
      <c r="S125" t="str">
        <f>VLOOKUP(M110,R123:S124,2)</f>
        <v>54042032</v>
      </c>
      <c r="T125" s="81"/>
      <c r="U125" s="14"/>
      <c r="V125" s="23" t="s">
        <v>406</v>
      </c>
      <c r="W125" s="17" t="str">
        <f>VLOOKUP(M110,V123:W124,2)</f>
        <v>54041012</v>
      </c>
      <c r="X125" s="17"/>
      <c r="Y125" s="43"/>
      <c r="Z125" s="17"/>
      <c r="AA125" s="17"/>
      <c r="AB125" s="17"/>
      <c r="AC125" s="7"/>
      <c r="AD125" s="7"/>
      <c r="AF125" s="202"/>
      <c r="AG125" s="7"/>
      <c r="AH125" s="7"/>
      <c r="AI125" s="7"/>
      <c r="AJ125" s="7"/>
      <c r="AM125" s="17"/>
      <c r="AN125" s="17"/>
      <c r="AO125" s="17"/>
      <c r="AP125" s="17"/>
      <c r="AQ125" s="17"/>
    </row>
    <row r="126" spans="2:105">
      <c r="B126" s="54" t="s">
        <v>373</v>
      </c>
      <c r="C126" t="str">
        <f>IF(C119=4,Measures!E12,VLOOKUP(KOHILASKENTA!C119,KOHILASKENTA!B120:C122,2))</f>
        <v>RAL 7024</v>
      </c>
      <c r="L126" s="17"/>
      <c r="N126" s="17"/>
      <c r="O126">
        <v>6</v>
      </c>
      <c r="P126" s="17">
        <v>6</v>
      </c>
      <c r="R126" s="17"/>
      <c r="T126" s="81"/>
      <c r="U126" s="14"/>
      <c r="V126" s="23"/>
      <c r="W126" s="17"/>
      <c r="X126" s="17"/>
      <c r="Y126" s="17"/>
      <c r="Z126" s="17"/>
      <c r="AA126" s="17"/>
      <c r="AB126" s="17"/>
      <c r="AC126" s="7"/>
      <c r="AD126" s="7"/>
      <c r="AE126" s="7"/>
      <c r="AF126" s="7"/>
      <c r="AG126" s="7"/>
      <c r="AH126" s="7"/>
      <c r="AI126" s="7"/>
      <c r="AJ126" s="7"/>
      <c r="AM126" s="17"/>
      <c r="AN126" s="17"/>
      <c r="AO126" s="17"/>
      <c r="AP126" s="17"/>
      <c r="AQ126" s="17"/>
    </row>
    <row r="127" spans="2:105">
      <c r="L127" s="17"/>
      <c r="N127" s="17"/>
      <c r="P127" s="17"/>
      <c r="S127" s="17"/>
      <c r="U127" s="81"/>
      <c r="V127" s="14"/>
      <c r="W127" s="23"/>
      <c r="X127" s="45"/>
      <c r="Y127" s="17"/>
      <c r="Z127" s="17"/>
      <c r="AA127" s="17"/>
      <c r="AB127" s="17"/>
      <c r="AC127" s="17"/>
      <c r="AD127" s="7"/>
      <c r="AE127" s="7"/>
      <c r="AF127" s="7"/>
      <c r="AG127" s="7"/>
      <c r="AH127" s="7"/>
      <c r="AI127" s="7"/>
      <c r="AJ127" s="7"/>
      <c r="AK127" s="7"/>
      <c r="AN127" s="17"/>
      <c r="AO127" s="17"/>
      <c r="AP127" s="17"/>
      <c r="AQ127" s="17"/>
      <c r="AR127" s="17"/>
      <c r="AS127" s="17"/>
      <c r="AT127" s="17"/>
    </row>
    <row r="128" spans="2:105">
      <c r="C128" s="46" t="s">
        <v>610</v>
      </c>
      <c r="D128" s="54" t="s">
        <v>375</v>
      </c>
      <c r="E128" s="171" t="s">
        <v>376</v>
      </c>
      <c r="F128" s="54" t="s">
        <v>325</v>
      </c>
      <c r="G128" t="s">
        <v>324</v>
      </c>
      <c r="I128" s="54" t="s">
        <v>228</v>
      </c>
      <c r="J128" t="s">
        <v>231</v>
      </c>
      <c r="K128" t="s">
        <v>232</v>
      </c>
      <c r="L128" s="45" t="s">
        <v>236</v>
      </c>
      <c r="M128" s="45" t="s">
        <v>29</v>
      </c>
      <c r="N128" s="45" t="s">
        <v>26</v>
      </c>
      <c r="O128" s="45" t="s">
        <v>227</v>
      </c>
      <c r="P128" s="45" t="s">
        <v>226</v>
      </c>
      <c r="Q128" s="45" t="s">
        <v>233</v>
      </c>
      <c r="R128" s="45" t="s">
        <v>167</v>
      </c>
      <c r="S128" s="45" t="s">
        <v>225</v>
      </c>
      <c r="T128" s="81" t="s">
        <v>230</v>
      </c>
      <c r="U128" t="s">
        <v>231</v>
      </c>
      <c r="V128" s="110" t="s">
        <v>178</v>
      </c>
      <c r="W128" s="110" t="s">
        <v>167</v>
      </c>
      <c r="X128" s="110" t="s">
        <v>234</v>
      </c>
      <c r="Y128" s="110" t="s">
        <v>179</v>
      </c>
      <c r="Z128" s="111" t="s">
        <v>181</v>
      </c>
      <c r="AA128" s="112"/>
      <c r="AB128" s="112"/>
      <c r="AC128" s="113"/>
      <c r="AD128" s="111" t="s">
        <v>184</v>
      </c>
      <c r="AE128" s="110"/>
      <c r="AF128" s="112"/>
      <c r="AG128" s="113"/>
      <c r="AH128" s="111" t="s">
        <v>185</v>
      </c>
      <c r="AI128" s="112"/>
      <c r="AJ128" s="112"/>
      <c r="AK128" s="113"/>
      <c r="AL128" s="111" t="s">
        <v>186</v>
      </c>
      <c r="AM128" s="112"/>
      <c r="AN128" s="112"/>
      <c r="AO128" s="113"/>
      <c r="AP128" s="114" t="s">
        <v>187</v>
      </c>
      <c r="AQ128" s="112"/>
      <c r="AR128" s="112"/>
      <c r="AS128" s="113"/>
      <c r="AT128" s="111" t="s">
        <v>188</v>
      </c>
      <c r="AU128" s="112"/>
      <c r="AV128" s="112"/>
      <c r="AW128" s="113"/>
      <c r="AX128" s="111" t="s">
        <v>189</v>
      </c>
      <c r="AY128" s="112"/>
      <c r="AZ128" s="112"/>
      <c r="BA128" s="113"/>
      <c r="BB128" s="111" t="s">
        <v>190</v>
      </c>
      <c r="BC128" s="112"/>
      <c r="BD128" s="112"/>
      <c r="BE128" s="113"/>
      <c r="BF128" s="111" t="s">
        <v>191</v>
      </c>
      <c r="BG128" s="112"/>
      <c r="BH128" s="112"/>
      <c r="BI128" s="113"/>
      <c r="BJ128" s="111" t="s">
        <v>192</v>
      </c>
      <c r="BK128" s="112"/>
      <c r="BL128" s="112"/>
      <c r="BM128" s="113"/>
      <c r="BN128" s="111" t="s">
        <v>193</v>
      </c>
      <c r="BO128" s="112"/>
      <c r="BP128" s="112"/>
      <c r="BQ128" s="113"/>
      <c r="BR128" s="111" t="s">
        <v>194</v>
      </c>
      <c r="BS128" s="112"/>
      <c r="BT128" s="112"/>
      <c r="BU128" s="113"/>
      <c r="BV128" s="111" t="s">
        <v>195</v>
      </c>
      <c r="BW128" s="112"/>
      <c r="BX128" s="112"/>
      <c r="BY128" s="113"/>
      <c r="BZ128" s="111" t="s">
        <v>196</v>
      </c>
      <c r="CA128" s="112"/>
      <c r="CB128" s="112"/>
      <c r="CC128" s="113"/>
      <c r="CD128" s="111" t="s">
        <v>197</v>
      </c>
      <c r="CE128" s="110"/>
      <c r="CF128" s="112"/>
      <c r="CG128" s="113"/>
      <c r="CH128" s="111" t="s">
        <v>198</v>
      </c>
      <c r="CI128" s="112"/>
      <c r="CJ128" s="112"/>
      <c r="CK128" s="113"/>
      <c r="CL128" s="111" t="s">
        <v>199</v>
      </c>
      <c r="CM128" s="112"/>
      <c r="CN128" s="112"/>
      <c r="CO128" s="113"/>
      <c r="CP128" s="111" t="s">
        <v>200</v>
      </c>
      <c r="CQ128" s="112"/>
      <c r="CR128" s="112"/>
      <c r="CS128" s="113"/>
      <c r="CT128" s="111" t="s">
        <v>201</v>
      </c>
      <c r="CU128" s="112"/>
      <c r="CV128" s="112"/>
      <c r="CW128" s="113"/>
      <c r="CX128" s="111" t="s">
        <v>202</v>
      </c>
      <c r="CY128" s="112"/>
      <c r="CZ128" s="112"/>
      <c r="DA128" s="113"/>
    </row>
    <row r="129" spans="1:105">
      <c r="E129" s="171"/>
      <c r="M129" s="17"/>
      <c r="O129" s="17"/>
      <c r="Q129" s="17"/>
      <c r="R129" s="10"/>
      <c r="T129" s="81"/>
      <c r="V129" s="110"/>
      <c r="W129" s="110"/>
      <c r="X129" s="110"/>
      <c r="Y129" s="110"/>
      <c r="Z129" s="114" t="s">
        <v>182</v>
      </c>
      <c r="AA129" s="110" t="s">
        <v>183</v>
      </c>
      <c r="AB129" s="110" t="s">
        <v>162</v>
      </c>
      <c r="AC129" s="115" t="s">
        <v>203</v>
      </c>
      <c r="AD129" s="114" t="s">
        <v>182</v>
      </c>
      <c r="AE129" s="110" t="s">
        <v>183</v>
      </c>
      <c r="AF129" s="110" t="s">
        <v>162</v>
      </c>
      <c r="AG129" s="115" t="s">
        <v>203</v>
      </c>
      <c r="AH129" s="114" t="s">
        <v>182</v>
      </c>
      <c r="AI129" s="110" t="s">
        <v>183</v>
      </c>
      <c r="AJ129" s="110" t="s">
        <v>162</v>
      </c>
      <c r="AK129" s="115" t="s">
        <v>203</v>
      </c>
      <c r="AL129" s="114" t="s">
        <v>182</v>
      </c>
      <c r="AM129" s="110" t="s">
        <v>183</v>
      </c>
      <c r="AN129" s="110" t="s">
        <v>162</v>
      </c>
      <c r="AO129" s="115" t="s">
        <v>203</v>
      </c>
      <c r="AP129" s="114" t="s">
        <v>182</v>
      </c>
      <c r="AQ129" s="110" t="s">
        <v>183</v>
      </c>
      <c r="AR129" s="110" t="s">
        <v>162</v>
      </c>
      <c r="AS129" s="115" t="s">
        <v>203</v>
      </c>
      <c r="AT129" s="114" t="s">
        <v>182</v>
      </c>
      <c r="AU129" s="110" t="s">
        <v>183</v>
      </c>
      <c r="AV129" s="110" t="s">
        <v>162</v>
      </c>
      <c r="AW129" s="115" t="s">
        <v>203</v>
      </c>
      <c r="AX129" s="114" t="s">
        <v>182</v>
      </c>
      <c r="AY129" s="110" t="s">
        <v>183</v>
      </c>
      <c r="AZ129" s="110" t="s">
        <v>162</v>
      </c>
      <c r="BA129" s="115" t="s">
        <v>203</v>
      </c>
      <c r="BB129" s="114" t="s">
        <v>182</v>
      </c>
      <c r="BC129" s="110" t="s">
        <v>183</v>
      </c>
      <c r="BD129" s="110" t="s">
        <v>162</v>
      </c>
      <c r="BE129" s="115" t="s">
        <v>203</v>
      </c>
      <c r="BF129" s="114" t="s">
        <v>182</v>
      </c>
      <c r="BG129" s="110" t="s">
        <v>183</v>
      </c>
      <c r="BH129" s="110" t="s">
        <v>162</v>
      </c>
      <c r="BI129" s="115" t="s">
        <v>203</v>
      </c>
      <c r="BJ129" s="114" t="s">
        <v>182</v>
      </c>
      <c r="BK129" s="110" t="s">
        <v>183</v>
      </c>
      <c r="BL129" s="110" t="s">
        <v>162</v>
      </c>
      <c r="BM129" s="115" t="s">
        <v>203</v>
      </c>
      <c r="BN129" s="114" t="s">
        <v>182</v>
      </c>
      <c r="BO129" s="110" t="s">
        <v>183</v>
      </c>
      <c r="BP129" s="110" t="s">
        <v>162</v>
      </c>
      <c r="BQ129" s="115" t="s">
        <v>203</v>
      </c>
      <c r="BR129" s="114" t="s">
        <v>182</v>
      </c>
      <c r="BS129" s="110" t="s">
        <v>183</v>
      </c>
      <c r="BT129" s="110" t="s">
        <v>162</v>
      </c>
      <c r="BU129" s="115" t="s">
        <v>203</v>
      </c>
      <c r="BV129" s="114" t="s">
        <v>182</v>
      </c>
      <c r="BW129" s="110" t="s">
        <v>183</v>
      </c>
      <c r="BX129" s="110" t="s">
        <v>162</v>
      </c>
      <c r="BY129" s="115" t="s">
        <v>203</v>
      </c>
      <c r="BZ129" s="114" t="s">
        <v>182</v>
      </c>
      <c r="CA129" s="110" t="s">
        <v>183</v>
      </c>
      <c r="CB129" s="110" t="s">
        <v>162</v>
      </c>
      <c r="CC129" s="115" t="s">
        <v>203</v>
      </c>
      <c r="CD129" s="114" t="s">
        <v>182</v>
      </c>
      <c r="CE129" s="110" t="s">
        <v>183</v>
      </c>
      <c r="CF129" s="110" t="s">
        <v>162</v>
      </c>
      <c r="CG129" s="115" t="s">
        <v>203</v>
      </c>
      <c r="CH129" s="114" t="s">
        <v>182</v>
      </c>
      <c r="CI129" s="110" t="s">
        <v>183</v>
      </c>
      <c r="CJ129" s="110" t="s">
        <v>162</v>
      </c>
      <c r="CK129" s="115" t="s">
        <v>203</v>
      </c>
      <c r="CL129" s="114" t="s">
        <v>182</v>
      </c>
      <c r="CM129" s="110" t="s">
        <v>183</v>
      </c>
      <c r="CN129" s="110" t="s">
        <v>162</v>
      </c>
      <c r="CO129" s="115" t="s">
        <v>203</v>
      </c>
      <c r="CP129" s="114" t="s">
        <v>182</v>
      </c>
      <c r="CQ129" s="110" t="s">
        <v>183</v>
      </c>
      <c r="CR129" s="110" t="s">
        <v>162</v>
      </c>
      <c r="CS129" s="115" t="s">
        <v>203</v>
      </c>
      <c r="CT129" s="114" t="s">
        <v>182</v>
      </c>
      <c r="CU129" s="110" t="s">
        <v>183</v>
      </c>
      <c r="CV129" s="110" t="s">
        <v>162</v>
      </c>
      <c r="CW129" s="115" t="s">
        <v>203</v>
      </c>
      <c r="CX129" s="114" t="s">
        <v>182</v>
      </c>
      <c r="CY129" s="110" t="s">
        <v>183</v>
      </c>
      <c r="CZ129" s="110" t="s">
        <v>162</v>
      </c>
      <c r="DA129" s="115" t="s">
        <v>203</v>
      </c>
    </row>
    <row r="130" spans="1:105">
      <c r="A130">
        <v>1</v>
      </c>
      <c r="B130">
        <f>Measures!A23</f>
        <v>1</v>
      </c>
      <c r="C130">
        <f>IF(S130&gt;0,VLOOKUP(S130,$A$130:$B$138,2),0)</f>
        <v>1</v>
      </c>
      <c r="D130">
        <f>D71</f>
        <v>0</v>
      </c>
      <c r="E130" s="171">
        <f>IF(S130&lt;S131,VLOOKUP(S130,A$71:E$79,5),IF(S130&gt;S131,VLOOKUP(S130,A$71:E$79,5),0))</f>
        <v>0</v>
      </c>
      <c r="F130">
        <f t="shared" ref="F130:F159" si="509">M130*N130*L130*$AC$103/1000000</f>
        <v>27.213000000000001</v>
      </c>
      <c r="G130">
        <f>IF(O130="F",M130,1000)</f>
        <v>1000</v>
      </c>
      <c r="H130">
        <f>IF(M130&gt;0,K130,0)</f>
        <v>1</v>
      </c>
      <c r="I130">
        <f>IF(M130&gt;0,M130-$AC$93,0)</f>
        <v>553</v>
      </c>
      <c r="J130">
        <f t="shared" ref="J130:J159" si="510">VLOOKUP(K130,T$130:U$310,2)</f>
        <v>1</v>
      </c>
      <c r="K130" s="8">
        <v>1</v>
      </c>
      <c r="L130" s="164">
        <f>IF(J130=0,0,INDEX($V$130:$AC$309,$J130,3))</f>
        <v>10</v>
      </c>
      <c r="M130" s="164">
        <f t="shared" ref="M130:M159" si="511">IF(J130=0,0,INDEX($V$130:$AC$309,$J130,5))</f>
        <v>564</v>
      </c>
      <c r="N130" s="164">
        <f t="shared" ref="N130:N159" si="512">IF(J130=0,0,INDEX($V$130:$AC$309,$J130,4))</f>
        <v>1930</v>
      </c>
      <c r="O130" s="164" t="str">
        <f t="shared" ref="O130:O159" si="513">IF(J130=0,0,INDEX($V$130:$AC$309,$J130,8))</f>
        <v>S</v>
      </c>
      <c r="P130" s="164" t="str">
        <f t="shared" ref="P130:P159" si="514">IF(J130=0,0,INDEX($V$130:$AC$309,$J130,6))</f>
        <v>L</v>
      </c>
      <c r="Q130" s="164">
        <f>IF(O130="S",0,IF(J130=0,0,INDEX($V$130:$AC$309,$J130,7)))</f>
        <v>0</v>
      </c>
      <c r="R130" s="17">
        <f>IF(O130="S",IF(P130="L",VLOOKUP(S130,$Y$57:$AA$65,2,),VLOOKUP(S130,$Y$57:$AA$65,3)),0)</f>
        <v>0</v>
      </c>
      <c r="S130" s="165">
        <f t="shared" ref="S130:S159" si="515">IF(J130=0,0,INDEX($V$130:$AC$309,$J130,1))</f>
        <v>1</v>
      </c>
      <c r="T130" s="163">
        <f>IF(Z130&gt;0,1,0)</f>
        <v>1</v>
      </c>
      <c r="U130">
        <v>1</v>
      </c>
      <c r="V130" s="110">
        <v>1</v>
      </c>
      <c r="W130" s="110"/>
      <c r="X130" s="110">
        <f>B6</f>
        <v>10</v>
      </c>
      <c r="Y130" s="110">
        <f>IF(KOHILASKENTA!R34&gt;0,KOHILASKENTA!R34,KOHILASKENTA!R45)</f>
        <v>1930</v>
      </c>
      <c r="Z130" s="114">
        <f>FLOOR(KOHILASKENTA!U21,0.5)</f>
        <v>564</v>
      </c>
      <c r="AA130" s="110" t="str">
        <f>IF(KOHILASKENTA!W21&gt;0,"L",IF(KOHILASKENTA!X21&gt;0,"R",0))</f>
        <v>L</v>
      </c>
      <c r="AB130" s="110">
        <f>FLOOR(IF(KOHILASKENTA!V34&gt;0,KOHILASKENTA!X34,KOHILASKENTA!X45),0.5)</f>
        <v>495</v>
      </c>
      <c r="AC130" s="115" t="str">
        <f>IF(KOHILASKENTA!Y6+KOHILASKENTA!Z6&gt;0,"F",IF(KOHILASKENTA!W21+KOHILASKENTA!X21-KOHILASKENTA!AD6=1,"S",0))</f>
        <v>S</v>
      </c>
      <c r="AD130" s="114">
        <f>FLOOR(KOHILASKENTA!Y21,0.5)</f>
        <v>564</v>
      </c>
      <c r="AE130" s="110" t="str">
        <f>IF(KOHILASKENTA!AA21&gt;0,"L",IF(KOHILASKENTA!AB21&gt;0,"R",0))</f>
        <v>L</v>
      </c>
      <c r="AF130" s="110">
        <f>FLOOR(IF(KOHILASKENTA!Z34&gt;0,KOHILASKENTA!AB34,KOHILASKENTA!AB45),0.5)</f>
        <v>464</v>
      </c>
      <c r="AG130" s="115">
        <f>IF(KOHILASKENTA!AC6+KOHILASKENTA!AD6&gt;0,"F",IF(KOHILASKENTA!AA21+KOHILASKENTA!AB21-KOHILASKENTA!Y6-KOHILASKENTA!AH6=1,"S",0))</f>
        <v>0</v>
      </c>
      <c r="AH130" s="114">
        <f>FLOOR(KOHILASKENTA!AC21,0.5)</f>
        <v>564</v>
      </c>
      <c r="AI130" s="110" t="str">
        <f>IF(KOHILASKENTA!AE21&gt;0,"L",IF(KOHILASKENTA!AF21&gt;0,"R",0))</f>
        <v>L</v>
      </c>
      <c r="AJ130" s="110">
        <f>FLOOR(IF(KOHILASKENTA!AD34&gt;0,KOHILASKENTA!AF34,KOHILASKENTA!AF45),0.5)</f>
        <v>433</v>
      </c>
      <c r="AK130" s="115">
        <f>IF(KOHILASKENTA!AG6+KOHILASKENTA!AH6&gt;0,"F",IF(KOHILASKENTA!AE21+KOHILASKENTA!AF21-KOHILASKENTA!AC6-KOHILASKENTA!AL6=1,"S",0))</f>
        <v>0</v>
      </c>
      <c r="AL130" s="114">
        <f>FLOOR(KOHILASKENTA!AG21,0.5)</f>
        <v>0</v>
      </c>
      <c r="AM130" s="110">
        <f>IF(KOHILASKENTA!AI21&gt;0,"L",IF(KOHILASKENTA!AJ21&gt;0,"R",0))</f>
        <v>0</v>
      </c>
      <c r="AN130" s="110">
        <f>FLOOR(IF(KOHILASKENTA!AH34&gt;0,KOHILASKENTA!AJ34,KOHILASKENTA!AJ45),0.5)</f>
        <v>0</v>
      </c>
      <c r="AO130" s="115">
        <f>IF(KOHILASKENTA!AK6+KOHILASKENTA!AL6&gt;0,"F",IF(KOHILASKENTA!AI21+KOHILASKENTA!AJ21-KOHILASKENTA!AG6-KOHILASKENTA!AP6=1,"S",0))</f>
        <v>0</v>
      </c>
      <c r="AP130" s="114">
        <f>FLOOR(KOHILASKENTA!AK21,0.5)</f>
        <v>0</v>
      </c>
      <c r="AQ130" s="110">
        <f>IF(KOHILASKENTA!AM21&gt;0,"L",IF(KOHILASKENTA!AN21&gt;0,"R",0))</f>
        <v>0</v>
      </c>
      <c r="AR130" s="110">
        <f>FLOOR(IF(KOHILASKENTA!AL34&gt;0,KOHILASKENTA!AN34,KOHILASKENTA!AN45),0.5)</f>
        <v>0</v>
      </c>
      <c r="AS130" s="115">
        <f>IF(KOHILASKENTA!AO6+KOHILASKENTA!AP6&gt;0,"F",IF(KOHILASKENTA!AM21+KOHILASKENTA!AN21-KOHILASKENTA!AK6-KOHILASKENTA!AT6=1,"S",0))</f>
        <v>0</v>
      </c>
      <c r="AT130" s="114">
        <f>FLOOR(KOHILASKENTA!AO21,0.5)</f>
        <v>0</v>
      </c>
      <c r="AU130" s="110">
        <f>IF(KOHILASKENTA!AQ21&gt;0,"L",IF(KOHILASKENTA!AR21&gt;0,"R",0))</f>
        <v>0</v>
      </c>
      <c r="AV130" s="110">
        <f>FLOOR(IF(KOHILASKENTA!AP34&gt;0,KOHILASKENTA!AR34,KOHILASKENTA!AR45),0.5)</f>
        <v>0</v>
      </c>
      <c r="AW130" s="115">
        <f>IF(KOHILASKENTA!AS6+KOHILASKENTA!AT6&gt;0,"F",IF(KOHILASKENTA!AQ21+KOHILASKENTA!AR21-KOHILASKENTA!AO6-KOHILASKENTA!AX6=1,"S",0))</f>
        <v>0</v>
      </c>
      <c r="AX130" s="114">
        <f>FLOOR(KOHILASKENTA!AS21,0.5)</f>
        <v>0</v>
      </c>
      <c r="AY130" s="110">
        <f>IF(KOHILASKENTA!AU21&gt;0,"L",IF(KOHILASKENTA!AV21&gt;0,"R",0))</f>
        <v>0</v>
      </c>
      <c r="AZ130" s="110">
        <f>FLOOR(IF(KOHILASKENTA!AT34&gt;0,KOHILASKENTA!AV34,KOHILASKENTA!AV45),0.5)</f>
        <v>0</v>
      </c>
      <c r="BA130" s="115">
        <f>IF(KOHILASKENTA!AW6+KOHILASKENTA!AX6&gt;0,"F",IF(KOHILASKENTA!AU21+KOHILASKENTA!AV21-KOHILASKENTA!AS6-KOHILASKENTA!BB6=1,"S",0))</f>
        <v>0</v>
      </c>
      <c r="BB130" s="114">
        <f>FLOOR(KOHILASKENTA!AW21,0.5)</f>
        <v>0</v>
      </c>
      <c r="BC130" s="110">
        <f>IF(KOHILASKENTA!AY21&gt;0,"L",IF(KOHILASKENTA!AZ21&gt;0,"R",0))</f>
        <v>0</v>
      </c>
      <c r="BD130" s="110">
        <f>FLOOR(IF(KOHILASKENTA!AX34&gt;0,KOHILASKENTA!AZ34,KOHILASKENTA!AZ45),0.5)</f>
        <v>0</v>
      </c>
      <c r="BE130" s="115">
        <f>IF(KOHILASKENTA!BA6+KOHILASKENTA!BB6&gt;0,"F",IF(KOHILASKENTA!AY21+KOHILASKENTA!AZ21-KOHILASKENTA!AW6-KOHILASKENTA!BF6=1,"S",0))</f>
        <v>0</v>
      </c>
      <c r="BF130" s="114">
        <f>FLOOR(KOHILASKENTA!BA21,0.5)</f>
        <v>0</v>
      </c>
      <c r="BG130" s="110">
        <f>IF(KOHILASKENTA!BC21&gt;0,"L",IF(KOHILASKENTA!BD21&gt;0,"R",0))</f>
        <v>0</v>
      </c>
      <c r="BH130" s="110">
        <f>FLOOR(IF(KOHILASKENTA!BB34&gt;0,KOHILASKENTA!BD34,KOHILASKENTA!BD45),0.5)</f>
        <v>0</v>
      </c>
      <c r="BI130" s="115">
        <f>IF(KOHILASKENTA!BE6+KOHILASKENTA!BF6&gt;0,"F",IF(KOHILASKENTA!BC21+KOHILASKENTA!BD21-KOHILASKENTA!BA6-KOHILASKENTA!BJ6=1,"S",0))</f>
        <v>0</v>
      </c>
      <c r="BJ130" s="114">
        <f>FLOOR(KOHILASKENTA!BE21,0.5)</f>
        <v>0</v>
      </c>
      <c r="BK130" s="110">
        <f>IF(KOHILASKENTA!BG21&gt;0,"L",IF(KOHILASKENTA!BH21&gt;0,"R",0))</f>
        <v>0</v>
      </c>
      <c r="BL130" s="110">
        <f>FLOOR(IF(KOHILASKENTA!BF34&gt;0,KOHILASKENTA!BH34,KOHILASKENTA!BH45),0.5)</f>
        <v>0</v>
      </c>
      <c r="BM130" s="115">
        <f>IF(KOHILASKENTA!BI6+KOHILASKENTA!BJ6&gt;0,"F",IF(KOHILASKENTA!BG21+KOHILASKENTA!BH21-KOHILASKENTA!BE6-KOHILASKENTA!BN6=1,"S",0))</f>
        <v>0</v>
      </c>
      <c r="BN130" s="114">
        <f>FLOOR(KOHILASKENTA!BI21,0.5)</f>
        <v>0</v>
      </c>
      <c r="BO130" s="110">
        <f>IF(KOHILASKENTA!BK21&gt;0,"L",IF(KOHILASKENTA!BL21&gt;0,"R",0))</f>
        <v>0</v>
      </c>
      <c r="BP130" s="110">
        <f>FLOOR(IF(KOHILASKENTA!BJ34&gt;0,KOHILASKENTA!BL34,KOHILASKENTA!BL45),0.5)</f>
        <v>0</v>
      </c>
      <c r="BQ130" s="115">
        <f>IF(KOHILASKENTA!BM6+KOHILASKENTA!BN6&gt;0,"F",IF(KOHILASKENTA!BK21+KOHILASKENTA!BL21-KOHILASKENTA!BI6-KOHILASKENTA!BR6=1,"S",0))</f>
        <v>0</v>
      </c>
      <c r="BR130" s="114">
        <f>FLOOR(KOHILASKENTA!BM21,0.5)</f>
        <v>0</v>
      </c>
      <c r="BS130" s="110">
        <f>IF(KOHILASKENTA!BO21&gt;0,"L",IF(KOHILASKENTA!BP21&gt;0,"R",0))</f>
        <v>0</v>
      </c>
      <c r="BT130" s="110">
        <f>FLOOR(IF(KOHILASKENTA!BN34&gt;0,KOHILASKENTA!BP34,KOHILASKENTA!BP45),0.5)</f>
        <v>0</v>
      </c>
      <c r="BU130" s="115">
        <f>IF(KOHILASKENTA!BQ6+KOHILASKENTA!BR6&gt;0,"F",IF(KOHILASKENTA!BO21+KOHILASKENTA!BP21-KOHILASKENTA!BM6-KOHILASKENTA!BV6=1,"S",0))</f>
        <v>0</v>
      </c>
      <c r="BV130" s="114">
        <f>FLOOR(KOHILASKENTA!BQ21,0.5)</f>
        <v>0</v>
      </c>
      <c r="BW130" s="110">
        <f>IF(KOHILASKENTA!BS21&gt;0,"L",IF(KOHILASKENTA!BT21&gt;0,"R",0))</f>
        <v>0</v>
      </c>
      <c r="BX130" s="110">
        <f>FLOOR(IF(KOHILASKENTA!BR34&gt;0,KOHILASKENTA!BT34,KOHILASKENTA!BT45),0.5)</f>
        <v>0</v>
      </c>
      <c r="BY130" s="115">
        <f>IF(KOHILASKENTA!BU6+KOHILASKENTA!BV6&gt;0,"F",IF(KOHILASKENTA!BS21+KOHILASKENTA!BT21-KOHILASKENTA!BQ6-KOHILASKENTA!BZ6=1,"S",0))</f>
        <v>0</v>
      </c>
      <c r="BZ130" s="114">
        <f>FLOOR(KOHILASKENTA!BU21,0.5)</f>
        <v>0</v>
      </c>
      <c r="CA130" s="110">
        <f>IF(KOHILASKENTA!BW21&gt;0,"L",IF(KOHILASKENTA!BX21&gt;0,"R",0))</f>
        <v>0</v>
      </c>
      <c r="CB130" s="110">
        <f>FLOOR(IF(KOHILASKENTA!BV34&gt;0,KOHILASKENTA!BX34,KOHILASKENTA!BX45),0.5)</f>
        <v>0</v>
      </c>
      <c r="CC130" s="115">
        <f>IF(KOHILASKENTA!BY6+KOHILASKENTA!BZ6&gt;0,"F",IF(KOHILASKENTA!BW21+KOHILASKENTA!BX21-KOHILASKENTA!BU6-KOHILASKENTA!CD6=1,"S",0))</f>
        <v>0</v>
      </c>
      <c r="CD130" s="114">
        <f>FLOOR(KOHILASKENTA!BY21,0.5)</f>
        <v>0</v>
      </c>
      <c r="CE130" s="110">
        <f>IF(KOHILASKENTA!CA21&gt;0,"L",IF(KOHILASKENTA!CB21&gt;0,"R",0))</f>
        <v>0</v>
      </c>
      <c r="CF130" s="110">
        <f>FLOOR(IF(KOHILASKENTA!BZ34&gt;0,KOHILASKENTA!CB34,KOHILASKENTA!CB45),0.5)</f>
        <v>0</v>
      </c>
      <c r="CG130" s="115">
        <f>IF(KOHILASKENTA!CC6+KOHILASKENTA!CD6&gt;0,"F",IF(KOHILASKENTA!CA21+KOHILASKENTA!CB21-KOHILASKENTA!BY6-KOHILASKENTA!CH6=1,"S",0))</f>
        <v>0</v>
      </c>
      <c r="CH130" s="114">
        <f>FLOOR(KOHILASKENTA!CC21,0.5)</f>
        <v>0</v>
      </c>
      <c r="CI130" s="110">
        <f>IF(KOHILASKENTA!CE21&gt;0,"L",IF(KOHILASKENTA!CF21&gt;0,"R",0))</f>
        <v>0</v>
      </c>
      <c r="CJ130" s="110">
        <f>FLOOR(IF(KOHILASKENTA!CD34&gt;0,KOHILASKENTA!CF34,KOHILASKENTA!CF45),0.5)</f>
        <v>0</v>
      </c>
      <c r="CK130" s="115">
        <f>IF(KOHILASKENTA!CG6+KOHILASKENTA!CH6&gt;0,"F",IF(KOHILASKENTA!CE21+KOHILASKENTA!CF21-KOHILASKENTA!CC6-KOHILASKENTA!CL6=1,"S",0))</f>
        <v>0</v>
      </c>
      <c r="CL130" s="114">
        <f>FLOOR(KOHILASKENTA!CG21,0.5)</f>
        <v>0</v>
      </c>
      <c r="CM130" s="110">
        <f>IF(KOHILASKENTA!CI21&gt;0,"L",IF(KOHILASKENTA!CJ21&gt;0,"R",0))</f>
        <v>0</v>
      </c>
      <c r="CN130" s="110">
        <f>FLOOR(IF(KOHILASKENTA!CH34&gt;0,KOHILASKENTA!CJ34,KOHILASKENTA!CJ45),0.5)</f>
        <v>0</v>
      </c>
      <c r="CO130" s="115">
        <f>IF(KOHILASKENTA!CK6+KOHILASKENTA!CL6&gt;0,"F",IF(KOHILASKENTA!CI21+KOHILASKENTA!CJ21-KOHILASKENTA!CG6-KOHILASKENTA!CP6=1,"S",0))</f>
        <v>0</v>
      </c>
      <c r="CP130" s="114">
        <f>FLOOR(KOHILASKENTA!CK21,0.5)</f>
        <v>0</v>
      </c>
      <c r="CQ130" s="110">
        <f>IF(KOHILASKENTA!CM21&gt;0,"L",IF(KOHILASKENTA!CN21&gt;0,"R",0))</f>
        <v>0</v>
      </c>
      <c r="CR130" s="110">
        <f>FLOOR(IF(KOHILASKENTA!CL34&gt;0,KOHILASKENTA!CN34,KOHILASKENTA!CN45),0.5)</f>
        <v>0</v>
      </c>
      <c r="CS130" s="115">
        <f>IF(KOHILASKENTA!CO6+KOHILASKENTA!CP6&gt;0,"F",IF(KOHILASKENTA!CM21+KOHILASKENTA!CN21-KOHILASKENTA!CK6-KOHILASKENTA!CT6=1,"S",0))</f>
        <v>0</v>
      </c>
      <c r="CT130" s="114">
        <f>FLOOR(KOHILASKENTA!CO21,0.5)</f>
        <v>0</v>
      </c>
      <c r="CU130" s="110">
        <f>IF(KOHILASKENTA!CQ21&gt;0,"L",IF(KOHILASKENTA!CR21&gt;0,"R",0))</f>
        <v>0</v>
      </c>
      <c r="CV130" s="110">
        <f>FLOOR(IF(KOHILASKENTA!CP34&gt;0,KOHILASKENTA!CR34,KOHILASKENTA!CR45),0.5)</f>
        <v>0</v>
      </c>
      <c r="CW130" s="115">
        <f>IF(KOHILASKENTA!CS6+KOHILASKENTA!CT6&gt;0,"F",IF(KOHILASKENTA!CQ21+KOHILASKENTA!CR21-KOHILASKENTA!CO6-KOHILASKENTA!CX6=1,"S",0))</f>
        <v>0</v>
      </c>
      <c r="CX130" s="114">
        <f>FLOOR(KOHILASKENTA!CS21,0.5)</f>
        <v>0</v>
      </c>
      <c r="CY130" s="110">
        <f>IF(KOHILASKENTA!CU21&gt;0,"L",IF(KOHILASKENTA!CV21&gt;0,"R",0))</f>
        <v>0</v>
      </c>
      <c r="CZ130" s="110">
        <f>IF(KOHILASKENTA!CT34&gt;0,KOHILASKENTA!CV34,KOHILASKENTA!CV45)</f>
        <v>0</v>
      </c>
      <c r="DA130" s="115">
        <f>IF(KOHILASKENTA!CW6+KOHILASKENTA!CX6&gt;0,"F",IF(KOHILASKENTA!CU21+KOHILASKENTA!CV21-KOHILASKENTA!CS6-KOHILASKENTA!DB6=1,"S",0))</f>
        <v>0</v>
      </c>
    </row>
    <row r="131" spans="1:105">
      <c r="A131">
        <v>2</v>
      </c>
      <c r="B131">
        <f>Measures!A24</f>
        <v>2</v>
      </c>
      <c r="C131">
        <f t="shared" ref="C131:C159" si="516">IF(S131&gt;0,VLOOKUP(S131,$A$130:$B$138,2),0)</f>
        <v>1</v>
      </c>
      <c r="D131">
        <f>IF(S130&lt;S131,VLOOKUP(S131,A$71:E$79,4),0)</f>
        <v>0</v>
      </c>
      <c r="E131" s="171">
        <f t="shared" ref="E131:E149" si="517">IF(S131&lt;S132,VLOOKUP(S131,A$71:E$79,5),IF(S131&gt;S132,VLOOKUP(S131,A$71:E$79,5),0))</f>
        <v>0</v>
      </c>
      <c r="F131">
        <f t="shared" si="509"/>
        <v>27.213000000000001</v>
      </c>
      <c r="G131">
        <f t="shared" ref="G131:G159" si="518">IF(O131="F",M131,1000)</f>
        <v>1000</v>
      </c>
      <c r="H131">
        <f t="shared" ref="H131:H159" si="519">IF(M131&gt;0,K131,0)</f>
        <v>2</v>
      </c>
      <c r="I131">
        <f t="shared" ref="I131:I159" si="520">IF(M131&gt;0,M131-$AC$93,0)</f>
        <v>553</v>
      </c>
      <c r="J131">
        <f t="shared" si="510"/>
        <v>2</v>
      </c>
      <c r="K131" s="2">
        <v>2</v>
      </c>
      <c r="L131" s="17">
        <f t="shared" ref="L131:L159" si="521">IF(J131=0,0,INDEX($V$130:$AC$309,$J131,3))</f>
        <v>10</v>
      </c>
      <c r="M131" s="17">
        <f t="shared" si="511"/>
        <v>564</v>
      </c>
      <c r="N131" s="17">
        <f t="shared" si="512"/>
        <v>1930</v>
      </c>
      <c r="O131" s="17">
        <f t="shared" si="513"/>
        <v>0</v>
      </c>
      <c r="P131" s="17" t="str">
        <f t="shared" si="514"/>
        <v>L</v>
      </c>
      <c r="Q131" s="164">
        <f>IF(O131="S",0,IF(J131=0,0,INDEX($V$130:$AC$309,$J131,7)))</f>
        <v>464</v>
      </c>
      <c r="R131" s="17">
        <f t="shared" ref="R131:R159" si="522">IF(O131="S",IF(P131="L",VLOOKUP(S131,$Y$57:$AA$65,2,),VLOOKUP(S131,$Y$57:$AA$65,3)),0)</f>
        <v>0</v>
      </c>
      <c r="S131" s="18">
        <f t="shared" si="515"/>
        <v>1</v>
      </c>
      <c r="T131" s="163">
        <f>IF(Z131&gt;0,T130+1,T130+0.01)</f>
        <v>2</v>
      </c>
      <c r="U131">
        <v>2</v>
      </c>
      <c r="V131" s="110">
        <v>1</v>
      </c>
      <c r="W131" s="110"/>
      <c r="X131" s="110">
        <f>IF(Y131&gt;0,X130,0)</f>
        <v>10</v>
      </c>
      <c r="Y131" s="110">
        <f>IF(Z131&gt;0,Y130,0)</f>
        <v>1930</v>
      </c>
      <c r="Z131" s="114">
        <f>AD130</f>
        <v>564</v>
      </c>
      <c r="AA131" s="114" t="str">
        <f>AE130</f>
        <v>L</v>
      </c>
      <c r="AB131" s="114">
        <f>AF130</f>
        <v>464</v>
      </c>
      <c r="AC131" s="114">
        <f>AG130</f>
        <v>0</v>
      </c>
      <c r="AD131" s="114">
        <f>AH130</f>
        <v>564</v>
      </c>
      <c r="AE131" s="114" t="str">
        <f t="shared" ref="AE131:AE149" si="523">AI130</f>
        <v>L</v>
      </c>
      <c r="AF131" s="114">
        <f t="shared" ref="AF131:AF149" si="524">AJ130</f>
        <v>433</v>
      </c>
      <c r="AG131" s="114">
        <f t="shared" ref="AG131:AH146" si="525">AK130</f>
        <v>0</v>
      </c>
      <c r="AH131" s="114">
        <f t="shared" si="525"/>
        <v>0</v>
      </c>
      <c r="AI131" s="114">
        <f t="shared" ref="AI131:AI149" si="526">AM130</f>
        <v>0</v>
      </c>
      <c r="AJ131" s="114">
        <f t="shared" ref="AJ131:AJ149" si="527">AN130</f>
        <v>0</v>
      </c>
      <c r="AK131" s="114">
        <f t="shared" ref="AK131:AL146" si="528">AO130</f>
        <v>0</v>
      </c>
      <c r="AL131" s="114">
        <f t="shared" si="528"/>
        <v>0</v>
      </c>
      <c r="AM131" s="114">
        <f t="shared" ref="AM131:AM149" si="529">AQ130</f>
        <v>0</v>
      </c>
      <c r="AN131" s="114">
        <f t="shared" ref="AN131:AN149" si="530">AR130</f>
        <v>0</v>
      </c>
      <c r="AO131" s="114">
        <f t="shared" ref="AO131:AP146" si="531">AS130</f>
        <v>0</v>
      </c>
      <c r="AP131" s="114">
        <f t="shared" si="531"/>
        <v>0</v>
      </c>
      <c r="AQ131" s="114">
        <f t="shared" ref="AQ131:AQ149" si="532">AU130</f>
        <v>0</v>
      </c>
      <c r="AR131" s="114">
        <f t="shared" ref="AR131:AR149" si="533">AV130</f>
        <v>0</v>
      </c>
      <c r="AS131" s="114">
        <f t="shared" ref="AS131:AT146" si="534">AW130</f>
        <v>0</v>
      </c>
      <c r="AT131" s="114">
        <f t="shared" si="534"/>
        <v>0</v>
      </c>
      <c r="AU131" s="114">
        <f t="shared" ref="AU131:AU149" si="535">AY130</f>
        <v>0</v>
      </c>
      <c r="AV131" s="114">
        <f t="shared" ref="AV131:AV149" si="536">AZ130</f>
        <v>0</v>
      </c>
      <c r="AW131" s="114">
        <f t="shared" ref="AW131:AX146" si="537">BA130</f>
        <v>0</v>
      </c>
      <c r="AX131" s="114">
        <f t="shared" si="537"/>
        <v>0</v>
      </c>
      <c r="AY131" s="114">
        <f t="shared" ref="AY131:AY149" si="538">BC130</f>
        <v>0</v>
      </c>
      <c r="AZ131" s="114">
        <f t="shared" ref="AZ131:AZ149" si="539">BD130</f>
        <v>0</v>
      </c>
      <c r="BA131" s="114">
        <f t="shared" ref="BA131:BB146" si="540">BE130</f>
        <v>0</v>
      </c>
      <c r="BB131" s="114">
        <f t="shared" si="540"/>
        <v>0</v>
      </c>
      <c r="BC131" s="114">
        <f t="shared" ref="BC131:BC149" si="541">BG130</f>
        <v>0</v>
      </c>
      <c r="BD131" s="114">
        <f t="shared" ref="BD131:BD149" si="542">BH130</f>
        <v>0</v>
      </c>
      <c r="BE131" s="114">
        <f t="shared" ref="BE131:BF146" si="543">BI130</f>
        <v>0</v>
      </c>
      <c r="BF131" s="114">
        <f t="shared" si="543"/>
        <v>0</v>
      </c>
      <c r="BG131" s="114">
        <f t="shared" ref="BG131:BG149" si="544">BK130</f>
        <v>0</v>
      </c>
      <c r="BH131" s="114">
        <f t="shared" ref="BH131:BH149" si="545">BL130</f>
        <v>0</v>
      </c>
      <c r="BI131" s="114">
        <f t="shared" ref="BI131:BJ146" si="546">BM130</f>
        <v>0</v>
      </c>
      <c r="BJ131" s="114">
        <f t="shared" si="546"/>
        <v>0</v>
      </c>
      <c r="BK131" s="114">
        <f t="shared" ref="BK131:BK149" si="547">BO130</f>
        <v>0</v>
      </c>
      <c r="BL131" s="114">
        <f t="shared" ref="BL131:BL149" si="548">BP130</f>
        <v>0</v>
      </c>
      <c r="BM131" s="114">
        <f t="shared" ref="BM131:BN146" si="549">BQ130</f>
        <v>0</v>
      </c>
      <c r="BN131" s="114">
        <f t="shared" si="549"/>
        <v>0</v>
      </c>
      <c r="BO131" s="114">
        <f t="shared" ref="BO131:BO149" si="550">BS130</f>
        <v>0</v>
      </c>
      <c r="BP131" s="114">
        <f t="shared" ref="BP131:BP149" si="551">BT130</f>
        <v>0</v>
      </c>
      <c r="BQ131" s="114">
        <f t="shared" ref="BQ131:BR146" si="552">BU130</f>
        <v>0</v>
      </c>
      <c r="BR131" s="114">
        <f t="shared" si="552"/>
        <v>0</v>
      </c>
      <c r="BS131" s="114">
        <f t="shared" ref="BS131:BS149" si="553">BW130</f>
        <v>0</v>
      </c>
      <c r="BT131" s="114">
        <f t="shared" ref="BT131:BT149" si="554">BX130</f>
        <v>0</v>
      </c>
      <c r="BU131" s="114">
        <f t="shared" ref="BU131:BV146" si="555">BY130</f>
        <v>0</v>
      </c>
      <c r="BV131" s="114">
        <f t="shared" si="555"/>
        <v>0</v>
      </c>
      <c r="BW131" s="114">
        <f t="shared" ref="BW131:BW149" si="556">CA130</f>
        <v>0</v>
      </c>
      <c r="BX131" s="114">
        <f t="shared" ref="BX131:BX149" si="557">CB130</f>
        <v>0</v>
      </c>
      <c r="BY131" s="114">
        <f t="shared" ref="BY131:BZ146" si="558">CC130</f>
        <v>0</v>
      </c>
      <c r="BZ131" s="114">
        <f t="shared" si="558"/>
        <v>0</v>
      </c>
      <c r="CA131" s="114">
        <f t="shared" ref="CA131:CA149" si="559">CE130</f>
        <v>0</v>
      </c>
      <c r="CB131" s="114">
        <f t="shared" ref="CB131:CB149" si="560">CF130</f>
        <v>0</v>
      </c>
      <c r="CC131" s="114">
        <f t="shared" ref="CC131:CD146" si="561">CG130</f>
        <v>0</v>
      </c>
      <c r="CD131" s="114">
        <f t="shared" si="561"/>
        <v>0</v>
      </c>
      <c r="CE131" s="114">
        <f t="shared" ref="CE131:CE149" si="562">CI130</f>
        <v>0</v>
      </c>
      <c r="CF131" s="114">
        <f t="shared" ref="CF131:CF149" si="563">CJ130</f>
        <v>0</v>
      </c>
      <c r="CG131" s="114">
        <f t="shared" ref="CG131:CH146" si="564">CK130</f>
        <v>0</v>
      </c>
      <c r="CH131" s="114">
        <f t="shared" si="564"/>
        <v>0</v>
      </c>
      <c r="CI131" s="114">
        <f t="shared" ref="CI131:CI149" si="565">CM130</f>
        <v>0</v>
      </c>
      <c r="CJ131" s="114">
        <f t="shared" ref="CJ131:CJ149" si="566">CN130</f>
        <v>0</v>
      </c>
      <c r="CK131" s="114">
        <f t="shared" ref="CK131:CL146" si="567">CO130</f>
        <v>0</v>
      </c>
      <c r="CL131" s="114">
        <f t="shared" si="567"/>
        <v>0</v>
      </c>
      <c r="CM131" s="114">
        <f t="shared" ref="CM131:CM149" si="568">CQ130</f>
        <v>0</v>
      </c>
      <c r="CN131" s="114">
        <f t="shared" ref="CN131:CN149" si="569">CR130</f>
        <v>0</v>
      </c>
      <c r="CO131" s="114">
        <f t="shared" ref="CO131:CP146" si="570">CS130</f>
        <v>0</v>
      </c>
      <c r="CP131" s="114">
        <f t="shared" si="570"/>
        <v>0</v>
      </c>
      <c r="CQ131" s="114">
        <f t="shared" ref="CQ131:CQ149" si="571">CU130</f>
        <v>0</v>
      </c>
      <c r="CR131" s="114">
        <f t="shared" ref="CR131:CR149" si="572">CV130</f>
        <v>0</v>
      </c>
      <c r="CS131" s="114">
        <f t="shared" ref="CS131:CT146" si="573">CW130</f>
        <v>0</v>
      </c>
      <c r="CT131" s="114">
        <f t="shared" si="573"/>
        <v>0</v>
      </c>
      <c r="CU131" s="114">
        <f t="shared" ref="CU131:CU149" si="574">CY130</f>
        <v>0</v>
      </c>
      <c r="CV131" s="114">
        <f t="shared" ref="CV131:CV149" si="575">CZ130</f>
        <v>0</v>
      </c>
      <c r="CW131" s="114">
        <f t="shared" ref="CW131:CX146" si="576">DA130</f>
        <v>0</v>
      </c>
      <c r="CX131" s="114">
        <f t="shared" si="576"/>
        <v>0</v>
      </c>
      <c r="CY131" s="114">
        <f t="shared" ref="CY131:CY149" si="577">DC130</f>
        <v>0</v>
      </c>
      <c r="CZ131" s="114">
        <f t="shared" ref="CZ131:CZ149" si="578">DD130</f>
        <v>0</v>
      </c>
      <c r="DA131" s="114">
        <f t="shared" ref="DA131:DA149" si="579">DE130</f>
        <v>0</v>
      </c>
    </row>
    <row r="132" spans="1:105">
      <c r="A132">
        <v>3</v>
      </c>
      <c r="B132">
        <f>Measures!A25</f>
        <v>3</v>
      </c>
      <c r="C132">
        <f t="shared" si="516"/>
        <v>1</v>
      </c>
      <c r="D132">
        <f>IF(S131&lt;S132,VLOOKUP(S132,A$71:E$79,4),0)</f>
        <v>0</v>
      </c>
      <c r="E132" s="171">
        <f t="shared" si="517"/>
        <v>45</v>
      </c>
      <c r="F132">
        <f t="shared" si="509"/>
        <v>27.213000000000001</v>
      </c>
      <c r="G132">
        <f t="shared" si="518"/>
        <v>1000</v>
      </c>
      <c r="H132">
        <f t="shared" si="519"/>
        <v>3</v>
      </c>
      <c r="I132">
        <f t="shared" si="520"/>
        <v>553</v>
      </c>
      <c r="J132">
        <f t="shared" si="510"/>
        <v>3</v>
      </c>
      <c r="K132" s="2">
        <v>3</v>
      </c>
      <c r="L132" s="17">
        <f t="shared" si="521"/>
        <v>10</v>
      </c>
      <c r="M132" s="17">
        <f t="shared" si="511"/>
        <v>564</v>
      </c>
      <c r="N132" s="17">
        <f t="shared" si="512"/>
        <v>1930</v>
      </c>
      <c r="O132" s="17">
        <f t="shared" si="513"/>
        <v>0</v>
      </c>
      <c r="P132" s="17" t="str">
        <f t="shared" si="514"/>
        <v>L</v>
      </c>
      <c r="Q132" s="164">
        <f t="shared" ref="Q132:Q159" si="580">IF(O132="S",0,IF(J132=0,0,INDEX($V$130:$AC$309,$J132,7)))</f>
        <v>433</v>
      </c>
      <c r="R132" s="17">
        <f t="shared" si="522"/>
        <v>0</v>
      </c>
      <c r="S132" s="18">
        <f t="shared" si="515"/>
        <v>1</v>
      </c>
      <c r="T132" s="163">
        <f>IF(Z132&gt;0,FLOOR(MAX(T$130:T131)+1,1),T131+0.001)</f>
        <v>3</v>
      </c>
      <c r="U132">
        <v>3</v>
      </c>
      <c r="V132" s="110">
        <v>1</v>
      </c>
      <c r="W132" s="110"/>
      <c r="X132" s="110">
        <f t="shared" ref="X132:X149" si="581">IF(Y132&gt;0,X131,0)</f>
        <v>10</v>
      </c>
      <c r="Y132" s="110">
        <f t="shared" ref="Y132:Y149" si="582">IF(Z132&gt;0,Y131,0)</f>
        <v>1930</v>
      </c>
      <c r="Z132" s="114">
        <f t="shared" ref="Z132:Z140" si="583">AD131</f>
        <v>564</v>
      </c>
      <c r="AA132" s="114" t="str">
        <f t="shared" ref="AA132:AA140" si="584">AE131</f>
        <v>L</v>
      </c>
      <c r="AB132" s="114">
        <f t="shared" ref="AB132:AB140" si="585">AF131</f>
        <v>433</v>
      </c>
      <c r="AC132" s="114">
        <f t="shared" ref="AC132:AC140" si="586">AG131</f>
        <v>0</v>
      </c>
      <c r="AD132" s="114">
        <f t="shared" ref="AD132:AD149" si="587">AH131</f>
        <v>0</v>
      </c>
      <c r="AE132" s="114">
        <f t="shared" si="523"/>
        <v>0</v>
      </c>
      <c r="AF132" s="114">
        <f t="shared" si="524"/>
        <v>0</v>
      </c>
      <c r="AG132" s="114">
        <f t="shared" si="525"/>
        <v>0</v>
      </c>
      <c r="AH132" s="114">
        <f t="shared" si="525"/>
        <v>0</v>
      </c>
      <c r="AI132" s="114">
        <f t="shared" si="526"/>
        <v>0</v>
      </c>
      <c r="AJ132" s="114">
        <f t="shared" si="527"/>
        <v>0</v>
      </c>
      <c r="AK132" s="114">
        <f t="shared" si="528"/>
        <v>0</v>
      </c>
      <c r="AL132" s="114">
        <f t="shared" si="528"/>
        <v>0</v>
      </c>
      <c r="AM132" s="114">
        <f t="shared" si="529"/>
        <v>0</v>
      </c>
      <c r="AN132" s="114">
        <f t="shared" si="530"/>
        <v>0</v>
      </c>
      <c r="AO132" s="114">
        <f t="shared" si="531"/>
        <v>0</v>
      </c>
      <c r="AP132" s="114">
        <f t="shared" si="531"/>
        <v>0</v>
      </c>
      <c r="AQ132" s="114">
        <f t="shared" si="532"/>
        <v>0</v>
      </c>
      <c r="AR132" s="114">
        <f t="shared" si="533"/>
        <v>0</v>
      </c>
      <c r="AS132" s="114">
        <f t="shared" si="534"/>
        <v>0</v>
      </c>
      <c r="AT132" s="114">
        <f t="shared" si="534"/>
        <v>0</v>
      </c>
      <c r="AU132" s="114">
        <f t="shared" si="535"/>
        <v>0</v>
      </c>
      <c r="AV132" s="114">
        <f t="shared" si="536"/>
        <v>0</v>
      </c>
      <c r="AW132" s="114">
        <f t="shared" si="537"/>
        <v>0</v>
      </c>
      <c r="AX132" s="114">
        <f t="shared" si="537"/>
        <v>0</v>
      </c>
      <c r="AY132" s="114">
        <f t="shared" si="538"/>
        <v>0</v>
      </c>
      <c r="AZ132" s="114">
        <f t="shared" si="539"/>
        <v>0</v>
      </c>
      <c r="BA132" s="114">
        <f t="shared" si="540"/>
        <v>0</v>
      </c>
      <c r="BB132" s="114">
        <f t="shared" si="540"/>
        <v>0</v>
      </c>
      <c r="BC132" s="114">
        <f t="shared" si="541"/>
        <v>0</v>
      </c>
      <c r="BD132" s="114">
        <f t="shared" si="542"/>
        <v>0</v>
      </c>
      <c r="BE132" s="114">
        <f t="shared" si="543"/>
        <v>0</v>
      </c>
      <c r="BF132" s="114">
        <f t="shared" si="543"/>
        <v>0</v>
      </c>
      <c r="BG132" s="114">
        <f t="shared" si="544"/>
        <v>0</v>
      </c>
      <c r="BH132" s="114">
        <f t="shared" si="545"/>
        <v>0</v>
      </c>
      <c r="BI132" s="114">
        <f t="shared" si="546"/>
        <v>0</v>
      </c>
      <c r="BJ132" s="114">
        <f t="shared" si="546"/>
        <v>0</v>
      </c>
      <c r="BK132" s="114">
        <f t="shared" si="547"/>
        <v>0</v>
      </c>
      <c r="BL132" s="114">
        <f t="shared" si="548"/>
        <v>0</v>
      </c>
      <c r="BM132" s="114">
        <f t="shared" si="549"/>
        <v>0</v>
      </c>
      <c r="BN132" s="114">
        <f t="shared" si="549"/>
        <v>0</v>
      </c>
      <c r="BO132" s="114">
        <f t="shared" si="550"/>
        <v>0</v>
      </c>
      <c r="BP132" s="114">
        <f t="shared" si="551"/>
        <v>0</v>
      </c>
      <c r="BQ132" s="114">
        <f t="shared" si="552"/>
        <v>0</v>
      </c>
      <c r="BR132" s="114">
        <f t="shared" si="552"/>
        <v>0</v>
      </c>
      <c r="BS132" s="114">
        <f t="shared" si="553"/>
        <v>0</v>
      </c>
      <c r="BT132" s="114">
        <f t="shared" si="554"/>
        <v>0</v>
      </c>
      <c r="BU132" s="114">
        <f t="shared" si="555"/>
        <v>0</v>
      </c>
      <c r="BV132" s="114">
        <f t="shared" si="555"/>
        <v>0</v>
      </c>
      <c r="BW132" s="114">
        <f t="shared" si="556"/>
        <v>0</v>
      </c>
      <c r="BX132" s="114">
        <f t="shared" si="557"/>
        <v>0</v>
      </c>
      <c r="BY132" s="114">
        <f t="shared" si="558"/>
        <v>0</v>
      </c>
      <c r="BZ132" s="114">
        <f t="shared" si="558"/>
        <v>0</v>
      </c>
      <c r="CA132" s="114">
        <f t="shared" si="559"/>
        <v>0</v>
      </c>
      <c r="CB132" s="114">
        <f t="shared" si="560"/>
        <v>0</v>
      </c>
      <c r="CC132" s="114">
        <f t="shared" si="561"/>
        <v>0</v>
      </c>
      <c r="CD132" s="114">
        <f t="shared" si="561"/>
        <v>0</v>
      </c>
      <c r="CE132" s="114">
        <f t="shared" si="562"/>
        <v>0</v>
      </c>
      <c r="CF132" s="114">
        <f t="shared" si="563"/>
        <v>0</v>
      </c>
      <c r="CG132" s="114">
        <f t="shared" si="564"/>
        <v>0</v>
      </c>
      <c r="CH132" s="114">
        <f t="shared" si="564"/>
        <v>0</v>
      </c>
      <c r="CI132" s="114">
        <f t="shared" si="565"/>
        <v>0</v>
      </c>
      <c r="CJ132" s="114">
        <f t="shared" si="566"/>
        <v>0</v>
      </c>
      <c r="CK132" s="114">
        <f t="shared" si="567"/>
        <v>0</v>
      </c>
      <c r="CL132" s="114">
        <f t="shared" si="567"/>
        <v>0</v>
      </c>
      <c r="CM132" s="114">
        <f t="shared" si="568"/>
        <v>0</v>
      </c>
      <c r="CN132" s="114">
        <f t="shared" si="569"/>
        <v>0</v>
      </c>
      <c r="CO132" s="114">
        <f t="shared" si="570"/>
        <v>0</v>
      </c>
      <c r="CP132" s="114">
        <f t="shared" si="570"/>
        <v>0</v>
      </c>
      <c r="CQ132" s="114">
        <f t="shared" si="571"/>
        <v>0</v>
      </c>
      <c r="CR132" s="114">
        <f t="shared" si="572"/>
        <v>0</v>
      </c>
      <c r="CS132" s="114">
        <f t="shared" si="573"/>
        <v>0</v>
      </c>
      <c r="CT132" s="114">
        <f t="shared" si="573"/>
        <v>0</v>
      </c>
      <c r="CU132" s="114">
        <f t="shared" si="574"/>
        <v>0</v>
      </c>
      <c r="CV132" s="114">
        <f t="shared" si="575"/>
        <v>0</v>
      </c>
      <c r="CW132" s="114">
        <f t="shared" si="576"/>
        <v>0</v>
      </c>
      <c r="CX132" s="114">
        <f t="shared" si="576"/>
        <v>0</v>
      </c>
      <c r="CY132" s="114">
        <f t="shared" si="577"/>
        <v>0</v>
      </c>
      <c r="CZ132" s="114">
        <f t="shared" si="578"/>
        <v>0</v>
      </c>
      <c r="DA132" s="114">
        <f t="shared" si="579"/>
        <v>0</v>
      </c>
    </row>
    <row r="133" spans="1:105">
      <c r="A133">
        <v>4</v>
      </c>
      <c r="B133">
        <f>Measures!A26</f>
        <v>4</v>
      </c>
      <c r="C133">
        <f t="shared" si="516"/>
        <v>2</v>
      </c>
      <c r="D133">
        <f>IF(S132&lt;S133,VLOOKUP(S133,A$71:E$79,4),0)</f>
        <v>45</v>
      </c>
      <c r="E133" s="171">
        <f t="shared" si="517"/>
        <v>0</v>
      </c>
      <c r="F133">
        <f t="shared" si="509"/>
        <v>38.021000000000001</v>
      </c>
      <c r="G133">
        <f t="shared" si="518"/>
        <v>1000</v>
      </c>
      <c r="H133">
        <f t="shared" si="519"/>
        <v>4</v>
      </c>
      <c r="I133">
        <f t="shared" si="520"/>
        <v>777</v>
      </c>
      <c r="J133">
        <f t="shared" si="510"/>
        <v>21</v>
      </c>
      <c r="K133" s="2">
        <v>4</v>
      </c>
      <c r="L133" s="17">
        <f t="shared" si="521"/>
        <v>10</v>
      </c>
      <c r="M133" s="17">
        <f t="shared" si="511"/>
        <v>788</v>
      </c>
      <c r="N133" s="17">
        <f t="shared" si="512"/>
        <v>1930</v>
      </c>
      <c r="O133" s="17">
        <f t="shared" si="513"/>
        <v>0</v>
      </c>
      <c r="P133" s="17" t="str">
        <f t="shared" si="514"/>
        <v>R</v>
      </c>
      <c r="Q133" s="164">
        <f t="shared" si="580"/>
        <v>471</v>
      </c>
      <c r="R133" s="17">
        <f t="shared" si="522"/>
        <v>0</v>
      </c>
      <c r="S133" s="18">
        <f t="shared" si="515"/>
        <v>2</v>
      </c>
      <c r="T133" s="163">
        <f>IF(Z133&gt;0,FLOOR(MAX(T$130:T132)+1,1),T132+0.001)</f>
        <v>3.0009999999999999</v>
      </c>
      <c r="U133">
        <v>4</v>
      </c>
      <c r="V133" s="110">
        <v>1</v>
      </c>
      <c r="W133" s="110"/>
      <c r="X133" s="110">
        <f t="shared" si="581"/>
        <v>0</v>
      </c>
      <c r="Y133" s="110">
        <f t="shared" si="582"/>
        <v>0</v>
      </c>
      <c r="Z133" s="114">
        <f t="shared" si="583"/>
        <v>0</v>
      </c>
      <c r="AA133" s="114">
        <f t="shared" si="584"/>
        <v>0</v>
      </c>
      <c r="AB133" s="114">
        <f t="shared" si="585"/>
        <v>0</v>
      </c>
      <c r="AC133" s="114">
        <f t="shared" si="586"/>
        <v>0</v>
      </c>
      <c r="AD133" s="114">
        <f t="shared" si="587"/>
        <v>0</v>
      </c>
      <c r="AE133" s="114">
        <f t="shared" si="523"/>
        <v>0</v>
      </c>
      <c r="AF133" s="114">
        <f t="shared" si="524"/>
        <v>0</v>
      </c>
      <c r="AG133" s="114">
        <f t="shared" si="525"/>
        <v>0</v>
      </c>
      <c r="AH133" s="114">
        <f t="shared" si="525"/>
        <v>0</v>
      </c>
      <c r="AI133" s="114">
        <f t="shared" si="526"/>
        <v>0</v>
      </c>
      <c r="AJ133" s="114">
        <f t="shared" si="527"/>
        <v>0</v>
      </c>
      <c r="AK133" s="114">
        <f t="shared" si="528"/>
        <v>0</v>
      </c>
      <c r="AL133" s="114">
        <f t="shared" si="528"/>
        <v>0</v>
      </c>
      <c r="AM133" s="114">
        <f t="shared" si="529"/>
        <v>0</v>
      </c>
      <c r="AN133" s="114">
        <f t="shared" si="530"/>
        <v>0</v>
      </c>
      <c r="AO133" s="114">
        <f t="shared" si="531"/>
        <v>0</v>
      </c>
      <c r="AP133" s="114">
        <f t="shared" si="531"/>
        <v>0</v>
      </c>
      <c r="AQ133" s="114">
        <f t="shared" si="532"/>
        <v>0</v>
      </c>
      <c r="AR133" s="114">
        <f t="shared" si="533"/>
        <v>0</v>
      </c>
      <c r="AS133" s="114">
        <f t="shared" si="534"/>
        <v>0</v>
      </c>
      <c r="AT133" s="114">
        <f t="shared" si="534"/>
        <v>0</v>
      </c>
      <c r="AU133" s="114">
        <f t="shared" si="535"/>
        <v>0</v>
      </c>
      <c r="AV133" s="114">
        <f t="shared" si="536"/>
        <v>0</v>
      </c>
      <c r="AW133" s="114">
        <f t="shared" si="537"/>
        <v>0</v>
      </c>
      <c r="AX133" s="114">
        <f t="shared" si="537"/>
        <v>0</v>
      </c>
      <c r="AY133" s="114">
        <f t="shared" si="538"/>
        <v>0</v>
      </c>
      <c r="AZ133" s="114">
        <f t="shared" si="539"/>
        <v>0</v>
      </c>
      <c r="BA133" s="114">
        <f t="shared" si="540"/>
        <v>0</v>
      </c>
      <c r="BB133" s="114">
        <f t="shared" si="540"/>
        <v>0</v>
      </c>
      <c r="BC133" s="114">
        <f t="shared" si="541"/>
        <v>0</v>
      </c>
      <c r="BD133" s="114">
        <f t="shared" si="542"/>
        <v>0</v>
      </c>
      <c r="BE133" s="114">
        <f t="shared" si="543"/>
        <v>0</v>
      </c>
      <c r="BF133" s="114">
        <f t="shared" si="543"/>
        <v>0</v>
      </c>
      <c r="BG133" s="114">
        <f t="shared" si="544"/>
        <v>0</v>
      </c>
      <c r="BH133" s="114">
        <f t="shared" si="545"/>
        <v>0</v>
      </c>
      <c r="BI133" s="114">
        <f t="shared" si="546"/>
        <v>0</v>
      </c>
      <c r="BJ133" s="114">
        <f t="shared" si="546"/>
        <v>0</v>
      </c>
      <c r="BK133" s="114">
        <f t="shared" si="547"/>
        <v>0</v>
      </c>
      <c r="BL133" s="114">
        <f t="shared" si="548"/>
        <v>0</v>
      </c>
      <c r="BM133" s="114">
        <f t="shared" si="549"/>
        <v>0</v>
      </c>
      <c r="BN133" s="114">
        <f t="shared" si="549"/>
        <v>0</v>
      </c>
      <c r="BO133" s="114">
        <f t="shared" si="550"/>
        <v>0</v>
      </c>
      <c r="BP133" s="114">
        <f t="shared" si="551"/>
        <v>0</v>
      </c>
      <c r="BQ133" s="114">
        <f t="shared" si="552"/>
        <v>0</v>
      </c>
      <c r="BR133" s="114">
        <f t="shared" si="552"/>
        <v>0</v>
      </c>
      <c r="BS133" s="114">
        <f t="shared" si="553"/>
        <v>0</v>
      </c>
      <c r="BT133" s="114">
        <f t="shared" si="554"/>
        <v>0</v>
      </c>
      <c r="BU133" s="114">
        <f t="shared" si="555"/>
        <v>0</v>
      </c>
      <c r="BV133" s="114">
        <f t="shared" si="555"/>
        <v>0</v>
      </c>
      <c r="BW133" s="114">
        <f t="shared" si="556"/>
        <v>0</v>
      </c>
      <c r="BX133" s="114">
        <f t="shared" si="557"/>
        <v>0</v>
      </c>
      <c r="BY133" s="114">
        <f t="shared" si="558"/>
        <v>0</v>
      </c>
      <c r="BZ133" s="114">
        <f t="shared" si="558"/>
        <v>0</v>
      </c>
      <c r="CA133" s="114">
        <f t="shared" si="559"/>
        <v>0</v>
      </c>
      <c r="CB133" s="114">
        <f t="shared" si="560"/>
        <v>0</v>
      </c>
      <c r="CC133" s="114">
        <f t="shared" si="561"/>
        <v>0</v>
      </c>
      <c r="CD133" s="114">
        <f t="shared" si="561"/>
        <v>0</v>
      </c>
      <c r="CE133" s="114">
        <f t="shared" si="562"/>
        <v>0</v>
      </c>
      <c r="CF133" s="114">
        <f t="shared" si="563"/>
        <v>0</v>
      </c>
      <c r="CG133" s="114">
        <f t="shared" si="564"/>
        <v>0</v>
      </c>
      <c r="CH133" s="114">
        <f t="shared" si="564"/>
        <v>0</v>
      </c>
      <c r="CI133" s="114">
        <f t="shared" si="565"/>
        <v>0</v>
      </c>
      <c r="CJ133" s="114">
        <f t="shared" si="566"/>
        <v>0</v>
      </c>
      <c r="CK133" s="114">
        <f t="shared" si="567"/>
        <v>0</v>
      </c>
      <c r="CL133" s="114">
        <f t="shared" si="567"/>
        <v>0</v>
      </c>
      <c r="CM133" s="114">
        <f t="shared" si="568"/>
        <v>0</v>
      </c>
      <c r="CN133" s="114">
        <f t="shared" si="569"/>
        <v>0</v>
      </c>
      <c r="CO133" s="114">
        <f t="shared" si="570"/>
        <v>0</v>
      </c>
      <c r="CP133" s="114">
        <f t="shared" si="570"/>
        <v>0</v>
      </c>
      <c r="CQ133" s="114">
        <f t="shared" si="571"/>
        <v>0</v>
      </c>
      <c r="CR133" s="114">
        <f t="shared" si="572"/>
        <v>0</v>
      </c>
      <c r="CS133" s="114">
        <f t="shared" si="573"/>
        <v>0</v>
      </c>
      <c r="CT133" s="114">
        <f t="shared" si="573"/>
        <v>0</v>
      </c>
      <c r="CU133" s="114">
        <f t="shared" si="574"/>
        <v>0</v>
      </c>
      <c r="CV133" s="114">
        <f t="shared" si="575"/>
        <v>0</v>
      </c>
      <c r="CW133" s="114">
        <f t="shared" si="576"/>
        <v>0</v>
      </c>
      <c r="CX133" s="114">
        <f t="shared" si="576"/>
        <v>0</v>
      </c>
      <c r="CY133" s="114">
        <f t="shared" si="577"/>
        <v>0</v>
      </c>
      <c r="CZ133" s="114">
        <f t="shared" si="578"/>
        <v>0</v>
      </c>
      <c r="DA133" s="114">
        <f t="shared" si="579"/>
        <v>0</v>
      </c>
    </row>
    <row r="134" spans="1:105">
      <c r="A134">
        <v>5</v>
      </c>
      <c r="B134">
        <f>Measures!A27</f>
        <v>5</v>
      </c>
      <c r="C134">
        <f t="shared" si="516"/>
        <v>2</v>
      </c>
      <c r="D134">
        <f>IF(S133&lt;S134,VLOOKUP(S134,A$71:E$79,4),0)</f>
        <v>0</v>
      </c>
      <c r="E134" s="171">
        <f t="shared" si="517"/>
        <v>0</v>
      </c>
      <c r="F134">
        <f t="shared" si="509"/>
        <v>38.021000000000001</v>
      </c>
      <c r="G134">
        <f t="shared" si="518"/>
        <v>1000</v>
      </c>
      <c r="H134">
        <f t="shared" si="519"/>
        <v>5</v>
      </c>
      <c r="I134">
        <f t="shared" si="520"/>
        <v>777</v>
      </c>
      <c r="J134">
        <f t="shared" si="510"/>
        <v>22</v>
      </c>
      <c r="K134" s="2">
        <v>5</v>
      </c>
      <c r="L134" s="17">
        <f t="shared" si="521"/>
        <v>10</v>
      </c>
      <c r="M134" s="17">
        <f t="shared" si="511"/>
        <v>788</v>
      </c>
      <c r="N134" s="17">
        <f t="shared" si="512"/>
        <v>1930</v>
      </c>
      <c r="O134" s="17">
        <f t="shared" si="513"/>
        <v>0</v>
      </c>
      <c r="P134" s="17" t="str">
        <f t="shared" si="514"/>
        <v>R</v>
      </c>
      <c r="Q134" s="164">
        <f t="shared" si="580"/>
        <v>502</v>
      </c>
      <c r="R134" s="17">
        <f t="shared" si="522"/>
        <v>0</v>
      </c>
      <c r="S134" s="18">
        <f t="shared" si="515"/>
        <v>2</v>
      </c>
      <c r="T134" s="163">
        <f>IF(Z134&gt;0,FLOOR(MAX(T$130:T133)+1,1),T133+0.001)</f>
        <v>3.0019999999999998</v>
      </c>
      <c r="U134">
        <v>5</v>
      </c>
      <c r="V134" s="110">
        <v>1</v>
      </c>
      <c r="W134" s="110"/>
      <c r="X134" s="110">
        <f t="shared" si="581"/>
        <v>0</v>
      </c>
      <c r="Y134" s="110">
        <f t="shared" si="582"/>
        <v>0</v>
      </c>
      <c r="Z134" s="114">
        <f t="shared" si="583"/>
        <v>0</v>
      </c>
      <c r="AA134" s="114">
        <f t="shared" si="584"/>
        <v>0</v>
      </c>
      <c r="AB134" s="114">
        <f t="shared" si="585"/>
        <v>0</v>
      </c>
      <c r="AC134" s="114">
        <f t="shared" si="586"/>
        <v>0</v>
      </c>
      <c r="AD134" s="114">
        <f t="shared" si="587"/>
        <v>0</v>
      </c>
      <c r="AE134" s="114">
        <f t="shared" si="523"/>
        <v>0</v>
      </c>
      <c r="AF134" s="114">
        <f t="shared" si="524"/>
        <v>0</v>
      </c>
      <c r="AG134" s="114">
        <f t="shared" si="525"/>
        <v>0</v>
      </c>
      <c r="AH134" s="114">
        <f t="shared" si="525"/>
        <v>0</v>
      </c>
      <c r="AI134" s="114">
        <f t="shared" si="526"/>
        <v>0</v>
      </c>
      <c r="AJ134" s="114">
        <f t="shared" si="527"/>
        <v>0</v>
      </c>
      <c r="AK134" s="114">
        <f t="shared" si="528"/>
        <v>0</v>
      </c>
      <c r="AL134" s="114">
        <f t="shared" si="528"/>
        <v>0</v>
      </c>
      <c r="AM134" s="114">
        <f t="shared" si="529"/>
        <v>0</v>
      </c>
      <c r="AN134" s="114">
        <f t="shared" si="530"/>
        <v>0</v>
      </c>
      <c r="AO134" s="114">
        <f t="shared" si="531"/>
        <v>0</v>
      </c>
      <c r="AP134" s="114">
        <f t="shared" si="531"/>
        <v>0</v>
      </c>
      <c r="AQ134" s="114">
        <f t="shared" si="532"/>
        <v>0</v>
      </c>
      <c r="AR134" s="114">
        <f t="shared" si="533"/>
        <v>0</v>
      </c>
      <c r="AS134" s="114">
        <f t="shared" si="534"/>
        <v>0</v>
      </c>
      <c r="AT134" s="114">
        <f t="shared" si="534"/>
        <v>0</v>
      </c>
      <c r="AU134" s="114">
        <f t="shared" si="535"/>
        <v>0</v>
      </c>
      <c r="AV134" s="114">
        <f t="shared" si="536"/>
        <v>0</v>
      </c>
      <c r="AW134" s="114">
        <f t="shared" si="537"/>
        <v>0</v>
      </c>
      <c r="AX134" s="114">
        <f t="shared" si="537"/>
        <v>0</v>
      </c>
      <c r="AY134" s="114">
        <f t="shared" si="538"/>
        <v>0</v>
      </c>
      <c r="AZ134" s="114">
        <f t="shared" si="539"/>
        <v>0</v>
      </c>
      <c r="BA134" s="114">
        <f t="shared" si="540"/>
        <v>0</v>
      </c>
      <c r="BB134" s="114">
        <f t="shared" si="540"/>
        <v>0</v>
      </c>
      <c r="BC134" s="114">
        <f t="shared" si="541"/>
        <v>0</v>
      </c>
      <c r="BD134" s="114">
        <f t="shared" si="542"/>
        <v>0</v>
      </c>
      <c r="BE134" s="114">
        <f t="shared" si="543"/>
        <v>0</v>
      </c>
      <c r="BF134" s="114">
        <f t="shared" si="543"/>
        <v>0</v>
      </c>
      <c r="BG134" s="114">
        <f t="shared" si="544"/>
        <v>0</v>
      </c>
      <c r="BH134" s="114">
        <f t="shared" si="545"/>
        <v>0</v>
      </c>
      <c r="BI134" s="114">
        <f t="shared" si="546"/>
        <v>0</v>
      </c>
      <c r="BJ134" s="114">
        <f t="shared" si="546"/>
        <v>0</v>
      </c>
      <c r="BK134" s="114">
        <f t="shared" si="547"/>
        <v>0</v>
      </c>
      <c r="BL134" s="114">
        <f t="shared" si="548"/>
        <v>0</v>
      </c>
      <c r="BM134" s="114">
        <f t="shared" si="549"/>
        <v>0</v>
      </c>
      <c r="BN134" s="114">
        <f t="shared" si="549"/>
        <v>0</v>
      </c>
      <c r="BO134" s="114">
        <f t="shared" si="550"/>
        <v>0</v>
      </c>
      <c r="BP134" s="114">
        <f t="shared" si="551"/>
        <v>0</v>
      </c>
      <c r="BQ134" s="114">
        <f t="shared" si="552"/>
        <v>0</v>
      </c>
      <c r="BR134" s="114">
        <f t="shared" si="552"/>
        <v>0</v>
      </c>
      <c r="BS134" s="114">
        <f t="shared" si="553"/>
        <v>0</v>
      </c>
      <c r="BT134" s="114">
        <f t="shared" si="554"/>
        <v>0</v>
      </c>
      <c r="BU134" s="114">
        <f t="shared" si="555"/>
        <v>0</v>
      </c>
      <c r="BV134" s="114">
        <f t="shared" si="555"/>
        <v>0</v>
      </c>
      <c r="BW134" s="114">
        <f t="shared" si="556"/>
        <v>0</v>
      </c>
      <c r="BX134" s="114">
        <f t="shared" si="557"/>
        <v>0</v>
      </c>
      <c r="BY134" s="114">
        <f t="shared" si="558"/>
        <v>0</v>
      </c>
      <c r="BZ134" s="114">
        <f t="shared" si="558"/>
        <v>0</v>
      </c>
      <c r="CA134" s="114">
        <f t="shared" si="559"/>
        <v>0</v>
      </c>
      <c r="CB134" s="114">
        <f t="shared" si="560"/>
        <v>0</v>
      </c>
      <c r="CC134" s="114">
        <f t="shared" si="561"/>
        <v>0</v>
      </c>
      <c r="CD134" s="114">
        <f t="shared" si="561"/>
        <v>0</v>
      </c>
      <c r="CE134" s="114">
        <f t="shared" si="562"/>
        <v>0</v>
      </c>
      <c r="CF134" s="114">
        <f t="shared" si="563"/>
        <v>0</v>
      </c>
      <c r="CG134" s="114">
        <f t="shared" si="564"/>
        <v>0</v>
      </c>
      <c r="CH134" s="114">
        <f t="shared" si="564"/>
        <v>0</v>
      </c>
      <c r="CI134" s="114">
        <f t="shared" si="565"/>
        <v>0</v>
      </c>
      <c r="CJ134" s="114">
        <f t="shared" si="566"/>
        <v>0</v>
      </c>
      <c r="CK134" s="114">
        <f t="shared" si="567"/>
        <v>0</v>
      </c>
      <c r="CL134" s="114">
        <f t="shared" si="567"/>
        <v>0</v>
      </c>
      <c r="CM134" s="114">
        <f t="shared" si="568"/>
        <v>0</v>
      </c>
      <c r="CN134" s="114">
        <f t="shared" si="569"/>
        <v>0</v>
      </c>
      <c r="CO134" s="114">
        <f t="shared" si="570"/>
        <v>0</v>
      </c>
      <c r="CP134" s="114">
        <f t="shared" si="570"/>
        <v>0</v>
      </c>
      <c r="CQ134" s="114">
        <f t="shared" si="571"/>
        <v>0</v>
      </c>
      <c r="CR134" s="114">
        <f t="shared" si="572"/>
        <v>0</v>
      </c>
      <c r="CS134" s="114">
        <f t="shared" si="573"/>
        <v>0</v>
      </c>
      <c r="CT134" s="114">
        <f t="shared" si="573"/>
        <v>0</v>
      </c>
      <c r="CU134" s="114">
        <f t="shared" si="574"/>
        <v>0</v>
      </c>
      <c r="CV134" s="114">
        <f t="shared" si="575"/>
        <v>0</v>
      </c>
      <c r="CW134" s="114">
        <f t="shared" si="576"/>
        <v>0</v>
      </c>
      <c r="CX134" s="114">
        <f t="shared" si="576"/>
        <v>0</v>
      </c>
      <c r="CY134" s="114">
        <f t="shared" si="577"/>
        <v>0</v>
      </c>
      <c r="CZ134" s="114">
        <f t="shared" si="578"/>
        <v>0</v>
      </c>
      <c r="DA134" s="114">
        <f t="shared" si="579"/>
        <v>0</v>
      </c>
    </row>
    <row r="135" spans="1:105">
      <c r="A135">
        <v>6</v>
      </c>
      <c r="B135">
        <f>Measures!A28</f>
        <v>6</v>
      </c>
      <c r="C135">
        <f t="shared" si="516"/>
        <v>2</v>
      </c>
      <c r="D135">
        <f>IF(S134&lt;S135,VLOOKUP(S135,A$71:E$79,4),0)</f>
        <v>0</v>
      </c>
      <c r="E135" s="171">
        <f t="shared" si="517"/>
        <v>0</v>
      </c>
      <c r="F135">
        <f t="shared" si="509"/>
        <v>38.021000000000001</v>
      </c>
      <c r="G135">
        <f t="shared" si="518"/>
        <v>1000</v>
      </c>
      <c r="H135">
        <f t="shared" si="519"/>
        <v>6</v>
      </c>
      <c r="I135">
        <f t="shared" si="520"/>
        <v>777</v>
      </c>
      <c r="J135">
        <f t="shared" si="510"/>
        <v>23</v>
      </c>
      <c r="K135" s="2">
        <v>6</v>
      </c>
      <c r="L135" s="17">
        <f t="shared" si="521"/>
        <v>10</v>
      </c>
      <c r="M135" s="17">
        <f t="shared" si="511"/>
        <v>788</v>
      </c>
      <c r="N135" s="17">
        <f t="shared" si="512"/>
        <v>1930</v>
      </c>
      <c r="O135" s="17">
        <f t="shared" si="513"/>
        <v>0</v>
      </c>
      <c r="P135" s="17" t="str">
        <f t="shared" si="514"/>
        <v>R</v>
      </c>
      <c r="Q135" s="164">
        <f t="shared" si="580"/>
        <v>533</v>
      </c>
      <c r="R135" s="17">
        <f t="shared" si="522"/>
        <v>0</v>
      </c>
      <c r="S135" s="18">
        <f t="shared" si="515"/>
        <v>2</v>
      </c>
      <c r="T135" s="163">
        <f>IF(Z135&gt;0,FLOOR(MAX(T$130:T134)+1,1),T134+0.001)</f>
        <v>3.0029999999999997</v>
      </c>
      <c r="U135">
        <v>6</v>
      </c>
      <c r="V135" s="110">
        <v>1</v>
      </c>
      <c r="W135" s="110"/>
      <c r="X135" s="110">
        <f t="shared" si="581"/>
        <v>0</v>
      </c>
      <c r="Y135" s="110">
        <f t="shared" si="582"/>
        <v>0</v>
      </c>
      <c r="Z135" s="114">
        <f t="shared" si="583"/>
        <v>0</v>
      </c>
      <c r="AA135" s="114">
        <f t="shared" si="584"/>
        <v>0</v>
      </c>
      <c r="AB135" s="114">
        <f t="shared" si="585"/>
        <v>0</v>
      </c>
      <c r="AC135" s="114">
        <f t="shared" si="586"/>
        <v>0</v>
      </c>
      <c r="AD135" s="114">
        <f t="shared" si="587"/>
        <v>0</v>
      </c>
      <c r="AE135" s="114">
        <f t="shared" si="523"/>
        <v>0</v>
      </c>
      <c r="AF135" s="114">
        <f t="shared" si="524"/>
        <v>0</v>
      </c>
      <c r="AG135" s="114">
        <f t="shared" si="525"/>
        <v>0</v>
      </c>
      <c r="AH135" s="114">
        <f t="shared" si="525"/>
        <v>0</v>
      </c>
      <c r="AI135" s="114">
        <f t="shared" si="526"/>
        <v>0</v>
      </c>
      <c r="AJ135" s="114">
        <f t="shared" si="527"/>
        <v>0</v>
      </c>
      <c r="AK135" s="114">
        <f t="shared" si="528"/>
        <v>0</v>
      </c>
      <c r="AL135" s="114">
        <f t="shared" si="528"/>
        <v>0</v>
      </c>
      <c r="AM135" s="114">
        <f t="shared" si="529"/>
        <v>0</v>
      </c>
      <c r="AN135" s="114">
        <f t="shared" si="530"/>
        <v>0</v>
      </c>
      <c r="AO135" s="114">
        <f t="shared" si="531"/>
        <v>0</v>
      </c>
      <c r="AP135" s="114">
        <f t="shared" si="531"/>
        <v>0</v>
      </c>
      <c r="AQ135" s="114">
        <f t="shared" si="532"/>
        <v>0</v>
      </c>
      <c r="AR135" s="114">
        <f t="shared" si="533"/>
        <v>0</v>
      </c>
      <c r="AS135" s="114">
        <f t="shared" si="534"/>
        <v>0</v>
      </c>
      <c r="AT135" s="114">
        <f t="shared" si="534"/>
        <v>0</v>
      </c>
      <c r="AU135" s="114">
        <f t="shared" si="535"/>
        <v>0</v>
      </c>
      <c r="AV135" s="114">
        <f t="shared" si="536"/>
        <v>0</v>
      </c>
      <c r="AW135" s="114">
        <f t="shared" si="537"/>
        <v>0</v>
      </c>
      <c r="AX135" s="114">
        <f t="shared" si="537"/>
        <v>0</v>
      </c>
      <c r="AY135" s="114">
        <f t="shared" si="538"/>
        <v>0</v>
      </c>
      <c r="AZ135" s="114">
        <f t="shared" si="539"/>
        <v>0</v>
      </c>
      <c r="BA135" s="114">
        <f t="shared" si="540"/>
        <v>0</v>
      </c>
      <c r="BB135" s="114">
        <f t="shared" si="540"/>
        <v>0</v>
      </c>
      <c r="BC135" s="114">
        <f t="shared" si="541"/>
        <v>0</v>
      </c>
      <c r="BD135" s="114">
        <f t="shared" si="542"/>
        <v>0</v>
      </c>
      <c r="BE135" s="114">
        <f t="shared" si="543"/>
        <v>0</v>
      </c>
      <c r="BF135" s="114">
        <f t="shared" si="543"/>
        <v>0</v>
      </c>
      <c r="BG135" s="114">
        <f t="shared" si="544"/>
        <v>0</v>
      </c>
      <c r="BH135" s="114">
        <f t="shared" si="545"/>
        <v>0</v>
      </c>
      <c r="BI135" s="114">
        <f t="shared" si="546"/>
        <v>0</v>
      </c>
      <c r="BJ135" s="114">
        <f t="shared" si="546"/>
        <v>0</v>
      </c>
      <c r="BK135" s="114">
        <f t="shared" si="547"/>
        <v>0</v>
      </c>
      <c r="BL135" s="114">
        <f t="shared" si="548"/>
        <v>0</v>
      </c>
      <c r="BM135" s="114">
        <f t="shared" si="549"/>
        <v>0</v>
      </c>
      <c r="BN135" s="114">
        <f t="shared" si="549"/>
        <v>0</v>
      </c>
      <c r="BO135" s="114">
        <f t="shared" si="550"/>
        <v>0</v>
      </c>
      <c r="BP135" s="114">
        <f t="shared" si="551"/>
        <v>0</v>
      </c>
      <c r="BQ135" s="114">
        <f t="shared" si="552"/>
        <v>0</v>
      </c>
      <c r="BR135" s="114">
        <f t="shared" si="552"/>
        <v>0</v>
      </c>
      <c r="BS135" s="114">
        <f t="shared" si="553"/>
        <v>0</v>
      </c>
      <c r="BT135" s="114">
        <f t="shared" si="554"/>
        <v>0</v>
      </c>
      <c r="BU135" s="114">
        <f t="shared" si="555"/>
        <v>0</v>
      </c>
      <c r="BV135" s="114">
        <f t="shared" si="555"/>
        <v>0</v>
      </c>
      <c r="BW135" s="114">
        <f t="shared" si="556"/>
        <v>0</v>
      </c>
      <c r="BX135" s="114">
        <f t="shared" si="557"/>
        <v>0</v>
      </c>
      <c r="BY135" s="114">
        <f t="shared" si="558"/>
        <v>0</v>
      </c>
      <c r="BZ135" s="114">
        <f t="shared" si="558"/>
        <v>0</v>
      </c>
      <c r="CA135" s="114">
        <f t="shared" si="559"/>
        <v>0</v>
      </c>
      <c r="CB135" s="114">
        <f t="shared" si="560"/>
        <v>0</v>
      </c>
      <c r="CC135" s="114">
        <f t="shared" si="561"/>
        <v>0</v>
      </c>
      <c r="CD135" s="114">
        <f t="shared" si="561"/>
        <v>0</v>
      </c>
      <c r="CE135" s="114">
        <f t="shared" si="562"/>
        <v>0</v>
      </c>
      <c r="CF135" s="114">
        <f t="shared" si="563"/>
        <v>0</v>
      </c>
      <c r="CG135" s="114">
        <f t="shared" si="564"/>
        <v>0</v>
      </c>
      <c r="CH135" s="114">
        <f t="shared" si="564"/>
        <v>0</v>
      </c>
      <c r="CI135" s="114">
        <f t="shared" si="565"/>
        <v>0</v>
      </c>
      <c r="CJ135" s="114">
        <f t="shared" si="566"/>
        <v>0</v>
      </c>
      <c r="CK135" s="114">
        <f t="shared" si="567"/>
        <v>0</v>
      </c>
      <c r="CL135" s="114">
        <f t="shared" si="567"/>
        <v>0</v>
      </c>
      <c r="CM135" s="114">
        <f t="shared" si="568"/>
        <v>0</v>
      </c>
      <c r="CN135" s="114">
        <f t="shared" si="569"/>
        <v>0</v>
      </c>
      <c r="CO135" s="114">
        <f t="shared" si="570"/>
        <v>0</v>
      </c>
      <c r="CP135" s="114">
        <f t="shared" si="570"/>
        <v>0</v>
      </c>
      <c r="CQ135" s="114">
        <f t="shared" si="571"/>
        <v>0</v>
      </c>
      <c r="CR135" s="114">
        <f t="shared" si="572"/>
        <v>0</v>
      </c>
      <c r="CS135" s="114">
        <f t="shared" si="573"/>
        <v>0</v>
      </c>
      <c r="CT135" s="114">
        <f t="shared" si="573"/>
        <v>0</v>
      </c>
      <c r="CU135" s="114">
        <f t="shared" si="574"/>
        <v>0</v>
      </c>
      <c r="CV135" s="114">
        <f t="shared" si="575"/>
        <v>0</v>
      </c>
      <c r="CW135" s="114">
        <f t="shared" si="576"/>
        <v>0</v>
      </c>
      <c r="CX135" s="114">
        <f t="shared" si="576"/>
        <v>0</v>
      </c>
      <c r="CY135" s="114">
        <f t="shared" si="577"/>
        <v>0</v>
      </c>
      <c r="CZ135" s="114">
        <f t="shared" si="578"/>
        <v>0</v>
      </c>
      <c r="DA135" s="114">
        <f t="shared" si="579"/>
        <v>0</v>
      </c>
    </row>
    <row r="136" spans="1:105">
      <c r="A136">
        <v>7</v>
      </c>
      <c r="B136">
        <f>Measures!A29</f>
        <v>7</v>
      </c>
      <c r="C136">
        <f t="shared" si="516"/>
        <v>2</v>
      </c>
      <c r="D136">
        <f t="shared" ref="D136:D149" si="588">IF(S135&lt;S136,VLOOKUP(S136,A$71:E$79,4),0)</f>
        <v>0</v>
      </c>
      <c r="E136" s="171">
        <f t="shared" si="517"/>
        <v>0</v>
      </c>
      <c r="F136">
        <f t="shared" si="509"/>
        <v>38.021000000000001</v>
      </c>
      <c r="G136">
        <f t="shared" si="518"/>
        <v>1000</v>
      </c>
      <c r="H136">
        <f t="shared" si="519"/>
        <v>7</v>
      </c>
      <c r="I136">
        <f t="shared" si="520"/>
        <v>777</v>
      </c>
      <c r="J136">
        <f t="shared" si="510"/>
        <v>24</v>
      </c>
      <c r="K136" s="2">
        <v>7</v>
      </c>
      <c r="L136" s="17">
        <f t="shared" si="521"/>
        <v>10</v>
      </c>
      <c r="M136" s="17">
        <f t="shared" si="511"/>
        <v>788</v>
      </c>
      <c r="N136" s="17">
        <f t="shared" si="512"/>
        <v>1930</v>
      </c>
      <c r="O136" s="17">
        <f t="shared" si="513"/>
        <v>0</v>
      </c>
      <c r="P136" s="17" t="str">
        <f t="shared" si="514"/>
        <v>R</v>
      </c>
      <c r="Q136" s="164">
        <f t="shared" si="580"/>
        <v>564</v>
      </c>
      <c r="R136" s="17">
        <f t="shared" si="522"/>
        <v>0</v>
      </c>
      <c r="S136" s="18">
        <f t="shared" si="515"/>
        <v>2</v>
      </c>
      <c r="T136" s="163">
        <f>IF(Z136&gt;0,FLOOR(MAX(T$130:T135)+1,1),T135+0.001)</f>
        <v>3.0039999999999996</v>
      </c>
      <c r="U136">
        <v>7</v>
      </c>
      <c r="V136" s="110">
        <v>1</v>
      </c>
      <c r="W136" s="110"/>
      <c r="X136" s="110">
        <f t="shared" si="581"/>
        <v>0</v>
      </c>
      <c r="Y136" s="110">
        <f t="shared" si="582"/>
        <v>0</v>
      </c>
      <c r="Z136" s="114">
        <f t="shared" si="583"/>
        <v>0</v>
      </c>
      <c r="AA136" s="114">
        <f t="shared" si="584"/>
        <v>0</v>
      </c>
      <c r="AB136" s="114">
        <f t="shared" si="585"/>
        <v>0</v>
      </c>
      <c r="AC136" s="114">
        <f t="shared" si="586"/>
        <v>0</v>
      </c>
      <c r="AD136" s="114">
        <f t="shared" si="587"/>
        <v>0</v>
      </c>
      <c r="AE136" s="114">
        <f t="shared" si="523"/>
        <v>0</v>
      </c>
      <c r="AF136" s="114">
        <f t="shared" si="524"/>
        <v>0</v>
      </c>
      <c r="AG136" s="114">
        <f t="shared" si="525"/>
        <v>0</v>
      </c>
      <c r="AH136" s="114">
        <f t="shared" si="525"/>
        <v>0</v>
      </c>
      <c r="AI136" s="114">
        <f t="shared" si="526"/>
        <v>0</v>
      </c>
      <c r="AJ136" s="114">
        <f t="shared" si="527"/>
        <v>0</v>
      </c>
      <c r="AK136" s="114">
        <f t="shared" si="528"/>
        <v>0</v>
      </c>
      <c r="AL136" s="114">
        <f t="shared" si="528"/>
        <v>0</v>
      </c>
      <c r="AM136" s="114">
        <f t="shared" si="529"/>
        <v>0</v>
      </c>
      <c r="AN136" s="114">
        <f t="shared" si="530"/>
        <v>0</v>
      </c>
      <c r="AO136" s="114">
        <f t="shared" si="531"/>
        <v>0</v>
      </c>
      <c r="AP136" s="114">
        <f t="shared" si="531"/>
        <v>0</v>
      </c>
      <c r="AQ136" s="114">
        <f t="shared" si="532"/>
        <v>0</v>
      </c>
      <c r="AR136" s="114">
        <f t="shared" si="533"/>
        <v>0</v>
      </c>
      <c r="AS136" s="114">
        <f t="shared" si="534"/>
        <v>0</v>
      </c>
      <c r="AT136" s="114">
        <f t="shared" si="534"/>
        <v>0</v>
      </c>
      <c r="AU136" s="114">
        <f t="shared" si="535"/>
        <v>0</v>
      </c>
      <c r="AV136" s="114">
        <f t="shared" si="536"/>
        <v>0</v>
      </c>
      <c r="AW136" s="114">
        <f t="shared" si="537"/>
        <v>0</v>
      </c>
      <c r="AX136" s="114">
        <f t="shared" si="537"/>
        <v>0</v>
      </c>
      <c r="AY136" s="114">
        <f t="shared" si="538"/>
        <v>0</v>
      </c>
      <c r="AZ136" s="114">
        <f t="shared" si="539"/>
        <v>0</v>
      </c>
      <c r="BA136" s="114">
        <f t="shared" si="540"/>
        <v>0</v>
      </c>
      <c r="BB136" s="114">
        <f t="shared" si="540"/>
        <v>0</v>
      </c>
      <c r="BC136" s="114">
        <f t="shared" si="541"/>
        <v>0</v>
      </c>
      <c r="BD136" s="114">
        <f t="shared" si="542"/>
        <v>0</v>
      </c>
      <c r="BE136" s="114">
        <f t="shared" si="543"/>
        <v>0</v>
      </c>
      <c r="BF136" s="114">
        <f t="shared" si="543"/>
        <v>0</v>
      </c>
      <c r="BG136" s="114">
        <f t="shared" si="544"/>
        <v>0</v>
      </c>
      <c r="BH136" s="114">
        <f t="shared" si="545"/>
        <v>0</v>
      </c>
      <c r="BI136" s="114">
        <f t="shared" si="546"/>
        <v>0</v>
      </c>
      <c r="BJ136" s="114">
        <f t="shared" si="546"/>
        <v>0</v>
      </c>
      <c r="BK136" s="114">
        <f t="shared" si="547"/>
        <v>0</v>
      </c>
      <c r="BL136" s="114">
        <f t="shared" si="548"/>
        <v>0</v>
      </c>
      <c r="BM136" s="114">
        <f t="shared" si="549"/>
        <v>0</v>
      </c>
      <c r="BN136" s="114">
        <f t="shared" si="549"/>
        <v>0</v>
      </c>
      <c r="BO136" s="114">
        <f t="shared" si="550"/>
        <v>0</v>
      </c>
      <c r="BP136" s="114">
        <f t="shared" si="551"/>
        <v>0</v>
      </c>
      <c r="BQ136" s="114">
        <f t="shared" si="552"/>
        <v>0</v>
      </c>
      <c r="BR136" s="114">
        <f t="shared" si="552"/>
        <v>0</v>
      </c>
      <c r="BS136" s="114">
        <f t="shared" si="553"/>
        <v>0</v>
      </c>
      <c r="BT136" s="114">
        <f t="shared" si="554"/>
        <v>0</v>
      </c>
      <c r="BU136" s="114">
        <f t="shared" si="555"/>
        <v>0</v>
      </c>
      <c r="BV136" s="114">
        <f t="shared" si="555"/>
        <v>0</v>
      </c>
      <c r="BW136" s="114">
        <f t="shared" si="556"/>
        <v>0</v>
      </c>
      <c r="BX136" s="114">
        <f t="shared" si="557"/>
        <v>0</v>
      </c>
      <c r="BY136" s="114">
        <f t="shared" si="558"/>
        <v>0</v>
      </c>
      <c r="BZ136" s="114">
        <f t="shared" si="558"/>
        <v>0</v>
      </c>
      <c r="CA136" s="114">
        <f t="shared" si="559"/>
        <v>0</v>
      </c>
      <c r="CB136" s="114">
        <f t="shared" si="560"/>
        <v>0</v>
      </c>
      <c r="CC136" s="114">
        <f t="shared" si="561"/>
        <v>0</v>
      </c>
      <c r="CD136" s="114">
        <f t="shared" si="561"/>
        <v>0</v>
      </c>
      <c r="CE136" s="114">
        <f t="shared" si="562"/>
        <v>0</v>
      </c>
      <c r="CF136" s="114">
        <f t="shared" si="563"/>
        <v>0</v>
      </c>
      <c r="CG136" s="114">
        <f t="shared" si="564"/>
        <v>0</v>
      </c>
      <c r="CH136" s="114">
        <f t="shared" si="564"/>
        <v>0</v>
      </c>
      <c r="CI136" s="114">
        <f t="shared" si="565"/>
        <v>0</v>
      </c>
      <c r="CJ136" s="114">
        <f t="shared" si="566"/>
        <v>0</v>
      </c>
      <c r="CK136" s="114">
        <f t="shared" si="567"/>
        <v>0</v>
      </c>
      <c r="CL136" s="114">
        <f t="shared" si="567"/>
        <v>0</v>
      </c>
      <c r="CM136" s="114">
        <f t="shared" si="568"/>
        <v>0</v>
      </c>
      <c r="CN136" s="114">
        <f t="shared" si="569"/>
        <v>0</v>
      </c>
      <c r="CO136" s="114">
        <f t="shared" si="570"/>
        <v>0</v>
      </c>
      <c r="CP136" s="114">
        <f t="shared" si="570"/>
        <v>0</v>
      </c>
      <c r="CQ136" s="114">
        <f t="shared" si="571"/>
        <v>0</v>
      </c>
      <c r="CR136" s="114">
        <f t="shared" si="572"/>
        <v>0</v>
      </c>
      <c r="CS136" s="114">
        <f t="shared" si="573"/>
        <v>0</v>
      </c>
      <c r="CT136" s="114">
        <f t="shared" si="573"/>
        <v>0</v>
      </c>
      <c r="CU136" s="114">
        <f t="shared" si="574"/>
        <v>0</v>
      </c>
      <c r="CV136" s="114">
        <f t="shared" si="575"/>
        <v>0</v>
      </c>
      <c r="CW136" s="114">
        <f t="shared" si="576"/>
        <v>0</v>
      </c>
      <c r="CX136" s="114">
        <f t="shared" si="576"/>
        <v>0</v>
      </c>
      <c r="CY136" s="114">
        <f t="shared" si="577"/>
        <v>0</v>
      </c>
      <c r="CZ136" s="114">
        <f t="shared" si="578"/>
        <v>0</v>
      </c>
      <c r="DA136" s="114">
        <f t="shared" si="579"/>
        <v>0</v>
      </c>
    </row>
    <row r="137" spans="1:105">
      <c r="A137">
        <v>8</v>
      </c>
      <c r="B137">
        <f>Measures!A30</f>
        <v>8</v>
      </c>
      <c r="C137">
        <f t="shared" si="516"/>
        <v>2</v>
      </c>
      <c r="D137">
        <f t="shared" si="588"/>
        <v>0</v>
      </c>
      <c r="E137" s="171">
        <f t="shared" si="517"/>
        <v>0</v>
      </c>
      <c r="F137">
        <f t="shared" si="509"/>
        <v>38.021000000000001</v>
      </c>
      <c r="G137">
        <f t="shared" si="518"/>
        <v>1000</v>
      </c>
      <c r="H137">
        <f t="shared" si="519"/>
        <v>8</v>
      </c>
      <c r="I137">
        <f t="shared" si="520"/>
        <v>777</v>
      </c>
      <c r="J137">
        <f t="shared" si="510"/>
        <v>25</v>
      </c>
      <c r="K137" s="2">
        <v>8</v>
      </c>
      <c r="L137" s="17">
        <f t="shared" si="521"/>
        <v>10</v>
      </c>
      <c r="M137" s="17">
        <f t="shared" si="511"/>
        <v>788</v>
      </c>
      <c r="N137" s="17">
        <f t="shared" si="512"/>
        <v>1930</v>
      </c>
      <c r="O137" s="17">
        <f t="shared" si="513"/>
        <v>0</v>
      </c>
      <c r="P137" s="17" t="str">
        <f t="shared" si="514"/>
        <v>R</v>
      </c>
      <c r="Q137" s="164">
        <f t="shared" si="580"/>
        <v>595</v>
      </c>
      <c r="R137" s="17">
        <f t="shared" si="522"/>
        <v>0</v>
      </c>
      <c r="S137" s="18">
        <f t="shared" si="515"/>
        <v>2</v>
      </c>
      <c r="T137" s="163">
        <f>IF(Z137&gt;0,FLOOR(MAX(T$130:T136)+1,1),T136+0.001)</f>
        <v>3.0049999999999994</v>
      </c>
      <c r="U137">
        <v>8</v>
      </c>
      <c r="V137" s="110">
        <v>1</v>
      </c>
      <c r="W137" s="110"/>
      <c r="X137" s="110">
        <f t="shared" si="581"/>
        <v>0</v>
      </c>
      <c r="Y137" s="110">
        <f t="shared" si="582"/>
        <v>0</v>
      </c>
      <c r="Z137" s="114">
        <f t="shared" si="583"/>
        <v>0</v>
      </c>
      <c r="AA137" s="114">
        <f t="shared" si="584"/>
        <v>0</v>
      </c>
      <c r="AB137" s="114">
        <f t="shared" si="585"/>
        <v>0</v>
      </c>
      <c r="AC137" s="114">
        <f t="shared" si="586"/>
        <v>0</v>
      </c>
      <c r="AD137" s="114">
        <f t="shared" si="587"/>
        <v>0</v>
      </c>
      <c r="AE137" s="114">
        <f t="shared" si="523"/>
        <v>0</v>
      </c>
      <c r="AF137" s="114">
        <f t="shared" si="524"/>
        <v>0</v>
      </c>
      <c r="AG137" s="114">
        <f t="shared" si="525"/>
        <v>0</v>
      </c>
      <c r="AH137" s="114">
        <f t="shared" si="525"/>
        <v>0</v>
      </c>
      <c r="AI137" s="114">
        <f t="shared" si="526"/>
        <v>0</v>
      </c>
      <c r="AJ137" s="114">
        <f t="shared" si="527"/>
        <v>0</v>
      </c>
      <c r="AK137" s="114">
        <f t="shared" si="528"/>
        <v>0</v>
      </c>
      <c r="AL137" s="114">
        <f t="shared" si="528"/>
        <v>0</v>
      </c>
      <c r="AM137" s="114">
        <f t="shared" si="529"/>
        <v>0</v>
      </c>
      <c r="AN137" s="114">
        <f t="shared" si="530"/>
        <v>0</v>
      </c>
      <c r="AO137" s="114">
        <f t="shared" si="531"/>
        <v>0</v>
      </c>
      <c r="AP137" s="114">
        <f t="shared" si="531"/>
        <v>0</v>
      </c>
      <c r="AQ137" s="114">
        <f t="shared" si="532"/>
        <v>0</v>
      </c>
      <c r="AR137" s="114">
        <f t="shared" si="533"/>
        <v>0</v>
      </c>
      <c r="AS137" s="114">
        <f t="shared" si="534"/>
        <v>0</v>
      </c>
      <c r="AT137" s="114">
        <f t="shared" si="534"/>
        <v>0</v>
      </c>
      <c r="AU137" s="114">
        <f t="shared" si="535"/>
        <v>0</v>
      </c>
      <c r="AV137" s="114">
        <f t="shared" si="536"/>
        <v>0</v>
      </c>
      <c r="AW137" s="114">
        <f t="shared" si="537"/>
        <v>0</v>
      </c>
      <c r="AX137" s="114">
        <f t="shared" si="537"/>
        <v>0</v>
      </c>
      <c r="AY137" s="114">
        <f t="shared" si="538"/>
        <v>0</v>
      </c>
      <c r="AZ137" s="114">
        <f t="shared" si="539"/>
        <v>0</v>
      </c>
      <c r="BA137" s="114">
        <f t="shared" si="540"/>
        <v>0</v>
      </c>
      <c r="BB137" s="114">
        <f t="shared" si="540"/>
        <v>0</v>
      </c>
      <c r="BC137" s="114">
        <f t="shared" si="541"/>
        <v>0</v>
      </c>
      <c r="BD137" s="114">
        <f t="shared" si="542"/>
        <v>0</v>
      </c>
      <c r="BE137" s="114">
        <f t="shared" si="543"/>
        <v>0</v>
      </c>
      <c r="BF137" s="114">
        <f t="shared" si="543"/>
        <v>0</v>
      </c>
      <c r="BG137" s="114">
        <f t="shared" si="544"/>
        <v>0</v>
      </c>
      <c r="BH137" s="114">
        <f t="shared" si="545"/>
        <v>0</v>
      </c>
      <c r="BI137" s="114">
        <f t="shared" si="546"/>
        <v>0</v>
      </c>
      <c r="BJ137" s="114">
        <f t="shared" si="546"/>
        <v>0</v>
      </c>
      <c r="BK137" s="114">
        <f t="shared" si="547"/>
        <v>0</v>
      </c>
      <c r="BL137" s="114">
        <f t="shared" si="548"/>
        <v>0</v>
      </c>
      <c r="BM137" s="114">
        <f t="shared" si="549"/>
        <v>0</v>
      </c>
      <c r="BN137" s="114">
        <f t="shared" si="549"/>
        <v>0</v>
      </c>
      <c r="BO137" s="114">
        <f t="shared" si="550"/>
        <v>0</v>
      </c>
      <c r="BP137" s="114">
        <f t="shared" si="551"/>
        <v>0</v>
      </c>
      <c r="BQ137" s="114">
        <f t="shared" si="552"/>
        <v>0</v>
      </c>
      <c r="BR137" s="114">
        <f t="shared" si="552"/>
        <v>0</v>
      </c>
      <c r="BS137" s="114">
        <f t="shared" si="553"/>
        <v>0</v>
      </c>
      <c r="BT137" s="114">
        <f t="shared" si="554"/>
        <v>0</v>
      </c>
      <c r="BU137" s="114">
        <f t="shared" si="555"/>
        <v>0</v>
      </c>
      <c r="BV137" s="114">
        <f t="shared" si="555"/>
        <v>0</v>
      </c>
      <c r="BW137" s="114">
        <f t="shared" si="556"/>
        <v>0</v>
      </c>
      <c r="BX137" s="114">
        <f t="shared" si="557"/>
        <v>0</v>
      </c>
      <c r="BY137" s="114">
        <f t="shared" si="558"/>
        <v>0</v>
      </c>
      <c r="BZ137" s="114">
        <f t="shared" si="558"/>
        <v>0</v>
      </c>
      <c r="CA137" s="114">
        <f t="shared" si="559"/>
        <v>0</v>
      </c>
      <c r="CB137" s="114">
        <f t="shared" si="560"/>
        <v>0</v>
      </c>
      <c r="CC137" s="114">
        <f t="shared" si="561"/>
        <v>0</v>
      </c>
      <c r="CD137" s="114">
        <f t="shared" si="561"/>
        <v>0</v>
      </c>
      <c r="CE137" s="114">
        <f t="shared" si="562"/>
        <v>0</v>
      </c>
      <c r="CF137" s="114">
        <f t="shared" si="563"/>
        <v>0</v>
      </c>
      <c r="CG137" s="114">
        <f t="shared" si="564"/>
        <v>0</v>
      </c>
      <c r="CH137" s="114">
        <f t="shared" si="564"/>
        <v>0</v>
      </c>
      <c r="CI137" s="114">
        <f t="shared" si="565"/>
        <v>0</v>
      </c>
      <c r="CJ137" s="114">
        <f t="shared" si="566"/>
        <v>0</v>
      </c>
      <c r="CK137" s="114">
        <f t="shared" si="567"/>
        <v>0</v>
      </c>
      <c r="CL137" s="114">
        <f t="shared" si="567"/>
        <v>0</v>
      </c>
      <c r="CM137" s="114">
        <f t="shared" si="568"/>
        <v>0</v>
      </c>
      <c r="CN137" s="114">
        <f t="shared" si="569"/>
        <v>0</v>
      </c>
      <c r="CO137" s="114">
        <f t="shared" si="570"/>
        <v>0</v>
      </c>
      <c r="CP137" s="114">
        <f t="shared" si="570"/>
        <v>0</v>
      </c>
      <c r="CQ137" s="114">
        <f t="shared" si="571"/>
        <v>0</v>
      </c>
      <c r="CR137" s="114">
        <f t="shared" si="572"/>
        <v>0</v>
      </c>
      <c r="CS137" s="114">
        <f t="shared" si="573"/>
        <v>0</v>
      </c>
      <c r="CT137" s="114">
        <f t="shared" si="573"/>
        <v>0</v>
      </c>
      <c r="CU137" s="114">
        <f t="shared" si="574"/>
        <v>0</v>
      </c>
      <c r="CV137" s="114">
        <f t="shared" si="575"/>
        <v>0</v>
      </c>
      <c r="CW137" s="114">
        <f t="shared" si="576"/>
        <v>0</v>
      </c>
      <c r="CX137" s="114">
        <f t="shared" si="576"/>
        <v>0</v>
      </c>
      <c r="CY137" s="114">
        <f t="shared" si="577"/>
        <v>0</v>
      </c>
      <c r="CZ137" s="114">
        <f t="shared" si="578"/>
        <v>0</v>
      </c>
      <c r="DA137" s="114">
        <f t="shared" si="579"/>
        <v>0</v>
      </c>
    </row>
    <row r="138" spans="1:105">
      <c r="A138">
        <v>9</v>
      </c>
      <c r="B138">
        <f>Measures!A31</f>
        <v>9</v>
      </c>
      <c r="C138">
        <f t="shared" si="516"/>
        <v>2</v>
      </c>
      <c r="D138">
        <f t="shared" si="588"/>
        <v>0</v>
      </c>
      <c r="E138" s="171">
        <f t="shared" si="517"/>
        <v>0</v>
      </c>
      <c r="F138">
        <f t="shared" si="509"/>
        <v>38.021000000000001</v>
      </c>
      <c r="G138">
        <f t="shared" si="518"/>
        <v>1000</v>
      </c>
      <c r="H138">
        <f t="shared" si="519"/>
        <v>9</v>
      </c>
      <c r="I138">
        <f t="shared" si="520"/>
        <v>777</v>
      </c>
      <c r="J138">
        <f t="shared" si="510"/>
        <v>26</v>
      </c>
      <c r="K138" s="2">
        <v>9</v>
      </c>
      <c r="L138" s="17">
        <f t="shared" si="521"/>
        <v>10</v>
      </c>
      <c r="M138" s="17">
        <f t="shared" si="511"/>
        <v>788</v>
      </c>
      <c r="N138" s="17">
        <f t="shared" si="512"/>
        <v>1930</v>
      </c>
      <c r="O138" s="17">
        <f t="shared" si="513"/>
        <v>0</v>
      </c>
      <c r="P138" s="17" t="str">
        <f t="shared" si="514"/>
        <v>R</v>
      </c>
      <c r="Q138" s="164">
        <f t="shared" si="580"/>
        <v>626</v>
      </c>
      <c r="R138" s="17">
        <f t="shared" si="522"/>
        <v>0</v>
      </c>
      <c r="S138" s="18">
        <f t="shared" si="515"/>
        <v>2</v>
      </c>
      <c r="T138" s="163">
        <f>IF(Z138&gt;0,FLOOR(MAX(T$130:T137)+1,1),T137+0.001)</f>
        <v>3.0059999999999993</v>
      </c>
      <c r="U138">
        <v>9</v>
      </c>
      <c r="V138" s="110">
        <v>1</v>
      </c>
      <c r="W138" s="110"/>
      <c r="X138" s="110">
        <f t="shared" si="581"/>
        <v>0</v>
      </c>
      <c r="Y138" s="110">
        <f t="shared" si="582"/>
        <v>0</v>
      </c>
      <c r="Z138" s="114">
        <f t="shared" si="583"/>
        <v>0</v>
      </c>
      <c r="AA138" s="114">
        <f t="shared" si="584"/>
        <v>0</v>
      </c>
      <c r="AB138" s="114">
        <f t="shared" si="585"/>
        <v>0</v>
      </c>
      <c r="AC138" s="114">
        <f t="shared" si="586"/>
        <v>0</v>
      </c>
      <c r="AD138" s="114">
        <f t="shared" si="587"/>
        <v>0</v>
      </c>
      <c r="AE138" s="114">
        <f t="shared" si="523"/>
        <v>0</v>
      </c>
      <c r="AF138" s="114">
        <f t="shared" si="524"/>
        <v>0</v>
      </c>
      <c r="AG138" s="114">
        <f t="shared" si="525"/>
        <v>0</v>
      </c>
      <c r="AH138" s="114">
        <f t="shared" si="525"/>
        <v>0</v>
      </c>
      <c r="AI138" s="114">
        <f t="shared" si="526"/>
        <v>0</v>
      </c>
      <c r="AJ138" s="114">
        <f t="shared" si="527"/>
        <v>0</v>
      </c>
      <c r="AK138" s="114">
        <f t="shared" si="528"/>
        <v>0</v>
      </c>
      <c r="AL138" s="114">
        <f t="shared" si="528"/>
        <v>0</v>
      </c>
      <c r="AM138" s="114">
        <f t="shared" si="529"/>
        <v>0</v>
      </c>
      <c r="AN138" s="114">
        <f t="shared" si="530"/>
        <v>0</v>
      </c>
      <c r="AO138" s="114">
        <f t="shared" si="531"/>
        <v>0</v>
      </c>
      <c r="AP138" s="114">
        <f t="shared" si="531"/>
        <v>0</v>
      </c>
      <c r="AQ138" s="114">
        <f t="shared" si="532"/>
        <v>0</v>
      </c>
      <c r="AR138" s="114">
        <f t="shared" si="533"/>
        <v>0</v>
      </c>
      <c r="AS138" s="114">
        <f t="shared" si="534"/>
        <v>0</v>
      </c>
      <c r="AT138" s="114">
        <f t="shared" si="534"/>
        <v>0</v>
      </c>
      <c r="AU138" s="114">
        <f t="shared" si="535"/>
        <v>0</v>
      </c>
      <c r="AV138" s="114">
        <f t="shared" si="536"/>
        <v>0</v>
      </c>
      <c r="AW138" s="114">
        <f t="shared" si="537"/>
        <v>0</v>
      </c>
      <c r="AX138" s="114">
        <f t="shared" si="537"/>
        <v>0</v>
      </c>
      <c r="AY138" s="114">
        <f t="shared" si="538"/>
        <v>0</v>
      </c>
      <c r="AZ138" s="114">
        <f t="shared" si="539"/>
        <v>0</v>
      </c>
      <c r="BA138" s="114">
        <f t="shared" si="540"/>
        <v>0</v>
      </c>
      <c r="BB138" s="114">
        <f t="shared" si="540"/>
        <v>0</v>
      </c>
      <c r="BC138" s="114">
        <f t="shared" si="541"/>
        <v>0</v>
      </c>
      <c r="BD138" s="114">
        <f t="shared" si="542"/>
        <v>0</v>
      </c>
      <c r="BE138" s="114">
        <f t="shared" si="543"/>
        <v>0</v>
      </c>
      <c r="BF138" s="114">
        <f t="shared" si="543"/>
        <v>0</v>
      </c>
      <c r="BG138" s="114">
        <f t="shared" si="544"/>
        <v>0</v>
      </c>
      <c r="BH138" s="114">
        <f t="shared" si="545"/>
        <v>0</v>
      </c>
      <c r="BI138" s="114">
        <f t="shared" si="546"/>
        <v>0</v>
      </c>
      <c r="BJ138" s="114">
        <f t="shared" si="546"/>
        <v>0</v>
      </c>
      <c r="BK138" s="114">
        <f t="shared" si="547"/>
        <v>0</v>
      </c>
      <c r="BL138" s="114">
        <f t="shared" si="548"/>
        <v>0</v>
      </c>
      <c r="BM138" s="114">
        <f t="shared" si="549"/>
        <v>0</v>
      </c>
      <c r="BN138" s="114">
        <f t="shared" si="549"/>
        <v>0</v>
      </c>
      <c r="BO138" s="114">
        <f t="shared" si="550"/>
        <v>0</v>
      </c>
      <c r="BP138" s="114">
        <f t="shared" si="551"/>
        <v>0</v>
      </c>
      <c r="BQ138" s="114">
        <f t="shared" si="552"/>
        <v>0</v>
      </c>
      <c r="BR138" s="114">
        <f t="shared" si="552"/>
        <v>0</v>
      </c>
      <c r="BS138" s="114">
        <f t="shared" si="553"/>
        <v>0</v>
      </c>
      <c r="BT138" s="114">
        <f t="shared" si="554"/>
        <v>0</v>
      </c>
      <c r="BU138" s="114">
        <f t="shared" si="555"/>
        <v>0</v>
      </c>
      <c r="BV138" s="114">
        <f t="shared" si="555"/>
        <v>0</v>
      </c>
      <c r="BW138" s="114">
        <f t="shared" si="556"/>
        <v>0</v>
      </c>
      <c r="BX138" s="114">
        <f t="shared" si="557"/>
        <v>0</v>
      </c>
      <c r="BY138" s="114">
        <f t="shared" si="558"/>
        <v>0</v>
      </c>
      <c r="BZ138" s="114">
        <f t="shared" si="558"/>
        <v>0</v>
      </c>
      <c r="CA138" s="114">
        <f t="shared" si="559"/>
        <v>0</v>
      </c>
      <c r="CB138" s="114">
        <f t="shared" si="560"/>
        <v>0</v>
      </c>
      <c r="CC138" s="114">
        <f t="shared" si="561"/>
        <v>0</v>
      </c>
      <c r="CD138" s="114">
        <f t="shared" si="561"/>
        <v>0</v>
      </c>
      <c r="CE138" s="114">
        <f t="shared" si="562"/>
        <v>0</v>
      </c>
      <c r="CF138" s="114">
        <f t="shared" si="563"/>
        <v>0</v>
      </c>
      <c r="CG138" s="114">
        <f t="shared" si="564"/>
        <v>0</v>
      </c>
      <c r="CH138" s="114">
        <f t="shared" si="564"/>
        <v>0</v>
      </c>
      <c r="CI138" s="114">
        <f t="shared" si="565"/>
        <v>0</v>
      </c>
      <c r="CJ138" s="114">
        <f t="shared" si="566"/>
        <v>0</v>
      </c>
      <c r="CK138" s="114">
        <f t="shared" si="567"/>
        <v>0</v>
      </c>
      <c r="CL138" s="114">
        <f t="shared" si="567"/>
        <v>0</v>
      </c>
      <c r="CM138" s="114">
        <f t="shared" si="568"/>
        <v>0</v>
      </c>
      <c r="CN138" s="114">
        <f t="shared" si="569"/>
        <v>0</v>
      </c>
      <c r="CO138" s="114">
        <f t="shared" si="570"/>
        <v>0</v>
      </c>
      <c r="CP138" s="114">
        <f t="shared" si="570"/>
        <v>0</v>
      </c>
      <c r="CQ138" s="114">
        <f t="shared" si="571"/>
        <v>0</v>
      </c>
      <c r="CR138" s="114">
        <f t="shared" si="572"/>
        <v>0</v>
      </c>
      <c r="CS138" s="114">
        <f t="shared" si="573"/>
        <v>0</v>
      </c>
      <c r="CT138" s="114">
        <f t="shared" si="573"/>
        <v>0</v>
      </c>
      <c r="CU138" s="114">
        <f t="shared" si="574"/>
        <v>0</v>
      </c>
      <c r="CV138" s="114">
        <f t="shared" si="575"/>
        <v>0</v>
      </c>
      <c r="CW138" s="114">
        <f t="shared" si="576"/>
        <v>0</v>
      </c>
      <c r="CX138" s="114">
        <f t="shared" si="576"/>
        <v>0</v>
      </c>
      <c r="CY138" s="114">
        <f t="shared" si="577"/>
        <v>0</v>
      </c>
      <c r="CZ138" s="114">
        <f t="shared" si="578"/>
        <v>0</v>
      </c>
      <c r="DA138" s="114">
        <f t="shared" si="579"/>
        <v>0</v>
      </c>
    </row>
    <row r="139" spans="1:105">
      <c r="B139" s="5"/>
      <c r="C139">
        <f t="shared" si="516"/>
        <v>2</v>
      </c>
      <c r="D139">
        <f t="shared" si="588"/>
        <v>0</v>
      </c>
      <c r="E139" s="171">
        <f t="shared" si="517"/>
        <v>0</v>
      </c>
      <c r="F139">
        <f t="shared" si="509"/>
        <v>38.021000000000001</v>
      </c>
      <c r="G139">
        <f t="shared" si="518"/>
        <v>1000</v>
      </c>
      <c r="H139">
        <f t="shared" si="519"/>
        <v>10</v>
      </c>
      <c r="I139">
        <f t="shared" si="520"/>
        <v>777</v>
      </c>
      <c r="J139">
        <f t="shared" si="510"/>
        <v>27</v>
      </c>
      <c r="K139" s="2">
        <v>10</v>
      </c>
      <c r="L139" s="17">
        <f t="shared" si="521"/>
        <v>10</v>
      </c>
      <c r="M139" s="17">
        <f t="shared" si="511"/>
        <v>788</v>
      </c>
      <c r="N139" s="17">
        <f t="shared" si="512"/>
        <v>1930</v>
      </c>
      <c r="O139" s="17">
        <f t="shared" si="513"/>
        <v>0</v>
      </c>
      <c r="P139" s="17" t="str">
        <f t="shared" si="514"/>
        <v>R</v>
      </c>
      <c r="Q139" s="164">
        <f t="shared" si="580"/>
        <v>657</v>
      </c>
      <c r="R139" s="17">
        <f t="shared" si="522"/>
        <v>0</v>
      </c>
      <c r="S139" s="18">
        <f t="shared" si="515"/>
        <v>2</v>
      </c>
      <c r="T139" s="163">
        <f>IF(Z139&gt;0,FLOOR(MAX(T$130:T138)+1,1),T138+0.001)</f>
        <v>3.0069999999999992</v>
      </c>
      <c r="U139">
        <v>10</v>
      </c>
      <c r="V139" s="110">
        <v>1</v>
      </c>
      <c r="W139" s="110"/>
      <c r="X139" s="110">
        <f t="shared" si="581"/>
        <v>0</v>
      </c>
      <c r="Y139" s="110">
        <f t="shared" si="582"/>
        <v>0</v>
      </c>
      <c r="Z139" s="114">
        <f t="shared" si="583"/>
        <v>0</v>
      </c>
      <c r="AA139" s="114">
        <f t="shared" si="584"/>
        <v>0</v>
      </c>
      <c r="AB139" s="114">
        <f t="shared" si="585"/>
        <v>0</v>
      </c>
      <c r="AC139" s="114">
        <f t="shared" si="586"/>
        <v>0</v>
      </c>
      <c r="AD139" s="114">
        <f t="shared" si="587"/>
        <v>0</v>
      </c>
      <c r="AE139" s="114">
        <f t="shared" si="523"/>
        <v>0</v>
      </c>
      <c r="AF139" s="114">
        <f t="shared" si="524"/>
        <v>0</v>
      </c>
      <c r="AG139" s="114">
        <f t="shared" si="525"/>
        <v>0</v>
      </c>
      <c r="AH139" s="114">
        <f t="shared" si="525"/>
        <v>0</v>
      </c>
      <c r="AI139" s="114">
        <f t="shared" si="526"/>
        <v>0</v>
      </c>
      <c r="AJ139" s="114">
        <f t="shared" si="527"/>
        <v>0</v>
      </c>
      <c r="AK139" s="114">
        <f t="shared" si="528"/>
        <v>0</v>
      </c>
      <c r="AL139" s="114">
        <f t="shared" si="528"/>
        <v>0</v>
      </c>
      <c r="AM139" s="114">
        <f t="shared" si="529"/>
        <v>0</v>
      </c>
      <c r="AN139" s="114">
        <f t="shared" si="530"/>
        <v>0</v>
      </c>
      <c r="AO139" s="114">
        <f t="shared" si="531"/>
        <v>0</v>
      </c>
      <c r="AP139" s="114">
        <f t="shared" si="531"/>
        <v>0</v>
      </c>
      <c r="AQ139" s="114">
        <f t="shared" si="532"/>
        <v>0</v>
      </c>
      <c r="AR139" s="114">
        <f t="shared" si="533"/>
        <v>0</v>
      </c>
      <c r="AS139" s="114">
        <f t="shared" si="534"/>
        <v>0</v>
      </c>
      <c r="AT139" s="114">
        <f t="shared" si="534"/>
        <v>0</v>
      </c>
      <c r="AU139" s="114">
        <f t="shared" si="535"/>
        <v>0</v>
      </c>
      <c r="AV139" s="114">
        <f t="shared" si="536"/>
        <v>0</v>
      </c>
      <c r="AW139" s="114">
        <f t="shared" si="537"/>
        <v>0</v>
      </c>
      <c r="AX139" s="114">
        <f t="shared" si="537"/>
        <v>0</v>
      </c>
      <c r="AY139" s="114">
        <f t="shared" si="538"/>
        <v>0</v>
      </c>
      <c r="AZ139" s="114">
        <f t="shared" si="539"/>
        <v>0</v>
      </c>
      <c r="BA139" s="114">
        <f t="shared" si="540"/>
        <v>0</v>
      </c>
      <c r="BB139" s="114">
        <f t="shared" si="540"/>
        <v>0</v>
      </c>
      <c r="BC139" s="114">
        <f t="shared" si="541"/>
        <v>0</v>
      </c>
      <c r="BD139" s="114">
        <f t="shared" si="542"/>
        <v>0</v>
      </c>
      <c r="BE139" s="114">
        <f t="shared" si="543"/>
        <v>0</v>
      </c>
      <c r="BF139" s="114">
        <f t="shared" si="543"/>
        <v>0</v>
      </c>
      <c r="BG139" s="114">
        <f t="shared" si="544"/>
        <v>0</v>
      </c>
      <c r="BH139" s="114">
        <f t="shared" si="545"/>
        <v>0</v>
      </c>
      <c r="BI139" s="114">
        <f t="shared" si="546"/>
        <v>0</v>
      </c>
      <c r="BJ139" s="114">
        <f t="shared" si="546"/>
        <v>0</v>
      </c>
      <c r="BK139" s="114">
        <f t="shared" si="547"/>
        <v>0</v>
      </c>
      <c r="BL139" s="114">
        <f t="shared" si="548"/>
        <v>0</v>
      </c>
      <c r="BM139" s="114">
        <f t="shared" si="549"/>
        <v>0</v>
      </c>
      <c r="BN139" s="114">
        <f t="shared" si="549"/>
        <v>0</v>
      </c>
      <c r="BO139" s="114">
        <f t="shared" si="550"/>
        <v>0</v>
      </c>
      <c r="BP139" s="114">
        <f t="shared" si="551"/>
        <v>0</v>
      </c>
      <c r="BQ139" s="114">
        <f t="shared" si="552"/>
        <v>0</v>
      </c>
      <c r="BR139" s="114">
        <f t="shared" si="552"/>
        <v>0</v>
      </c>
      <c r="BS139" s="114">
        <f t="shared" si="553"/>
        <v>0</v>
      </c>
      <c r="BT139" s="114">
        <f t="shared" si="554"/>
        <v>0</v>
      </c>
      <c r="BU139" s="114">
        <f t="shared" si="555"/>
        <v>0</v>
      </c>
      <c r="BV139" s="114">
        <f t="shared" si="555"/>
        <v>0</v>
      </c>
      <c r="BW139" s="114">
        <f t="shared" si="556"/>
        <v>0</v>
      </c>
      <c r="BX139" s="114">
        <f t="shared" si="557"/>
        <v>0</v>
      </c>
      <c r="BY139" s="114">
        <f t="shared" si="558"/>
        <v>0</v>
      </c>
      <c r="BZ139" s="114">
        <f t="shared" si="558"/>
        <v>0</v>
      </c>
      <c r="CA139" s="114">
        <f t="shared" si="559"/>
        <v>0</v>
      </c>
      <c r="CB139" s="114">
        <f t="shared" si="560"/>
        <v>0</v>
      </c>
      <c r="CC139" s="114">
        <f t="shared" si="561"/>
        <v>0</v>
      </c>
      <c r="CD139" s="114">
        <f t="shared" si="561"/>
        <v>0</v>
      </c>
      <c r="CE139" s="114">
        <f t="shared" si="562"/>
        <v>0</v>
      </c>
      <c r="CF139" s="114">
        <f t="shared" si="563"/>
        <v>0</v>
      </c>
      <c r="CG139" s="114">
        <f t="shared" si="564"/>
        <v>0</v>
      </c>
      <c r="CH139" s="114">
        <f t="shared" si="564"/>
        <v>0</v>
      </c>
      <c r="CI139" s="114">
        <f t="shared" si="565"/>
        <v>0</v>
      </c>
      <c r="CJ139" s="114">
        <f t="shared" si="566"/>
        <v>0</v>
      </c>
      <c r="CK139" s="114">
        <f t="shared" si="567"/>
        <v>0</v>
      </c>
      <c r="CL139" s="114">
        <f t="shared" si="567"/>
        <v>0</v>
      </c>
      <c r="CM139" s="114">
        <f t="shared" si="568"/>
        <v>0</v>
      </c>
      <c r="CN139" s="114">
        <f t="shared" si="569"/>
        <v>0</v>
      </c>
      <c r="CO139" s="114">
        <f t="shared" si="570"/>
        <v>0</v>
      </c>
      <c r="CP139" s="114">
        <f t="shared" si="570"/>
        <v>0</v>
      </c>
      <c r="CQ139" s="114">
        <f t="shared" si="571"/>
        <v>0</v>
      </c>
      <c r="CR139" s="114">
        <f t="shared" si="572"/>
        <v>0</v>
      </c>
      <c r="CS139" s="114">
        <f t="shared" si="573"/>
        <v>0</v>
      </c>
      <c r="CT139" s="114">
        <f t="shared" si="573"/>
        <v>0</v>
      </c>
      <c r="CU139" s="114">
        <f t="shared" si="574"/>
        <v>0</v>
      </c>
      <c r="CV139" s="114">
        <f t="shared" si="575"/>
        <v>0</v>
      </c>
      <c r="CW139" s="114">
        <f t="shared" si="576"/>
        <v>0</v>
      </c>
      <c r="CX139" s="114">
        <f t="shared" si="576"/>
        <v>0</v>
      </c>
      <c r="CY139" s="114">
        <f t="shared" si="577"/>
        <v>0</v>
      </c>
      <c r="CZ139" s="114">
        <f t="shared" si="578"/>
        <v>0</v>
      </c>
      <c r="DA139" s="114">
        <f t="shared" si="579"/>
        <v>0</v>
      </c>
    </row>
    <row r="140" spans="1:105">
      <c r="B140" s="5"/>
      <c r="C140">
        <f t="shared" si="516"/>
        <v>2</v>
      </c>
      <c r="D140">
        <f t="shared" si="588"/>
        <v>0</v>
      </c>
      <c r="E140" s="171">
        <f t="shared" si="517"/>
        <v>0</v>
      </c>
      <c r="F140">
        <f t="shared" si="509"/>
        <v>38.021000000000001</v>
      </c>
      <c r="G140">
        <f t="shared" si="518"/>
        <v>1000</v>
      </c>
      <c r="H140">
        <f t="shared" si="519"/>
        <v>11</v>
      </c>
      <c r="I140">
        <f t="shared" si="520"/>
        <v>777</v>
      </c>
      <c r="J140">
        <f t="shared" si="510"/>
        <v>28</v>
      </c>
      <c r="K140" s="2">
        <v>11</v>
      </c>
      <c r="L140" s="17">
        <f t="shared" si="521"/>
        <v>10</v>
      </c>
      <c r="M140" s="17">
        <f t="shared" si="511"/>
        <v>788</v>
      </c>
      <c r="N140" s="17">
        <f t="shared" si="512"/>
        <v>1930</v>
      </c>
      <c r="O140" s="17">
        <f t="shared" si="513"/>
        <v>0</v>
      </c>
      <c r="P140" s="17" t="str">
        <f t="shared" si="514"/>
        <v>R</v>
      </c>
      <c r="Q140" s="164">
        <f t="shared" si="580"/>
        <v>688</v>
      </c>
      <c r="R140" s="17">
        <f t="shared" si="522"/>
        <v>0</v>
      </c>
      <c r="S140" s="18">
        <f t="shared" si="515"/>
        <v>2</v>
      </c>
      <c r="T140" s="163">
        <f>IF(Z140&gt;0,FLOOR(MAX(T$130:T139)+1,1),T139+0.001)</f>
        <v>3.0079999999999991</v>
      </c>
      <c r="U140">
        <v>11</v>
      </c>
      <c r="V140" s="110">
        <v>1</v>
      </c>
      <c r="W140" s="110"/>
      <c r="X140" s="110">
        <f t="shared" si="581"/>
        <v>0</v>
      </c>
      <c r="Y140" s="110">
        <f t="shared" si="582"/>
        <v>0</v>
      </c>
      <c r="Z140" s="114">
        <f t="shared" si="583"/>
        <v>0</v>
      </c>
      <c r="AA140" s="114">
        <f t="shared" si="584"/>
        <v>0</v>
      </c>
      <c r="AB140" s="114">
        <f t="shared" si="585"/>
        <v>0</v>
      </c>
      <c r="AC140" s="114">
        <f t="shared" si="586"/>
        <v>0</v>
      </c>
      <c r="AD140" s="114">
        <f t="shared" si="587"/>
        <v>0</v>
      </c>
      <c r="AE140" s="114">
        <f t="shared" si="523"/>
        <v>0</v>
      </c>
      <c r="AF140" s="114">
        <f t="shared" si="524"/>
        <v>0</v>
      </c>
      <c r="AG140" s="114">
        <f t="shared" si="525"/>
        <v>0</v>
      </c>
      <c r="AH140" s="114">
        <f t="shared" si="525"/>
        <v>0</v>
      </c>
      <c r="AI140" s="114">
        <f t="shared" si="526"/>
        <v>0</v>
      </c>
      <c r="AJ140" s="114">
        <f t="shared" si="527"/>
        <v>0</v>
      </c>
      <c r="AK140" s="114">
        <f t="shared" si="528"/>
        <v>0</v>
      </c>
      <c r="AL140" s="114">
        <f t="shared" si="528"/>
        <v>0</v>
      </c>
      <c r="AM140" s="114">
        <f t="shared" si="529"/>
        <v>0</v>
      </c>
      <c r="AN140" s="114">
        <f t="shared" si="530"/>
        <v>0</v>
      </c>
      <c r="AO140" s="114">
        <f t="shared" si="531"/>
        <v>0</v>
      </c>
      <c r="AP140" s="114">
        <f t="shared" si="531"/>
        <v>0</v>
      </c>
      <c r="AQ140" s="114">
        <f t="shared" si="532"/>
        <v>0</v>
      </c>
      <c r="AR140" s="114">
        <f t="shared" si="533"/>
        <v>0</v>
      </c>
      <c r="AS140" s="114">
        <f t="shared" si="534"/>
        <v>0</v>
      </c>
      <c r="AT140" s="114">
        <f t="shared" si="534"/>
        <v>0</v>
      </c>
      <c r="AU140" s="114">
        <f t="shared" si="535"/>
        <v>0</v>
      </c>
      <c r="AV140" s="114">
        <f t="shared" si="536"/>
        <v>0</v>
      </c>
      <c r="AW140" s="114">
        <f t="shared" si="537"/>
        <v>0</v>
      </c>
      <c r="AX140" s="114">
        <f t="shared" si="537"/>
        <v>0</v>
      </c>
      <c r="AY140" s="114">
        <f t="shared" si="538"/>
        <v>0</v>
      </c>
      <c r="AZ140" s="114">
        <f t="shared" si="539"/>
        <v>0</v>
      </c>
      <c r="BA140" s="114">
        <f t="shared" si="540"/>
        <v>0</v>
      </c>
      <c r="BB140" s="114">
        <f t="shared" si="540"/>
        <v>0</v>
      </c>
      <c r="BC140" s="114">
        <f t="shared" si="541"/>
        <v>0</v>
      </c>
      <c r="BD140" s="114">
        <f t="shared" si="542"/>
        <v>0</v>
      </c>
      <c r="BE140" s="114">
        <f t="shared" si="543"/>
        <v>0</v>
      </c>
      <c r="BF140" s="114">
        <f t="shared" si="543"/>
        <v>0</v>
      </c>
      <c r="BG140" s="114">
        <f t="shared" si="544"/>
        <v>0</v>
      </c>
      <c r="BH140" s="114">
        <f t="shared" si="545"/>
        <v>0</v>
      </c>
      <c r="BI140" s="114">
        <f t="shared" si="546"/>
        <v>0</v>
      </c>
      <c r="BJ140" s="114">
        <f t="shared" si="546"/>
        <v>0</v>
      </c>
      <c r="BK140" s="114">
        <f t="shared" si="547"/>
        <v>0</v>
      </c>
      <c r="BL140" s="114">
        <f t="shared" si="548"/>
        <v>0</v>
      </c>
      <c r="BM140" s="114">
        <f t="shared" si="549"/>
        <v>0</v>
      </c>
      <c r="BN140" s="114">
        <f t="shared" si="549"/>
        <v>0</v>
      </c>
      <c r="BO140" s="114">
        <f t="shared" si="550"/>
        <v>0</v>
      </c>
      <c r="BP140" s="114">
        <f t="shared" si="551"/>
        <v>0</v>
      </c>
      <c r="BQ140" s="114">
        <f t="shared" si="552"/>
        <v>0</v>
      </c>
      <c r="BR140" s="114">
        <f t="shared" si="552"/>
        <v>0</v>
      </c>
      <c r="BS140" s="114">
        <f t="shared" si="553"/>
        <v>0</v>
      </c>
      <c r="BT140" s="114">
        <f t="shared" si="554"/>
        <v>0</v>
      </c>
      <c r="BU140" s="114">
        <f t="shared" si="555"/>
        <v>0</v>
      </c>
      <c r="BV140" s="114">
        <f t="shared" si="555"/>
        <v>0</v>
      </c>
      <c r="BW140" s="114">
        <f t="shared" si="556"/>
        <v>0</v>
      </c>
      <c r="BX140" s="114">
        <f t="shared" si="557"/>
        <v>0</v>
      </c>
      <c r="BY140" s="114">
        <f t="shared" si="558"/>
        <v>0</v>
      </c>
      <c r="BZ140" s="114">
        <f t="shared" si="558"/>
        <v>0</v>
      </c>
      <c r="CA140" s="114">
        <f t="shared" si="559"/>
        <v>0</v>
      </c>
      <c r="CB140" s="114">
        <f t="shared" si="560"/>
        <v>0</v>
      </c>
      <c r="CC140" s="114">
        <f t="shared" si="561"/>
        <v>0</v>
      </c>
      <c r="CD140" s="114">
        <f t="shared" si="561"/>
        <v>0</v>
      </c>
      <c r="CE140" s="114">
        <f t="shared" si="562"/>
        <v>0</v>
      </c>
      <c r="CF140" s="114">
        <f t="shared" si="563"/>
        <v>0</v>
      </c>
      <c r="CG140" s="114">
        <f t="shared" si="564"/>
        <v>0</v>
      </c>
      <c r="CH140" s="114">
        <f t="shared" si="564"/>
        <v>0</v>
      </c>
      <c r="CI140" s="114">
        <f t="shared" si="565"/>
        <v>0</v>
      </c>
      <c r="CJ140" s="114">
        <f t="shared" si="566"/>
        <v>0</v>
      </c>
      <c r="CK140" s="114">
        <f t="shared" si="567"/>
        <v>0</v>
      </c>
      <c r="CL140" s="114">
        <f t="shared" si="567"/>
        <v>0</v>
      </c>
      <c r="CM140" s="114">
        <f t="shared" si="568"/>
        <v>0</v>
      </c>
      <c r="CN140" s="114">
        <f t="shared" si="569"/>
        <v>0</v>
      </c>
      <c r="CO140" s="114">
        <f t="shared" si="570"/>
        <v>0</v>
      </c>
      <c r="CP140" s="114">
        <f t="shared" si="570"/>
        <v>0</v>
      </c>
      <c r="CQ140" s="114">
        <f t="shared" si="571"/>
        <v>0</v>
      </c>
      <c r="CR140" s="114">
        <f t="shared" si="572"/>
        <v>0</v>
      </c>
      <c r="CS140" s="114">
        <f t="shared" si="573"/>
        <v>0</v>
      </c>
      <c r="CT140" s="114">
        <f t="shared" si="573"/>
        <v>0</v>
      </c>
      <c r="CU140" s="114">
        <f t="shared" si="574"/>
        <v>0</v>
      </c>
      <c r="CV140" s="114">
        <f t="shared" si="575"/>
        <v>0</v>
      </c>
      <c r="CW140" s="114">
        <f t="shared" si="576"/>
        <v>0</v>
      </c>
      <c r="CX140" s="114">
        <f t="shared" si="576"/>
        <v>0</v>
      </c>
      <c r="CY140" s="114">
        <f t="shared" si="577"/>
        <v>0</v>
      </c>
      <c r="CZ140" s="114">
        <f t="shared" si="578"/>
        <v>0</v>
      </c>
      <c r="DA140" s="114">
        <f t="shared" si="579"/>
        <v>0</v>
      </c>
    </row>
    <row r="141" spans="1:105">
      <c r="B141" s="5"/>
      <c r="C141">
        <f t="shared" si="516"/>
        <v>2</v>
      </c>
      <c r="D141">
        <f t="shared" si="588"/>
        <v>0</v>
      </c>
      <c r="E141" s="171">
        <f t="shared" si="517"/>
        <v>0</v>
      </c>
      <c r="F141">
        <f t="shared" si="509"/>
        <v>38.021000000000001</v>
      </c>
      <c r="G141">
        <f t="shared" si="518"/>
        <v>1000</v>
      </c>
      <c r="H141">
        <f t="shared" si="519"/>
        <v>12</v>
      </c>
      <c r="I141">
        <f t="shared" si="520"/>
        <v>777</v>
      </c>
      <c r="J141">
        <f t="shared" si="510"/>
        <v>29</v>
      </c>
      <c r="K141" s="2">
        <v>12</v>
      </c>
      <c r="L141" s="17">
        <f t="shared" si="521"/>
        <v>10</v>
      </c>
      <c r="M141" s="17">
        <f t="shared" si="511"/>
        <v>788</v>
      </c>
      <c r="N141" s="17">
        <f t="shared" si="512"/>
        <v>1930</v>
      </c>
      <c r="O141" s="17" t="str">
        <f t="shared" si="513"/>
        <v>S</v>
      </c>
      <c r="P141" s="17" t="str">
        <f t="shared" si="514"/>
        <v>R</v>
      </c>
      <c r="Q141" s="164">
        <f t="shared" si="580"/>
        <v>0</v>
      </c>
      <c r="R141" s="17">
        <f t="shared" si="522"/>
        <v>0</v>
      </c>
      <c r="S141" s="18">
        <f t="shared" si="515"/>
        <v>2</v>
      </c>
      <c r="T141" s="163">
        <f>IF(Z141&gt;0,FLOOR(MAX(T$130:T140)+1,1),T140+0.001)</f>
        <v>3.008999999999999</v>
      </c>
      <c r="U141">
        <v>12</v>
      </c>
      <c r="V141" s="110">
        <v>1</v>
      </c>
      <c r="W141" s="110"/>
      <c r="X141" s="110">
        <f t="shared" si="581"/>
        <v>0</v>
      </c>
      <c r="Y141" s="110">
        <f t="shared" si="582"/>
        <v>0</v>
      </c>
      <c r="Z141" s="114">
        <f t="shared" ref="Z141:Z149" si="589">AD140</f>
        <v>0</v>
      </c>
      <c r="AA141" s="114">
        <f t="shared" ref="AA141:AA149" si="590">AE140</f>
        <v>0</v>
      </c>
      <c r="AB141" s="114">
        <f t="shared" ref="AB141:AB149" si="591">AF140</f>
        <v>0</v>
      </c>
      <c r="AC141" s="114">
        <f t="shared" ref="AC141:AC149" si="592">AG140</f>
        <v>0</v>
      </c>
      <c r="AD141" s="114">
        <f t="shared" si="587"/>
        <v>0</v>
      </c>
      <c r="AE141" s="114">
        <f t="shared" si="523"/>
        <v>0</v>
      </c>
      <c r="AF141" s="114">
        <f t="shared" si="524"/>
        <v>0</v>
      </c>
      <c r="AG141" s="114">
        <f t="shared" si="525"/>
        <v>0</v>
      </c>
      <c r="AH141" s="114">
        <f t="shared" si="525"/>
        <v>0</v>
      </c>
      <c r="AI141" s="114">
        <f t="shared" si="526"/>
        <v>0</v>
      </c>
      <c r="AJ141" s="114">
        <f t="shared" si="527"/>
        <v>0</v>
      </c>
      <c r="AK141" s="114">
        <f t="shared" si="528"/>
        <v>0</v>
      </c>
      <c r="AL141" s="114">
        <f t="shared" si="528"/>
        <v>0</v>
      </c>
      <c r="AM141" s="114">
        <f t="shared" si="529"/>
        <v>0</v>
      </c>
      <c r="AN141" s="114">
        <f t="shared" si="530"/>
        <v>0</v>
      </c>
      <c r="AO141" s="114">
        <f t="shared" si="531"/>
        <v>0</v>
      </c>
      <c r="AP141" s="114">
        <f t="shared" si="531"/>
        <v>0</v>
      </c>
      <c r="AQ141" s="114">
        <f t="shared" si="532"/>
        <v>0</v>
      </c>
      <c r="AR141" s="114">
        <f t="shared" si="533"/>
        <v>0</v>
      </c>
      <c r="AS141" s="114">
        <f t="shared" si="534"/>
        <v>0</v>
      </c>
      <c r="AT141" s="114">
        <f t="shared" si="534"/>
        <v>0</v>
      </c>
      <c r="AU141" s="114">
        <f t="shared" si="535"/>
        <v>0</v>
      </c>
      <c r="AV141" s="114">
        <f t="shared" si="536"/>
        <v>0</v>
      </c>
      <c r="AW141" s="114">
        <f t="shared" si="537"/>
        <v>0</v>
      </c>
      <c r="AX141" s="114">
        <f t="shared" si="537"/>
        <v>0</v>
      </c>
      <c r="AY141" s="114">
        <f t="shared" si="538"/>
        <v>0</v>
      </c>
      <c r="AZ141" s="114">
        <f t="shared" si="539"/>
        <v>0</v>
      </c>
      <c r="BA141" s="114">
        <f t="shared" si="540"/>
        <v>0</v>
      </c>
      <c r="BB141" s="114">
        <f t="shared" si="540"/>
        <v>0</v>
      </c>
      <c r="BC141" s="114">
        <f t="shared" si="541"/>
        <v>0</v>
      </c>
      <c r="BD141" s="114">
        <f t="shared" si="542"/>
        <v>0</v>
      </c>
      <c r="BE141" s="114">
        <f t="shared" si="543"/>
        <v>0</v>
      </c>
      <c r="BF141" s="114">
        <f t="shared" si="543"/>
        <v>0</v>
      </c>
      <c r="BG141" s="114">
        <f t="shared" si="544"/>
        <v>0</v>
      </c>
      <c r="BH141" s="114">
        <f t="shared" si="545"/>
        <v>0</v>
      </c>
      <c r="BI141" s="114">
        <f t="shared" si="546"/>
        <v>0</v>
      </c>
      <c r="BJ141" s="114">
        <f t="shared" si="546"/>
        <v>0</v>
      </c>
      <c r="BK141" s="114">
        <f t="shared" si="547"/>
        <v>0</v>
      </c>
      <c r="BL141" s="114">
        <f t="shared" si="548"/>
        <v>0</v>
      </c>
      <c r="BM141" s="114">
        <f t="shared" si="549"/>
        <v>0</v>
      </c>
      <c r="BN141" s="114">
        <f t="shared" si="549"/>
        <v>0</v>
      </c>
      <c r="BO141" s="114">
        <f t="shared" si="550"/>
        <v>0</v>
      </c>
      <c r="BP141" s="114">
        <f t="shared" si="551"/>
        <v>0</v>
      </c>
      <c r="BQ141" s="114">
        <f t="shared" si="552"/>
        <v>0</v>
      </c>
      <c r="BR141" s="114">
        <f t="shared" si="552"/>
        <v>0</v>
      </c>
      <c r="BS141" s="114">
        <f t="shared" si="553"/>
        <v>0</v>
      </c>
      <c r="BT141" s="114">
        <f t="shared" si="554"/>
        <v>0</v>
      </c>
      <c r="BU141" s="114">
        <f t="shared" si="555"/>
        <v>0</v>
      </c>
      <c r="BV141" s="114">
        <f t="shared" si="555"/>
        <v>0</v>
      </c>
      <c r="BW141" s="114">
        <f t="shared" si="556"/>
        <v>0</v>
      </c>
      <c r="BX141" s="114">
        <f t="shared" si="557"/>
        <v>0</v>
      </c>
      <c r="BY141" s="114">
        <f t="shared" si="558"/>
        <v>0</v>
      </c>
      <c r="BZ141" s="114">
        <f t="shared" si="558"/>
        <v>0</v>
      </c>
      <c r="CA141" s="114">
        <f t="shared" si="559"/>
        <v>0</v>
      </c>
      <c r="CB141" s="114">
        <f t="shared" si="560"/>
        <v>0</v>
      </c>
      <c r="CC141" s="114">
        <f t="shared" si="561"/>
        <v>0</v>
      </c>
      <c r="CD141" s="114">
        <f t="shared" si="561"/>
        <v>0</v>
      </c>
      <c r="CE141" s="114">
        <f t="shared" si="562"/>
        <v>0</v>
      </c>
      <c r="CF141" s="114">
        <f t="shared" si="563"/>
        <v>0</v>
      </c>
      <c r="CG141" s="114">
        <f t="shared" si="564"/>
        <v>0</v>
      </c>
      <c r="CH141" s="114">
        <f t="shared" si="564"/>
        <v>0</v>
      </c>
      <c r="CI141" s="114">
        <f t="shared" si="565"/>
        <v>0</v>
      </c>
      <c r="CJ141" s="114">
        <f t="shared" si="566"/>
        <v>0</v>
      </c>
      <c r="CK141" s="114">
        <f t="shared" si="567"/>
        <v>0</v>
      </c>
      <c r="CL141" s="114">
        <f t="shared" si="567"/>
        <v>0</v>
      </c>
      <c r="CM141" s="114">
        <f t="shared" si="568"/>
        <v>0</v>
      </c>
      <c r="CN141" s="114">
        <f t="shared" si="569"/>
        <v>0</v>
      </c>
      <c r="CO141" s="114">
        <f t="shared" si="570"/>
        <v>0</v>
      </c>
      <c r="CP141" s="114">
        <f t="shared" si="570"/>
        <v>0</v>
      </c>
      <c r="CQ141" s="114">
        <f t="shared" si="571"/>
        <v>0</v>
      </c>
      <c r="CR141" s="114">
        <f t="shared" si="572"/>
        <v>0</v>
      </c>
      <c r="CS141" s="114">
        <f t="shared" si="573"/>
        <v>0</v>
      </c>
      <c r="CT141" s="114">
        <f t="shared" si="573"/>
        <v>0</v>
      </c>
      <c r="CU141" s="114">
        <f t="shared" si="574"/>
        <v>0</v>
      </c>
      <c r="CV141" s="114">
        <f t="shared" si="575"/>
        <v>0</v>
      </c>
      <c r="CW141" s="114">
        <f t="shared" si="576"/>
        <v>0</v>
      </c>
      <c r="CX141" s="114">
        <f t="shared" si="576"/>
        <v>0</v>
      </c>
      <c r="CY141" s="114">
        <f t="shared" si="577"/>
        <v>0</v>
      </c>
      <c r="CZ141" s="114">
        <f t="shared" si="578"/>
        <v>0</v>
      </c>
      <c r="DA141" s="114">
        <f t="shared" si="579"/>
        <v>0</v>
      </c>
    </row>
    <row r="142" spans="1:105">
      <c r="B142" s="5"/>
      <c r="C142">
        <f t="shared" si="516"/>
        <v>0</v>
      </c>
      <c r="D142">
        <f t="shared" si="588"/>
        <v>0</v>
      </c>
      <c r="E142" s="171">
        <f t="shared" si="517"/>
        <v>0</v>
      </c>
      <c r="F142">
        <f t="shared" si="509"/>
        <v>0</v>
      </c>
      <c r="G142">
        <f t="shared" si="518"/>
        <v>1000</v>
      </c>
      <c r="H142">
        <f t="shared" si="519"/>
        <v>0</v>
      </c>
      <c r="I142">
        <f t="shared" si="520"/>
        <v>0</v>
      </c>
      <c r="J142">
        <f t="shared" si="510"/>
        <v>0</v>
      </c>
      <c r="K142" s="2">
        <v>13</v>
      </c>
      <c r="L142" s="17">
        <f t="shared" si="521"/>
        <v>0</v>
      </c>
      <c r="M142" s="17">
        <f t="shared" si="511"/>
        <v>0</v>
      </c>
      <c r="N142" s="17">
        <f t="shared" si="512"/>
        <v>0</v>
      </c>
      <c r="O142" s="17">
        <f t="shared" si="513"/>
        <v>0</v>
      </c>
      <c r="P142" s="17">
        <f t="shared" si="514"/>
        <v>0</v>
      </c>
      <c r="Q142" s="164">
        <f t="shared" si="580"/>
        <v>0</v>
      </c>
      <c r="R142" s="17">
        <f t="shared" si="522"/>
        <v>0</v>
      </c>
      <c r="S142" s="18">
        <f t="shared" si="515"/>
        <v>0</v>
      </c>
      <c r="T142" s="163">
        <f>IF(Z142&gt;0,FLOOR(MAX(T$130:T141)+1,1),T141+0.001)</f>
        <v>3.0099999999999989</v>
      </c>
      <c r="U142">
        <v>13</v>
      </c>
      <c r="V142" s="110">
        <v>1</v>
      </c>
      <c r="W142" s="110"/>
      <c r="X142" s="110">
        <f t="shared" si="581"/>
        <v>0</v>
      </c>
      <c r="Y142" s="110">
        <f t="shared" si="582"/>
        <v>0</v>
      </c>
      <c r="Z142" s="114">
        <f t="shared" si="589"/>
        <v>0</v>
      </c>
      <c r="AA142" s="114">
        <f t="shared" si="590"/>
        <v>0</v>
      </c>
      <c r="AB142" s="114">
        <f t="shared" si="591"/>
        <v>0</v>
      </c>
      <c r="AC142" s="114">
        <f t="shared" si="592"/>
        <v>0</v>
      </c>
      <c r="AD142" s="114">
        <f t="shared" si="587"/>
        <v>0</v>
      </c>
      <c r="AE142" s="114">
        <f t="shared" si="523"/>
        <v>0</v>
      </c>
      <c r="AF142" s="114">
        <f t="shared" si="524"/>
        <v>0</v>
      </c>
      <c r="AG142" s="114">
        <f t="shared" si="525"/>
        <v>0</v>
      </c>
      <c r="AH142" s="114">
        <f t="shared" si="525"/>
        <v>0</v>
      </c>
      <c r="AI142" s="114">
        <f t="shared" si="526"/>
        <v>0</v>
      </c>
      <c r="AJ142" s="114">
        <f t="shared" si="527"/>
        <v>0</v>
      </c>
      <c r="AK142" s="114">
        <f t="shared" si="528"/>
        <v>0</v>
      </c>
      <c r="AL142" s="114">
        <f t="shared" si="528"/>
        <v>0</v>
      </c>
      <c r="AM142" s="114">
        <f t="shared" si="529"/>
        <v>0</v>
      </c>
      <c r="AN142" s="114">
        <f t="shared" si="530"/>
        <v>0</v>
      </c>
      <c r="AO142" s="114">
        <f t="shared" si="531"/>
        <v>0</v>
      </c>
      <c r="AP142" s="114">
        <f t="shared" si="531"/>
        <v>0</v>
      </c>
      <c r="AQ142" s="114">
        <f t="shared" si="532"/>
        <v>0</v>
      </c>
      <c r="AR142" s="114">
        <f t="shared" si="533"/>
        <v>0</v>
      </c>
      <c r="AS142" s="114">
        <f t="shared" si="534"/>
        <v>0</v>
      </c>
      <c r="AT142" s="114">
        <f t="shared" si="534"/>
        <v>0</v>
      </c>
      <c r="AU142" s="114">
        <f t="shared" si="535"/>
        <v>0</v>
      </c>
      <c r="AV142" s="114">
        <f t="shared" si="536"/>
        <v>0</v>
      </c>
      <c r="AW142" s="114">
        <f t="shared" si="537"/>
        <v>0</v>
      </c>
      <c r="AX142" s="114">
        <f t="shared" si="537"/>
        <v>0</v>
      </c>
      <c r="AY142" s="114">
        <f t="shared" si="538"/>
        <v>0</v>
      </c>
      <c r="AZ142" s="114">
        <f t="shared" si="539"/>
        <v>0</v>
      </c>
      <c r="BA142" s="114">
        <f t="shared" si="540"/>
        <v>0</v>
      </c>
      <c r="BB142" s="114">
        <f t="shared" si="540"/>
        <v>0</v>
      </c>
      <c r="BC142" s="114">
        <f t="shared" si="541"/>
        <v>0</v>
      </c>
      <c r="BD142" s="114">
        <f t="shared" si="542"/>
        <v>0</v>
      </c>
      <c r="BE142" s="114">
        <f t="shared" si="543"/>
        <v>0</v>
      </c>
      <c r="BF142" s="114">
        <f t="shared" si="543"/>
        <v>0</v>
      </c>
      <c r="BG142" s="114">
        <f t="shared" si="544"/>
        <v>0</v>
      </c>
      <c r="BH142" s="114">
        <f t="shared" si="545"/>
        <v>0</v>
      </c>
      <c r="BI142" s="114">
        <f t="shared" si="546"/>
        <v>0</v>
      </c>
      <c r="BJ142" s="114">
        <f t="shared" si="546"/>
        <v>0</v>
      </c>
      <c r="BK142" s="114">
        <f t="shared" si="547"/>
        <v>0</v>
      </c>
      <c r="BL142" s="114">
        <f t="shared" si="548"/>
        <v>0</v>
      </c>
      <c r="BM142" s="114">
        <f t="shared" si="549"/>
        <v>0</v>
      </c>
      <c r="BN142" s="114">
        <f t="shared" si="549"/>
        <v>0</v>
      </c>
      <c r="BO142" s="114">
        <f t="shared" si="550"/>
        <v>0</v>
      </c>
      <c r="BP142" s="114">
        <f t="shared" si="551"/>
        <v>0</v>
      </c>
      <c r="BQ142" s="114">
        <f t="shared" si="552"/>
        <v>0</v>
      </c>
      <c r="BR142" s="114">
        <f t="shared" si="552"/>
        <v>0</v>
      </c>
      <c r="BS142" s="114">
        <f t="shared" si="553"/>
        <v>0</v>
      </c>
      <c r="BT142" s="114">
        <f t="shared" si="554"/>
        <v>0</v>
      </c>
      <c r="BU142" s="114">
        <f t="shared" si="555"/>
        <v>0</v>
      </c>
      <c r="BV142" s="114">
        <f t="shared" si="555"/>
        <v>0</v>
      </c>
      <c r="BW142" s="114">
        <f t="shared" si="556"/>
        <v>0</v>
      </c>
      <c r="BX142" s="114">
        <f t="shared" si="557"/>
        <v>0</v>
      </c>
      <c r="BY142" s="114">
        <f t="shared" si="558"/>
        <v>0</v>
      </c>
      <c r="BZ142" s="114">
        <f t="shared" si="558"/>
        <v>0</v>
      </c>
      <c r="CA142" s="114">
        <f t="shared" si="559"/>
        <v>0</v>
      </c>
      <c r="CB142" s="114">
        <f t="shared" si="560"/>
        <v>0</v>
      </c>
      <c r="CC142" s="114">
        <f t="shared" si="561"/>
        <v>0</v>
      </c>
      <c r="CD142" s="114">
        <f t="shared" si="561"/>
        <v>0</v>
      </c>
      <c r="CE142" s="114">
        <f t="shared" si="562"/>
        <v>0</v>
      </c>
      <c r="CF142" s="114">
        <f t="shared" si="563"/>
        <v>0</v>
      </c>
      <c r="CG142" s="114">
        <f t="shared" si="564"/>
        <v>0</v>
      </c>
      <c r="CH142" s="114">
        <f t="shared" si="564"/>
        <v>0</v>
      </c>
      <c r="CI142" s="114">
        <f t="shared" si="565"/>
        <v>0</v>
      </c>
      <c r="CJ142" s="114">
        <f t="shared" si="566"/>
        <v>0</v>
      </c>
      <c r="CK142" s="114">
        <f t="shared" si="567"/>
        <v>0</v>
      </c>
      <c r="CL142" s="114">
        <f t="shared" si="567"/>
        <v>0</v>
      </c>
      <c r="CM142" s="114">
        <f t="shared" si="568"/>
        <v>0</v>
      </c>
      <c r="CN142" s="114">
        <f t="shared" si="569"/>
        <v>0</v>
      </c>
      <c r="CO142" s="114">
        <f t="shared" si="570"/>
        <v>0</v>
      </c>
      <c r="CP142" s="114">
        <f t="shared" si="570"/>
        <v>0</v>
      </c>
      <c r="CQ142" s="114">
        <f t="shared" si="571"/>
        <v>0</v>
      </c>
      <c r="CR142" s="114">
        <f t="shared" si="572"/>
        <v>0</v>
      </c>
      <c r="CS142" s="114">
        <f t="shared" si="573"/>
        <v>0</v>
      </c>
      <c r="CT142" s="114">
        <f t="shared" si="573"/>
        <v>0</v>
      </c>
      <c r="CU142" s="114">
        <f t="shared" si="574"/>
        <v>0</v>
      </c>
      <c r="CV142" s="114">
        <f t="shared" si="575"/>
        <v>0</v>
      </c>
      <c r="CW142" s="114">
        <f t="shared" si="576"/>
        <v>0</v>
      </c>
      <c r="CX142" s="114">
        <f t="shared" si="576"/>
        <v>0</v>
      </c>
      <c r="CY142" s="114">
        <f t="shared" si="577"/>
        <v>0</v>
      </c>
      <c r="CZ142" s="114">
        <f t="shared" si="578"/>
        <v>0</v>
      </c>
      <c r="DA142" s="114">
        <f t="shared" si="579"/>
        <v>0</v>
      </c>
    </row>
    <row r="143" spans="1:105">
      <c r="B143" s="5"/>
      <c r="C143">
        <f t="shared" si="516"/>
        <v>0</v>
      </c>
      <c r="D143">
        <f t="shared" si="588"/>
        <v>0</v>
      </c>
      <c r="E143" s="171">
        <f t="shared" si="517"/>
        <v>0</v>
      </c>
      <c r="F143">
        <f t="shared" si="509"/>
        <v>0</v>
      </c>
      <c r="G143">
        <f t="shared" si="518"/>
        <v>1000</v>
      </c>
      <c r="H143">
        <f t="shared" si="519"/>
        <v>0</v>
      </c>
      <c r="I143">
        <f t="shared" si="520"/>
        <v>0</v>
      </c>
      <c r="J143">
        <f t="shared" si="510"/>
        <v>0</v>
      </c>
      <c r="K143" s="2">
        <v>14</v>
      </c>
      <c r="L143" s="17">
        <f t="shared" si="521"/>
        <v>0</v>
      </c>
      <c r="M143" s="17">
        <f t="shared" si="511"/>
        <v>0</v>
      </c>
      <c r="N143" s="17">
        <f t="shared" si="512"/>
        <v>0</v>
      </c>
      <c r="O143" s="17">
        <f t="shared" si="513"/>
        <v>0</v>
      </c>
      <c r="P143" s="17">
        <f t="shared" si="514"/>
        <v>0</v>
      </c>
      <c r="Q143" s="164">
        <f t="shared" si="580"/>
        <v>0</v>
      </c>
      <c r="R143" s="17">
        <f t="shared" si="522"/>
        <v>0</v>
      </c>
      <c r="S143" s="18">
        <f t="shared" si="515"/>
        <v>0</v>
      </c>
      <c r="T143" s="163">
        <f>IF(Z143&gt;0,FLOOR(MAX(T$130:T142)+1,1),T142+0.001)</f>
        <v>3.0109999999999988</v>
      </c>
      <c r="U143">
        <v>14</v>
      </c>
      <c r="V143" s="110">
        <v>1</v>
      </c>
      <c r="W143" s="110"/>
      <c r="X143" s="110">
        <f t="shared" si="581"/>
        <v>0</v>
      </c>
      <c r="Y143" s="110">
        <f t="shared" si="582"/>
        <v>0</v>
      </c>
      <c r="Z143" s="114">
        <f t="shared" si="589"/>
        <v>0</v>
      </c>
      <c r="AA143" s="114">
        <f t="shared" si="590"/>
        <v>0</v>
      </c>
      <c r="AB143" s="114">
        <f t="shared" si="591"/>
        <v>0</v>
      </c>
      <c r="AC143" s="114">
        <f t="shared" si="592"/>
        <v>0</v>
      </c>
      <c r="AD143" s="114">
        <f t="shared" si="587"/>
        <v>0</v>
      </c>
      <c r="AE143" s="114">
        <f t="shared" si="523"/>
        <v>0</v>
      </c>
      <c r="AF143" s="114">
        <f t="shared" si="524"/>
        <v>0</v>
      </c>
      <c r="AG143" s="114">
        <f t="shared" si="525"/>
        <v>0</v>
      </c>
      <c r="AH143" s="114">
        <f t="shared" si="525"/>
        <v>0</v>
      </c>
      <c r="AI143" s="114">
        <f t="shared" si="526"/>
        <v>0</v>
      </c>
      <c r="AJ143" s="114">
        <f t="shared" si="527"/>
        <v>0</v>
      </c>
      <c r="AK143" s="114">
        <f t="shared" si="528"/>
        <v>0</v>
      </c>
      <c r="AL143" s="114">
        <f t="shared" si="528"/>
        <v>0</v>
      </c>
      <c r="AM143" s="114">
        <f t="shared" si="529"/>
        <v>0</v>
      </c>
      <c r="AN143" s="114">
        <f t="shared" si="530"/>
        <v>0</v>
      </c>
      <c r="AO143" s="114">
        <f t="shared" si="531"/>
        <v>0</v>
      </c>
      <c r="AP143" s="114">
        <f t="shared" si="531"/>
        <v>0</v>
      </c>
      <c r="AQ143" s="114">
        <f t="shared" si="532"/>
        <v>0</v>
      </c>
      <c r="AR143" s="114">
        <f t="shared" si="533"/>
        <v>0</v>
      </c>
      <c r="AS143" s="114">
        <f t="shared" si="534"/>
        <v>0</v>
      </c>
      <c r="AT143" s="114">
        <f t="shared" si="534"/>
        <v>0</v>
      </c>
      <c r="AU143" s="114">
        <f t="shared" si="535"/>
        <v>0</v>
      </c>
      <c r="AV143" s="114">
        <f t="shared" si="536"/>
        <v>0</v>
      </c>
      <c r="AW143" s="114">
        <f t="shared" si="537"/>
        <v>0</v>
      </c>
      <c r="AX143" s="114">
        <f t="shared" si="537"/>
        <v>0</v>
      </c>
      <c r="AY143" s="114">
        <f t="shared" si="538"/>
        <v>0</v>
      </c>
      <c r="AZ143" s="114">
        <f t="shared" si="539"/>
        <v>0</v>
      </c>
      <c r="BA143" s="114">
        <f t="shared" si="540"/>
        <v>0</v>
      </c>
      <c r="BB143" s="114">
        <f t="shared" si="540"/>
        <v>0</v>
      </c>
      <c r="BC143" s="114">
        <f t="shared" si="541"/>
        <v>0</v>
      </c>
      <c r="BD143" s="114">
        <f t="shared" si="542"/>
        <v>0</v>
      </c>
      <c r="BE143" s="114">
        <f t="shared" si="543"/>
        <v>0</v>
      </c>
      <c r="BF143" s="114">
        <f t="shared" si="543"/>
        <v>0</v>
      </c>
      <c r="BG143" s="114">
        <f t="shared" si="544"/>
        <v>0</v>
      </c>
      <c r="BH143" s="114">
        <f t="shared" si="545"/>
        <v>0</v>
      </c>
      <c r="BI143" s="114">
        <f t="shared" si="546"/>
        <v>0</v>
      </c>
      <c r="BJ143" s="114">
        <f t="shared" si="546"/>
        <v>0</v>
      </c>
      <c r="BK143" s="114">
        <f t="shared" si="547"/>
        <v>0</v>
      </c>
      <c r="BL143" s="114">
        <f t="shared" si="548"/>
        <v>0</v>
      </c>
      <c r="BM143" s="114">
        <f t="shared" si="549"/>
        <v>0</v>
      </c>
      <c r="BN143" s="114">
        <f t="shared" si="549"/>
        <v>0</v>
      </c>
      <c r="BO143" s="114">
        <f t="shared" si="550"/>
        <v>0</v>
      </c>
      <c r="BP143" s="114">
        <f t="shared" si="551"/>
        <v>0</v>
      </c>
      <c r="BQ143" s="114">
        <f t="shared" si="552"/>
        <v>0</v>
      </c>
      <c r="BR143" s="114">
        <f t="shared" si="552"/>
        <v>0</v>
      </c>
      <c r="BS143" s="114">
        <f t="shared" si="553"/>
        <v>0</v>
      </c>
      <c r="BT143" s="114">
        <f t="shared" si="554"/>
        <v>0</v>
      </c>
      <c r="BU143" s="114">
        <f t="shared" si="555"/>
        <v>0</v>
      </c>
      <c r="BV143" s="114">
        <f t="shared" si="555"/>
        <v>0</v>
      </c>
      <c r="BW143" s="114">
        <f t="shared" si="556"/>
        <v>0</v>
      </c>
      <c r="BX143" s="114">
        <f t="shared" si="557"/>
        <v>0</v>
      </c>
      <c r="BY143" s="114">
        <f t="shared" si="558"/>
        <v>0</v>
      </c>
      <c r="BZ143" s="114">
        <f t="shared" si="558"/>
        <v>0</v>
      </c>
      <c r="CA143" s="114">
        <f t="shared" si="559"/>
        <v>0</v>
      </c>
      <c r="CB143" s="114">
        <f t="shared" si="560"/>
        <v>0</v>
      </c>
      <c r="CC143" s="114">
        <f t="shared" si="561"/>
        <v>0</v>
      </c>
      <c r="CD143" s="114">
        <f t="shared" si="561"/>
        <v>0</v>
      </c>
      <c r="CE143" s="114">
        <f t="shared" si="562"/>
        <v>0</v>
      </c>
      <c r="CF143" s="114">
        <f t="shared" si="563"/>
        <v>0</v>
      </c>
      <c r="CG143" s="114">
        <f t="shared" si="564"/>
        <v>0</v>
      </c>
      <c r="CH143" s="114">
        <f t="shared" si="564"/>
        <v>0</v>
      </c>
      <c r="CI143" s="114">
        <f t="shared" si="565"/>
        <v>0</v>
      </c>
      <c r="CJ143" s="114">
        <f t="shared" si="566"/>
        <v>0</v>
      </c>
      <c r="CK143" s="114">
        <f t="shared" si="567"/>
        <v>0</v>
      </c>
      <c r="CL143" s="114">
        <f t="shared" si="567"/>
        <v>0</v>
      </c>
      <c r="CM143" s="114">
        <f t="shared" si="568"/>
        <v>0</v>
      </c>
      <c r="CN143" s="114">
        <f t="shared" si="569"/>
        <v>0</v>
      </c>
      <c r="CO143" s="114">
        <f t="shared" si="570"/>
        <v>0</v>
      </c>
      <c r="CP143" s="114">
        <f t="shared" si="570"/>
        <v>0</v>
      </c>
      <c r="CQ143" s="114">
        <f t="shared" si="571"/>
        <v>0</v>
      </c>
      <c r="CR143" s="114">
        <f t="shared" si="572"/>
        <v>0</v>
      </c>
      <c r="CS143" s="114">
        <f t="shared" si="573"/>
        <v>0</v>
      </c>
      <c r="CT143" s="114">
        <f t="shared" si="573"/>
        <v>0</v>
      </c>
      <c r="CU143" s="114">
        <f t="shared" si="574"/>
        <v>0</v>
      </c>
      <c r="CV143" s="114">
        <f t="shared" si="575"/>
        <v>0</v>
      </c>
      <c r="CW143" s="114">
        <f t="shared" si="576"/>
        <v>0</v>
      </c>
      <c r="CX143" s="114">
        <f t="shared" si="576"/>
        <v>0</v>
      </c>
      <c r="CY143" s="114">
        <f t="shared" si="577"/>
        <v>0</v>
      </c>
      <c r="CZ143" s="114">
        <f t="shared" si="578"/>
        <v>0</v>
      </c>
      <c r="DA143" s="114">
        <f t="shared" si="579"/>
        <v>0</v>
      </c>
    </row>
    <row r="144" spans="1:105">
      <c r="B144" s="5"/>
      <c r="C144">
        <f t="shared" si="516"/>
        <v>0</v>
      </c>
      <c r="D144">
        <f t="shared" si="588"/>
        <v>0</v>
      </c>
      <c r="E144" s="171">
        <f t="shared" si="517"/>
        <v>0</v>
      </c>
      <c r="F144">
        <f t="shared" si="509"/>
        <v>0</v>
      </c>
      <c r="G144">
        <f t="shared" si="518"/>
        <v>1000</v>
      </c>
      <c r="H144">
        <f t="shared" si="519"/>
        <v>0</v>
      </c>
      <c r="I144">
        <f t="shared" si="520"/>
        <v>0</v>
      </c>
      <c r="J144">
        <f t="shared" si="510"/>
        <v>0</v>
      </c>
      <c r="K144" s="2">
        <v>15</v>
      </c>
      <c r="L144" s="17">
        <f t="shared" si="521"/>
        <v>0</v>
      </c>
      <c r="M144" s="17">
        <f t="shared" si="511"/>
        <v>0</v>
      </c>
      <c r="N144" s="17">
        <f t="shared" si="512"/>
        <v>0</v>
      </c>
      <c r="O144" s="17">
        <f t="shared" si="513"/>
        <v>0</v>
      </c>
      <c r="P144" s="17">
        <f t="shared" si="514"/>
        <v>0</v>
      </c>
      <c r="Q144" s="164">
        <f t="shared" si="580"/>
        <v>0</v>
      </c>
      <c r="R144" s="17">
        <f t="shared" si="522"/>
        <v>0</v>
      </c>
      <c r="S144" s="18">
        <f t="shared" si="515"/>
        <v>0</v>
      </c>
      <c r="T144" s="163">
        <f>IF(Z144&gt;0,FLOOR(MAX(T$130:T143)+1,1),T143+0.001)</f>
        <v>3.0119999999999987</v>
      </c>
      <c r="U144">
        <v>15</v>
      </c>
      <c r="V144" s="110">
        <v>1</v>
      </c>
      <c r="W144" s="110"/>
      <c r="X144" s="110">
        <f t="shared" si="581"/>
        <v>0</v>
      </c>
      <c r="Y144" s="110">
        <f t="shared" si="582"/>
        <v>0</v>
      </c>
      <c r="Z144" s="114">
        <f t="shared" si="589"/>
        <v>0</v>
      </c>
      <c r="AA144" s="114">
        <f t="shared" si="590"/>
        <v>0</v>
      </c>
      <c r="AB144" s="114">
        <f t="shared" si="591"/>
        <v>0</v>
      </c>
      <c r="AC144" s="114">
        <f t="shared" si="592"/>
        <v>0</v>
      </c>
      <c r="AD144" s="114">
        <f t="shared" si="587"/>
        <v>0</v>
      </c>
      <c r="AE144" s="114">
        <f t="shared" si="523"/>
        <v>0</v>
      </c>
      <c r="AF144" s="114">
        <f t="shared" si="524"/>
        <v>0</v>
      </c>
      <c r="AG144" s="114">
        <f t="shared" si="525"/>
        <v>0</v>
      </c>
      <c r="AH144" s="114">
        <f t="shared" si="525"/>
        <v>0</v>
      </c>
      <c r="AI144" s="114">
        <f t="shared" si="526"/>
        <v>0</v>
      </c>
      <c r="AJ144" s="114">
        <f t="shared" si="527"/>
        <v>0</v>
      </c>
      <c r="AK144" s="114">
        <f t="shared" si="528"/>
        <v>0</v>
      </c>
      <c r="AL144" s="114">
        <f t="shared" si="528"/>
        <v>0</v>
      </c>
      <c r="AM144" s="114">
        <f t="shared" si="529"/>
        <v>0</v>
      </c>
      <c r="AN144" s="114">
        <f t="shared" si="530"/>
        <v>0</v>
      </c>
      <c r="AO144" s="114">
        <f t="shared" si="531"/>
        <v>0</v>
      </c>
      <c r="AP144" s="114">
        <f t="shared" si="531"/>
        <v>0</v>
      </c>
      <c r="AQ144" s="114">
        <f t="shared" si="532"/>
        <v>0</v>
      </c>
      <c r="AR144" s="114">
        <f t="shared" si="533"/>
        <v>0</v>
      </c>
      <c r="AS144" s="114">
        <f t="shared" si="534"/>
        <v>0</v>
      </c>
      <c r="AT144" s="114">
        <f t="shared" si="534"/>
        <v>0</v>
      </c>
      <c r="AU144" s="114">
        <f t="shared" si="535"/>
        <v>0</v>
      </c>
      <c r="AV144" s="114">
        <f t="shared" si="536"/>
        <v>0</v>
      </c>
      <c r="AW144" s="114">
        <f t="shared" si="537"/>
        <v>0</v>
      </c>
      <c r="AX144" s="114">
        <f t="shared" si="537"/>
        <v>0</v>
      </c>
      <c r="AY144" s="114">
        <f t="shared" si="538"/>
        <v>0</v>
      </c>
      <c r="AZ144" s="114">
        <f t="shared" si="539"/>
        <v>0</v>
      </c>
      <c r="BA144" s="114">
        <f t="shared" si="540"/>
        <v>0</v>
      </c>
      <c r="BB144" s="114">
        <f t="shared" si="540"/>
        <v>0</v>
      </c>
      <c r="BC144" s="114">
        <f t="shared" si="541"/>
        <v>0</v>
      </c>
      <c r="BD144" s="114">
        <f t="shared" si="542"/>
        <v>0</v>
      </c>
      <c r="BE144" s="114">
        <f t="shared" si="543"/>
        <v>0</v>
      </c>
      <c r="BF144" s="114">
        <f t="shared" si="543"/>
        <v>0</v>
      </c>
      <c r="BG144" s="114">
        <f t="shared" si="544"/>
        <v>0</v>
      </c>
      <c r="BH144" s="114">
        <f t="shared" si="545"/>
        <v>0</v>
      </c>
      <c r="BI144" s="114">
        <f t="shared" si="546"/>
        <v>0</v>
      </c>
      <c r="BJ144" s="114">
        <f t="shared" si="546"/>
        <v>0</v>
      </c>
      <c r="BK144" s="114">
        <f t="shared" si="547"/>
        <v>0</v>
      </c>
      <c r="BL144" s="114">
        <f t="shared" si="548"/>
        <v>0</v>
      </c>
      <c r="BM144" s="114">
        <f t="shared" si="549"/>
        <v>0</v>
      </c>
      <c r="BN144" s="114">
        <f t="shared" si="549"/>
        <v>0</v>
      </c>
      <c r="BO144" s="114">
        <f t="shared" si="550"/>
        <v>0</v>
      </c>
      <c r="BP144" s="114">
        <f t="shared" si="551"/>
        <v>0</v>
      </c>
      <c r="BQ144" s="114">
        <f t="shared" si="552"/>
        <v>0</v>
      </c>
      <c r="BR144" s="114">
        <f t="shared" si="552"/>
        <v>0</v>
      </c>
      <c r="BS144" s="114">
        <f t="shared" si="553"/>
        <v>0</v>
      </c>
      <c r="BT144" s="114">
        <f t="shared" si="554"/>
        <v>0</v>
      </c>
      <c r="BU144" s="114">
        <f t="shared" si="555"/>
        <v>0</v>
      </c>
      <c r="BV144" s="114">
        <f t="shared" si="555"/>
        <v>0</v>
      </c>
      <c r="BW144" s="114">
        <f t="shared" si="556"/>
        <v>0</v>
      </c>
      <c r="BX144" s="114">
        <f t="shared" si="557"/>
        <v>0</v>
      </c>
      <c r="BY144" s="114">
        <f t="shared" si="558"/>
        <v>0</v>
      </c>
      <c r="BZ144" s="114">
        <f t="shared" si="558"/>
        <v>0</v>
      </c>
      <c r="CA144" s="114">
        <f t="shared" si="559"/>
        <v>0</v>
      </c>
      <c r="CB144" s="114">
        <f t="shared" si="560"/>
        <v>0</v>
      </c>
      <c r="CC144" s="114">
        <f t="shared" si="561"/>
        <v>0</v>
      </c>
      <c r="CD144" s="114">
        <f t="shared" si="561"/>
        <v>0</v>
      </c>
      <c r="CE144" s="114">
        <f t="shared" si="562"/>
        <v>0</v>
      </c>
      <c r="CF144" s="114">
        <f t="shared" si="563"/>
        <v>0</v>
      </c>
      <c r="CG144" s="114">
        <f t="shared" si="564"/>
        <v>0</v>
      </c>
      <c r="CH144" s="114">
        <f t="shared" si="564"/>
        <v>0</v>
      </c>
      <c r="CI144" s="114">
        <f t="shared" si="565"/>
        <v>0</v>
      </c>
      <c r="CJ144" s="114">
        <f t="shared" si="566"/>
        <v>0</v>
      </c>
      <c r="CK144" s="114">
        <f t="shared" si="567"/>
        <v>0</v>
      </c>
      <c r="CL144" s="114">
        <f t="shared" si="567"/>
        <v>0</v>
      </c>
      <c r="CM144" s="114">
        <f t="shared" si="568"/>
        <v>0</v>
      </c>
      <c r="CN144" s="114">
        <f t="shared" si="569"/>
        <v>0</v>
      </c>
      <c r="CO144" s="114">
        <f t="shared" si="570"/>
        <v>0</v>
      </c>
      <c r="CP144" s="114">
        <f t="shared" si="570"/>
        <v>0</v>
      </c>
      <c r="CQ144" s="114">
        <f t="shared" si="571"/>
        <v>0</v>
      </c>
      <c r="CR144" s="114">
        <f t="shared" si="572"/>
        <v>0</v>
      </c>
      <c r="CS144" s="114">
        <f t="shared" si="573"/>
        <v>0</v>
      </c>
      <c r="CT144" s="114">
        <f t="shared" si="573"/>
        <v>0</v>
      </c>
      <c r="CU144" s="114">
        <f t="shared" si="574"/>
        <v>0</v>
      </c>
      <c r="CV144" s="114">
        <f t="shared" si="575"/>
        <v>0</v>
      </c>
      <c r="CW144" s="114">
        <f t="shared" si="576"/>
        <v>0</v>
      </c>
      <c r="CX144" s="114">
        <f t="shared" si="576"/>
        <v>0</v>
      </c>
      <c r="CY144" s="114">
        <f t="shared" si="577"/>
        <v>0</v>
      </c>
      <c r="CZ144" s="114">
        <f t="shared" si="578"/>
        <v>0</v>
      </c>
      <c r="DA144" s="114">
        <f t="shared" si="579"/>
        <v>0</v>
      </c>
    </row>
    <row r="145" spans="2:105">
      <c r="B145" s="5"/>
      <c r="C145">
        <f t="shared" si="516"/>
        <v>0</v>
      </c>
      <c r="D145">
        <f t="shared" si="588"/>
        <v>0</v>
      </c>
      <c r="E145" s="171">
        <f t="shared" si="517"/>
        <v>0</v>
      </c>
      <c r="F145">
        <f t="shared" si="509"/>
        <v>0</v>
      </c>
      <c r="G145">
        <f t="shared" si="518"/>
        <v>1000</v>
      </c>
      <c r="H145">
        <f t="shared" si="519"/>
        <v>0</v>
      </c>
      <c r="I145">
        <f t="shared" si="520"/>
        <v>0</v>
      </c>
      <c r="J145">
        <f t="shared" si="510"/>
        <v>0</v>
      </c>
      <c r="K145" s="2">
        <v>16</v>
      </c>
      <c r="L145" s="17">
        <f t="shared" si="521"/>
        <v>0</v>
      </c>
      <c r="M145" s="17">
        <f t="shared" si="511"/>
        <v>0</v>
      </c>
      <c r="N145" s="17">
        <f t="shared" si="512"/>
        <v>0</v>
      </c>
      <c r="O145" s="17">
        <f t="shared" si="513"/>
        <v>0</v>
      </c>
      <c r="P145" s="17">
        <f t="shared" si="514"/>
        <v>0</v>
      </c>
      <c r="Q145" s="164">
        <f t="shared" si="580"/>
        <v>0</v>
      </c>
      <c r="R145" s="17">
        <f t="shared" si="522"/>
        <v>0</v>
      </c>
      <c r="S145" s="18">
        <f t="shared" si="515"/>
        <v>0</v>
      </c>
      <c r="T145" s="163">
        <f>IF(Z145&gt;0,FLOOR(MAX(T$130:T144)+1,1),T144+0.001)</f>
        <v>3.0129999999999986</v>
      </c>
      <c r="U145">
        <v>16</v>
      </c>
      <c r="V145" s="110">
        <v>1</v>
      </c>
      <c r="W145" s="110"/>
      <c r="X145" s="110">
        <f t="shared" si="581"/>
        <v>0</v>
      </c>
      <c r="Y145" s="110">
        <f t="shared" si="582"/>
        <v>0</v>
      </c>
      <c r="Z145" s="114">
        <f t="shared" si="589"/>
        <v>0</v>
      </c>
      <c r="AA145" s="114">
        <f t="shared" si="590"/>
        <v>0</v>
      </c>
      <c r="AB145" s="114">
        <f t="shared" si="591"/>
        <v>0</v>
      </c>
      <c r="AC145" s="114">
        <f t="shared" si="592"/>
        <v>0</v>
      </c>
      <c r="AD145" s="114">
        <f t="shared" si="587"/>
        <v>0</v>
      </c>
      <c r="AE145" s="114">
        <f t="shared" si="523"/>
        <v>0</v>
      </c>
      <c r="AF145" s="114">
        <f t="shared" si="524"/>
        <v>0</v>
      </c>
      <c r="AG145" s="114">
        <f t="shared" si="525"/>
        <v>0</v>
      </c>
      <c r="AH145" s="114">
        <f t="shared" si="525"/>
        <v>0</v>
      </c>
      <c r="AI145" s="114">
        <f t="shared" si="526"/>
        <v>0</v>
      </c>
      <c r="AJ145" s="114">
        <f t="shared" si="527"/>
        <v>0</v>
      </c>
      <c r="AK145" s="114">
        <f t="shared" si="528"/>
        <v>0</v>
      </c>
      <c r="AL145" s="114">
        <f t="shared" si="528"/>
        <v>0</v>
      </c>
      <c r="AM145" s="114">
        <f t="shared" si="529"/>
        <v>0</v>
      </c>
      <c r="AN145" s="114">
        <f t="shared" si="530"/>
        <v>0</v>
      </c>
      <c r="AO145" s="114">
        <f t="shared" si="531"/>
        <v>0</v>
      </c>
      <c r="AP145" s="114">
        <f t="shared" si="531"/>
        <v>0</v>
      </c>
      <c r="AQ145" s="114">
        <f t="shared" si="532"/>
        <v>0</v>
      </c>
      <c r="AR145" s="114">
        <f t="shared" si="533"/>
        <v>0</v>
      </c>
      <c r="AS145" s="114">
        <f t="shared" si="534"/>
        <v>0</v>
      </c>
      <c r="AT145" s="114">
        <f t="shared" si="534"/>
        <v>0</v>
      </c>
      <c r="AU145" s="114">
        <f t="shared" si="535"/>
        <v>0</v>
      </c>
      <c r="AV145" s="114">
        <f t="shared" si="536"/>
        <v>0</v>
      </c>
      <c r="AW145" s="114">
        <f t="shared" si="537"/>
        <v>0</v>
      </c>
      <c r="AX145" s="114">
        <f t="shared" si="537"/>
        <v>0</v>
      </c>
      <c r="AY145" s="114">
        <f t="shared" si="538"/>
        <v>0</v>
      </c>
      <c r="AZ145" s="114">
        <f t="shared" si="539"/>
        <v>0</v>
      </c>
      <c r="BA145" s="114">
        <f t="shared" si="540"/>
        <v>0</v>
      </c>
      <c r="BB145" s="114">
        <f t="shared" si="540"/>
        <v>0</v>
      </c>
      <c r="BC145" s="114">
        <f t="shared" si="541"/>
        <v>0</v>
      </c>
      <c r="BD145" s="114">
        <f t="shared" si="542"/>
        <v>0</v>
      </c>
      <c r="BE145" s="114">
        <f t="shared" si="543"/>
        <v>0</v>
      </c>
      <c r="BF145" s="114">
        <f t="shared" si="543"/>
        <v>0</v>
      </c>
      <c r="BG145" s="114">
        <f t="shared" si="544"/>
        <v>0</v>
      </c>
      <c r="BH145" s="114">
        <f t="shared" si="545"/>
        <v>0</v>
      </c>
      <c r="BI145" s="114">
        <f t="shared" si="546"/>
        <v>0</v>
      </c>
      <c r="BJ145" s="114">
        <f t="shared" si="546"/>
        <v>0</v>
      </c>
      <c r="BK145" s="114">
        <f t="shared" si="547"/>
        <v>0</v>
      </c>
      <c r="BL145" s="114">
        <f t="shared" si="548"/>
        <v>0</v>
      </c>
      <c r="BM145" s="114">
        <f t="shared" si="549"/>
        <v>0</v>
      </c>
      <c r="BN145" s="114">
        <f t="shared" si="549"/>
        <v>0</v>
      </c>
      <c r="BO145" s="114">
        <f t="shared" si="550"/>
        <v>0</v>
      </c>
      <c r="BP145" s="114">
        <f t="shared" si="551"/>
        <v>0</v>
      </c>
      <c r="BQ145" s="114">
        <f t="shared" si="552"/>
        <v>0</v>
      </c>
      <c r="BR145" s="114">
        <f t="shared" si="552"/>
        <v>0</v>
      </c>
      <c r="BS145" s="114">
        <f t="shared" si="553"/>
        <v>0</v>
      </c>
      <c r="BT145" s="114">
        <f t="shared" si="554"/>
        <v>0</v>
      </c>
      <c r="BU145" s="114">
        <f t="shared" si="555"/>
        <v>0</v>
      </c>
      <c r="BV145" s="114">
        <f t="shared" si="555"/>
        <v>0</v>
      </c>
      <c r="BW145" s="114">
        <f t="shared" si="556"/>
        <v>0</v>
      </c>
      <c r="BX145" s="114">
        <f t="shared" si="557"/>
        <v>0</v>
      </c>
      <c r="BY145" s="114">
        <f t="shared" si="558"/>
        <v>0</v>
      </c>
      <c r="BZ145" s="114">
        <f t="shared" si="558"/>
        <v>0</v>
      </c>
      <c r="CA145" s="114">
        <f t="shared" si="559"/>
        <v>0</v>
      </c>
      <c r="CB145" s="114">
        <f t="shared" si="560"/>
        <v>0</v>
      </c>
      <c r="CC145" s="114">
        <f t="shared" si="561"/>
        <v>0</v>
      </c>
      <c r="CD145" s="114">
        <f t="shared" si="561"/>
        <v>0</v>
      </c>
      <c r="CE145" s="114">
        <f t="shared" si="562"/>
        <v>0</v>
      </c>
      <c r="CF145" s="114">
        <f t="shared" si="563"/>
        <v>0</v>
      </c>
      <c r="CG145" s="114">
        <f t="shared" si="564"/>
        <v>0</v>
      </c>
      <c r="CH145" s="114">
        <f t="shared" si="564"/>
        <v>0</v>
      </c>
      <c r="CI145" s="114">
        <f t="shared" si="565"/>
        <v>0</v>
      </c>
      <c r="CJ145" s="114">
        <f t="shared" si="566"/>
        <v>0</v>
      </c>
      <c r="CK145" s="114">
        <f t="shared" si="567"/>
        <v>0</v>
      </c>
      <c r="CL145" s="114">
        <f t="shared" si="567"/>
        <v>0</v>
      </c>
      <c r="CM145" s="114">
        <f t="shared" si="568"/>
        <v>0</v>
      </c>
      <c r="CN145" s="114">
        <f t="shared" si="569"/>
        <v>0</v>
      </c>
      <c r="CO145" s="114">
        <f t="shared" si="570"/>
        <v>0</v>
      </c>
      <c r="CP145" s="114">
        <f t="shared" si="570"/>
        <v>0</v>
      </c>
      <c r="CQ145" s="114">
        <f t="shared" si="571"/>
        <v>0</v>
      </c>
      <c r="CR145" s="114">
        <f t="shared" si="572"/>
        <v>0</v>
      </c>
      <c r="CS145" s="114">
        <f t="shared" si="573"/>
        <v>0</v>
      </c>
      <c r="CT145" s="114">
        <f t="shared" si="573"/>
        <v>0</v>
      </c>
      <c r="CU145" s="114">
        <f t="shared" si="574"/>
        <v>0</v>
      </c>
      <c r="CV145" s="114">
        <f t="shared" si="575"/>
        <v>0</v>
      </c>
      <c r="CW145" s="114">
        <f t="shared" si="576"/>
        <v>0</v>
      </c>
      <c r="CX145" s="114">
        <f t="shared" si="576"/>
        <v>0</v>
      </c>
      <c r="CY145" s="114">
        <f t="shared" si="577"/>
        <v>0</v>
      </c>
      <c r="CZ145" s="114">
        <f t="shared" si="578"/>
        <v>0</v>
      </c>
      <c r="DA145" s="114">
        <f t="shared" si="579"/>
        <v>0</v>
      </c>
    </row>
    <row r="146" spans="2:105">
      <c r="B146" s="5"/>
      <c r="C146">
        <f t="shared" si="516"/>
        <v>0</v>
      </c>
      <c r="D146">
        <f t="shared" si="588"/>
        <v>0</v>
      </c>
      <c r="E146" s="171">
        <f t="shared" si="517"/>
        <v>0</v>
      </c>
      <c r="F146">
        <f t="shared" si="509"/>
        <v>0</v>
      </c>
      <c r="G146">
        <f t="shared" si="518"/>
        <v>1000</v>
      </c>
      <c r="H146">
        <f t="shared" si="519"/>
        <v>0</v>
      </c>
      <c r="I146">
        <f t="shared" si="520"/>
        <v>0</v>
      </c>
      <c r="J146">
        <f t="shared" si="510"/>
        <v>0</v>
      </c>
      <c r="K146" s="2">
        <v>17</v>
      </c>
      <c r="L146" s="17">
        <f t="shared" si="521"/>
        <v>0</v>
      </c>
      <c r="M146" s="17">
        <f t="shared" si="511"/>
        <v>0</v>
      </c>
      <c r="N146" s="17">
        <f t="shared" si="512"/>
        <v>0</v>
      </c>
      <c r="O146" s="17">
        <f t="shared" si="513"/>
        <v>0</v>
      </c>
      <c r="P146" s="17">
        <f t="shared" si="514"/>
        <v>0</v>
      </c>
      <c r="Q146" s="164">
        <f t="shared" si="580"/>
        <v>0</v>
      </c>
      <c r="R146" s="17">
        <f t="shared" si="522"/>
        <v>0</v>
      </c>
      <c r="S146" s="18">
        <f t="shared" si="515"/>
        <v>0</v>
      </c>
      <c r="T146" s="163">
        <f>IF(Z146&gt;0,FLOOR(MAX(T$130:T145)+1,1),T145+0.001)</f>
        <v>3.0139999999999985</v>
      </c>
      <c r="U146">
        <v>17</v>
      </c>
      <c r="V146" s="110">
        <v>1</v>
      </c>
      <c r="W146" s="110"/>
      <c r="X146" s="110">
        <f t="shared" si="581"/>
        <v>0</v>
      </c>
      <c r="Y146" s="110">
        <f t="shared" si="582"/>
        <v>0</v>
      </c>
      <c r="Z146" s="114">
        <f t="shared" si="589"/>
        <v>0</v>
      </c>
      <c r="AA146" s="114">
        <f t="shared" si="590"/>
        <v>0</v>
      </c>
      <c r="AB146" s="114">
        <f t="shared" si="591"/>
        <v>0</v>
      </c>
      <c r="AC146" s="114">
        <f t="shared" si="592"/>
        <v>0</v>
      </c>
      <c r="AD146" s="114">
        <f t="shared" si="587"/>
        <v>0</v>
      </c>
      <c r="AE146" s="114">
        <f t="shared" si="523"/>
        <v>0</v>
      </c>
      <c r="AF146" s="114">
        <f t="shared" si="524"/>
        <v>0</v>
      </c>
      <c r="AG146" s="114">
        <f t="shared" si="525"/>
        <v>0</v>
      </c>
      <c r="AH146" s="114">
        <f t="shared" si="525"/>
        <v>0</v>
      </c>
      <c r="AI146" s="114">
        <f t="shared" si="526"/>
        <v>0</v>
      </c>
      <c r="AJ146" s="114">
        <f t="shared" si="527"/>
        <v>0</v>
      </c>
      <c r="AK146" s="114">
        <f t="shared" si="528"/>
        <v>0</v>
      </c>
      <c r="AL146" s="114">
        <f t="shared" si="528"/>
        <v>0</v>
      </c>
      <c r="AM146" s="114">
        <f t="shared" si="529"/>
        <v>0</v>
      </c>
      <c r="AN146" s="114">
        <f t="shared" si="530"/>
        <v>0</v>
      </c>
      <c r="AO146" s="114">
        <f t="shared" si="531"/>
        <v>0</v>
      </c>
      <c r="AP146" s="114">
        <f t="shared" si="531"/>
        <v>0</v>
      </c>
      <c r="AQ146" s="114">
        <f t="shared" si="532"/>
        <v>0</v>
      </c>
      <c r="AR146" s="114">
        <f t="shared" si="533"/>
        <v>0</v>
      </c>
      <c r="AS146" s="114">
        <f t="shared" si="534"/>
        <v>0</v>
      </c>
      <c r="AT146" s="114">
        <f t="shared" si="534"/>
        <v>0</v>
      </c>
      <c r="AU146" s="114">
        <f t="shared" si="535"/>
        <v>0</v>
      </c>
      <c r="AV146" s="114">
        <f t="shared" si="536"/>
        <v>0</v>
      </c>
      <c r="AW146" s="114">
        <f t="shared" si="537"/>
        <v>0</v>
      </c>
      <c r="AX146" s="114">
        <f t="shared" si="537"/>
        <v>0</v>
      </c>
      <c r="AY146" s="114">
        <f t="shared" si="538"/>
        <v>0</v>
      </c>
      <c r="AZ146" s="114">
        <f t="shared" si="539"/>
        <v>0</v>
      </c>
      <c r="BA146" s="114">
        <f t="shared" si="540"/>
        <v>0</v>
      </c>
      <c r="BB146" s="114">
        <f t="shared" si="540"/>
        <v>0</v>
      </c>
      <c r="BC146" s="114">
        <f t="shared" si="541"/>
        <v>0</v>
      </c>
      <c r="BD146" s="114">
        <f t="shared" si="542"/>
        <v>0</v>
      </c>
      <c r="BE146" s="114">
        <f t="shared" si="543"/>
        <v>0</v>
      </c>
      <c r="BF146" s="114">
        <f t="shared" si="543"/>
        <v>0</v>
      </c>
      <c r="BG146" s="114">
        <f t="shared" si="544"/>
        <v>0</v>
      </c>
      <c r="BH146" s="114">
        <f t="shared" si="545"/>
        <v>0</v>
      </c>
      <c r="BI146" s="114">
        <f t="shared" si="546"/>
        <v>0</v>
      </c>
      <c r="BJ146" s="114">
        <f t="shared" si="546"/>
        <v>0</v>
      </c>
      <c r="BK146" s="114">
        <f t="shared" si="547"/>
        <v>0</v>
      </c>
      <c r="BL146" s="114">
        <f t="shared" si="548"/>
        <v>0</v>
      </c>
      <c r="BM146" s="114">
        <f t="shared" si="549"/>
        <v>0</v>
      </c>
      <c r="BN146" s="114">
        <f t="shared" si="549"/>
        <v>0</v>
      </c>
      <c r="BO146" s="114">
        <f t="shared" si="550"/>
        <v>0</v>
      </c>
      <c r="BP146" s="114">
        <f t="shared" si="551"/>
        <v>0</v>
      </c>
      <c r="BQ146" s="114">
        <f t="shared" si="552"/>
        <v>0</v>
      </c>
      <c r="BR146" s="114">
        <f t="shared" si="552"/>
        <v>0</v>
      </c>
      <c r="BS146" s="114">
        <f t="shared" si="553"/>
        <v>0</v>
      </c>
      <c r="BT146" s="114">
        <f t="shared" si="554"/>
        <v>0</v>
      </c>
      <c r="BU146" s="114">
        <f t="shared" si="555"/>
        <v>0</v>
      </c>
      <c r="BV146" s="114">
        <f t="shared" si="555"/>
        <v>0</v>
      </c>
      <c r="BW146" s="114">
        <f t="shared" si="556"/>
        <v>0</v>
      </c>
      <c r="BX146" s="114">
        <f t="shared" si="557"/>
        <v>0</v>
      </c>
      <c r="BY146" s="114">
        <f t="shared" si="558"/>
        <v>0</v>
      </c>
      <c r="BZ146" s="114">
        <f t="shared" si="558"/>
        <v>0</v>
      </c>
      <c r="CA146" s="114">
        <f t="shared" si="559"/>
        <v>0</v>
      </c>
      <c r="CB146" s="114">
        <f t="shared" si="560"/>
        <v>0</v>
      </c>
      <c r="CC146" s="114">
        <f t="shared" si="561"/>
        <v>0</v>
      </c>
      <c r="CD146" s="114">
        <f t="shared" si="561"/>
        <v>0</v>
      </c>
      <c r="CE146" s="114">
        <f t="shared" si="562"/>
        <v>0</v>
      </c>
      <c r="CF146" s="114">
        <f t="shared" si="563"/>
        <v>0</v>
      </c>
      <c r="CG146" s="114">
        <f t="shared" si="564"/>
        <v>0</v>
      </c>
      <c r="CH146" s="114">
        <f t="shared" si="564"/>
        <v>0</v>
      </c>
      <c r="CI146" s="114">
        <f t="shared" si="565"/>
        <v>0</v>
      </c>
      <c r="CJ146" s="114">
        <f t="shared" si="566"/>
        <v>0</v>
      </c>
      <c r="CK146" s="114">
        <f t="shared" si="567"/>
        <v>0</v>
      </c>
      <c r="CL146" s="114">
        <f t="shared" si="567"/>
        <v>0</v>
      </c>
      <c r="CM146" s="114">
        <f t="shared" si="568"/>
        <v>0</v>
      </c>
      <c r="CN146" s="114">
        <f t="shared" si="569"/>
        <v>0</v>
      </c>
      <c r="CO146" s="114">
        <f t="shared" si="570"/>
        <v>0</v>
      </c>
      <c r="CP146" s="114">
        <f t="shared" si="570"/>
        <v>0</v>
      </c>
      <c r="CQ146" s="114">
        <f t="shared" si="571"/>
        <v>0</v>
      </c>
      <c r="CR146" s="114">
        <f t="shared" si="572"/>
        <v>0</v>
      </c>
      <c r="CS146" s="114">
        <f t="shared" si="573"/>
        <v>0</v>
      </c>
      <c r="CT146" s="114">
        <f t="shared" si="573"/>
        <v>0</v>
      </c>
      <c r="CU146" s="114">
        <f t="shared" si="574"/>
        <v>0</v>
      </c>
      <c r="CV146" s="114">
        <f t="shared" si="575"/>
        <v>0</v>
      </c>
      <c r="CW146" s="114">
        <f t="shared" si="576"/>
        <v>0</v>
      </c>
      <c r="CX146" s="114">
        <f t="shared" si="576"/>
        <v>0</v>
      </c>
      <c r="CY146" s="114">
        <f t="shared" si="577"/>
        <v>0</v>
      </c>
      <c r="CZ146" s="114">
        <f t="shared" si="578"/>
        <v>0</v>
      </c>
      <c r="DA146" s="114">
        <f t="shared" si="579"/>
        <v>0</v>
      </c>
    </row>
    <row r="147" spans="2:105">
      <c r="B147" s="5"/>
      <c r="C147">
        <f t="shared" si="516"/>
        <v>0</v>
      </c>
      <c r="D147">
        <f t="shared" si="588"/>
        <v>0</v>
      </c>
      <c r="E147" s="171">
        <f t="shared" si="517"/>
        <v>0</v>
      </c>
      <c r="F147">
        <f t="shared" si="509"/>
        <v>0</v>
      </c>
      <c r="G147">
        <f t="shared" si="518"/>
        <v>1000</v>
      </c>
      <c r="H147">
        <f t="shared" si="519"/>
        <v>0</v>
      </c>
      <c r="I147">
        <f t="shared" si="520"/>
        <v>0</v>
      </c>
      <c r="J147">
        <f t="shared" si="510"/>
        <v>0</v>
      </c>
      <c r="K147" s="2">
        <v>18</v>
      </c>
      <c r="L147" s="17">
        <f t="shared" si="521"/>
        <v>0</v>
      </c>
      <c r="M147" s="17">
        <f t="shared" si="511"/>
        <v>0</v>
      </c>
      <c r="N147" s="17">
        <f t="shared" si="512"/>
        <v>0</v>
      </c>
      <c r="O147" s="17">
        <f t="shared" si="513"/>
        <v>0</v>
      </c>
      <c r="P147" s="17">
        <f t="shared" si="514"/>
        <v>0</v>
      </c>
      <c r="Q147" s="164">
        <f t="shared" si="580"/>
        <v>0</v>
      </c>
      <c r="R147" s="17">
        <f t="shared" si="522"/>
        <v>0</v>
      </c>
      <c r="S147" s="18">
        <f t="shared" si="515"/>
        <v>0</v>
      </c>
      <c r="T147" s="163">
        <f>IF(Z147&gt;0,FLOOR(MAX(T$130:T146)+1,1),T146+0.001)</f>
        <v>3.0149999999999983</v>
      </c>
      <c r="U147">
        <v>18</v>
      </c>
      <c r="V147" s="110">
        <v>1</v>
      </c>
      <c r="W147" s="110"/>
      <c r="X147" s="110">
        <f t="shared" si="581"/>
        <v>0</v>
      </c>
      <c r="Y147" s="110">
        <f t="shared" si="582"/>
        <v>0</v>
      </c>
      <c r="Z147" s="114">
        <f t="shared" si="589"/>
        <v>0</v>
      </c>
      <c r="AA147" s="114">
        <f t="shared" si="590"/>
        <v>0</v>
      </c>
      <c r="AB147" s="114">
        <f t="shared" si="591"/>
        <v>0</v>
      </c>
      <c r="AC147" s="114">
        <f t="shared" si="592"/>
        <v>0</v>
      </c>
      <c r="AD147" s="114">
        <f t="shared" si="587"/>
        <v>0</v>
      </c>
      <c r="AE147" s="114">
        <f t="shared" si="523"/>
        <v>0</v>
      </c>
      <c r="AF147" s="114">
        <f t="shared" si="524"/>
        <v>0</v>
      </c>
      <c r="AG147" s="114">
        <f t="shared" ref="AG147:AH149" si="593">AK146</f>
        <v>0</v>
      </c>
      <c r="AH147" s="114">
        <f t="shared" si="593"/>
        <v>0</v>
      </c>
      <c r="AI147" s="114">
        <f t="shared" si="526"/>
        <v>0</v>
      </c>
      <c r="AJ147" s="114">
        <f t="shared" si="527"/>
        <v>0</v>
      </c>
      <c r="AK147" s="114">
        <f t="shared" ref="AK147:AL149" si="594">AO146</f>
        <v>0</v>
      </c>
      <c r="AL147" s="114">
        <f t="shared" si="594"/>
        <v>0</v>
      </c>
      <c r="AM147" s="114">
        <f t="shared" si="529"/>
        <v>0</v>
      </c>
      <c r="AN147" s="114">
        <f t="shared" si="530"/>
        <v>0</v>
      </c>
      <c r="AO147" s="114">
        <f t="shared" ref="AO147:AP149" si="595">AS146</f>
        <v>0</v>
      </c>
      <c r="AP147" s="114">
        <f t="shared" si="595"/>
        <v>0</v>
      </c>
      <c r="AQ147" s="114">
        <f t="shared" si="532"/>
        <v>0</v>
      </c>
      <c r="AR147" s="114">
        <f t="shared" si="533"/>
        <v>0</v>
      </c>
      <c r="AS147" s="114">
        <f t="shared" ref="AS147:AT149" si="596">AW146</f>
        <v>0</v>
      </c>
      <c r="AT147" s="114">
        <f t="shared" si="596"/>
        <v>0</v>
      </c>
      <c r="AU147" s="114">
        <f t="shared" si="535"/>
        <v>0</v>
      </c>
      <c r="AV147" s="114">
        <f t="shared" si="536"/>
        <v>0</v>
      </c>
      <c r="AW147" s="114">
        <f t="shared" ref="AW147:AX149" si="597">BA146</f>
        <v>0</v>
      </c>
      <c r="AX147" s="114">
        <f t="shared" si="597"/>
        <v>0</v>
      </c>
      <c r="AY147" s="114">
        <f t="shared" si="538"/>
        <v>0</v>
      </c>
      <c r="AZ147" s="114">
        <f t="shared" si="539"/>
        <v>0</v>
      </c>
      <c r="BA147" s="114">
        <f t="shared" ref="BA147:BB149" si="598">BE146</f>
        <v>0</v>
      </c>
      <c r="BB147" s="114">
        <f t="shared" si="598"/>
        <v>0</v>
      </c>
      <c r="BC147" s="114">
        <f t="shared" si="541"/>
        <v>0</v>
      </c>
      <c r="BD147" s="114">
        <f t="shared" si="542"/>
        <v>0</v>
      </c>
      <c r="BE147" s="114">
        <f t="shared" ref="BE147:BF149" si="599">BI146</f>
        <v>0</v>
      </c>
      <c r="BF147" s="114">
        <f t="shared" si="599"/>
        <v>0</v>
      </c>
      <c r="BG147" s="114">
        <f t="shared" si="544"/>
        <v>0</v>
      </c>
      <c r="BH147" s="114">
        <f t="shared" si="545"/>
        <v>0</v>
      </c>
      <c r="BI147" s="114">
        <f t="shared" ref="BI147:BJ149" si="600">BM146</f>
        <v>0</v>
      </c>
      <c r="BJ147" s="114">
        <f t="shared" si="600"/>
        <v>0</v>
      </c>
      <c r="BK147" s="114">
        <f t="shared" si="547"/>
        <v>0</v>
      </c>
      <c r="BL147" s="114">
        <f t="shared" si="548"/>
        <v>0</v>
      </c>
      <c r="BM147" s="114">
        <f t="shared" ref="BM147:BN149" si="601">BQ146</f>
        <v>0</v>
      </c>
      <c r="BN147" s="114">
        <f t="shared" si="601"/>
        <v>0</v>
      </c>
      <c r="BO147" s="114">
        <f t="shared" si="550"/>
        <v>0</v>
      </c>
      <c r="BP147" s="114">
        <f t="shared" si="551"/>
        <v>0</v>
      </c>
      <c r="BQ147" s="114">
        <f t="shared" ref="BQ147:BR149" si="602">BU146</f>
        <v>0</v>
      </c>
      <c r="BR147" s="114">
        <f t="shared" si="602"/>
        <v>0</v>
      </c>
      <c r="BS147" s="114">
        <f t="shared" si="553"/>
        <v>0</v>
      </c>
      <c r="BT147" s="114">
        <f t="shared" si="554"/>
        <v>0</v>
      </c>
      <c r="BU147" s="114">
        <f t="shared" ref="BU147:BV149" si="603">BY146</f>
        <v>0</v>
      </c>
      <c r="BV147" s="114">
        <f t="shared" si="603"/>
        <v>0</v>
      </c>
      <c r="BW147" s="114">
        <f t="shared" si="556"/>
        <v>0</v>
      </c>
      <c r="BX147" s="114">
        <f t="shared" si="557"/>
        <v>0</v>
      </c>
      <c r="BY147" s="114">
        <f t="shared" ref="BY147:BZ149" si="604">CC146</f>
        <v>0</v>
      </c>
      <c r="BZ147" s="114">
        <f t="shared" si="604"/>
        <v>0</v>
      </c>
      <c r="CA147" s="114">
        <f t="shared" si="559"/>
        <v>0</v>
      </c>
      <c r="CB147" s="114">
        <f t="shared" si="560"/>
        <v>0</v>
      </c>
      <c r="CC147" s="114">
        <f t="shared" ref="CC147:CD149" si="605">CG146</f>
        <v>0</v>
      </c>
      <c r="CD147" s="114">
        <f t="shared" si="605"/>
        <v>0</v>
      </c>
      <c r="CE147" s="114">
        <f t="shared" si="562"/>
        <v>0</v>
      </c>
      <c r="CF147" s="114">
        <f t="shared" si="563"/>
        <v>0</v>
      </c>
      <c r="CG147" s="114">
        <f t="shared" ref="CG147:CH149" si="606">CK146</f>
        <v>0</v>
      </c>
      <c r="CH147" s="114">
        <f t="shared" si="606"/>
        <v>0</v>
      </c>
      <c r="CI147" s="114">
        <f t="shared" si="565"/>
        <v>0</v>
      </c>
      <c r="CJ147" s="114">
        <f t="shared" si="566"/>
        <v>0</v>
      </c>
      <c r="CK147" s="114">
        <f t="shared" ref="CK147:CL149" si="607">CO146</f>
        <v>0</v>
      </c>
      <c r="CL147" s="114">
        <f t="shared" si="607"/>
        <v>0</v>
      </c>
      <c r="CM147" s="114">
        <f t="shared" si="568"/>
        <v>0</v>
      </c>
      <c r="CN147" s="114">
        <f t="shared" si="569"/>
        <v>0</v>
      </c>
      <c r="CO147" s="114">
        <f t="shared" ref="CO147:CP149" si="608">CS146</f>
        <v>0</v>
      </c>
      <c r="CP147" s="114">
        <f t="shared" si="608"/>
        <v>0</v>
      </c>
      <c r="CQ147" s="114">
        <f t="shared" si="571"/>
        <v>0</v>
      </c>
      <c r="CR147" s="114">
        <f t="shared" si="572"/>
        <v>0</v>
      </c>
      <c r="CS147" s="114">
        <f t="shared" ref="CS147:CT149" si="609">CW146</f>
        <v>0</v>
      </c>
      <c r="CT147" s="114">
        <f t="shared" si="609"/>
        <v>0</v>
      </c>
      <c r="CU147" s="114">
        <f t="shared" si="574"/>
        <v>0</v>
      </c>
      <c r="CV147" s="114">
        <f t="shared" si="575"/>
        <v>0</v>
      </c>
      <c r="CW147" s="114">
        <f t="shared" ref="CW147:CX149" si="610">DA146</f>
        <v>0</v>
      </c>
      <c r="CX147" s="114">
        <f t="shared" si="610"/>
        <v>0</v>
      </c>
      <c r="CY147" s="114">
        <f t="shared" si="577"/>
        <v>0</v>
      </c>
      <c r="CZ147" s="114">
        <f t="shared" si="578"/>
        <v>0</v>
      </c>
      <c r="DA147" s="114">
        <f t="shared" si="579"/>
        <v>0</v>
      </c>
    </row>
    <row r="148" spans="2:105">
      <c r="B148" s="5"/>
      <c r="C148">
        <f t="shared" si="516"/>
        <v>0</v>
      </c>
      <c r="D148">
        <f t="shared" si="588"/>
        <v>0</v>
      </c>
      <c r="E148" s="171">
        <f t="shared" si="517"/>
        <v>0</v>
      </c>
      <c r="F148">
        <f t="shared" si="509"/>
        <v>0</v>
      </c>
      <c r="G148">
        <f t="shared" si="518"/>
        <v>1000</v>
      </c>
      <c r="H148">
        <f t="shared" si="519"/>
        <v>0</v>
      </c>
      <c r="I148">
        <f t="shared" si="520"/>
        <v>0</v>
      </c>
      <c r="J148">
        <f t="shared" si="510"/>
        <v>0</v>
      </c>
      <c r="K148" s="2">
        <v>19</v>
      </c>
      <c r="L148" s="17">
        <f t="shared" si="521"/>
        <v>0</v>
      </c>
      <c r="M148" s="17">
        <f t="shared" si="511"/>
        <v>0</v>
      </c>
      <c r="N148" s="17">
        <f t="shared" si="512"/>
        <v>0</v>
      </c>
      <c r="O148" s="17">
        <f t="shared" si="513"/>
        <v>0</v>
      </c>
      <c r="P148" s="17">
        <f t="shared" si="514"/>
        <v>0</v>
      </c>
      <c r="Q148" s="164">
        <f t="shared" si="580"/>
        <v>0</v>
      </c>
      <c r="R148" s="17">
        <f t="shared" si="522"/>
        <v>0</v>
      </c>
      <c r="S148" s="18">
        <f t="shared" si="515"/>
        <v>0</v>
      </c>
      <c r="T148" s="163">
        <f>IF(Z148&gt;0,FLOOR(MAX(T$130:T147)+1,1),T147+0.001)</f>
        <v>3.0159999999999982</v>
      </c>
      <c r="U148">
        <v>19</v>
      </c>
      <c r="V148" s="110">
        <v>1</v>
      </c>
      <c r="W148" s="110"/>
      <c r="X148" s="110">
        <f t="shared" si="581"/>
        <v>0</v>
      </c>
      <c r="Y148" s="110">
        <f t="shared" si="582"/>
        <v>0</v>
      </c>
      <c r="Z148" s="114">
        <f t="shared" si="589"/>
        <v>0</v>
      </c>
      <c r="AA148" s="114">
        <f t="shared" si="590"/>
        <v>0</v>
      </c>
      <c r="AB148" s="114">
        <f t="shared" si="591"/>
        <v>0</v>
      </c>
      <c r="AC148" s="114">
        <f t="shared" si="592"/>
        <v>0</v>
      </c>
      <c r="AD148" s="114">
        <f t="shared" si="587"/>
        <v>0</v>
      </c>
      <c r="AE148" s="114">
        <f t="shared" si="523"/>
        <v>0</v>
      </c>
      <c r="AF148" s="114">
        <f t="shared" si="524"/>
        <v>0</v>
      </c>
      <c r="AG148" s="114">
        <f t="shared" si="593"/>
        <v>0</v>
      </c>
      <c r="AH148" s="114">
        <f t="shared" si="593"/>
        <v>0</v>
      </c>
      <c r="AI148" s="114">
        <f t="shared" si="526"/>
        <v>0</v>
      </c>
      <c r="AJ148" s="114">
        <f t="shared" si="527"/>
        <v>0</v>
      </c>
      <c r="AK148" s="114">
        <f t="shared" si="594"/>
        <v>0</v>
      </c>
      <c r="AL148" s="114">
        <f t="shared" si="594"/>
        <v>0</v>
      </c>
      <c r="AM148" s="114">
        <f t="shared" si="529"/>
        <v>0</v>
      </c>
      <c r="AN148" s="114">
        <f t="shared" si="530"/>
        <v>0</v>
      </c>
      <c r="AO148" s="114">
        <f t="shared" si="595"/>
        <v>0</v>
      </c>
      <c r="AP148" s="114">
        <f t="shared" si="595"/>
        <v>0</v>
      </c>
      <c r="AQ148" s="114">
        <f t="shared" si="532"/>
        <v>0</v>
      </c>
      <c r="AR148" s="114">
        <f t="shared" si="533"/>
        <v>0</v>
      </c>
      <c r="AS148" s="114">
        <f t="shared" si="596"/>
        <v>0</v>
      </c>
      <c r="AT148" s="114">
        <f t="shared" si="596"/>
        <v>0</v>
      </c>
      <c r="AU148" s="114">
        <f t="shared" si="535"/>
        <v>0</v>
      </c>
      <c r="AV148" s="114">
        <f t="shared" si="536"/>
        <v>0</v>
      </c>
      <c r="AW148" s="114">
        <f t="shared" si="597"/>
        <v>0</v>
      </c>
      <c r="AX148" s="114">
        <f t="shared" si="597"/>
        <v>0</v>
      </c>
      <c r="AY148" s="114">
        <f t="shared" si="538"/>
        <v>0</v>
      </c>
      <c r="AZ148" s="114">
        <f t="shared" si="539"/>
        <v>0</v>
      </c>
      <c r="BA148" s="114">
        <f t="shared" si="598"/>
        <v>0</v>
      </c>
      <c r="BB148" s="114">
        <f t="shared" si="598"/>
        <v>0</v>
      </c>
      <c r="BC148" s="114">
        <f t="shared" si="541"/>
        <v>0</v>
      </c>
      <c r="BD148" s="114">
        <f t="shared" si="542"/>
        <v>0</v>
      </c>
      <c r="BE148" s="114">
        <f t="shared" si="599"/>
        <v>0</v>
      </c>
      <c r="BF148" s="114">
        <f t="shared" si="599"/>
        <v>0</v>
      </c>
      <c r="BG148" s="114">
        <f t="shared" si="544"/>
        <v>0</v>
      </c>
      <c r="BH148" s="114">
        <f t="shared" si="545"/>
        <v>0</v>
      </c>
      <c r="BI148" s="114">
        <f t="shared" si="600"/>
        <v>0</v>
      </c>
      <c r="BJ148" s="114">
        <f t="shared" si="600"/>
        <v>0</v>
      </c>
      <c r="BK148" s="114">
        <f t="shared" si="547"/>
        <v>0</v>
      </c>
      <c r="BL148" s="114">
        <f t="shared" si="548"/>
        <v>0</v>
      </c>
      <c r="BM148" s="114">
        <f t="shared" si="601"/>
        <v>0</v>
      </c>
      <c r="BN148" s="114">
        <f t="shared" si="601"/>
        <v>0</v>
      </c>
      <c r="BO148" s="114">
        <f t="shared" si="550"/>
        <v>0</v>
      </c>
      <c r="BP148" s="114">
        <f t="shared" si="551"/>
        <v>0</v>
      </c>
      <c r="BQ148" s="114">
        <f t="shared" si="602"/>
        <v>0</v>
      </c>
      <c r="BR148" s="114">
        <f t="shared" si="602"/>
        <v>0</v>
      </c>
      <c r="BS148" s="114">
        <f t="shared" si="553"/>
        <v>0</v>
      </c>
      <c r="BT148" s="114">
        <f t="shared" si="554"/>
        <v>0</v>
      </c>
      <c r="BU148" s="114">
        <f t="shared" si="603"/>
        <v>0</v>
      </c>
      <c r="BV148" s="114">
        <f t="shared" si="603"/>
        <v>0</v>
      </c>
      <c r="BW148" s="114">
        <f t="shared" si="556"/>
        <v>0</v>
      </c>
      <c r="BX148" s="114">
        <f t="shared" si="557"/>
        <v>0</v>
      </c>
      <c r="BY148" s="114">
        <f t="shared" si="604"/>
        <v>0</v>
      </c>
      <c r="BZ148" s="114">
        <f t="shared" si="604"/>
        <v>0</v>
      </c>
      <c r="CA148" s="114">
        <f t="shared" si="559"/>
        <v>0</v>
      </c>
      <c r="CB148" s="114">
        <f t="shared" si="560"/>
        <v>0</v>
      </c>
      <c r="CC148" s="114">
        <f t="shared" si="605"/>
        <v>0</v>
      </c>
      <c r="CD148" s="114">
        <f t="shared" si="605"/>
        <v>0</v>
      </c>
      <c r="CE148" s="114">
        <f t="shared" si="562"/>
        <v>0</v>
      </c>
      <c r="CF148" s="114">
        <f t="shared" si="563"/>
        <v>0</v>
      </c>
      <c r="CG148" s="114">
        <f t="shared" si="606"/>
        <v>0</v>
      </c>
      <c r="CH148" s="114">
        <f t="shared" si="606"/>
        <v>0</v>
      </c>
      <c r="CI148" s="114">
        <f t="shared" si="565"/>
        <v>0</v>
      </c>
      <c r="CJ148" s="114">
        <f t="shared" si="566"/>
        <v>0</v>
      </c>
      <c r="CK148" s="114">
        <f t="shared" si="607"/>
        <v>0</v>
      </c>
      <c r="CL148" s="114">
        <f t="shared" si="607"/>
        <v>0</v>
      </c>
      <c r="CM148" s="114">
        <f t="shared" si="568"/>
        <v>0</v>
      </c>
      <c r="CN148" s="114">
        <f t="shared" si="569"/>
        <v>0</v>
      </c>
      <c r="CO148" s="114">
        <f t="shared" si="608"/>
        <v>0</v>
      </c>
      <c r="CP148" s="114">
        <f t="shared" si="608"/>
        <v>0</v>
      </c>
      <c r="CQ148" s="114">
        <f t="shared" si="571"/>
        <v>0</v>
      </c>
      <c r="CR148" s="114">
        <f t="shared" si="572"/>
        <v>0</v>
      </c>
      <c r="CS148" s="114">
        <f t="shared" si="609"/>
        <v>0</v>
      </c>
      <c r="CT148" s="114">
        <f t="shared" si="609"/>
        <v>0</v>
      </c>
      <c r="CU148" s="114">
        <f t="shared" si="574"/>
        <v>0</v>
      </c>
      <c r="CV148" s="114">
        <f t="shared" si="575"/>
        <v>0</v>
      </c>
      <c r="CW148" s="114">
        <f t="shared" si="610"/>
        <v>0</v>
      </c>
      <c r="CX148" s="114">
        <f t="shared" si="610"/>
        <v>0</v>
      </c>
      <c r="CY148" s="114">
        <f t="shared" si="577"/>
        <v>0</v>
      </c>
      <c r="CZ148" s="114">
        <f t="shared" si="578"/>
        <v>0</v>
      </c>
      <c r="DA148" s="114">
        <f t="shared" si="579"/>
        <v>0</v>
      </c>
    </row>
    <row r="149" spans="2:105">
      <c r="B149" s="5"/>
      <c r="C149">
        <f t="shared" si="516"/>
        <v>0</v>
      </c>
      <c r="D149">
        <f t="shared" si="588"/>
        <v>0</v>
      </c>
      <c r="E149" s="171">
        <f t="shared" si="517"/>
        <v>0</v>
      </c>
      <c r="F149">
        <f t="shared" si="509"/>
        <v>0</v>
      </c>
      <c r="G149">
        <f t="shared" si="518"/>
        <v>1000</v>
      </c>
      <c r="H149">
        <f t="shared" si="519"/>
        <v>0</v>
      </c>
      <c r="I149">
        <f t="shared" si="520"/>
        <v>0</v>
      </c>
      <c r="J149">
        <f t="shared" si="510"/>
        <v>0</v>
      </c>
      <c r="K149" s="2">
        <v>20</v>
      </c>
      <c r="L149" s="17">
        <f t="shared" si="521"/>
        <v>0</v>
      </c>
      <c r="M149" s="17">
        <f t="shared" si="511"/>
        <v>0</v>
      </c>
      <c r="N149" s="17">
        <f t="shared" si="512"/>
        <v>0</v>
      </c>
      <c r="O149" s="17">
        <f t="shared" si="513"/>
        <v>0</v>
      </c>
      <c r="P149" s="17">
        <f t="shared" si="514"/>
        <v>0</v>
      </c>
      <c r="Q149" s="164">
        <f t="shared" si="580"/>
        <v>0</v>
      </c>
      <c r="R149" s="17">
        <f t="shared" si="522"/>
        <v>0</v>
      </c>
      <c r="S149" s="18">
        <f t="shared" si="515"/>
        <v>0</v>
      </c>
      <c r="T149" s="163">
        <f>IF(Z149&gt;0,FLOOR(MAX(T$130:T148)+1,1),T148+0.001)</f>
        <v>3.0169999999999981</v>
      </c>
      <c r="U149">
        <v>20</v>
      </c>
      <c r="V149" s="110">
        <v>1</v>
      </c>
      <c r="W149" s="110"/>
      <c r="X149" s="110">
        <f t="shared" si="581"/>
        <v>0</v>
      </c>
      <c r="Y149" s="110">
        <f t="shared" si="582"/>
        <v>0</v>
      </c>
      <c r="Z149" s="114">
        <f t="shared" si="589"/>
        <v>0</v>
      </c>
      <c r="AA149" s="114">
        <f t="shared" si="590"/>
        <v>0</v>
      </c>
      <c r="AB149" s="114">
        <f t="shared" si="591"/>
        <v>0</v>
      </c>
      <c r="AC149" s="114">
        <f t="shared" si="592"/>
        <v>0</v>
      </c>
      <c r="AD149" s="114">
        <f t="shared" si="587"/>
        <v>0</v>
      </c>
      <c r="AE149" s="114">
        <f t="shared" si="523"/>
        <v>0</v>
      </c>
      <c r="AF149" s="114">
        <f t="shared" si="524"/>
        <v>0</v>
      </c>
      <c r="AG149" s="114">
        <f t="shared" si="593"/>
        <v>0</v>
      </c>
      <c r="AH149" s="114">
        <f t="shared" si="593"/>
        <v>0</v>
      </c>
      <c r="AI149" s="114">
        <f t="shared" si="526"/>
        <v>0</v>
      </c>
      <c r="AJ149" s="114">
        <f t="shared" si="527"/>
        <v>0</v>
      </c>
      <c r="AK149" s="114">
        <f t="shared" si="594"/>
        <v>0</v>
      </c>
      <c r="AL149" s="114">
        <f t="shared" si="594"/>
        <v>0</v>
      </c>
      <c r="AM149" s="114">
        <f t="shared" si="529"/>
        <v>0</v>
      </c>
      <c r="AN149" s="114">
        <f t="shared" si="530"/>
        <v>0</v>
      </c>
      <c r="AO149" s="114">
        <f t="shared" si="595"/>
        <v>0</v>
      </c>
      <c r="AP149" s="114">
        <f t="shared" si="595"/>
        <v>0</v>
      </c>
      <c r="AQ149" s="114">
        <f t="shared" si="532"/>
        <v>0</v>
      </c>
      <c r="AR149" s="114">
        <f t="shared" si="533"/>
        <v>0</v>
      </c>
      <c r="AS149" s="114">
        <f t="shared" si="596"/>
        <v>0</v>
      </c>
      <c r="AT149" s="114">
        <f t="shared" si="596"/>
        <v>0</v>
      </c>
      <c r="AU149" s="114">
        <f t="shared" si="535"/>
        <v>0</v>
      </c>
      <c r="AV149" s="114">
        <f t="shared" si="536"/>
        <v>0</v>
      </c>
      <c r="AW149" s="114">
        <f t="shared" si="597"/>
        <v>0</v>
      </c>
      <c r="AX149" s="114">
        <f t="shared" si="597"/>
        <v>0</v>
      </c>
      <c r="AY149" s="114">
        <f t="shared" si="538"/>
        <v>0</v>
      </c>
      <c r="AZ149" s="114">
        <f t="shared" si="539"/>
        <v>0</v>
      </c>
      <c r="BA149" s="114">
        <f t="shared" si="598"/>
        <v>0</v>
      </c>
      <c r="BB149" s="114">
        <f t="shared" si="598"/>
        <v>0</v>
      </c>
      <c r="BC149" s="114">
        <f t="shared" si="541"/>
        <v>0</v>
      </c>
      <c r="BD149" s="114">
        <f t="shared" si="542"/>
        <v>0</v>
      </c>
      <c r="BE149" s="114">
        <f t="shared" si="599"/>
        <v>0</v>
      </c>
      <c r="BF149" s="114">
        <f t="shared" si="599"/>
        <v>0</v>
      </c>
      <c r="BG149" s="114">
        <f t="shared" si="544"/>
        <v>0</v>
      </c>
      <c r="BH149" s="114">
        <f t="shared" si="545"/>
        <v>0</v>
      </c>
      <c r="BI149" s="114">
        <f t="shared" si="600"/>
        <v>0</v>
      </c>
      <c r="BJ149" s="114">
        <f t="shared" si="600"/>
        <v>0</v>
      </c>
      <c r="BK149" s="114">
        <f t="shared" si="547"/>
        <v>0</v>
      </c>
      <c r="BL149" s="114">
        <f t="shared" si="548"/>
        <v>0</v>
      </c>
      <c r="BM149" s="114">
        <f t="shared" si="601"/>
        <v>0</v>
      </c>
      <c r="BN149" s="114">
        <f t="shared" si="601"/>
        <v>0</v>
      </c>
      <c r="BO149" s="114">
        <f t="shared" si="550"/>
        <v>0</v>
      </c>
      <c r="BP149" s="114">
        <f t="shared" si="551"/>
        <v>0</v>
      </c>
      <c r="BQ149" s="114">
        <f t="shared" si="602"/>
        <v>0</v>
      </c>
      <c r="BR149" s="114">
        <f t="shared" si="602"/>
        <v>0</v>
      </c>
      <c r="BS149" s="114">
        <f t="shared" si="553"/>
        <v>0</v>
      </c>
      <c r="BT149" s="114">
        <f t="shared" si="554"/>
        <v>0</v>
      </c>
      <c r="BU149" s="114">
        <f t="shared" si="603"/>
        <v>0</v>
      </c>
      <c r="BV149" s="114">
        <f t="shared" si="603"/>
        <v>0</v>
      </c>
      <c r="BW149" s="114">
        <f t="shared" si="556"/>
        <v>0</v>
      </c>
      <c r="BX149" s="114">
        <f t="shared" si="557"/>
        <v>0</v>
      </c>
      <c r="BY149" s="114">
        <f t="shared" si="604"/>
        <v>0</v>
      </c>
      <c r="BZ149" s="114">
        <f t="shared" si="604"/>
        <v>0</v>
      </c>
      <c r="CA149" s="114">
        <f t="shared" si="559"/>
        <v>0</v>
      </c>
      <c r="CB149" s="114">
        <f t="shared" si="560"/>
        <v>0</v>
      </c>
      <c r="CC149" s="114">
        <f t="shared" si="605"/>
        <v>0</v>
      </c>
      <c r="CD149" s="114">
        <f t="shared" si="605"/>
        <v>0</v>
      </c>
      <c r="CE149" s="114">
        <f t="shared" si="562"/>
        <v>0</v>
      </c>
      <c r="CF149" s="114">
        <f t="shared" si="563"/>
        <v>0</v>
      </c>
      <c r="CG149" s="114">
        <f t="shared" si="606"/>
        <v>0</v>
      </c>
      <c r="CH149" s="114">
        <f t="shared" si="606"/>
        <v>0</v>
      </c>
      <c r="CI149" s="114">
        <f t="shared" si="565"/>
        <v>0</v>
      </c>
      <c r="CJ149" s="114">
        <f t="shared" si="566"/>
        <v>0</v>
      </c>
      <c r="CK149" s="114">
        <f t="shared" si="607"/>
        <v>0</v>
      </c>
      <c r="CL149" s="114">
        <f t="shared" si="607"/>
        <v>0</v>
      </c>
      <c r="CM149" s="114">
        <f t="shared" si="568"/>
        <v>0</v>
      </c>
      <c r="CN149" s="114">
        <f t="shared" si="569"/>
        <v>0</v>
      </c>
      <c r="CO149" s="114">
        <f t="shared" si="608"/>
        <v>0</v>
      </c>
      <c r="CP149" s="114">
        <f t="shared" si="608"/>
        <v>0</v>
      </c>
      <c r="CQ149" s="114">
        <f t="shared" si="571"/>
        <v>0</v>
      </c>
      <c r="CR149" s="114">
        <f t="shared" si="572"/>
        <v>0</v>
      </c>
      <c r="CS149" s="114">
        <f t="shared" si="609"/>
        <v>0</v>
      </c>
      <c r="CT149" s="114">
        <f t="shared" si="609"/>
        <v>0</v>
      </c>
      <c r="CU149" s="114">
        <f t="shared" si="574"/>
        <v>0</v>
      </c>
      <c r="CV149" s="114">
        <f t="shared" si="575"/>
        <v>0</v>
      </c>
      <c r="CW149" s="114">
        <f t="shared" si="610"/>
        <v>0</v>
      </c>
      <c r="CX149" s="114">
        <f t="shared" si="610"/>
        <v>0</v>
      </c>
      <c r="CY149" s="114">
        <f t="shared" si="577"/>
        <v>0</v>
      </c>
      <c r="CZ149" s="114">
        <f t="shared" si="578"/>
        <v>0</v>
      </c>
      <c r="DA149" s="114">
        <f t="shared" si="579"/>
        <v>0</v>
      </c>
    </row>
    <row r="150" spans="2:105">
      <c r="B150" s="15"/>
      <c r="C150">
        <f t="shared" si="516"/>
        <v>0</v>
      </c>
      <c r="D150">
        <f t="shared" ref="D150:D159" si="611">IF(S149&lt;S150,VLOOKUP(S150,A$71:E$79,4),0)</f>
        <v>0</v>
      </c>
      <c r="E150" s="171">
        <f t="shared" ref="E150:E159" si="612">IF(S150&lt;S151,VLOOKUP(S150,A$71:E$79,5),IF(S150&gt;S151,VLOOKUP(S150,A$71:E$79,5),0))</f>
        <v>0</v>
      </c>
      <c r="F150">
        <f t="shared" si="509"/>
        <v>0</v>
      </c>
      <c r="G150">
        <f t="shared" si="518"/>
        <v>1000</v>
      </c>
      <c r="H150">
        <f t="shared" si="519"/>
        <v>0</v>
      </c>
      <c r="I150">
        <f t="shared" si="520"/>
        <v>0</v>
      </c>
      <c r="J150">
        <f t="shared" si="510"/>
        <v>0</v>
      </c>
      <c r="K150" s="2">
        <v>21</v>
      </c>
      <c r="L150" s="17">
        <f t="shared" si="521"/>
        <v>0</v>
      </c>
      <c r="M150" s="17">
        <f t="shared" si="511"/>
        <v>0</v>
      </c>
      <c r="N150" s="17">
        <f t="shared" si="512"/>
        <v>0</v>
      </c>
      <c r="O150" s="17">
        <f t="shared" si="513"/>
        <v>0</v>
      </c>
      <c r="P150" s="17">
        <f t="shared" si="514"/>
        <v>0</v>
      </c>
      <c r="Q150" s="164">
        <f t="shared" si="580"/>
        <v>0</v>
      </c>
      <c r="R150" s="17">
        <f t="shared" si="522"/>
        <v>0</v>
      </c>
      <c r="S150" s="18">
        <f t="shared" si="515"/>
        <v>0</v>
      </c>
      <c r="T150" s="163">
        <f>IF(Z150&gt;0,FLOOR(MAX(T$130:T149)+1,1),T149+0.001)</f>
        <v>4</v>
      </c>
      <c r="U150">
        <v>21</v>
      </c>
      <c r="V150" s="110">
        <v>2</v>
      </c>
      <c r="W150" s="110"/>
      <c r="X150" s="110">
        <f>B7</f>
        <v>10</v>
      </c>
      <c r="Y150" s="110">
        <f>IF(KOHILASKENTA!R35&gt;0,KOHILASKENTA!R35,KOHILASKENTA!R46)</f>
        <v>1930</v>
      </c>
      <c r="Z150" s="114">
        <f>FLOOR(KOHILASKENTA!U22,0.5)</f>
        <v>788</v>
      </c>
      <c r="AA150" s="110" t="str">
        <f>IF(KOHILASKENTA!W22&gt;0,"L",IF(KOHILASKENTA!X22&gt;0,"R",0))</f>
        <v>R</v>
      </c>
      <c r="AB150" s="110">
        <f>FLOOR(IF(KOHILASKENTA!V35&gt;0,KOHILASKENTA!X35,KOHILASKENTA!X46),0.5)</f>
        <v>471</v>
      </c>
      <c r="AC150" s="115">
        <f>IF(KOHILASKENTA!Y7+KOHILASKENTA!Z7&gt;0,"F",IF(KOHILASKENTA!W22+KOHILASKENTA!X22-KOHILASKENTA!AD7=1,"S",0))</f>
        <v>0</v>
      </c>
      <c r="AD150" s="114">
        <f>FLOOR(KOHILASKENTA!Y22,0.5)</f>
        <v>788</v>
      </c>
      <c r="AE150" s="110" t="str">
        <f>IF(KOHILASKENTA!AA22&gt;0,"L",IF(KOHILASKENTA!AB22&gt;0,"R",0))</f>
        <v>R</v>
      </c>
      <c r="AF150" s="110">
        <f>FLOOR(IF(KOHILASKENTA!Z35&gt;0,KOHILASKENTA!AB35,KOHILASKENTA!AB46),0.5)</f>
        <v>502</v>
      </c>
      <c r="AG150" s="115">
        <f>IF(KOHILASKENTA!AC7+KOHILASKENTA!AD7&gt;0,"F",IF(KOHILASKENTA!AA22+KOHILASKENTA!AB22-KOHILASKENTA!Y7-KOHILASKENTA!AH7=1,"S",0))</f>
        <v>0</v>
      </c>
      <c r="AH150" s="114">
        <f>FLOOR(KOHILASKENTA!AC22,0.5)</f>
        <v>788</v>
      </c>
      <c r="AI150" s="110" t="str">
        <f>IF(KOHILASKENTA!AE22&gt;0,"L",IF(KOHILASKENTA!AF22&gt;0,"R",0))</f>
        <v>R</v>
      </c>
      <c r="AJ150" s="110">
        <f>FLOOR(IF(KOHILASKENTA!AD35&gt;0,KOHILASKENTA!AF35,KOHILASKENTA!AF46),0.5)</f>
        <v>533</v>
      </c>
      <c r="AK150" s="115">
        <f>IF(KOHILASKENTA!AG7+KOHILASKENTA!AH7&gt;0,"F",IF(KOHILASKENTA!AE22+KOHILASKENTA!AF22-KOHILASKENTA!AC7-KOHILASKENTA!AL7=1,"S",0))</f>
        <v>0</v>
      </c>
      <c r="AL150" s="114">
        <f>FLOOR(KOHILASKENTA!AG22,0.5)</f>
        <v>788</v>
      </c>
      <c r="AM150" s="110" t="str">
        <f>IF(KOHILASKENTA!AI22&gt;0,"L",IF(KOHILASKENTA!AJ22&gt;0,"R",0))</f>
        <v>R</v>
      </c>
      <c r="AN150" s="110">
        <f>FLOOR(IF(KOHILASKENTA!AH35&gt;0,KOHILASKENTA!AJ35,KOHILASKENTA!AJ46),0.5)</f>
        <v>564</v>
      </c>
      <c r="AO150" s="115">
        <f>IF(KOHILASKENTA!AK7+KOHILASKENTA!AL7&gt;0,"F",IF(KOHILASKENTA!AI22+KOHILASKENTA!AJ22-KOHILASKENTA!AG7-KOHILASKENTA!AP7=1,"S",0))</f>
        <v>0</v>
      </c>
      <c r="AP150" s="114">
        <f>FLOOR(KOHILASKENTA!AK22,0.5)</f>
        <v>788</v>
      </c>
      <c r="AQ150" s="110" t="str">
        <f>IF(KOHILASKENTA!AM22&gt;0,"L",IF(KOHILASKENTA!AN22&gt;0,"R",0))</f>
        <v>R</v>
      </c>
      <c r="AR150" s="110">
        <f>FLOOR(IF(KOHILASKENTA!AL35&gt;0,KOHILASKENTA!AN35,KOHILASKENTA!AN46),0.5)</f>
        <v>595</v>
      </c>
      <c r="AS150" s="115">
        <f>IF(KOHILASKENTA!AO7+KOHILASKENTA!AP7&gt;0,"F",IF(KOHILASKENTA!AM22+KOHILASKENTA!AN22-KOHILASKENTA!AK7-KOHILASKENTA!AT7=1,"S",0))</f>
        <v>0</v>
      </c>
      <c r="AT150" s="114">
        <f>FLOOR(KOHILASKENTA!AO22,0.5)</f>
        <v>788</v>
      </c>
      <c r="AU150" s="110" t="str">
        <f>IF(KOHILASKENTA!AQ22&gt;0,"L",IF(KOHILASKENTA!AR22&gt;0,"R",0))</f>
        <v>R</v>
      </c>
      <c r="AV150" s="110">
        <f>FLOOR(IF(KOHILASKENTA!AP35&gt;0,KOHILASKENTA!AR35,KOHILASKENTA!AR46),0.5)</f>
        <v>626</v>
      </c>
      <c r="AW150" s="115">
        <f>IF(KOHILASKENTA!AS7+KOHILASKENTA!AT7&gt;0,"F",IF(KOHILASKENTA!AQ22+KOHILASKENTA!AR22-KOHILASKENTA!AO7-KOHILASKENTA!AX7=1,"S",0))</f>
        <v>0</v>
      </c>
      <c r="AX150" s="114">
        <f>FLOOR(KOHILASKENTA!AS22,0.5)</f>
        <v>788</v>
      </c>
      <c r="AY150" s="110" t="str">
        <f>IF(KOHILASKENTA!AU22&gt;0,"L",IF(KOHILASKENTA!AV22&gt;0,"R",0))</f>
        <v>R</v>
      </c>
      <c r="AZ150" s="110">
        <f>FLOOR(IF(KOHILASKENTA!AT35&gt;0,KOHILASKENTA!AV35,KOHILASKENTA!AV46),0.5)</f>
        <v>657</v>
      </c>
      <c r="BA150" s="115">
        <f>IF(KOHILASKENTA!AW7+KOHILASKENTA!AX7&gt;0,"F",IF(KOHILASKENTA!AU22+KOHILASKENTA!AV22-KOHILASKENTA!AS7-KOHILASKENTA!BB7=1,"S",0))</f>
        <v>0</v>
      </c>
      <c r="BB150" s="114">
        <f>FLOOR(KOHILASKENTA!AW22,0.5)</f>
        <v>788</v>
      </c>
      <c r="BC150" s="110" t="str">
        <f>IF(KOHILASKENTA!AY22&gt;0,"L",IF(KOHILASKENTA!AZ22&gt;0,"R",0))</f>
        <v>R</v>
      </c>
      <c r="BD150" s="110">
        <f>FLOOR(IF(KOHILASKENTA!AX35&gt;0,KOHILASKENTA!AZ35,KOHILASKENTA!AZ46),0.5)</f>
        <v>688</v>
      </c>
      <c r="BE150" s="115">
        <f>IF(KOHILASKENTA!BA7+KOHILASKENTA!BB7&gt;0,"F",IF(KOHILASKENTA!AY22+KOHILASKENTA!AZ22-KOHILASKENTA!AW7-KOHILASKENTA!BF7=1,"S",0))</f>
        <v>0</v>
      </c>
      <c r="BF150" s="114">
        <f>FLOOR(KOHILASKENTA!BA22,0.5)</f>
        <v>788</v>
      </c>
      <c r="BG150" s="110" t="str">
        <f>IF(KOHILASKENTA!BC22&gt;0,"L",IF(KOHILASKENTA!BD22&gt;0,"R",0))</f>
        <v>R</v>
      </c>
      <c r="BH150" s="110">
        <f>FLOOR(IF(KOHILASKENTA!BB35&gt;0,KOHILASKENTA!BD35,KOHILASKENTA!BD46),0.5)</f>
        <v>719</v>
      </c>
      <c r="BI150" s="115" t="str">
        <f>IF(KOHILASKENTA!BE7+KOHILASKENTA!BF7&gt;0,"F",IF(KOHILASKENTA!BC22+KOHILASKENTA!BD22-KOHILASKENTA!BA7-KOHILASKENTA!BJ7=1,"S",0))</f>
        <v>S</v>
      </c>
      <c r="BJ150" s="114">
        <f>FLOOR(KOHILASKENTA!BE22,0.5)</f>
        <v>0</v>
      </c>
      <c r="BK150" s="110">
        <f>IF(KOHILASKENTA!BG22&gt;0,"L",IF(KOHILASKENTA!BH22&gt;0,"R",0))</f>
        <v>0</v>
      </c>
      <c r="BL150" s="110">
        <f>FLOOR(IF(KOHILASKENTA!BF35&gt;0,KOHILASKENTA!BH35,KOHILASKENTA!BH46),0.5)</f>
        <v>0</v>
      </c>
      <c r="BM150" s="115">
        <f>IF(KOHILASKENTA!BI7+KOHILASKENTA!BJ7&gt;0,"F",IF(KOHILASKENTA!BG22+KOHILASKENTA!BH22-KOHILASKENTA!BE7-KOHILASKENTA!BN7=1,"S",0))</f>
        <v>0</v>
      </c>
      <c r="BN150" s="114">
        <f>FLOOR(KOHILASKENTA!BI22,0.5)</f>
        <v>0</v>
      </c>
      <c r="BO150" s="110">
        <f>IF(KOHILASKENTA!BK22&gt;0,"L",IF(KOHILASKENTA!BL22&gt;0,"R",0))</f>
        <v>0</v>
      </c>
      <c r="BP150" s="110">
        <f>FLOOR(IF(KOHILASKENTA!BJ35&gt;0,KOHILASKENTA!BL35,KOHILASKENTA!BL46),0.5)</f>
        <v>0</v>
      </c>
      <c r="BQ150" s="115">
        <f>IF(KOHILASKENTA!BM7+KOHILASKENTA!BN7&gt;0,"F",IF(KOHILASKENTA!BK22+KOHILASKENTA!BL22-KOHILASKENTA!BI7-KOHILASKENTA!BR7=1,"S",0))</f>
        <v>0</v>
      </c>
      <c r="BR150" s="114">
        <f>FLOOR(KOHILASKENTA!BM22,0.5)</f>
        <v>0</v>
      </c>
      <c r="BS150" s="110">
        <f>IF(KOHILASKENTA!BO22&gt;0,"L",IF(KOHILASKENTA!BP22&gt;0,"R",0))</f>
        <v>0</v>
      </c>
      <c r="BT150" s="110">
        <f>FLOOR(IF(KOHILASKENTA!BN35&gt;0,KOHILASKENTA!BP35,KOHILASKENTA!BP46),0.5)</f>
        <v>0</v>
      </c>
      <c r="BU150" s="115">
        <f>IF(KOHILASKENTA!BQ7+KOHILASKENTA!BR7&gt;0,"F",IF(KOHILASKENTA!BO22+KOHILASKENTA!BP22-KOHILASKENTA!BM7-KOHILASKENTA!BV7=1,"S",0))</f>
        <v>0</v>
      </c>
      <c r="BV150" s="114">
        <f>FLOOR(KOHILASKENTA!BQ22,0.5)</f>
        <v>0</v>
      </c>
      <c r="BW150" s="110">
        <f>IF(KOHILASKENTA!BS22&gt;0,"L",IF(KOHILASKENTA!BT22&gt;0,"R",0))</f>
        <v>0</v>
      </c>
      <c r="BX150" s="110">
        <f>FLOOR(IF(KOHILASKENTA!BR35&gt;0,KOHILASKENTA!BT35,KOHILASKENTA!BT46),0.5)</f>
        <v>0</v>
      </c>
      <c r="BY150" s="115">
        <f>IF(KOHILASKENTA!BU7+KOHILASKENTA!BV7&gt;0,"F",IF(KOHILASKENTA!BS22+KOHILASKENTA!BT22-KOHILASKENTA!BQ7-KOHILASKENTA!BZ7=1,"S",0))</f>
        <v>0</v>
      </c>
      <c r="BZ150" s="114">
        <f>FLOOR(KOHILASKENTA!BU22,0.5)</f>
        <v>0</v>
      </c>
      <c r="CA150" s="110">
        <f>IF(KOHILASKENTA!BW22&gt;0,"L",IF(KOHILASKENTA!BX22&gt;0,"R",0))</f>
        <v>0</v>
      </c>
      <c r="CB150" s="110">
        <f>FLOOR(IF(KOHILASKENTA!BV35&gt;0,KOHILASKENTA!BX35,KOHILASKENTA!BX46),0.5)</f>
        <v>0</v>
      </c>
      <c r="CC150" s="115">
        <f>IF(KOHILASKENTA!BY7+KOHILASKENTA!BZ7&gt;0,"F",IF(KOHILASKENTA!BW22+KOHILASKENTA!BX22-KOHILASKENTA!BU7-KOHILASKENTA!CD7=1,"S",0))</f>
        <v>0</v>
      </c>
      <c r="CD150" s="114">
        <f>FLOOR(KOHILASKENTA!BY22,0.5)</f>
        <v>0</v>
      </c>
      <c r="CE150" s="110">
        <f>IF(KOHILASKENTA!CA22&gt;0,"L",IF(KOHILASKENTA!CB22&gt;0,"R",0))</f>
        <v>0</v>
      </c>
      <c r="CF150" s="110">
        <f>FLOOR(IF(KOHILASKENTA!BZ35&gt;0,KOHILASKENTA!CB35,KOHILASKENTA!CB46),0.5)</f>
        <v>0</v>
      </c>
      <c r="CG150" s="115">
        <f>IF(KOHILASKENTA!CC7+KOHILASKENTA!CD7&gt;0,"F",IF(KOHILASKENTA!CA22+KOHILASKENTA!CB22-KOHILASKENTA!BY7-KOHILASKENTA!CH7=1,"S",0))</f>
        <v>0</v>
      </c>
      <c r="CH150" s="114">
        <f>FLOOR(KOHILASKENTA!CC22,0.5)</f>
        <v>0</v>
      </c>
      <c r="CI150" s="110">
        <f>IF(KOHILASKENTA!CE22&gt;0,"L",IF(KOHILASKENTA!CF22&gt;0,"R",0))</f>
        <v>0</v>
      </c>
      <c r="CJ150" s="110">
        <f>FLOOR(IF(KOHILASKENTA!CD35&gt;0,KOHILASKENTA!CF35,KOHILASKENTA!CF46),0.5)</f>
        <v>0</v>
      </c>
      <c r="CK150" s="115">
        <f>IF(KOHILASKENTA!CG7+KOHILASKENTA!CH7&gt;0,"F",IF(KOHILASKENTA!CE22+KOHILASKENTA!CF22-KOHILASKENTA!CC7-KOHILASKENTA!CL7=1,"S",0))</f>
        <v>0</v>
      </c>
      <c r="CL150" s="114">
        <f>FLOOR(KOHILASKENTA!CG22,0.5)</f>
        <v>0</v>
      </c>
      <c r="CM150" s="110">
        <f>IF(KOHILASKENTA!CI22&gt;0,"L",IF(KOHILASKENTA!CJ22&gt;0,"R",0))</f>
        <v>0</v>
      </c>
      <c r="CN150" s="110">
        <f>FLOOR(IF(KOHILASKENTA!CH35&gt;0,KOHILASKENTA!CJ35,KOHILASKENTA!CJ46),0.5)</f>
        <v>0</v>
      </c>
      <c r="CO150" s="115">
        <f>IF(KOHILASKENTA!CK7+KOHILASKENTA!CL7&gt;0,"F",IF(KOHILASKENTA!CI22+KOHILASKENTA!CJ22-KOHILASKENTA!CG7-KOHILASKENTA!CP7=1,"S",0))</f>
        <v>0</v>
      </c>
      <c r="CP150" s="114">
        <f>FLOOR(KOHILASKENTA!CK22,0.5)</f>
        <v>0</v>
      </c>
      <c r="CQ150" s="110">
        <f>IF(KOHILASKENTA!CM22&gt;0,"L",IF(KOHILASKENTA!CN22&gt;0,"R",0))</f>
        <v>0</v>
      </c>
      <c r="CR150" s="110">
        <f>FLOOR(IF(KOHILASKENTA!CL35&gt;0,KOHILASKENTA!CN35,KOHILASKENTA!CN46),0.5)</f>
        <v>0</v>
      </c>
      <c r="CS150" s="115">
        <f>IF(KOHILASKENTA!CO7+KOHILASKENTA!CP7&gt;0,"F",IF(KOHILASKENTA!CM22+KOHILASKENTA!CN22-KOHILASKENTA!CK7-KOHILASKENTA!CT7=1,"S",0))</f>
        <v>0</v>
      </c>
      <c r="CT150" s="114">
        <f>FLOOR(KOHILASKENTA!CO22,0.5)</f>
        <v>0</v>
      </c>
      <c r="CU150" s="110">
        <f>IF(KOHILASKENTA!CQ22&gt;0,"L",IF(KOHILASKENTA!CR22&gt;0,"R",0))</f>
        <v>0</v>
      </c>
      <c r="CV150" s="110">
        <f>FLOOR(IF(KOHILASKENTA!CP35&gt;0,KOHILASKENTA!CR35,KOHILASKENTA!CR46),0.5)</f>
        <v>0</v>
      </c>
      <c r="CW150" s="115">
        <f>IF(KOHILASKENTA!CS7+KOHILASKENTA!CT7&gt;0,"F",IF(KOHILASKENTA!CQ22+KOHILASKENTA!CR22-KOHILASKENTA!CO7-KOHILASKENTA!CX7=1,"S",0))</f>
        <v>0</v>
      </c>
      <c r="CX150" s="114">
        <f>FLOOR(KOHILASKENTA!CS22,0.5)</f>
        <v>0</v>
      </c>
      <c r="CY150" s="110">
        <f>IF(KOHILASKENTA!CU22&gt;0,"L",IF(KOHILASKENTA!CV22&gt;0,"R",0))</f>
        <v>0</v>
      </c>
      <c r="CZ150" s="110">
        <f>IF(KOHILASKENTA!CT35&gt;0,KOHILASKENTA!CV35,KOHILASKENTA!CV46)</f>
        <v>0</v>
      </c>
      <c r="DA150" s="115">
        <f>IF(KOHILASKENTA!CW7+KOHILASKENTA!CX7&gt;0,"F",IF(KOHILASKENTA!CU22+KOHILASKENTA!CV22-KOHILASKENTA!CS7-KOHILASKENTA!DB7=1,"S",0))</f>
        <v>0</v>
      </c>
    </row>
    <row r="151" spans="2:105">
      <c r="B151" s="5"/>
      <c r="C151">
        <f t="shared" si="516"/>
        <v>0</v>
      </c>
      <c r="D151">
        <f t="shared" si="611"/>
        <v>0</v>
      </c>
      <c r="E151" s="171">
        <f t="shared" si="612"/>
        <v>0</v>
      </c>
      <c r="F151">
        <f t="shared" si="509"/>
        <v>0</v>
      </c>
      <c r="G151">
        <f t="shared" si="518"/>
        <v>1000</v>
      </c>
      <c r="H151">
        <f t="shared" si="519"/>
        <v>0</v>
      </c>
      <c r="I151">
        <f t="shared" si="520"/>
        <v>0</v>
      </c>
      <c r="J151">
        <f t="shared" si="510"/>
        <v>0</v>
      </c>
      <c r="K151" s="2">
        <v>22</v>
      </c>
      <c r="L151" s="17">
        <f t="shared" si="521"/>
        <v>0</v>
      </c>
      <c r="M151" s="17">
        <f t="shared" si="511"/>
        <v>0</v>
      </c>
      <c r="N151" s="17">
        <f t="shared" si="512"/>
        <v>0</v>
      </c>
      <c r="O151" s="17">
        <f t="shared" si="513"/>
        <v>0</v>
      </c>
      <c r="P151" s="17">
        <f t="shared" si="514"/>
        <v>0</v>
      </c>
      <c r="Q151" s="164">
        <f t="shared" si="580"/>
        <v>0</v>
      </c>
      <c r="R151" s="17">
        <f t="shared" si="522"/>
        <v>0</v>
      </c>
      <c r="S151" s="18">
        <f t="shared" si="515"/>
        <v>0</v>
      </c>
      <c r="T151" s="163">
        <f>IF(Z151&gt;0,FLOOR(MAX(T$130:T150)+1,1),T150+0.001)</f>
        <v>5</v>
      </c>
      <c r="U151">
        <v>22</v>
      </c>
      <c r="V151" s="110">
        <v>2</v>
      </c>
      <c r="W151" s="110"/>
      <c r="X151" s="110">
        <f>IF(Y151&gt;0,X150,0)</f>
        <v>10</v>
      </c>
      <c r="Y151" s="110">
        <f>IF(Z151&gt;0,Y150,0)</f>
        <v>1930</v>
      </c>
      <c r="Z151" s="114">
        <f>AD150</f>
        <v>788</v>
      </c>
      <c r="AA151" s="114" t="str">
        <f t="shared" ref="AA151:AA169" si="613">AE150</f>
        <v>R</v>
      </c>
      <c r="AB151" s="114">
        <f t="shared" ref="AB151:AB169" si="614">AF150</f>
        <v>502</v>
      </c>
      <c r="AC151" s="114">
        <f t="shared" ref="AC151:AC169" si="615">AG150</f>
        <v>0</v>
      </c>
      <c r="AD151" s="114">
        <f t="shared" ref="AD151:AD169" si="616">AH150</f>
        <v>788</v>
      </c>
      <c r="AE151" s="114" t="str">
        <f t="shared" ref="AE151:AE169" si="617">AI150</f>
        <v>R</v>
      </c>
      <c r="AF151" s="114">
        <f t="shared" ref="AF151:AF169" si="618">AJ150</f>
        <v>533</v>
      </c>
      <c r="AG151" s="114">
        <f t="shared" ref="AG151:AG169" si="619">AK150</f>
        <v>0</v>
      </c>
      <c r="AH151" s="114">
        <f t="shared" ref="AH151:AH169" si="620">AL150</f>
        <v>788</v>
      </c>
      <c r="AI151" s="114" t="str">
        <f t="shared" ref="AI151:AI169" si="621">AM150</f>
        <v>R</v>
      </c>
      <c r="AJ151" s="114">
        <f t="shared" ref="AJ151:AJ169" si="622">AN150</f>
        <v>564</v>
      </c>
      <c r="AK151" s="114">
        <f t="shared" ref="AK151:AK169" si="623">AO150</f>
        <v>0</v>
      </c>
      <c r="AL151" s="114">
        <f t="shared" ref="AL151:AL169" si="624">AP150</f>
        <v>788</v>
      </c>
      <c r="AM151" s="114" t="str">
        <f t="shared" ref="AM151:AM169" si="625">AQ150</f>
        <v>R</v>
      </c>
      <c r="AN151" s="114">
        <f t="shared" ref="AN151:AN169" si="626">AR150</f>
        <v>595</v>
      </c>
      <c r="AO151" s="114">
        <f t="shared" ref="AO151:AO169" si="627">AS150</f>
        <v>0</v>
      </c>
      <c r="AP151" s="114">
        <f t="shared" ref="AP151:AP169" si="628">AT150</f>
        <v>788</v>
      </c>
      <c r="AQ151" s="114" t="str">
        <f t="shared" ref="AQ151:AQ169" si="629">AU150</f>
        <v>R</v>
      </c>
      <c r="AR151" s="114">
        <f t="shared" ref="AR151:AR169" si="630">AV150</f>
        <v>626</v>
      </c>
      <c r="AS151" s="114">
        <f t="shared" ref="AS151:AS169" si="631">AW150</f>
        <v>0</v>
      </c>
      <c r="AT151" s="114">
        <f t="shared" ref="AT151:AT169" si="632">AX150</f>
        <v>788</v>
      </c>
      <c r="AU151" s="114" t="str">
        <f t="shared" ref="AU151:AU169" si="633">AY150</f>
        <v>R</v>
      </c>
      <c r="AV151" s="114">
        <f t="shared" ref="AV151:AV169" si="634">AZ150</f>
        <v>657</v>
      </c>
      <c r="AW151" s="114">
        <f t="shared" ref="AW151:AW169" si="635">BA150</f>
        <v>0</v>
      </c>
      <c r="AX151" s="114">
        <f t="shared" ref="AX151:AX169" si="636">BB150</f>
        <v>788</v>
      </c>
      <c r="AY151" s="114" t="str">
        <f t="shared" ref="AY151:AY169" si="637">BC150</f>
        <v>R</v>
      </c>
      <c r="AZ151" s="114">
        <f t="shared" ref="AZ151:AZ169" si="638">BD150</f>
        <v>688</v>
      </c>
      <c r="BA151" s="114">
        <f t="shared" ref="BA151:BA169" si="639">BE150</f>
        <v>0</v>
      </c>
      <c r="BB151" s="114">
        <f t="shared" ref="BB151:BB169" si="640">BF150</f>
        <v>788</v>
      </c>
      <c r="BC151" s="114" t="str">
        <f t="shared" ref="BC151:BC169" si="641">BG150</f>
        <v>R</v>
      </c>
      <c r="BD151" s="114">
        <f t="shared" ref="BD151:BD169" si="642">BH150</f>
        <v>719</v>
      </c>
      <c r="BE151" s="114" t="str">
        <f t="shared" ref="BE151:BE169" si="643">BI150</f>
        <v>S</v>
      </c>
      <c r="BF151" s="114">
        <f t="shared" ref="BF151:BF169" si="644">BJ150</f>
        <v>0</v>
      </c>
      <c r="BG151" s="114">
        <f t="shared" ref="BG151:BG169" si="645">BK150</f>
        <v>0</v>
      </c>
      <c r="BH151" s="114">
        <f t="shared" ref="BH151:BH169" si="646">BL150</f>
        <v>0</v>
      </c>
      <c r="BI151" s="114">
        <f t="shared" ref="BI151:BI169" si="647">BM150</f>
        <v>0</v>
      </c>
      <c r="BJ151" s="114">
        <f t="shared" ref="BJ151:BJ169" si="648">BN150</f>
        <v>0</v>
      </c>
      <c r="BK151" s="114">
        <f t="shared" ref="BK151:BK169" si="649">BO150</f>
        <v>0</v>
      </c>
      <c r="BL151" s="114">
        <f t="shared" ref="BL151:BL169" si="650">BP150</f>
        <v>0</v>
      </c>
      <c r="BM151" s="114">
        <f t="shared" ref="BM151:BM169" si="651">BQ150</f>
        <v>0</v>
      </c>
      <c r="BN151" s="114">
        <f t="shared" ref="BN151:BN169" si="652">BR150</f>
        <v>0</v>
      </c>
      <c r="BO151" s="114">
        <f t="shared" ref="BO151:BO169" si="653">BS150</f>
        <v>0</v>
      </c>
      <c r="BP151" s="114">
        <f t="shared" ref="BP151:BP169" si="654">BT150</f>
        <v>0</v>
      </c>
      <c r="BQ151" s="114">
        <f t="shared" ref="BQ151:BQ169" si="655">BU150</f>
        <v>0</v>
      </c>
      <c r="BR151" s="114">
        <f t="shared" ref="BR151:BR169" si="656">BV150</f>
        <v>0</v>
      </c>
      <c r="BS151" s="114">
        <f t="shared" ref="BS151:BS169" si="657">BW150</f>
        <v>0</v>
      </c>
      <c r="BT151" s="114">
        <f t="shared" ref="BT151:BT169" si="658">BX150</f>
        <v>0</v>
      </c>
      <c r="BU151" s="114">
        <f t="shared" ref="BU151:BU169" si="659">BY150</f>
        <v>0</v>
      </c>
      <c r="BV151" s="114">
        <f t="shared" ref="BV151:BV169" si="660">BZ150</f>
        <v>0</v>
      </c>
      <c r="BW151" s="114">
        <f t="shared" ref="BW151:BW169" si="661">CA150</f>
        <v>0</v>
      </c>
      <c r="BX151" s="114">
        <f t="shared" ref="BX151:BX169" si="662">CB150</f>
        <v>0</v>
      </c>
      <c r="BY151" s="114">
        <f t="shared" ref="BY151:BY169" si="663">CC150</f>
        <v>0</v>
      </c>
      <c r="BZ151" s="114">
        <f t="shared" ref="BZ151:BZ169" si="664">CD150</f>
        <v>0</v>
      </c>
      <c r="CA151" s="114">
        <f t="shared" ref="CA151:CA169" si="665">CE150</f>
        <v>0</v>
      </c>
      <c r="CB151" s="114">
        <f t="shared" ref="CB151:CB169" si="666">CF150</f>
        <v>0</v>
      </c>
      <c r="CC151" s="114">
        <f t="shared" ref="CC151:CC169" si="667">CG150</f>
        <v>0</v>
      </c>
      <c r="CD151" s="114">
        <f t="shared" ref="CD151:CD169" si="668">CH150</f>
        <v>0</v>
      </c>
      <c r="CE151" s="114">
        <f t="shared" ref="CE151:CE169" si="669">CI150</f>
        <v>0</v>
      </c>
      <c r="CF151" s="114">
        <f t="shared" ref="CF151:CF169" si="670">CJ150</f>
        <v>0</v>
      </c>
      <c r="CG151" s="114">
        <f t="shared" ref="CG151:CG169" si="671">CK150</f>
        <v>0</v>
      </c>
      <c r="CH151" s="114">
        <f t="shared" ref="CH151:CH169" si="672">CL150</f>
        <v>0</v>
      </c>
      <c r="CI151" s="114">
        <f t="shared" ref="CI151:CI169" si="673">CM150</f>
        <v>0</v>
      </c>
      <c r="CJ151" s="114">
        <f t="shared" ref="CJ151:CJ169" si="674">CN150</f>
        <v>0</v>
      </c>
      <c r="CK151" s="114">
        <f t="shared" ref="CK151:CK169" si="675">CO150</f>
        <v>0</v>
      </c>
      <c r="CL151" s="114">
        <f t="shared" ref="CL151:CL169" si="676">CP150</f>
        <v>0</v>
      </c>
      <c r="CM151" s="114">
        <f t="shared" ref="CM151:CM169" si="677">CQ150</f>
        <v>0</v>
      </c>
      <c r="CN151" s="114">
        <f t="shared" ref="CN151:CN169" si="678">CR150</f>
        <v>0</v>
      </c>
      <c r="CO151" s="114">
        <f t="shared" ref="CO151:CO169" si="679">CS150</f>
        <v>0</v>
      </c>
      <c r="CP151" s="114">
        <f t="shared" ref="CP151:CP169" si="680">CT150</f>
        <v>0</v>
      </c>
      <c r="CQ151" s="114">
        <f t="shared" ref="CQ151:CQ169" si="681">CU150</f>
        <v>0</v>
      </c>
      <c r="CR151" s="114">
        <f t="shared" ref="CR151:CR169" si="682">CV150</f>
        <v>0</v>
      </c>
      <c r="CS151" s="114">
        <f t="shared" ref="CS151:CS169" si="683">CW150</f>
        <v>0</v>
      </c>
      <c r="CT151" s="114">
        <f t="shared" ref="CT151:CT169" si="684">CX150</f>
        <v>0</v>
      </c>
      <c r="CU151" s="114">
        <f t="shared" ref="CU151:CU169" si="685">CY150</f>
        <v>0</v>
      </c>
      <c r="CV151" s="114">
        <f t="shared" ref="CV151:CV169" si="686">CZ150</f>
        <v>0</v>
      </c>
      <c r="CW151" s="114">
        <f t="shared" ref="CW151:CW169" si="687">DA150</f>
        <v>0</v>
      </c>
      <c r="CX151" s="114">
        <f t="shared" ref="CX151:CX169" si="688">DB150</f>
        <v>0</v>
      </c>
      <c r="CY151" s="114">
        <f t="shared" ref="CY151:CY169" si="689">DC150</f>
        <v>0</v>
      </c>
      <c r="CZ151" s="114">
        <f t="shared" ref="CZ151:CZ169" si="690">DD150</f>
        <v>0</v>
      </c>
      <c r="DA151" s="114">
        <f t="shared" ref="DA151:DA169" si="691">DE150</f>
        <v>0</v>
      </c>
    </row>
    <row r="152" spans="2:105">
      <c r="B152" s="5"/>
      <c r="C152">
        <f t="shared" si="516"/>
        <v>0</v>
      </c>
      <c r="D152">
        <f t="shared" si="611"/>
        <v>0</v>
      </c>
      <c r="E152" s="171">
        <f t="shared" si="612"/>
        <v>0</v>
      </c>
      <c r="F152">
        <f t="shared" si="509"/>
        <v>0</v>
      </c>
      <c r="G152">
        <f t="shared" si="518"/>
        <v>1000</v>
      </c>
      <c r="H152">
        <f t="shared" si="519"/>
        <v>0</v>
      </c>
      <c r="I152">
        <f t="shared" si="520"/>
        <v>0</v>
      </c>
      <c r="J152">
        <f t="shared" si="510"/>
        <v>0</v>
      </c>
      <c r="K152" s="2">
        <v>23</v>
      </c>
      <c r="L152" s="17">
        <f t="shared" si="521"/>
        <v>0</v>
      </c>
      <c r="M152" s="17">
        <f t="shared" si="511"/>
        <v>0</v>
      </c>
      <c r="N152" s="17">
        <f t="shared" si="512"/>
        <v>0</v>
      </c>
      <c r="O152" s="17">
        <f t="shared" si="513"/>
        <v>0</v>
      </c>
      <c r="P152" s="17">
        <f t="shared" si="514"/>
        <v>0</v>
      </c>
      <c r="Q152" s="164">
        <f t="shared" si="580"/>
        <v>0</v>
      </c>
      <c r="R152" s="17">
        <f t="shared" si="522"/>
        <v>0</v>
      </c>
      <c r="S152" s="18">
        <f t="shared" si="515"/>
        <v>0</v>
      </c>
      <c r="T152" s="163">
        <f>IF(Z152&gt;0,FLOOR(MAX(T$130:T151)+1,1),T151+0.001)</f>
        <v>6</v>
      </c>
      <c r="U152">
        <v>23</v>
      </c>
      <c r="V152" s="110">
        <v>2</v>
      </c>
      <c r="W152" s="110"/>
      <c r="X152" s="110">
        <f t="shared" ref="X152:X169" si="692">IF(Y152&gt;0,X151,0)</f>
        <v>10</v>
      </c>
      <c r="Y152" s="110">
        <f t="shared" ref="Y152:Y169" si="693">IF(Z152&gt;0,Y151,0)</f>
        <v>1930</v>
      </c>
      <c r="Z152" s="114">
        <f t="shared" ref="Z152:Z169" si="694">AD151</f>
        <v>788</v>
      </c>
      <c r="AA152" s="114" t="str">
        <f t="shared" si="613"/>
        <v>R</v>
      </c>
      <c r="AB152" s="114">
        <f t="shared" si="614"/>
        <v>533</v>
      </c>
      <c r="AC152" s="114">
        <f t="shared" si="615"/>
        <v>0</v>
      </c>
      <c r="AD152" s="114">
        <f t="shared" si="616"/>
        <v>788</v>
      </c>
      <c r="AE152" s="114" t="str">
        <f t="shared" si="617"/>
        <v>R</v>
      </c>
      <c r="AF152" s="114">
        <f t="shared" si="618"/>
        <v>564</v>
      </c>
      <c r="AG152" s="114">
        <f t="shared" si="619"/>
        <v>0</v>
      </c>
      <c r="AH152" s="114">
        <f t="shared" si="620"/>
        <v>788</v>
      </c>
      <c r="AI152" s="114" t="str">
        <f t="shared" si="621"/>
        <v>R</v>
      </c>
      <c r="AJ152" s="114">
        <f t="shared" si="622"/>
        <v>595</v>
      </c>
      <c r="AK152" s="114">
        <f t="shared" si="623"/>
        <v>0</v>
      </c>
      <c r="AL152" s="114">
        <f t="shared" si="624"/>
        <v>788</v>
      </c>
      <c r="AM152" s="114" t="str">
        <f t="shared" si="625"/>
        <v>R</v>
      </c>
      <c r="AN152" s="114">
        <f t="shared" si="626"/>
        <v>626</v>
      </c>
      <c r="AO152" s="114">
        <f t="shared" si="627"/>
        <v>0</v>
      </c>
      <c r="AP152" s="114">
        <f t="shared" si="628"/>
        <v>788</v>
      </c>
      <c r="AQ152" s="114" t="str">
        <f t="shared" si="629"/>
        <v>R</v>
      </c>
      <c r="AR152" s="114">
        <f t="shared" si="630"/>
        <v>657</v>
      </c>
      <c r="AS152" s="114">
        <f t="shared" si="631"/>
        <v>0</v>
      </c>
      <c r="AT152" s="114">
        <f t="shared" si="632"/>
        <v>788</v>
      </c>
      <c r="AU152" s="114" t="str">
        <f t="shared" si="633"/>
        <v>R</v>
      </c>
      <c r="AV152" s="114">
        <f t="shared" si="634"/>
        <v>688</v>
      </c>
      <c r="AW152" s="114">
        <f t="shared" si="635"/>
        <v>0</v>
      </c>
      <c r="AX152" s="114">
        <f t="shared" si="636"/>
        <v>788</v>
      </c>
      <c r="AY152" s="114" t="str">
        <f t="shared" si="637"/>
        <v>R</v>
      </c>
      <c r="AZ152" s="114">
        <f t="shared" si="638"/>
        <v>719</v>
      </c>
      <c r="BA152" s="114" t="str">
        <f t="shared" si="639"/>
        <v>S</v>
      </c>
      <c r="BB152" s="114">
        <f t="shared" si="640"/>
        <v>0</v>
      </c>
      <c r="BC152" s="114">
        <f t="shared" si="641"/>
        <v>0</v>
      </c>
      <c r="BD152" s="114">
        <f t="shared" si="642"/>
        <v>0</v>
      </c>
      <c r="BE152" s="114">
        <f t="shared" si="643"/>
        <v>0</v>
      </c>
      <c r="BF152" s="114">
        <f t="shared" si="644"/>
        <v>0</v>
      </c>
      <c r="BG152" s="114">
        <f t="shared" si="645"/>
        <v>0</v>
      </c>
      <c r="BH152" s="114">
        <f t="shared" si="646"/>
        <v>0</v>
      </c>
      <c r="BI152" s="114">
        <f t="shared" si="647"/>
        <v>0</v>
      </c>
      <c r="BJ152" s="114">
        <f t="shared" si="648"/>
        <v>0</v>
      </c>
      <c r="BK152" s="114">
        <f t="shared" si="649"/>
        <v>0</v>
      </c>
      <c r="BL152" s="114">
        <f t="shared" si="650"/>
        <v>0</v>
      </c>
      <c r="BM152" s="114">
        <f t="shared" si="651"/>
        <v>0</v>
      </c>
      <c r="BN152" s="114">
        <f t="shared" si="652"/>
        <v>0</v>
      </c>
      <c r="BO152" s="114">
        <f t="shared" si="653"/>
        <v>0</v>
      </c>
      <c r="BP152" s="114">
        <f t="shared" si="654"/>
        <v>0</v>
      </c>
      <c r="BQ152" s="114">
        <f t="shared" si="655"/>
        <v>0</v>
      </c>
      <c r="BR152" s="114">
        <f t="shared" si="656"/>
        <v>0</v>
      </c>
      <c r="BS152" s="114">
        <f t="shared" si="657"/>
        <v>0</v>
      </c>
      <c r="BT152" s="114">
        <f t="shared" si="658"/>
        <v>0</v>
      </c>
      <c r="BU152" s="114">
        <f t="shared" si="659"/>
        <v>0</v>
      </c>
      <c r="BV152" s="114">
        <f t="shared" si="660"/>
        <v>0</v>
      </c>
      <c r="BW152" s="114">
        <f t="shared" si="661"/>
        <v>0</v>
      </c>
      <c r="BX152" s="114">
        <f t="shared" si="662"/>
        <v>0</v>
      </c>
      <c r="BY152" s="114">
        <f t="shared" si="663"/>
        <v>0</v>
      </c>
      <c r="BZ152" s="114">
        <f t="shared" si="664"/>
        <v>0</v>
      </c>
      <c r="CA152" s="114">
        <f t="shared" si="665"/>
        <v>0</v>
      </c>
      <c r="CB152" s="114">
        <f t="shared" si="666"/>
        <v>0</v>
      </c>
      <c r="CC152" s="114">
        <f t="shared" si="667"/>
        <v>0</v>
      </c>
      <c r="CD152" s="114">
        <f t="shared" si="668"/>
        <v>0</v>
      </c>
      <c r="CE152" s="114">
        <f t="shared" si="669"/>
        <v>0</v>
      </c>
      <c r="CF152" s="114">
        <f t="shared" si="670"/>
        <v>0</v>
      </c>
      <c r="CG152" s="114">
        <f t="shared" si="671"/>
        <v>0</v>
      </c>
      <c r="CH152" s="114">
        <f t="shared" si="672"/>
        <v>0</v>
      </c>
      <c r="CI152" s="114">
        <f t="shared" si="673"/>
        <v>0</v>
      </c>
      <c r="CJ152" s="114">
        <f t="shared" si="674"/>
        <v>0</v>
      </c>
      <c r="CK152" s="114">
        <f t="shared" si="675"/>
        <v>0</v>
      </c>
      <c r="CL152" s="114">
        <f t="shared" si="676"/>
        <v>0</v>
      </c>
      <c r="CM152" s="114">
        <f t="shared" si="677"/>
        <v>0</v>
      </c>
      <c r="CN152" s="114">
        <f t="shared" si="678"/>
        <v>0</v>
      </c>
      <c r="CO152" s="114">
        <f t="shared" si="679"/>
        <v>0</v>
      </c>
      <c r="CP152" s="114">
        <f t="shared" si="680"/>
        <v>0</v>
      </c>
      <c r="CQ152" s="114">
        <f t="shared" si="681"/>
        <v>0</v>
      </c>
      <c r="CR152" s="114">
        <f t="shared" si="682"/>
        <v>0</v>
      </c>
      <c r="CS152" s="114">
        <f t="shared" si="683"/>
        <v>0</v>
      </c>
      <c r="CT152" s="114">
        <f t="shared" si="684"/>
        <v>0</v>
      </c>
      <c r="CU152" s="114">
        <f t="shared" si="685"/>
        <v>0</v>
      </c>
      <c r="CV152" s="114">
        <f t="shared" si="686"/>
        <v>0</v>
      </c>
      <c r="CW152" s="114">
        <f t="shared" si="687"/>
        <v>0</v>
      </c>
      <c r="CX152" s="114">
        <f t="shared" si="688"/>
        <v>0</v>
      </c>
      <c r="CY152" s="114">
        <f t="shared" si="689"/>
        <v>0</v>
      </c>
      <c r="CZ152" s="114">
        <f t="shared" si="690"/>
        <v>0</v>
      </c>
      <c r="DA152" s="114">
        <f t="shared" si="691"/>
        <v>0</v>
      </c>
    </row>
    <row r="153" spans="2:105">
      <c r="B153" s="5"/>
      <c r="C153">
        <f t="shared" si="516"/>
        <v>0</v>
      </c>
      <c r="D153">
        <f t="shared" si="611"/>
        <v>0</v>
      </c>
      <c r="E153" s="171">
        <f t="shared" si="612"/>
        <v>0</v>
      </c>
      <c r="F153">
        <f t="shared" si="509"/>
        <v>0</v>
      </c>
      <c r="G153">
        <f t="shared" si="518"/>
        <v>1000</v>
      </c>
      <c r="H153">
        <f t="shared" si="519"/>
        <v>0</v>
      </c>
      <c r="I153">
        <f t="shared" si="520"/>
        <v>0</v>
      </c>
      <c r="J153">
        <f t="shared" si="510"/>
        <v>0</v>
      </c>
      <c r="K153" s="2">
        <v>24</v>
      </c>
      <c r="L153" s="17">
        <f t="shared" si="521"/>
        <v>0</v>
      </c>
      <c r="M153" s="17">
        <f t="shared" si="511"/>
        <v>0</v>
      </c>
      <c r="N153" s="17">
        <f t="shared" si="512"/>
        <v>0</v>
      </c>
      <c r="O153" s="17">
        <f t="shared" si="513"/>
        <v>0</v>
      </c>
      <c r="P153" s="17">
        <f t="shared" si="514"/>
        <v>0</v>
      </c>
      <c r="Q153" s="164">
        <f t="shared" si="580"/>
        <v>0</v>
      </c>
      <c r="R153" s="17">
        <f t="shared" si="522"/>
        <v>0</v>
      </c>
      <c r="S153" s="18">
        <f t="shared" si="515"/>
        <v>0</v>
      </c>
      <c r="T153" s="163">
        <f>IF(Z153&gt;0,FLOOR(MAX(T$130:T152)+1,1),T152+0.001)</f>
        <v>7</v>
      </c>
      <c r="U153">
        <v>24</v>
      </c>
      <c r="V153" s="110">
        <v>2</v>
      </c>
      <c r="W153" s="110"/>
      <c r="X153" s="110">
        <f t="shared" si="692"/>
        <v>10</v>
      </c>
      <c r="Y153" s="110">
        <f t="shared" si="693"/>
        <v>1930</v>
      </c>
      <c r="Z153" s="114">
        <f t="shared" si="694"/>
        <v>788</v>
      </c>
      <c r="AA153" s="114" t="str">
        <f t="shared" si="613"/>
        <v>R</v>
      </c>
      <c r="AB153" s="114">
        <f t="shared" si="614"/>
        <v>564</v>
      </c>
      <c r="AC153" s="114">
        <f t="shared" si="615"/>
        <v>0</v>
      </c>
      <c r="AD153" s="114">
        <f t="shared" si="616"/>
        <v>788</v>
      </c>
      <c r="AE153" s="114" t="str">
        <f t="shared" si="617"/>
        <v>R</v>
      </c>
      <c r="AF153" s="114">
        <f t="shared" si="618"/>
        <v>595</v>
      </c>
      <c r="AG153" s="114">
        <f t="shared" si="619"/>
        <v>0</v>
      </c>
      <c r="AH153" s="114">
        <f t="shared" si="620"/>
        <v>788</v>
      </c>
      <c r="AI153" s="114" t="str">
        <f t="shared" si="621"/>
        <v>R</v>
      </c>
      <c r="AJ153" s="114">
        <f t="shared" si="622"/>
        <v>626</v>
      </c>
      <c r="AK153" s="114">
        <f t="shared" si="623"/>
        <v>0</v>
      </c>
      <c r="AL153" s="114">
        <f t="shared" si="624"/>
        <v>788</v>
      </c>
      <c r="AM153" s="114" t="str">
        <f t="shared" si="625"/>
        <v>R</v>
      </c>
      <c r="AN153" s="114">
        <f t="shared" si="626"/>
        <v>657</v>
      </c>
      <c r="AO153" s="114">
        <f t="shared" si="627"/>
        <v>0</v>
      </c>
      <c r="AP153" s="114">
        <f t="shared" si="628"/>
        <v>788</v>
      </c>
      <c r="AQ153" s="114" t="str">
        <f t="shared" si="629"/>
        <v>R</v>
      </c>
      <c r="AR153" s="114">
        <f t="shared" si="630"/>
        <v>688</v>
      </c>
      <c r="AS153" s="114">
        <f t="shared" si="631"/>
        <v>0</v>
      </c>
      <c r="AT153" s="114">
        <f t="shared" si="632"/>
        <v>788</v>
      </c>
      <c r="AU153" s="114" t="str">
        <f t="shared" si="633"/>
        <v>R</v>
      </c>
      <c r="AV153" s="114">
        <f t="shared" si="634"/>
        <v>719</v>
      </c>
      <c r="AW153" s="114" t="str">
        <f t="shared" si="635"/>
        <v>S</v>
      </c>
      <c r="AX153" s="114">
        <f t="shared" si="636"/>
        <v>0</v>
      </c>
      <c r="AY153" s="114">
        <f t="shared" si="637"/>
        <v>0</v>
      </c>
      <c r="AZ153" s="114">
        <f t="shared" si="638"/>
        <v>0</v>
      </c>
      <c r="BA153" s="114">
        <f t="shared" si="639"/>
        <v>0</v>
      </c>
      <c r="BB153" s="114">
        <f t="shared" si="640"/>
        <v>0</v>
      </c>
      <c r="BC153" s="114">
        <f t="shared" si="641"/>
        <v>0</v>
      </c>
      <c r="BD153" s="114">
        <f t="shared" si="642"/>
        <v>0</v>
      </c>
      <c r="BE153" s="114">
        <f t="shared" si="643"/>
        <v>0</v>
      </c>
      <c r="BF153" s="114">
        <f t="shared" si="644"/>
        <v>0</v>
      </c>
      <c r="BG153" s="114">
        <f t="shared" si="645"/>
        <v>0</v>
      </c>
      <c r="BH153" s="114">
        <f t="shared" si="646"/>
        <v>0</v>
      </c>
      <c r="BI153" s="114">
        <f t="shared" si="647"/>
        <v>0</v>
      </c>
      <c r="BJ153" s="114">
        <f t="shared" si="648"/>
        <v>0</v>
      </c>
      <c r="BK153" s="114">
        <f t="shared" si="649"/>
        <v>0</v>
      </c>
      <c r="BL153" s="114">
        <f t="shared" si="650"/>
        <v>0</v>
      </c>
      <c r="BM153" s="114">
        <f t="shared" si="651"/>
        <v>0</v>
      </c>
      <c r="BN153" s="114">
        <f t="shared" si="652"/>
        <v>0</v>
      </c>
      <c r="BO153" s="114">
        <f t="shared" si="653"/>
        <v>0</v>
      </c>
      <c r="BP153" s="114">
        <f t="shared" si="654"/>
        <v>0</v>
      </c>
      <c r="BQ153" s="114">
        <f t="shared" si="655"/>
        <v>0</v>
      </c>
      <c r="BR153" s="114">
        <f t="shared" si="656"/>
        <v>0</v>
      </c>
      <c r="BS153" s="114">
        <f t="shared" si="657"/>
        <v>0</v>
      </c>
      <c r="BT153" s="114">
        <f t="shared" si="658"/>
        <v>0</v>
      </c>
      <c r="BU153" s="114">
        <f t="shared" si="659"/>
        <v>0</v>
      </c>
      <c r="BV153" s="114">
        <f t="shared" si="660"/>
        <v>0</v>
      </c>
      <c r="BW153" s="114">
        <f t="shared" si="661"/>
        <v>0</v>
      </c>
      <c r="BX153" s="114">
        <f t="shared" si="662"/>
        <v>0</v>
      </c>
      <c r="BY153" s="114">
        <f t="shared" si="663"/>
        <v>0</v>
      </c>
      <c r="BZ153" s="114">
        <f t="shared" si="664"/>
        <v>0</v>
      </c>
      <c r="CA153" s="114">
        <f t="shared" si="665"/>
        <v>0</v>
      </c>
      <c r="CB153" s="114">
        <f t="shared" si="666"/>
        <v>0</v>
      </c>
      <c r="CC153" s="114">
        <f t="shared" si="667"/>
        <v>0</v>
      </c>
      <c r="CD153" s="114">
        <f t="shared" si="668"/>
        <v>0</v>
      </c>
      <c r="CE153" s="114">
        <f t="shared" si="669"/>
        <v>0</v>
      </c>
      <c r="CF153" s="114">
        <f t="shared" si="670"/>
        <v>0</v>
      </c>
      <c r="CG153" s="114">
        <f t="shared" si="671"/>
        <v>0</v>
      </c>
      <c r="CH153" s="114">
        <f t="shared" si="672"/>
        <v>0</v>
      </c>
      <c r="CI153" s="114">
        <f t="shared" si="673"/>
        <v>0</v>
      </c>
      <c r="CJ153" s="114">
        <f t="shared" si="674"/>
        <v>0</v>
      </c>
      <c r="CK153" s="114">
        <f t="shared" si="675"/>
        <v>0</v>
      </c>
      <c r="CL153" s="114">
        <f t="shared" si="676"/>
        <v>0</v>
      </c>
      <c r="CM153" s="114">
        <f t="shared" si="677"/>
        <v>0</v>
      </c>
      <c r="CN153" s="114">
        <f t="shared" si="678"/>
        <v>0</v>
      </c>
      <c r="CO153" s="114">
        <f t="shared" si="679"/>
        <v>0</v>
      </c>
      <c r="CP153" s="114">
        <f t="shared" si="680"/>
        <v>0</v>
      </c>
      <c r="CQ153" s="114">
        <f t="shared" si="681"/>
        <v>0</v>
      </c>
      <c r="CR153" s="114">
        <f t="shared" si="682"/>
        <v>0</v>
      </c>
      <c r="CS153" s="114">
        <f t="shared" si="683"/>
        <v>0</v>
      </c>
      <c r="CT153" s="114">
        <f t="shared" si="684"/>
        <v>0</v>
      </c>
      <c r="CU153" s="114">
        <f t="shared" si="685"/>
        <v>0</v>
      </c>
      <c r="CV153" s="114">
        <f t="shared" si="686"/>
        <v>0</v>
      </c>
      <c r="CW153" s="114">
        <f t="shared" si="687"/>
        <v>0</v>
      </c>
      <c r="CX153" s="114">
        <f t="shared" si="688"/>
        <v>0</v>
      </c>
      <c r="CY153" s="114">
        <f t="shared" si="689"/>
        <v>0</v>
      </c>
      <c r="CZ153" s="114">
        <f t="shared" si="690"/>
        <v>0</v>
      </c>
      <c r="DA153" s="114">
        <f t="shared" si="691"/>
        <v>0</v>
      </c>
    </row>
    <row r="154" spans="2:105">
      <c r="B154" s="5"/>
      <c r="C154">
        <f t="shared" si="516"/>
        <v>0</v>
      </c>
      <c r="D154">
        <f t="shared" si="611"/>
        <v>0</v>
      </c>
      <c r="E154" s="171">
        <f t="shared" si="612"/>
        <v>0</v>
      </c>
      <c r="F154">
        <f t="shared" si="509"/>
        <v>0</v>
      </c>
      <c r="G154">
        <f t="shared" si="518"/>
        <v>1000</v>
      </c>
      <c r="H154">
        <f t="shared" si="519"/>
        <v>0</v>
      </c>
      <c r="I154">
        <f t="shared" si="520"/>
        <v>0</v>
      </c>
      <c r="J154">
        <f t="shared" si="510"/>
        <v>0</v>
      </c>
      <c r="K154" s="2">
        <v>25</v>
      </c>
      <c r="L154" s="17">
        <f t="shared" si="521"/>
        <v>0</v>
      </c>
      <c r="M154" s="17">
        <f t="shared" si="511"/>
        <v>0</v>
      </c>
      <c r="N154" s="17">
        <f t="shared" si="512"/>
        <v>0</v>
      </c>
      <c r="O154" s="17">
        <f t="shared" si="513"/>
        <v>0</v>
      </c>
      <c r="P154" s="17">
        <f t="shared" si="514"/>
        <v>0</v>
      </c>
      <c r="Q154" s="164">
        <f t="shared" si="580"/>
        <v>0</v>
      </c>
      <c r="R154" s="17">
        <f t="shared" si="522"/>
        <v>0</v>
      </c>
      <c r="S154" s="18">
        <f t="shared" si="515"/>
        <v>0</v>
      </c>
      <c r="T154" s="163">
        <f>IF(Z154&gt;0,FLOOR(MAX(T$130:T153)+1,1),T153+0.001)</f>
        <v>8</v>
      </c>
      <c r="U154">
        <v>25</v>
      </c>
      <c r="V154" s="110">
        <v>2</v>
      </c>
      <c r="W154" s="110"/>
      <c r="X154" s="110">
        <f t="shared" si="692"/>
        <v>10</v>
      </c>
      <c r="Y154" s="110">
        <f t="shared" si="693"/>
        <v>1930</v>
      </c>
      <c r="Z154" s="114">
        <f t="shared" si="694"/>
        <v>788</v>
      </c>
      <c r="AA154" s="114" t="str">
        <f t="shared" si="613"/>
        <v>R</v>
      </c>
      <c r="AB154" s="114">
        <f t="shared" si="614"/>
        <v>595</v>
      </c>
      <c r="AC154" s="114">
        <f t="shared" si="615"/>
        <v>0</v>
      </c>
      <c r="AD154" s="114">
        <f t="shared" si="616"/>
        <v>788</v>
      </c>
      <c r="AE154" s="114" t="str">
        <f t="shared" si="617"/>
        <v>R</v>
      </c>
      <c r="AF154" s="114">
        <f t="shared" si="618"/>
        <v>626</v>
      </c>
      <c r="AG154" s="114">
        <f t="shared" si="619"/>
        <v>0</v>
      </c>
      <c r="AH154" s="114">
        <f t="shared" si="620"/>
        <v>788</v>
      </c>
      <c r="AI154" s="114" t="str">
        <f t="shared" si="621"/>
        <v>R</v>
      </c>
      <c r="AJ154" s="114">
        <f t="shared" si="622"/>
        <v>657</v>
      </c>
      <c r="AK154" s="114">
        <f t="shared" si="623"/>
        <v>0</v>
      </c>
      <c r="AL154" s="114">
        <f t="shared" si="624"/>
        <v>788</v>
      </c>
      <c r="AM154" s="114" t="str">
        <f t="shared" si="625"/>
        <v>R</v>
      </c>
      <c r="AN154" s="114">
        <f t="shared" si="626"/>
        <v>688</v>
      </c>
      <c r="AO154" s="114">
        <f t="shared" si="627"/>
        <v>0</v>
      </c>
      <c r="AP154" s="114">
        <f t="shared" si="628"/>
        <v>788</v>
      </c>
      <c r="AQ154" s="114" t="str">
        <f t="shared" si="629"/>
        <v>R</v>
      </c>
      <c r="AR154" s="114">
        <f t="shared" si="630"/>
        <v>719</v>
      </c>
      <c r="AS154" s="114" t="str">
        <f t="shared" si="631"/>
        <v>S</v>
      </c>
      <c r="AT154" s="114">
        <f t="shared" si="632"/>
        <v>0</v>
      </c>
      <c r="AU154" s="114">
        <f t="shared" si="633"/>
        <v>0</v>
      </c>
      <c r="AV154" s="114">
        <f t="shared" si="634"/>
        <v>0</v>
      </c>
      <c r="AW154" s="114">
        <f t="shared" si="635"/>
        <v>0</v>
      </c>
      <c r="AX154" s="114">
        <f t="shared" si="636"/>
        <v>0</v>
      </c>
      <c r="AY154" s="114">
        <f t="shared" si="637"/>
        <v>0</v>
      </c>
      <c r="AZ154" s="114">
        <f t="shared" si="638"/>
        <v>0</v>
      </c>
      <c r="BA154" s="114">
        <f t="shared" si="639"/>
        <v>0</v>
      </c>
      <c r="BB154" s="114">
        <f t="shared" si="640"/>
        <v>0</v>
      </c>
      <c r="BC154" s="114">
        <f t="shared" si="641"/>
        <v>0</v>
      </c>
      <c r="BD154" s="114">
        <f t="shared" si="642"/>
        <v>0</v>
      </c>
      <c r="BE154" s="114">
        <f t="shared" si="643"/>
        <v>0</v>
      </c>
      <c r="BF154" s="114">
        <f t="shared" si="644"/>
        <v>0</v>
      </c>
      <c r="BG154" s="114">
        <f t="shared" si="645"/>
        <v>0</v>
      </c>
      <c r="BH154" s="114">
        <f t="shared" si="646"/>
        <v>0</v>
      </c>
      <c r="BI154" s="114">
        <f t="shared" si="647"/>
        <v>0</v>
      </c>
      <c r="BJ154" s="114">
        <f t="shared" si="648"/>
        <v>0</v>
      </c>
      <c r="BK154" s="114">
        <f t="shared" si="649"/>
        <v>0</v>
      </c>
      <c r="BL154" s="114">
        <f t="shared" si="650"/>
        <v>0</v>
      </c>
      <c r="BM154" s="114">
        <f t="shared" si="651"/>
        <v>0</v>
      </c>
      <c r="BN154" s="114">
        <f t="shared" si="652"/>
        <v>0</v>
      </c>
      <c r="BO154" s="114">
        <f t="shared" si="653"/>
        <v>0</v>
      </c>
      <c r="BP154" s="114">
        <f t="shared" si="654"/>
        <v>0</v>
      </c>
      <c r="BQ154" s="114">
        <f t="shared" si="655"/>
        <v>0</v>
      </c>
      <c r="BR154" s="114">
        <f t="shared" si="656"/>
        <v>0</v>
      </c>
      <c r="BS154" s="114">
        <f t="shared" si="657"/>
        <v>0</v>
      </c>
      <c r="BT154" s="114">
        <f t="shared" si="658"/>
        <v>0</v>
      </c>
      <c r="BU154" s="114">
        <f t="shared" si="659"/>
        <v>0</v>
      </c>
      <c r="BV154" s="114">
        <f t="shared" si="660"/>
        <v>0</v>
      </c>
      <c r="BW154" s="114">
        <f t="shared" si="661"/>
        <v>0</v>
      </c>
      <c r="BX154" s="114">
        <f t="shared" si="662"/>
        <v>0</v>
      </c>
      <c r="BY154" s="114">
        <f t="shared" si="663"/>
        <v>0</v>
      </c>
      <c r="BZ154" s="114">
        <f t="shared" si="664"/>
        <v>0</v>
      </c>
      <c r="CA154" s="114">
        <f t="shared" si="665"/>
        <v>0</v>
      </c>
      <c r="CB154" s="114">
        <f t="shared" si="666"/>
        <v>0</v>
      </c>
      <c r="CC154" s="114">
        <f t="shared" si="667"/>
        <v>0</v>
      </c>
      <c r="CD154" s="114">
        <f t="shared" si="668"/>
        <v>0</v>
      </c>
      <c r="CE154" s="114">
        <f t="shared" si="669"/>
        <v>0</v>
      </c>
      <c r="CF154" s="114">
        <f t="shared" si="670"/>
        <v>0</v>
      </c>
      <c r="CG154" s="114">
        <f t="shared" si="671"/>
        <v>0</v>
      </c>
      <c r="CH154" s="114">
        <f t="shared" si="672"/>
        <v>0</v>
      </c>
      <c r="CI154" s="114">
        <f t="shared" si="673"/>
        <v>0</v>
      </c>
      <c r="CJ154" s="114">
        <f t="shared" si="674"/>
        <v>0</v>
      </c>
      <c r="CK154" s="114">
        <f t="shared" si="675"/>
        <v>0</v>
      </c>
      <c r="CL154" s="114">
        <f t="shared" si="676"/>
        <v>0</v>
      </c>
      <c r="CM154" s="114">
        <f t="shared" si="677"/>
        <v>0</v>
      </c>
      <c r="CN154" s="114">
        <f t="shared" si="678"/>
        <v>0</v>
      </c>
      <c r="CO154" s="114">
        <f t="shared" si="679"/>
        <v>0</v>
      </c>
      <c r="CP154" s="114">
        <f t="shared" si="680"/>
        <v>0</v>
      </c>
      <c r="CQ154" s="114">
        <f t="shared" si="681"/>
        <v>0</v>
      </c>
      <c r="CR154" s="114">
        <f t="shared" si="682"/>
        <v>0</v>
      </c>
      <c r="CS154" s="114">
        <f t="shared" si="683"/>
        <v>0</v>
      </c>
      <c r="CT154" s="114">
        <f t="shared" si="684"/>
        <v>0</v>
      </c>
      <c r="CU154" s="114">
        <f t="shared" si="685"/>
        <v>0</v>
      </c>
      <c r="CV154" s="114">
        <f t="shared" si="686"/>
        <v>0</v>
      </c>
      <c r="CW154" s="114">
        <f t="shared" si="687"/>
        <v>0</v>
      </c>
      <c r="CX154" s="114">
        <f t="shared" si="688"/>
        <v>0</v>
      </c>
      <c r="CY154" s="114">
        <f t="shared" si="689"/>
        <v>0</v>
      </c>
      <c r="CZ154" s="114">
        <f t="shared" si="690"/>
        <v>0</v>
      </c>
      <c r="DA154" s="114">
        <f t="shared" si="691"/>
        <v>0</v>
      </c>
    </row>
    <row r="155" spans="2:105">
      <c r="B155" s="5"/>
      <c r="C155">
        <f t="shared" si="516"/>
        <v>0</v>
      </c>
      <c r="D155">
        <f t="shared" si="611"/>
        <v>0</v>
      </c>
      <c r="E155" s="171">
        <f t="shared" si="612"/>
        <v>0</v>
      </c>
      <c r="F155">
        <f t="shared" si="509"/>
        <v>0</v>
      </c>
      <c r="G155">
        <f t="shared" si="518"/>
        <v>1000</v>
      </c>
      <c r="H155">
        <f t="shared" si="519"/>
        <v>0</v>
      </c>
      <c r="I155">
        <f t="shared" si="520"/>
        <v>0</v>
      </c>
      <c r="J155">
        <f t="shared" si="510"/>
        <v>0</v>
      </c>
      <c r="K155" s="2">
        <v>26</v>
      </c>
      <c r="L155" s="17">
        <f t="shared" si="521"/>
        <v>0</v>
      </c>
      <c r="M155" s="17">
        <f t="shared" si="511"/>
        <v>0</v>
      </c>
      <c r="N155" s="17">
        <f t="shared" si="512"/>
        <v>0</v>
      </c>
      <c r="O155" s="17">
        <f t="shared" si="513"/>
        <v>0</v>
      </c>
      <c r="P155" s="17">
        <f t="shared" si="514"/>
        <v>0</v>
      </c>
      <c r="Q155" s="164">
        <f t="shared" si="580"/>
        <v>0</v>
      </c>
      <c r="R155" s="17">
        <f t="shared" si="522"/>
        <v>0</v>
      </c>
      <c r="S155" s="18">
        <f t="shared" si="515"/>
        <v>0</v>
      </c>
      <c r="T155" s="163">
        <f>IF(Z155&gt;0,FLOOR(MAX(T$130:T154)+1,1),T154+0.001)</f>
        <v>9</v>
      </c>
      <c r="U155">
        <v>26</v>
      </c>
      <c r="V155" s="110">
        <v>2</v>
      </c>
      <c r="W155" s="110"/>
      <c r="X155" s="110">
        <f t="shared" si="692"/>
        <v>10</v>
      </c>
      <c r="Y155" s="110">
        <f t="shared" si="693"/>
        <v>1930</v>
      </c>
      <c r="Z155" s="114">
        <f t="shared" si="694"/>
        <v>788</v>
      </c>
      <c r="AA155" s="114" t="str">
        <f t="shared" si="613"/>
        <v>R</v>
      </c>
      <c r="AB155" s="114">
        <f t="shared" si="614"/>
        <v>626</v>
      </c>
      <c r="AC155" s="114">
        <f t="shared" si="615"/>
        <v>0</v>
      </c>
      <c r="AD155" s="114">
        <f t="shared" si="616"/>
        <v>788</v>
      </c>
      <c r="AE155" s="114" t="str">
        <f t="shared" si="617"/>
        <v>R</v>
      </c>
      <c r="AF155" s="114">
        <f t="shared" si="618"/>
        <v>657</v>
      </c>
      <c r="AG155" s="114">
        <f t="shared" si="619"/>
        <v>0</v>
      </c>
      <c r="AH155" s="114">
        <f t="shared" si="620"/>
        <v>788</v>
      </c>
      <c r="AI155" s="114" t="str">
        <f t="shared" si="621"/>
        <v>R</v>
      </c>
      <c r="AJ155" s="114">
        <f t="shared" si="622"/>
        <v>688</v>
      </c>
      <c r="AK155" s="114">
        <f t="shared" si="623"/>
        <v>0</v>
      </c>
      <c r="AL155" s="114">
        <f t="shared" si="624"/>
        <v>788</v>
      </c>
      <c r="AM155" s="114" t="str">
        <f t="shared" si="625"/>
        <v>R</v>
      </c>
      <c r="AN155" s="114">
        <f t="shared" si="626"/>
        <v>719</v>
      </c>
      <c r="AO155" s="114" t="str">
        <f t="shared" si="627"/>
        <v>S</v>
      </c>
      <c r="AP155" s="114">
        <f t="shared" si="628"/>
        <v>0</v>
      </c>
      <c r="AQ155" s="114">
        <f t="shared" si="629"/>
        <v>0</v>
      </c>
      <c r="AR155" s="114">
        <f t="shared" si="630"/>
        <v>0</v>
      </c>
      <c r="AS155" s="114">
        <f t="shared" si="631"/>
        <v>0</v>
      </c>
      <c r="AT155" s="114">
        <f t="shared" si="632"/>
        <v>0</v>
      </c>
      <c r="AU155" s="114">
        <f t="shared" si="633"/>
        <v>0</v>
      </c>
      <c r="AV155" s="114">
        <f t="shared" si="634"/>
        <v>0</v>
      </c>
      <c r="AW155" s="114">
        <f t="shared" si="635"/>
        <v>0</v>
      </c>
      <c r="AX155" s="114">
        <f t="shared" si="636"/>
        <v>0</v>
      </c>
      <c r="AY155" s="114">
        <f t="shared" si="637"/>
        <v>0</v>
      </c>
      <c r="AZ155" s="114">
        <f t="shared" si="638"/>
        <v>0</v>
      </c>
      <c r="BA155" s="114">
        <f t="shared" si="639"/>
        <v>0</v>
      </c>
      <c r="BB155" s="114">
        <f t="shared" si="640"/>
        <v>0</v>
      </c>
      <c r="BC155" s="114">
        <f t="shared" si="641"/>
        <v>0</v>
      </c>
      <c r="BD155" s="114">
        <f t="shared" si="642"/>
        <v>0</v>
      </c>
      <c r="BE155" s="114">
        <f t="shared" si="643"/>
        <v>0</v>
      </c>
      <c r="BF155" s="114">
        <f t="shared" si="644"/>
        <v>0</v>
      </c>
      <c r="BG155" s="114">
        <f t="shared" si="645"/>
        <v>0</v>
      </c>
      <c r="BH155" s="114">
        <f t="shared" si="646"/>
        <v>0</v>
      </c>
      <c r="BI155" s="114">
        <f t="shared" si="647"/>
        <v>0</v>
      </c>
      <c r="BJ155" s="114">
        <f t="shared" si="648"/>
        <v>0</v>
      </c>
      <c r="BK155" s="114">
        <f t="shared" si="649"/>
        <v>0</v>
      </c>
      <c r="BL155" s="114">
        <f t="shared" si="650"/>
        <v>0</v>
      </c>
      <c r="BM155" s="114">
        <f t="shared" si="651"/>
        <v>0</v>
      </c>
      <c r="BN155" s="114">
        <f t="shared" si="652"/>
        <v>0</v>
      </c>
      <c r="BO155" s="114">
        <f t="shared" si="653"/>
        <v>0</v>
      </c>
      <c r="BP155" s="114">
        <f t="shared" si="654"/>
        <v>0</v>
      </c>
      <c r="BQ155" s="114">
        <f t="shared" si="655"/>
        <v>0</v>
      </c>
      <c r="BR155" s="114">
        <f t="shared" si="656"/>
        <v>0</v>
      </c>
      <c r="BS155" s="114">
        <f t="shared" si="657"/>
        <v>0</v>
      </c>
      <c r="BT155" s="114">
        <f t="shared" si="658"/>
        <v>0</v>
      </c>
      <c r="BU155" s="114">
        <f t="shared" si="659"/>
        <v>0</v>
      </c>
      <c r="BV155" s="114">
        <f t="shared" si="660"/>
        <v>0</v>
      </c>
      <c r="BW155" s="114">
        <f t="shared" si="661"/>
        <v>0</v>
      </c>
      <c r="BX155" s="114">
        <f t="shared" si="662"/>
        <v>0</v>
      </c>
      <c r="BY155" s="114">
        <f t="shared" si="663"/>
        <v>0</v>
      </c>
      <c r="BZ155" s="114">
        <f t="shared" si="664"/>
        <v>0</v>
      </c>
      <c r="CA155" s="114">
        <f t="shared" si="665"/>
        <v>0</v>
      </c>
      <c r="CB155" s="114">
        <f t="shared" si="666"/>
        <v>0</v>
      </c>
      <c r="CC155" s="114">
        <f t="shared" si="667"/>
        <v>0</v>
      </c>
      <c r="CD155" s="114">
        <f t="shared" si="668"/>
        <v>0</v>
      </c>
      <c r="CE155" s="114">
        <f t="shared" si="669"/>
        <v>0</v>
      </c>
      <c r="CF155" s="114">
        <f t="shared" si="670"/>
        <v>0</v>
      </c>
      <c r="CG155" s="114">
        <f t="shared" si="671"/>
        <v>0</v>
      </c>
      <c r="CH155" s="114">
        <f t="shared" si="672"/>
        <v>0</v>
      </c>
      <c r="CI155" s="114">
        <f t="shared" si="673"/>
        <v>0</v>
      </c>
      <c r="CJ155" s="114">
        <f t="shared" si="674"/>
        <v>0</v>
      </c>
      <c r="CK155" s="114">
        <f t="shared" si="675"/>
        <v>0</v>
      </c>
      <c r="CL155" s="114">
        <f t="shared" si="676"/>
        <v>0</v>
      </c>
      <c r="CM155" s="114">
        <f t="shared" si="677"/>
        <v>0</v>
      </c>
      <c r="CN155" s="114">
        <f t="shared" si="678"/>
        <v>0</v>
      </c>
      <c r="CO155" s="114">
        <f t="shared" si="679"/>
        <v>0</v>
      </c>
      <c r="CP155" s="114">
        <f t="shared" si="680"/>
        <v>0</v>
      </c>
      <c r="CQ155" s="114">
        <f t="shared" si="681"/>
        <v>0</v>
      </c>
      <c r="CR155" s="114">
        <f t="shared" si="682"/>
        <v>0</v>
      </c>
      <c r="CS155" s="114">
        <f t="shared" si="683"/>
        <v>0</v>
      </c>
      <c r="CT155" s="114">
        <f t="shared" si="684"/>
        <v>0</v>
      </c>
      <c r="CU155" s="114">
        <f t="shared" si="685"/>
        <v>0</v>
      </c>
      <c r="CV155" s="114">
        <f t="shared" si="686"/>
        <v>0</v>
      </c>
      <c r="CW155" s="114">
        <f t="shared" si="687"/>
        <v>0</v>
      </c>
      <c r="CX155" s="114">
        <f t="shared" si="688"/>
        <v>0</v>
      </c>
      <c r="CY155" s="114">
        <f t="shared" si="689"/>
        <v>0</v>
      </c>
      <c r="CZ155" s="114">
        <f t="shared" si="690"/>
        <v>0</v>
      </c>
      <c r="DA155" s="114">
        <f t="shared" si="691"/>
        <v>0</v>
      </c>
    </row>
    <row r="156" spans="2:105">
      <c r="B156" s="5"/>
      <c r="C156">
        <f t="shared" si="516"/>
        <v>0</v>
      </c>
      <c r="D156">
        <f t="shared" si="611"/>
        <v>0</v>
      </c>
      <c r="E156" s="171">
        <f t="shared" si="612"/>
        <v>0</v>
      </c>
      <c r="F156">
        <f t="shared" si="509"/>
        <v>0</v>
      </c>
      <c r="G156">
        <f t="shared" si="518"/>
        <v>1000</v>
      </c>
      <c r="H156">
        <f t="shared" si="519"/>
        <v>0</v>
      </c>
      <c r="I156">
        <f t="shared" si="520"/>
        <v>0</v>
      </c>
      <c r="J156">
        <f t="shared" si="510"/>
        <v>0</v>
      </c>
      <c r="K156" s="2">
        <v>27</v>
      </c>
      <c r="L156" s="17">
        <f t="shared" si="521"/>
        <v>0</v>
      </c>
      <c r="M156" s="17">
        <f t="shared" si="511"/>
        <v>0</v>
      </c>
      <c r="N156" s="17">
        <f t="shared" si="512"/>
        <v>0</v>
      </c>
      <c r="O156" s="17">
        <f t="shared" si="513"/>
        <v>0</v>
      </c>
      <c r="P156" s="17">
        <f t="shared" si="514"/>
        <v>0</v>
      </c>
      <c r="Q156" s="164">
        <f t="shared" si="580"/>
        <v>0</v>
      </c>
      <c r="R156" s="17">
        <f t="shared" si="522"/>
        <v>0</v>
      </c>
      <c r="S156" s="18">
        <f t="shared" si="515"/>
        <v>0</v>
      </c>
      <c r="T156" s="163">
        <f>IF(Z156&gt;0,FLOOR(MAX(T$130:T155)+1,1),T155+0.001)</f>
        <v>10</v>
      </c>
      <c r="U156">
        <v>27</v>
      </c>
      <c r="V156" s="110">
        <v>2</v>
      </c>
      <c r="W156" s="110"/>
      <c r="X156" s="110">
        <f t="shared" si="692"/>
        <v>10</v>
      </c>
      <c r="Y156" s="110">
        <f t="shared" si="693"/>
        <v>1930</v>
      </c>
      <c r="Z156" s="114">
        <f t="shared" si="694"/>
        <v>788</v>
      </c>
      <c r="AA156" s="114" t="str">
        <f t="shared" si="613"/>
        <v>R</v>
      </c>
      <c r="AB156" s="114">
        <f t="shared" si="614"/>
        <v>657</v>
      </c>
      <c r="AC156" s="114">
        <f t="shared" si="615"/>
        <v>0</v>
      </c>
      <c r="AD156" s="114">
        <f t="shared" si="616"/>
        <v>788</v>
      </c>
      <c r="AE156" s="114" t="str">
        <f t="shared" si="617"/>
        <v>R</v>
      </c>
      <c r="AF156" s="114">
        <f t="shared" si="618"/>
        <v>688</v>
      </c>
      <c r="AG156" s="114">
        <f t="shared" si="619"/>
        <v>0</v>
      </c>
      <c r="AH156" s="114">
        <f t="shared" si="620"/>
        <v>788</v>
      </c>
      <c r="AI156" s="114" t="str">
        <f t="shared" si="621"/>
        <v>R</v>
      </c>
      <c r="AJ156" s="114">
        <f t="shared" si="622"/>
        <v>719</v>
      </c>
      <c r="AK156" s="114" t="str">
        <f t="shared" si="623"/>
        <v>S</v>
      </c>
      <c r="AL156" s="114">
        <f t="shared" si="624"/>
        <v>0</v>
      </c>
      <c r="AM156" s="114">
        <f t="shared" si="625"/>
        <v>0</v>
      </c>
      <c r="AN156" s="114">
        <f t="shared" si="626"/>
        <v>0</v>
      </c>
      <c r="AO156" s="114">
        <f t="shared" si="627"/>
        <v>0</v>
      </c>
      <c r="AP156" s="114">
        <f t="shared" si="628"/>
        <v>0</v>
      </c>
      <c r="AQ156" s="114">
        <f t="shared" si="629"/>
        <v>0</v>
      </c>
      <c r="AR156" s="114">
        <f t="shared" si="630"/>
        <v>0</v>
      </c>
      <c r="AS156" s="114">
        <f t="shared" si="631"/>
        <v>0</v>
      </c>
      <c r="AT156" s="114">
        <f t="shared" si="632"/>
        <v>0</v>
      </c>
      <c r="AU156" s="114">
        <f t="shared" si="633"/>
        <v>0</v>
      </c>
      <c r="AV156" s="114">
        <f t="shared" si="634"/>
        <v>0</v>
      </c>
      <c r="AW156" s="114">
        <f t="shared" si="635"/>
        <v>0</v>
      </c>
      <c r="AX156" s="114">
        <f t="shared" si="636"/>
        <v>0</v>
      </c>
      <c r="AY156" s="114">
        <f t="shared" si="637"/>
        <v>0</v>
      </c>
      <c r="AZ156" s="114">
        <f t="shared" si="638"/>
        <v>0</v>
      </c>
      <c r="BA156" s="114">
        <f t="shared" si="639"/>
        <v>0</v>
      </c>
      <c r="BB156" s="114">
        <f t="shared" si="640"/>
        <v>0</v>
      </c>
      <c r="BC156" s="114">
        <f t="shared" si="641"/>
        <v>0</v>
      </c>
      <c r="BD156" s="114">
        <f t="shared" si="642"/>
        <v>0</v>
      </c>
      <c r="BE156" s="114">
        <f t="shared" si="643"/>
        <v>0</v>
      </c>
      <c r="BF156" s="114">
        <f t="shared" si="644"/>
        <v>0</v>
      </c>
      <c r="BG156" s="114">
        <f t="shared" si="645"/>
        <v>0</v>
      </c>
      <c r="BH156" s="114">
        <f t="shared" si="646"/>
        <v>0</v>
      </c>
      <c r="BI156" s="114">
        <f t="shared" si="647"/>
        <v>0</v>
      </c>
      <c r="BJ156" s="114">
        <f t="shared" si="648"/>
        <v>0</v>
      </c>
      <c r="BK156" s="114">
        <f t="shared" si="649"/>
        <v>0</v>
      </c>
      <c r="BL156" s="114">
        <f t="shared" si="650"/>
        <v>0</v>
      </c>
      <c r="BM156" s="114">
        <f t="shared" si="651"/>
        <v>0</v>
      </c>
      <c r="BN156" s="114">
        <f t="shared" si="652"/>
        <v>0</v>
      </c>
      <c r="BO156" s="114">
        <f t="shared" si="653"/>
        <v>0</v>
      </c>
      <c r="BP156" s="114">
        <f t="shared" si="654"/>
        <v>0</v>
      </c>
      <c r="BQ156" s="114">
        <f t="shared" si="655"/>
        <v>0</v>
      </c>
      <c r="BR156" s="114">
        <f t="shared" si="656"/>
        <v>0</v>
      </c>
      <c r="BS156" s="114">
        <f t="shared" si="657"/>
        <v>0</v>
      </c>
      <c r="BT156" s="114">
        <f t="shared" si="658"/>
        <v>0</v>
      </c>
      <c r="BU156" s="114">
        <f t="shared" si="659"/>
        <v>0</v>
      </c>
      <c r="BV156" s="114">
        <f t="shared" si="660"/>
        <v>0</v>
      </c>
      <c r="BW156" s="114">
        <f t="shared" si="661"/>
        <v>0</v>
      </c>
      <c r="BX156" s="114">
        <f t="shared" si="662"/>
        <v>0</v>
      </c>
      <c r="BY156" s="114">
        <f t="shared" si="663"/>
        <v>0</v>
      </c>
      <c r="BZ156" s="114">
        <f t="shared" si="664"/>
        <v>0</v>
      </c>
      <c r="CA156" s="114">
        <f t="shared" si="665"/>
        <v>0</v>
      </c>
      <c r="CB156" s="114">
        <f t="shared" si="666"/>
        <v>0</v>
      </c>
      <c r="CC156" s="114">
        <f t="shared" si="667"/>
        <v>0</v>
      </c>
      <c r="CD156" s="114">
        <f t="shared" si="668"/>
        <v>0</v>
      </c>
      <c r="CE156" s="114">
        <f t="shared" si="669"/>
        <v>0</v>
      </c>
      <c r="CF156" s="114">
        <f t="shared" si="670"/>
        <v>0</v>
      </c>
      <c r="CG156" s="114">
        <f t="shared" si="671"/>
        <v>0</v>
      </c>
      <c r="CH156" s="114">
        <f t="shared" si="672"/>
        <v>0</v>
      </c>
      <c r="CI156" s="114">
        <f t="shared" si="673"/>
        <v>0</v>
      </c>
      <c r="CJ156" s="114">
        <f t="shared" si="674"/>
        <v>0</v>
      </c>
      <c r="CK156" s="114">
        <f t="shared" si="675"/>
        <v>0</v>
      </c>
      <c r="CL156" s="114">
        <f t="shared" si="676"/>
        <v>0</v>
      </c>
      <c r="CM156" s="114">
        <f t="shared" si="677"/>
        <v>0</v>
      </c>
      <c r="CN156" s="114">
        <f t="shared" si="678"/>
        <v>0</v>
      </c>
      <c r="CO156" s="114">
        <f t="shared" si="679"/>
        <v>0</v>
      </c>
      <c r="CP156" s="114">
        <f t="shared" si="680"/>
        <v>0</v>
      </c>
      <c r="CQ156" s="114">
        <f t="shared" si="681"/>
        <v>0</v>
      </c>
      <c r="CR156" s="114">
        <f t="shared" si="682"/>
        <v>0</v>
      </c>
      <c r="CS156" s="114">
        <f t="shared" si="683"/>
        <v>0</v>
      </c>
      <c r="CT156" s="114">
        <f t="shared" si="684"/>
        <v>0</v>
      </c>
      <c r="CU156" s="114">
        <f t="shared" si="685"/>
        <v>0</v>
      </c>
      <c r="CV156" s="114">
        <f t="shared" si="686"/>
        <v>0</v>
      </c>
      <c r="CW156" s="114">
        <f t="shared" si="687"/>
        <v>0</v>
      </c>
      <c r="CX156" s="114">
        <f t="shared" si="688"/>
        <v>0</v>
      </c>
      <c r="CY156" s="114">
        <f t="shared" si="689"/>
        <v>0</v>
      </c>
      <c r="CZ156" s="114">
        <f t="shared" si="690"/>
        <v>0</v>
      </c>
      <c r="DA156" s="114">
        <f t="shared" si="691"/>
        <v>0</v>
      </c>
    </row>
    <row r="157" spans="2:105">
      <c r="B157" s="5"/>
      <c r="C157">
        <f t="shared" si="516"/>
        <v>0</v>
      </c>
      <c r="D157">
        <f t="shared" si="611"/>
        <v>0</v>
      </c>
      <c r="E157" s="171">
        <f t="shared" si="612"/>
        <v>0</v>
      </c>
      <c r="F157">
        <f t="shared" si="509"/>
        <v>0</v>
      </c>
      <c r="G157">
        <f t="shared" si="518"/>
        <v>1000</v>
      </c>
      <c r="H157">
        <f t="shared" si="519"/>
        <v>0</v>
      </c>
      <c r="I157">
        <f t="shared" si="520"/>
        <v>0</v>
      </c>
      <c r="J157">
        <f t="shared" si="510"/>
        <v>0</v>
      </c>
      <c r="K157" s="2">
        <v>28</v>
      </c>
      <c r="L157" s="17">
        <f t="shared" si="521"/>
        <v>0</v>
      </c>
      <c r="M157" s="17">
        <f t="shared" si="511"/>
        <v>0</v>
      </c>
      <c r="N157" s="17">
        <f t="shared" si="512"/>
        <v>0</v>
      </c>
      <c r="O157" s="17">
        <f t="shared" si="513"/>
        <v>0</v>
      </c>
      <c r="P157" s="17">
        <f t="shared" si="514"/>
        <v>0</v>
      </c>
      <c r="Q157" s="164">
        <f t="shared" si="580"/>
        <v>0</v>
      </c>
      <c r="R157" s="17">
        <f t="shared" si="522"/>
        <v>0</v>
      </c>
      <c r="S157" s="18">
        <f t="shared" si="515"/>
        <v>0</v>
      </c>
      <c r="T157" s="163">
        <f>IF(Z157&gt;0,FLOOR(MAX(T$130:T156)+1,1),T156+0.001)</f>
        <v>11</v>
      </c>
      <c r="U157">
        <v>28</v>
      </c>
      <c r="V157" s="110">
        <v>2</v>
      </c>
      <c r="W157" s="110"/>
      <c r="X157" s="110">
        <f t="shared" si="692"/>
        <v>10</v>
      </c>
      <c r="Y157" s="110">
        <f t="shared" si="693"/>
        <v>1930</v>
      </c>
      <c r="Z157" s="114">
        <f t="shared" si="694"/>
        <v>788</v>
      </c>
      <c r="AA157" s="114" t="str">
        <f t="shared" si="613"/>
        <v>R</v>
      </c>
      <c r="AB157" s="114">
        <f t="shared" si="614"/>
        <v>688</v>
      </c>
      <c r="AC157" s="114">
        <f t="shared" si="615"/>
        <v>0</v>
      </c>
      <c r="AD157" s="114">
        <f t="shared" si="616"/>
        <v>788</v>
      </c>
      <c r="AE157" s="114" t="str">
        <f t="shared" si="617"/>
        <v>R</v>
      </c>
      <c r="AF157" s="114">
        <f t="shared" si="618"/>
        <v>719</v>
      </c>
      <c r="AG157" s="114" t="str">
        <f t="shared" si="619"/>
        <v>S</v>
      </c>
      <c r="AH157" s="114">
        <f t="shared" si="620"/>
        <v>0</v>
      </c>
      <c r="AI157" s="114">
        <f t="shared" si="621"/>
        <v>0</v>
      </c>
      <c r="AJ157" s="114">
        <f t="shared" si="622"/>
        <v>0</v>
      </c>
      <c r="AK157" s="114">
        <f t="shared" si="623"/>
        <v>0</v>
      </c>
      <c r="AL157" s="114">
        <f t="shared" si="624"/>
        <v>0</v>
      </c>
      <c r="AM157" s="114">
        <f t="shared" si="625"/>
        <v>0</v>
      </c>
      <c r="AN157" s="114">
        <f t="shared" si="626"/>
        <v>0</v>
      </c>
      <c r="AO157" s="114">
        <f t="shared" si="627"/>
        <v>0</v>
      </c>
      <c r="AP157" s="114">
        <f t="shared" si="628"/>
        <v>0</v>
      </c>
      <c r="AQ157" s="114">
        <f t="shared" si="629"/>
        <v>0</v>
      </c>
      <c r="AR157" s="114">
        <f t="shared" si="630"/>
        <v>0</v>
      </c>
      <c r="AS157" s="114">
        <f t="shared" si="631"/>
        <v>0</v>
      </c>
      <c r="AT157" s="114">
        <f t="shared" si="632"/>
        <v>0</v>
      </c>
      <c r="AU157" s="114">
        <f t="shared" si="633"/>
        <v>0</v>
      </c>
      <c r="AV157" s="114">
        <f t="shared" si="634"/>
        <v>0</v>
      </c>
      <c r="AW157" s="114">
        <f t="shared" si="635"/>
        <v>0</v>
      </c>
      <c r="AX157" s="114">
        <f t="shared" si="636"/>
        <v>0</v>
      </c>
      <c r="AY157" s="114">
        <f t="shared" si="637"/>
        <v>0</v>
      </c>
      <c r="AZ157" s="114">
        <f t="shared" si="638"/>
        <v>0</v>
      </c>
      <c r="BA157" s="114">
        <f t="shared" si="639"/>
        <v>0</v>
      </c>
      <c r="BB157" s="114">
        <f t="shared" si="640"/>
        <v>0</v>
      </c>
      <c r="BC157" s="114">
        <f t="shared" si="641"/>
        <v>0</v>
      </c>
      <c r="BD157" s="114">
        <f t="shared" si="642"/>
        <v>0</v>
      </c>
      <c r="BE157" s="114">
        <f t="shared" si="643"/>
        <v>0</v>
      </c>
      <c r="BF157" s="114">
        <f t="shared" si="644"/>
        <v>0</v>
      </c>
      <c r="BG157" s="114">
        <f t="shared" si="645"/>
        <v>0</v>
      </c>
      <c r="BH157" s="114">
        <f t="shared" si="646"/>
        <v>0</v>
      </c>
      <c r="BI157" s="114">
        <f t="shared" si="647"/>
        <v>0</v>
      </c>
      <c r="BJ157" s="114">
        <f t="shared" si="648"/>
        <v>0</v>
      </c>
      <c r="BK157" s="114">
        <f t="shared" si="649"/>
        <v>0</v>
      </c>
      <c r="BL157" s="114">
        <f t="shared" si="650"/>
        <v>0</v>
      </c>
      <c r="BM157" s="114">
        <f t="shared" si="651"/>
        <v>0</v>
      </c>
      <c r="BN157" s="114">
        <f t="shared" si="652"/>
        <v>0</v>
      </c>
      <c r="BO157" s="114">
        <f t="shared" si="653"/>
        <v>0</v>
      </c>
      <c r="BP157" s="114">
        <f t="shared" si="654"/>
        <v>0</v>
      </c>
      <c r="BQ157" s="114">
        <f t="shared" si="655"/>
        <v>0</v>
      </c>
      <c r="BR157" s="114">
        <f t="shared" si="656"/>
        <v>0</v>
      </c>
      <c r="BS157" s="114">
        <f t="shared" si="657"/>
        <v>0</v>
      </c>
      <c r="BT157" s="114">
        <f t="shared" si="658"/>
        <v>0</v>
      </c>
      <c r="BU157" s="114">
        <f t="shared" si="659"/>
        <v>0</v>
      </c>
      <c r="BV157" s="114">
        <f t="shared" si="660"/>
        <v>0</v>
      </c>
      <c r="BW157" s="114">
        <f t="shared" si="661"/>
        <v>0</v>
      </c>
      <c r="BX157" s="114">
        <f t="shared" si="662"/>
        <v>0</v>
      </c>
      <c r="BY157" s="114">
        <f t="shared" si="663"/>
        <v>0</v>
      </c>
      <c r="BZ157" s="114">
        <f t="shared" si="664"/>
        <v>0</v>
      </c>
      <c r="CA157" s="114">
        <f t="shared" si="665"/>
        <v>0</v>
      </c>
      <c r="CB157" s="114">
        <f t="shared" si="666"/>
        <v>0</v>
      </c>
      <c r="CC157" s="114">
        <f t="shared" si="667"/>
        <v>0</v>
      </c>
      <c r="CD157" s="114">
        <f t="shared" si="668"/>
        <v>0</v>
      </c>
      <c r="CE157" s="114">
        <f t="shared" si="669"/>
        <v>0</v>
      </c>
      <c r="CF157" s="114">
        <f t="shared" si="670"/>
        <v>0</v>
      </c>
      <c r="CG157" s="114">
        <f t="shared" si="671"/>
        <v>0</v>
      </c>
      <c r="CH157" s="114">
        <f t="shared" si="672"/>
        <v>0</v>
      </c>
      <c r="CI157" s="114">
        <f t="shared" si="673"/>
        <v>0</v>
      </c>
      <c r="CJ157" s="114">
        <f t="shared" si="674"/>
        <v>0</v>
      </c>
      <c r="CK157" s="114">
        <f t="shared" si="675"/>
        <v>0</v>
      </c>
      <c r="CL157" s="114">
        <f t="shared" si="676"/>
        <v>0</v>
      </c>
      <c r="CM157" s="114">
        <f t="shared" si="677"/>
        <v>0</v>
      </c>
      <c r="CN157" s="114">
        <f t="shared" si="678"/>
        <v>0</v>
      </c>
      <c r="CO157" s="114">
        <f t="shared" si="679"/>
        <v>0</v>
      </c>
      <c r="CP157" s="114">
        <f t="shared" si="680"/>
        <v>0</v>
      </c>
      <c r="CQ157" s="114">
        <f t="shared" si="681"/>
        <v>0</v>
      </c>
      <c r="CR157" s="114">
        <f t="shared" si="682"/>
        <v>0</v>
      </c>
      <c r="CS157" s="114">
        <f t="shared" si="683"/>
        <v>0</v>
      </c>
      <c r="CT157" s="114">
        <f t="shared" si="684"/>
        <v>0</v>
      </c>
      <c r="CU157" s="114">
        <f t="shared" si="685"/>
        <v>0</v>
      </c>
      <c r="CV157" s="114">
        <f t="shared" si="686"/>
        <v>0</v>
      </c>
      <c r="CW157" s="114">
        <f t="shared" si="687"/>
        <v>0</v>
      </c>
      <c r="CX157" s="114">
        <f t="shared" si="688"/>
        <v>0</v>
      </c>
      <c r="CY157" s="114">
        <f t="shared" si="689"/>
        <v>0</v>
      </c>
      <c r="CZ157" s="114">
        <f t="shared" si="690"/>
        <v>0</v>
      </c>
      <c r="DA157" s="114">
        <f t="shared" si="691"/>
        <v>0</v>
      </c>
    </row>
    <row r="158" spans="2:105">
      <c r="B158" s="5"/>
      <c r="C158">
        <f t="shared" si="516"/>
        <v>0</v>
      </c>
      <c r="D158">
        <f t="shared" si="611"/>
        <v>0</v>
      </c>
      <c r="E158" s="171">
        <f t="shared" si="612"/>
        <v>0</v>
      </c>
      <c r="F158">
        <f t="shared" si="509"/>
        <v>0</v>
      </c>
      <c r="G158">
        <f t="shared" si="518"/>
        <v>1000</v>
      </c>
      <c r="H158">
        <f t="shared" si="519"/>
        <v>0</v>
      </c>
      <c r="I158">
        <f t="shared" si="520"/>
        <v>0</v>
      </c>
      <c r="J158">
        <f t="shared" si="510"/>
        <v>0</v>
      </c>
      <c r="K158" s="2">
        <v>29</v>
      </c>
      <c r="L158" s="17">
        <f t="shared" si="521"/>
        <v>0</v>
      </c>
      <c r="M158" s="17">
        <f t="shared" si="511"/>
        <v>0</v>
      </c>
      <c r="N158" s="17">
        <f t="shared" si="512"/>
        <v>0</v>
      </c>
      <c r="O158" s="17">
        <f t="shared" si="513"/>
        <v>0</v>
      </c>
      <c r="P158" s="17">
        <f t="shared" si="514"/>
        <v>0</v>
      </c>
      <c r="Q158" s="164">
        <f t="shared" si="580"/>
        <v>0</v>
      </c>
      <c r="R158" s="17">
        <f t="shared" si="522"/>
        <v>0</v>
      </c>
      <c r="S158" s="18">
        <f t="shared" si="515"/>
        <v>0</v>
      </c>
      <c r="T158" s="163">
        <f>IF(Z158&gt;0,FLOOR(MAX(T$130:T157)+1,1),T157+0.001)</f>
        <v>12</v>
      </c>
      <c r="U158">
        <v>29</v>
      </c>
      <c r="V158" s="110">
        <v>2</v>
      </c>
      <c r="W158" s="110"/>
      <c r="X158" s="110">
        <f t="shared" si="692"/>
        <v>10</v>
      </c>
      <c r="Y158" s="110">
        <f t="shared" si="693"/>
        <v>1930</v>
      </c>
      <c r="Z158" s="114">
        <f t="shared" si="694"/>
        <v>788</v>
      </c>
      <c r="AA158" s="114" t="str">
        <f t="shared" si="613"/>
        <v>R</v>
      </c>
      <c r="AB158" s="114">
        <f t="shared" si="614"/>
        <v>719</v>
      </c>
      <c r="AC158" s="114" t="str">
        <f t="shared" si="615"/>
        <v>S</v>
      </c>
      <c r="AD158" s="114">
        <f t="shared" si="616"/>
        <v>0</v>
      </c>
      <c r="AE158" s="114">
        <f t="shared" si="617"/>
        <v>0</v>
      </c>
      <c r="AF158" s="114">
        <f t="shared" si="618"/>
        <v>0</v>
      </c>
      <c r="AG158" s="114">
        <f t="shared" si="619"/>
        <v>0</v>
      </c>
      <c r="AH158" s="114">
        <f t="shared" si="620"/>
        <v>0</v>
      </c>
      <c r="AI158" s="114">
        <f t="shared" si="621"/>
        <v>0</v>
      </c>
      <c r="AJ158" s="114">
        <f t="shared" si="622"/>
        <v>0</v>
      </c>
      <c r="AK158" s="114">
        <f t="shared" si="623"/>
        <v>0</v>
      </c>
      <c r="AL158" s="114">
        <f t="shared" si="624"/>
        <v>0</v>
      </c>
      <c r="AM158" s="114">
        <f t="shared" si="625"/>
        <v>0</v>
      </c>
      <c r="AN158" s="114">
        <f t="shared" si="626"/>
        <v>0</v>
      </c>
      <c r="AO158" s="114">
        <f t="shared" si="627"/>
        <v>0</v>
      </c>
      <c r="AP158" s="114">
        <f t="shared" si="628"/>
        <v>0</v>
      </c>
      <c r="AQ158" s="114">
        <f t="shared" si="629"/>
        <v>0</v>
      </c>
      <c r="AR158" s="114">
        <f t="shared" si="630"/>
        <v>0</v>
      </c>
      <c r="AS158" s="114">
        <f t="shared" si="631"/>
        <v>0</v>
      </c>
      <c r="AT158" s="114">
        <f t="shared" si="632"/>
        <v>0</v>
      </c>
      <c r="AU158" s="114">
        <f t="shared" si="633"/>
        <v>0</v>
      </c>
      <c r="AV158" s="114">
        <f t="shared" si="634"/>
        <v>0</v>
      </c>
      <c r="AW158" s="114">
        <f t="shared" si="635"/>
        <v>0</v>
      </c>
      <c r="AX158" s="114">
        <f t="shared" si="636"/>
        <v>0</v>
      </c>
      <c r="AY158" s="114">
        <f t="shared" si="637"/>
        <v>0</v>
      </c>
      <c r="AZ158" s="114">
        <f t="shared" si="638"/>
        <v>0</v>
      </c>
      <c r="BA158" s="114">
        <f t="shared" si="639"/>
        <v>0</v>
      </c>
      <c r="BB158" s="114">
        <f t="shared" si="640"/>
        <v>0</v>
      </c>
      <c r="BC158" s="114">
        <f t="shared" si="641"/>
        <v>0</v>
      </c>
      <c r="BD158" s="114">
        <f t="shared" si="642"/>
        <v>0</v>
      </c>
      <c r="BE158" s="114">
        <f t="shared" si="643"/>
        <v>0</v>
      </c>
      <c r="BF158" s="114">
        <f t="shared" si="644"/>
        <v>0</v>
      </c>
      <c r="BG158" s="114">
        <f t="shared" si="645"/>
        <v>0</v>
      </c>
      <c r="BH158" s="114">
        <f t="shared" si="646"/>
        <v>0</v>
      </c>
      <c r="BI158" s="114">
        <f t="shared" si="647"/>
        <v>0</v>
      </c>
      <c r="BJ158" s="114">
        <f t="shared" si="648"/>
        <v>0</v>
      </c>
      <c r="BK158" s="114">
        <f t="shared" si="649"/>
        <v>0</v>
      </c>
      <c r="BL158" s="114">
        <f t="shared" si="650"/>
        <v>0</v>
      </c>
      <c r="BM158" s="114">
        <f t="shared" si="651"/>
        <v>0</v>
      </c>
      <c r="BN158" s="114">
        <f t="shared" si="652"/>
        <v>0</v>
      </c>
      <c r="BO158" s="114">
        <f t="shared" si="653"/>
        <v>0</v>
      </c>
      <c r="BP158" s="114">
        <f t="shared" si="654"/>
        <v>0</v>
      </c>
      <c r="BQ158" s="114">
        <f t="shared" si="655"/>
        <v>0</v>
      </c>
      <c r="BR158" s="114">
        <f t="shared" si="656"/>
        <v>0</v>
      </c>
      <c r="BS158" s="114">
        <f t="shared" si="657"/>
        <v>0</v>
      </c>
      <c r="BT158" s="114">
        <f t="shared" si="658"/>
        <v>0</v>
      </c>
      <c r="BU158" s="114">
        <f t="shared" si="659"/>
        <v>0</v>
      </c>
      <c r="BV158" s="114">
        <f t="shared" si="660"/>
        <v>0</v>
      </c>
      <c r="BW158" s="114">
        <f t="shared" si="661"/>
        <v>0</v>
      </c>
      <c r="BX158" s="114">
        <f t="shared" si="662"/>
        <v>0</v>
      </c>
      <c r="BY158" s="114">
        <f t="shared" si="663"/>
        <v>0</v>
      </c>
      <c r="BZ158" s="114">
        <f t="shared" si="664"/>
        <v>0</v>
      </c>
      <c r="CA158" s="114">
        <f t="shared" si="665"/>
        <v>0</v>
      </c>
      <c r="CB158" s="114">
        <f t="shared" si="666"/>
        <v>0</v>
      </c>
      <c r="CC158" s="114">
        <f t="shared" si="667"/>
        <v>0</v>
      </c>
      <c r="CD158" s="114">
        <f t="shared" si="668"/>
        <v>0</v>
      </c>
      <c r="CE158" s="114">
        <f t="shared" si="669"/>
        <v>0</v>
      </c>
      <c r="CF158" s="114">
        <f t="shared" si="670"/>
        <v>0</v>
      </c>
      <c r="CG158" s="114">
        <f t="shared" si="671"/>
        <v>0</v>
      </c>
      <c r="CH158" s="114">
        <f t="shared" si="672"/>
        <v>0</v>
      </c>
      <c r="CI158" s="114">
        <f t="shared" si="673"/>
        <v>0</v>
      </c>
      <c r="CJ158" s="114">
        <f t="shared" si="674"/>
        <v>0</v>
      </c>
      <c r="CK158" s="114">
        <f t="shared" si="675"/>
        <v>0</v>
      </c>
      <c r="CL158" s="114">
        <f t="shared" si="676"/>
        <v>0</v>
      </c>
      <c r="CM158" s="114">
        <f t="shared" si="677"/>
        <v>0</v>
      </c>
      <c r="CN158" s="114">
        <f t="shared" si="678"/>
        <v>0</v>
      </c>
      <c r="CO158" s="114">
        <f t="shared" si="679"/>
        <v>0</v>
      </c>
      <c r="CP158" s="114">
        <f t="shared" si="680"/>
        <v>0</v>
      </c>
      <c r="CQ158" s="114">
        <f t="shared" si="681"/>
        <v>0</v>
      </c>
      <c r="CR158" s="114">
        <f t="shared" si="682"/>
        <v>0</v>
      </c>
      <c r="CS158" s="114">
        <f t="shared" si="683"/>
        <v>0</v>
      </c>
      <c r="CT158" s="114">
        <f t="shared" si="684"/>
        <v>0</v>
      </c>
      <c r="CU158" s="114">
        <f t="shared" si="685"/>
        <v>0</v>
      </c>
      <c r="CV158" s="114">
        <f t="shared" si="686"/>
        <v>0</v>
      </c>
      <c r="CW158" s="114">
        <f t="shared" si="687"/>
        <v>0</v>
      </c>
      <c r="CX158" s="114">
        <f t="shared" si="688"/>
        <v>0</v>
      </c>
      <c r="CY158" s="114">
        <f t="shared" si="689"/>
        <v>0</v>
      </c>
      <c r="CZ158" s="114">
        <f t="shared" si="690"/>
        <v>0</v>
      </c>
      <c r="DA158" s="114">
        <f t="shared" si="691"/>
        <v>0</v>
      </c>
    </row>
    <row r="159" spans="2:105">
      <c r="B159" s="5"/>
      <c r="C159">
        <f t="shared" si="516"/>
        <v>0</v>
      </c>
      <c r="D159">
        <f t="shared" si="611"/>
        <v>0</v>
      </c>
      <c r="E159" s="171">
        <f t="shared" si="612"/>
        <v>0</v>
      </c>
      <c r="F159">
        <f t="shared" si="509"/>
        <v>0</v>
      </c>
      <c r="G159">
        <f t="shared" si="518"/>
        <v>1000</v>
      </c>
      <c r="H159">
        <f t="shared" si="519"/>
        <v>0</v>
      </c>
      <c r="I159">
        <f t="shared" si="520"/>
        <v>0</v>
      </c>
      <c r="J159">
        <f t="shared" si="510"/>
        <v>0</v>
      </c>
      <c r="K159" s="4">
        <v>30</v>
      </c>
      <c r="L159" s="17">
        <f t="shared" si="521"/>
        <v>0</v>
      </c>
      <c r="M159" s="166">
        <f t="shared" si="511"/>
        <v>0</v>
      </c>
      <c r="N159" s="166">
        <f t="shared" si="512"/>
        <v>0</v>
      </c>
      <c r="O159" s="166">
        <f t="shared" si="513"/>
        <v>0</v>
      </c>
      <c r="P159" s="166">
        <f t="shared" si="514"/>
        <v>0</v>
      </c>
      <c r="Q159" s="164">
        <f t="shared" si="580"/>
        <v>0</v>
      </c>
      <c r="R159" s="166">
        <f t="shared" si="522"/>
        <v>0</v>
      </c>
      <c r="S159" s="167">
        <f t="shared" si="515"/>
        <v>0</v>
      </c>
      <c r="T159" s="163">
        <f>IF(Z159&gt;0,FLOOR(MAX(T$130:T158)+1,1),T158+0.001)</f>
        <v>12.000999999999999</v>
      </c>
      <c r="U159">
        <v>30</v>
      </c>
      <c r="V159" s="110">
        <v>2</v>
      </c>
      <c r="W159" s="110"/>
      <c r="X159" s="110">
        <f t="shared" si="692"/>
        <v>0</v>
      </c>
      <c r="Y159" s="110">
        <f t="shared" si="693"/>
        <v>0</v>
      </c>
      <c r="Z159" s="114">
        <f t="shared" si="694"/>
        <v>0</v>
      </c>
      <c r="AA159" s="114">
        <f t="shared" si="613"/>
        <v>0</v>
      </c>
      <c r="AB159" s="114">
        <f t="shared" si="614"/>
        <v>0</v>
      </c>
      <c r="AC159" s="114">
        <f t="shared" si="615"/>
        <v>0</v>
      </c>
      <c r="AD159" s="114">
        <f t="shared" si="616"/>
        <v>0</v>
      </c>
      <c r="AE159" s="114">
        <f t="shared" si="617"/>
        <v>0</v>
      </c>
      <c r="AF159" s="114">
        <f t="shared" si="618"/>
        <v>0</v>
      </c>
      <c r="AG159" s="114">
        <f t="shared" si="619"/>
        <v>0</v>
      </c>
      <c r="AH159" s="114">
        <f t="shared" si="620"/>
        <v>0</v>
      </c>
      <c r="AI159" s="114">
        <f t="shared" si="621"/>
        <v>0</v>
      </c>
      <c r="AJ159" s="114">
        <f t="shared" si="622"/>
        <v>0</v>
      </c>
      <c r="AK159" s="114">
        <f t="shared" si="623"/>
        <v>0</v>
      </c>
      <c r="AL159" s="114">
        <f t="shared" si="624"/>
        <v>0</v>
      </c>
      <c r="AM159" s="114">
        <f t="shared" si="625"/>
        <v>0</v>
      </c>
      <c r="AN159" s="114">
        <f t="shared" si="626"/>
        <v>0</v>
      </c>
      <c r="AO159" s="114">
        <f t="shared" si="627"/>
        <v>0</v>
      </c>
      <c r="AP159" s="114">
        <f t="shared" si="628"/>
        <v>0</v>
      </c>
      <c r="AQ159" s="114">
        <f t="shared" si="629"/>
        <v>0</v>
      </c>
      <c r="AR159" s="114">
        <f t="shared" si="630"/>
        <v>0</v>
      </c>
      <c r="AS159" s="114">
        <f t="shared" si="631"/>
        <v>0</v>
      </c>
      <c r="AT159" s="114">
        <f t="shared" si="632"/>
        <v>0</v>
      </c>
      <c r="AU159" s="114">
        <f t="shared" si="633"/>
        <v>0</v>
      </c>
      <c r="AV159" s="114">
        <f t="shared" si="634"/>
        <v>0</v>
      </c>
      <c r="AW159" s="114">
        <f t="shared" si="635"/>
        <v>0</v>
      </c>
      <c r="AX159" s="114">
        <f t="shared" si="636"/>
        <v>0</v>
      </c>
      <c r="AY159" s="114">
        <f t="shared" si="637"/>
        <v>0</v>
      </c>
      <c r="AZ159" s="114">
        <f t="shared" si="638"/>
        <v>0</v>
      </c>
      <c r="BA159" s="114">
        <f t="shared" si="639"/>
        <v>0</v>
      </c>
      <c r="BB159" s="114">
        <f t="shared" si="640"/>
        <v>0</v>
      </c>
      <c r="BC159" s="114">
        <f t="shared" si="641"/>
        <v>0</v>
      </c>
      <c r="BD159" s="114">
        <f t="shared" si="642"/>
        <v>0</v>
      </c>
      <c r="BE159" s="114">
        <f t="shared" si="643"/>
        <v>0</v>
      </c>
      <c r="BF159" s="114">
        <f t="shared" si="644"/>
        <v>0</v>
      </c>
      <c r="BG159" s="114">
        <f t="shared" si="645"/>
        <v>0</v>
      </c>
      <c r="BH159" s="114">
        <f t="shared" si="646"/>
        <v>0</v>
      </c>
      <c r="BI159" s="114">
        <f t="shared" si="647"/>
        <v>0</v>
      </c>
      <c r="BJ159" s="114">
        <f t="shared" si="648"/>
        <v>0</v>
      </c>
      <c r="BK159" s="114">
        <f t="shared" si="649"/>
        <v>0</v>
      </c>
      <c r="BL159" s="114">
        <f t="shared" si="650"/>
        <v>0</v>
      </c>
      <c r="BM159" s="114">
        <f t="shared" si="651"/>
        <v>0</v>
      </c>
      <c r="BN159" s="114">
        <f t="shared" si="652"/>
        <v>0</v>
      </c>
      <c r="BO159" s="114">
        <f t="shared" si="653"/>
        <v>0</v>
      </c>
      <c r="BP159" s="114">
        <f t="shared" si="654"/>
        <v>0</v>
      </c>
      <c r="BQ159" s="114">
        <f t="shared" si="655"/>
        <v>0</v>
      </c>
      <c r="BR159" s="114">
        <f t="shared" si="656"/>
        <v>0</v>
      </c>
      <c r="BS159" s="114">
        <f t="shared" si="657"/>
        <v>0</v>
      </c>
      <c r="BT159" s="114">
        <f t="shared" si="658"/>
        <v>0</v>
      </c>
      <c r="BU159" s="114">
        <f t="shared" si="659"/>
        <v>0</v>
      </c>
      <c r="BV159" s="114">
        <f t="shared" si="660"/>
        <v>0</v>
      </c>
      <c r="BW159" s="114">
        <f t="shared" si="661"/>
        <v>0</v>
      </c>
      <c r="BX159" s="114">
        <f t="shared" si="662"/>
        <v>0</v>
      </c>
      <c r="BY159" s="114">
        <f t="shared" si="663"/>
        <v>0</v>
      </c>
      <c r="BZ159" s="114">
        <f t="shared" si="664"/>
        <v>0</v>
      </c>
      <c r="CA159" s="114">
        <f t="shared" si="665"/>
        <v>0</v>
      </c>
      <c r="CB159" s="114">
        <f t="shared" si="666"/>
        <v>0</v>
      </c>
      <c r="CC159" s="114">
        <f t="shared" si="667"/>
        <v>0</v>
      </c>
      <c r="CD159" s="114">
        <f t="shared" si="668"/>
        <v>0</v>
      </c>
      <c r="CE159" s="114">
        <f t="shared" si="669"/>
        <v>0</v>
      </c>
      <c r="CF159" s="114">
        <f t="shared" si="670"/>
        <v>0</v>
      </c>
      <c r="CG159" s="114">
        <f t="shared" si="671"/>
        <v>0</v>
      </c>
      <c r="CH159" s="114">
        <f t="shared" si="672"/>
        <v>0</v>
      </c>
      <c r="CI159" s="114">
        <f t="shared" si="673"/>
        <v>0</v>
      </c>
      <c r="CJ159" s="114">
        <f t="shared" si="674"/>
        <v>0</v>
      </c>
      <c r="CK159" s="114">
        <f t="shared" si="675"/>
        <v>0</v>
      </c>
      <c r="CL159" s="114">
        <f t="shared" si="676"/>
        <v>0</v>
      </c>
      <c r="CM159" s="114">
        <f t="shared" si="677"/>
        <v>0</v>
      </c>
      <c r="CN159" s="114">
        <f t="shared" si="678"/>
        <v>0</v>
      </c>
      <c r="CO159" s="114">
        <f t="shared" si="679"/>
        <v>0</v>
      </c>
      <c r="CP159" s="114">
        <f t="shared" si="680"/>
        <v>0</v>
      </c>
      <c r="CQ159" s="114">
        <f t="shared" si="681"/>
        <v>0</v>
      </c>
      <c r="CR159" s="114">
        <f t="shared" si="682"/>
        <v>0</v>
      </c>
      <c r="CS159" s="114">
        <f t="shared" si="683"/>
        <v>0</v>
      </c>
      <c r="CT159" s="114">
        <f t="shared" si="684"/>
        <v>0</v>
      </c>
      <c r="CU159" s="114">
        <f t="shared" si="685"/>
        <v>0</v>
      </c>
      <c r="CV159" s="114">
        <f t="shared" si="686"/>
        <v>0</v>
      </c>
      <c r="CW159" s="114">
        <f t="shared" si="687"/>
        <v>0</v>
      </c>
      <c r="CX159" s="114">
        <f t="shared" si="688"/>
        <v>0</v>
      </c>
      <c r="CY159" s="114">
        <f t="shared" si="689"/>
        <v>0</v>
      </c>
      <c r="CZ159" s="114">
        <f t="shared" si="690"/>
        <v>0</v>
      </c>
      <c r="DA159" s="114">
        <f t="shared" si="691"/>
        <v>0</v>
      </c>
    </row>
    <row r="160" spans="2:105">
      <c r="B160" s="5"/>
      <c r="M160" s="17"/>
      <c r="O160" s="17"/>
      <c r="Q160" s="17"/>
      <c r="S160">
        <v>0</v>
      </c>
      <c r="T160" s="163">
        <f>IF(Z160&gt;0,FLOOR(MAX(T$130:T159)+1,1),T159+0.001)</f>
        <v>12.001999999999999</v>
      </c>
      <c r="U160">
        <v>31</v>
      </c>
      <c r="V160" s="110">
        <v>2</v>
      </c>
      <c r="W160" s="110"/>
      <c r="X160" s="110">
        <f>IF(Y160&gt;0,X159,0)</f>
        <v>0</v>
      </c>
      <c r="Y160" s="110">
        <f>IF(Z160&gt;0,Y159,0)</f>
        <v>0</v>
      </c>
      <c r="Z160" s="114">
        <f t="shared" ref="Z160:BE160" si="695">AD159</f>
        <v>0</v>
      </c>
      <c r="AA160" s="114">
        <f t="shared" si="695"/>
        <v>0</v>
      </c>
      <c r="AB160" s="114">
        <f t="shared" si="695"/>
        <v>0</v>
      </c>
      <c r="AC160" s="114">
        <f t="shared" si="695"/>
        <v>0</v>
      </c>
      <c r="AD160" s="114">
        <f t="shared" si="695"/>
        <v>0</v>
      </c>
      <c r="AE160" s="114">
        <f t="shared" si="695"/>
        <v>0</v>
      </c>
      <c r="AF160" s="114">
        <f t="shared" si="695"/>
        <v>0</v>
      </c>
      <c r="AG160" s="114">
        <f t="shared" si="695"/>
        <v>0</v>
      </c>
      <c r="AH160" s="114">
        <f t="shared" si="695"/>
        <v>0</v>
      </c>
      <c r="AI160" s="114">
        <f t="shared" si="695"/>
        <v>0</v>
      </c>
      <c r="AJ160" s="114">
        <f t="shared" si="695"/>
        <v>0</v>
      </c>
      <c r="AK160" s="114">
        <f t="shared" si="695"/>
        <v>0</v>
      </c>
      <c r="AL160" s="114">
        <f t="shared" si="695"/>
        <v>0</v>
      </c>
      <c r="AM160" s="114">
        <f t="shared" si="695"/>
        <v>0</v>
      </c>
      <c r="AN160" s="114">
        <f t="shared" si="695"/>
        <v>0</v>
      </c>
      <c r="AO160" s="114">
        <f t="shared" si="695"/>
        <v>0</v>
      </c>
      <c r="AP160" s="114">
        <f t="shared" si="695"/>
        <v>0</v>
      </c>
      <c r="AQ160" s="114">
        <f t="shared" si="695"/>
        <v>0</v>
      </c>
      <c r="AR160" s="114">
        <f t="shared" si="695"/>
        <v>0</v>
      </c>
      <c r="AS160" s="114">
        <f t="shared" si="695"/>
        <v>0</v>
      </c>
      <c r="AT160" s="114">
        <f t="shared" si="695"/>
        <v>0</v>
      </c>
      <c r="AU160" s="114">
        <f t="shared" si="695"/>
        <v>0</v>
      </c>
      <c r="AV160" s="114">
        <f t="shared" si="695"/>
        <v>0</v>
      </c>
      <c r="AW160" s="114">
        <f t="shared" si="695"/>
        <v>0</v>
      </c>
      <c r="AX160" s="114">
        <f t="shared" si="695"/>
        <v>0</v>
      </c>
      <c r="AY160" s="114">
        <f t="shared" si="695"/>
        <v>0</v>
      </c>
      <c r="AZ160" s="114">
        <f t="shared" si="695"/>
        <v>0</v>
      </c>
      <c r="BA160" s="114">
        <f t="shared" si="695"/>
        <v>0</v>
      </c>
      <c r="BB160" s="114">
        <f t="shared" si="695"/>
        <v>0</v>
      </c>
      <c r="BC160" s="114">
        <f t="shared" si="695"/>
        <v>0</v>
      </c>
      <c r="BD160" s="114">
        <f t="shared" si="695"/>
        <v>0</v>
      </c>
      <c r="BE160" s="114">
        <f t="shared" si="695"/>
        <v>0</v>
      </c>
      <c r="BF160" s="114">
        <f t="shared" si="644"/>
        <v>0</v>
      </c>
      <c r="BG160" s="114">
        <f t="shared" si="645"/>
        <v>0</v>
      </c>
      <c r="BH160" s="114">
        <f t="shared" si="646"/>
        <v>0</v>
      </c>
      <c r="BI160" s="114">
        <f t="shared" si="647"/>
        <v>0</v>
      </c>
      <c r="BJ160" s="114">
        <f t="shared" si="648"/>
        <v>0</v>
      </c>
      <c r="BK160" s="114">
        <f t="shared" si="649"/>
        <v>0</v>
      </c>
      <c r="BL160" s="114">
        <f t="shared" si="650"/>
        <v>0</v>
      </c>
      <c r="BM160" s="114">
        <f t="shared" si="651"/>
        <v>0</v>
      </c>
      <c r="BN160" s="114">
        <f t="shared" si="652"/>
        <v>0</v>
      </c>
      <c r="BO160" s="114">
        <f t="shared" si="653"/>
        <v>0</v>
      </c>
      <c r="BP160" s="114">
        <f t="shared" si="654"/>
        <v>0</v>
      </c>
      <c r="BQ160" s="114">
        <f t="shared" si="655"/>
        <v>0</v>
      </c>
      <c r="BR160" s="114">
        <f t="shared" si="656"/>
        <v>0</v>
      </c>
      <c r="BS160" s="114">
        <f t="shared" si="657"/>
        <v>0</v>
      </c>
      <c r="BT160" s="114">
        <f t="shared" si="658"/>
        <v>0</v>
      </c>
      <c r="BU160" s="114">
        <f t="shared" si="659"/>
        <v>0</v>
      </c>
      <c r="BV160" s="114">
        <f t="shared" si="660"/>
        <v>0</v>
      </c>
      <c r="BW160" s="114">
        <f t="shared" si="661"/>
        <v>0</v>
      </c>
      <c r="BX160" s="114">
        <f t="shared" si="662"/>
        <v>0</v>
      </c>
      <c r="BY160" s="114">
        <f t="shared" si="663"/>
        <v>0</v>
      </c>
      <c r="BZ160" s="114">
        <f t="shared" si="664"/>
        <v>0</v>
      </c>
      <c r="CA160" s="114">
        <f t="shared" si="665"/>
        <v>0</v>
      </c>
      <c r="CB160" s="114">
        <f t="shared" si="666"/>
        <v>0</v>
      </c>
      <c r="CC160" s="114">
        <f t="shared" si="667"/>
        <v>0</v>
      </c>
      <c r="CD160" s="114">
        <f t="shared" si="668"/>
        <v>0</v>
      </c>
      <c r="CE160" s="114">
        <f t="shared" si="669"/>
        <v>0</v>
      </c>
      <c r="CF160" s="114">
        <f t="shared" si="670"/>
        <v>0</v>
      </c>
      <c r="CG160" s="114">
        <f t="shared" si="671"/>
        <v>0</v>
      </c>
      <c r="CH160" s="114">
        <f t="shared" si="672"/>
        <v>0</v>
      </c>
      <c r="CI160" s="114">
        <f t="shared" si="673"/>
        <v>0</v>
      </c>
      <c r="CJ160" s="114">
        <f t="shared" si="674"/>
        <v>0</v>
      </c>
      <c r="CK160" s="114">
        <f t="shared" si="675"/>
        <v>0</v>
      </c>
      <c r="CL160" s="114">
        <f t="shared" si="676"/>
        <v>0</v>
      </c>
      <c r="CM160" s="114">
        <f t="shared" si="677"/>
        <v>0</v>
      </c>
      <c r="CN160" s="114">
        <f t="shared" si="678"/>
        <v>0</v>
      </c>
      <c r="CO160" s="114">
        <f t="shared" si="679"/>
        <v>0</v>
      </c>
      <c r="CP160" s="114">
        <f t="shared" si="680"/>
        <v>0</v>
      </c>
      <c r="CQ160" s="114">
        <f t="shared" si="681"/>
        <v>0</v>
      </c>
      <c r="CR160" s="114">
        <f t="shared" si="682"/>
        <v>0</v>
      </c>
      <c r="CS160" s="114">
        <f t="shared" si="683"/>
        <v>0</v>
      </c>
      <c r="CT160" s="114">
        <f t="shared" si="684"/>
        <v>0</v>
      </c>
      <c r="CU160" s="114">
        <f t="shared" si="685"/>
        <v>0</v>
      </c>
      <c r="CV160" s="114">
        <f t="shared" si="686"/>
        <v>0</v>
      </c>
      <c r="CW160" s="114">
        <f t="shared" si="687"/>
        <v>0</v>
      </c>
      <c r="CX160" s="114">
        <f t="shared" si="688"/>
        <v>0</v>
      </c>
      <c r="CY160" s="114">
        <f t="shared" si="689"/>
        <v>0</v>
      </c>
      <c r="CZ160" s="114">
        <f t="shared" si="690"/>
        <v>0</v>
      </c>
      <c r="DA160" s="114">
        <f t="shared" si="691"/>
        <v>0</v>
      </c>
    </row>
    <row r="161" spans="1:105">
      <c r="B161" s="5" t="s">
        <v>374</v>
      </c>
      <c r="I161" s="54" t="s">
        <v>241</v>
      </c>
      <c r="M161" s="17"/>
      <c r="O161" s="17"/>
      <c r="P161" s="46" t="s">
        <v>500</v>
      </c>
      <c r="Q161" s="17"/>
      <c r="T161" s="163">
        <f>IF(Z161&gt;0,FLOOR(MAX(T$130:T160)+1,1),T160+0.001)</f>
        <v>12.002999999999998</v>
      </c>
      <c r="U161">
        <v>32</v>
      </c>
      <c r="V161" s="110">
        <v>2</v>
      </c>
      <c r="W161" s="110"/>
      <c r="X161" s="110">
        <f t="shared" si="692"/>
        <v>0</v>
      </c>
      <c r="Y161" s="110">
        <f t="shared" si="693"/>
        <v>0</v>
      </c>
      <c r="Z161" s="114">
        <f t="shared" si="694"/>
        <v>0</v>
      </c>
      <c r="AA161" s="114">
        <f t="shared" si="613"/>
        <v>0</v>
      </c>
      <c r="AB161" s="114">
        <f t="shared" si="614"/>
        <v>0</v>
      </c>
      <c r="AC161" s="114">
        <f t="shared" si="615"/>
        <v>0</v>
      </c>
      <c r="AD161" s="114">
        <f t="shared" si="616"/>
        <v>0</v>
      </c>
      <c r="AE161" s="114">
        <f t="shared" si="617"/>
        <v>0</v>
      </c>
      <c r="AF161" s="114">
        <f t="shared" si="618"/>
        <v>0</v>
      </c>
      <c r="AG161" s="114">
        <f t="shared" si="619"/>
        <v>0</v>
      </c>
      <c r="AH161" s="114">
        <f t="shared" si="620"/>
        <v>0</v>
      </c>
      <c r="AI161" s="114">
        <f t="shared" si="621"/>
        <v>0</v>
      </c>
      <c r="AJ161" s="114">
        <f t="shared" si="622"/>
        <v>0</v>
      </c>
      <c r="AK161" s="114">
        <f t="shared" si="623"/>
        <v>0</v>
      </c>
      <c r="AL161" s="114">
        <f t="shared" si="624"/>
        <v>0</v>
      </c>
      <c r="AM161" s="114">
        <f t="shared" si="625"/>
        <v>0</v>
      </c>
      <c r="AN161" s="114">
        <f t="shared" si="626"/>
        <v>0</v>
      </c>
      <c r="AO161" s="114">
        <f t="shared" si="627"/>
        <v>0</v>
      </c>
      <c r="AP161" s="114">
        <f t="shared" si="628"/>
        <v>0</v>
      </c>
      <c r="AQ161" s="114">
        <f t="shared" si="629"/>
        <v>0</v>
      </c>
      <c r="AR161" s="114">
        <f t="shared" si="630"/>
        <v>0</v>
      </c>
      <c r="AS161" s="114">
        <f t="shared" si="631"/>
        <v>0</v>
      </c>
      <c r="AT161" s="114">
        <f t="shared" si="632"/>
        <v>0</v>
      </c>
      <c r="AU161" s="114">
        <f t="shared" si="633"/>
        <v>0</v>
      </c>
      <c r="AV161" s="114">
        <f t="shared" si="634"/>
        <v>0</v>
      </c>
      <c r="AW161" s="114">
        <f t="shared" si="635"/>
        <v>0</v>
      </c>
      <c r="AX161" s="114">
        <f t="shared" si="636"/>
        <v>0</v>
      </c>
      <c r="AY161" s="114">
        <f t="shared" si="637"/>
        <v>0</v>
      </c>
      <c r="AZ161" s="114">
        <f t="shared" si="638"/>
        <v>0</v>
      </c>
      <c r="BA161" s="114">
        <f t="shared" si="639"/>
        <v>0</v>
      </c>
      <c r="BB161" s="114">
        <f t="shared" si="640"/>
        <v>0</v>
      </c>
      <c r="BC161" s="114">
        <f t="shared" si="641"/>
        <v>0</v>
      </c>
      <c r="BD161" s="114">
        <f t="shared" si="642"/>
        <v>0</v>
      </c>
      <c r="BE161" s="114">
        <f t="shared" si="643"/>
        <v>0</v>
      </c>
      <c r="BF161" s="114">
        <f t="shared" si="644"/>
        <v>0</v>
      </c>
      <c r="BG161" s="114">
        <f t="shared" si="645"/>
        <v>0</v>
      </c>
      <c r="BH161" s="114">
        <f t="shared" si="646"/>
        <v>0</v>
      </c>
      <c r="BI161" s="114">
        <f t="shared" si="647"/>
        <v>0</v>
      </c>
      <c r="BJ161" s="114">
        <f t="shared" si="648"/>
        <v>0</v>
      </c>
      <c r="BK161" s="114">
        <f t="shared" si="649"/>
        <v>0</v>
      </c>
      <c r="BL161" s="114">
        <f t="shared" si="650"/>
        <v>0</v>
      </c>
      <c r="BM161" s="114">
        <f t="shared" si="651"/>
        <v>0</v>
      </c>
      <c r="BN161" s="114">
        <f t="shared" si="652"/>
        <v>0</v>
      </c>
      <c r="BO161" s="114">
        <f t="shared" si="653"/>
        <v>0</v>
      </c>
      <c r="BP161" s="114">
        <f t="shared" si="654"/>
        <v>0</v>
      </c>
      <c r="BQ161" s="114">
        <f t="shared" si="655"/>
        <v>0</v>
      </c>
      <c r="BR161" s="114">
        <f t="shared" si="656"/>
        <v>0</v>
      </c>
      <c r="BS161" s="114">
        <f t="shared" si="657"/>
        <v>0</v>
      </c>
      <c r="BT161" s="114">
        <f t="shared" si="658"/>
        <v>0</v>
      </c>
      <c r="BU161" s="114">
        <f t="shared" si="659"/>
        <v>0</v>
      </c>
      <c r="BV161" s="114">
        <f t="shared" si="660"/>
        <v>0</v>
      </c>
      <c r="BW161" s="114">
        <f t="shared" si="661"/>
        <v>0</v>
      </c>
      <c r="BX161" s="114">
        <f t="shared" si="662"/>
        <v>0</v>
      </c>
      <c r="BY161" s="114">
        <f t="shared" si="663"/>
        <v>0</v>
      </c>
      <c r="BZ161" s="114">
        <f t="shared" si="664"/>
        <v>0</v>
      </c>
      <c r="CA161" s="114">
        <f t="shared" si="665"/>
        <v>0</v>
      </c>
      <c r="CB161" s="114">
        <f t="shared" si="666"/>
        <v>0</v>
      </c>
      <c r="CC161" s="114">
        <f t="shared" si="667"/>
        <v>0</v>
      </c>
      <c r="CD161" s="114">
        <f t="shared" si="668"/>
        <v>0</v>
      </c>
      <c r="CE161" s="114">
        <f t="shared" si="669"/>
        <v>0</v>
      </c>
      <c r="CF161" s="114">
        <f t="shared" si="670"/>
        <v>0</v>
      </c>
      <c r="CG161" s="114">
        <f t="shared" si="671"/>
        <v>0</v>
      </c>
      <c r="CH161" s="114">
        <f t="shared" si="672"/>
        <v>0</v>
      </c>
      <c r="CI161" s="114">
        <f t="shared" si="673"/>
        <v>0</v>
      </c>
      <c r="CJ161" s="114">
        <f t="shared" si="674"/>
        <v>0</v>
      </c>
      <c r="CK161" s="114">
        <f t="shared" si="675"/>
        <v>0</v>
      </c>
      <c r="CL161" s="114">
        <f t="shared" si="676"/>
        <v>0</v>
      </c>
      <c r="CM161" s="114">
        <f t="shared" si="677"/>
        <v>0</v>
      </c>
      <c r="CN161" s="114">
        <f t="shared" si="678"/>
        <v>0</v>
      </c>
      <c r="CO161" s="114">
        <f t="shared" si="679"/>
        <v>0</v>
      </c>
      <c r="CP161" s="114">
        <f t="shared" si="680"/>
        <v>0</v>
      </c>
      <c r="CQ161" s="114">
        <f t="shared" si="681"/>
        <v>0</v>
      </c>
      <c r="CR161" s="114">
        <f t="shared" si="682"/>
        <v>0</v>
      </c>
      <c r="CS161" s="114">
        <f t="shared" si="683"/>
        <v>0</v>
      </c>
      <c r="CT161" s="114">
        <f t="shared" si="684"/>
        <v>0</v>
      </c>
      <c r="CU161" s="114">
        <f t="shared" si="685"/>
        <v>0</v>
      </c>
      <c r="CV161" s="114">
        <f t="shared" si="686"/>
        <v>0</v>
      </c>
      <c r="CW161" s="114">
        <f t="shared" si="687"/>
        <v>0</v>
      </c>
      <c r="CX161" s="114">
        <f t="shared" si="688"/>
        <v>0</v>
      </c>
      <c r="CY161" s="114">
        <f t="shared" si="689"/>
        <v>0</v>
      </c>
      <c r="CZ161" s="114">
        <f t="shared" si="690"/>
        <v>0</v>
      </c>
      <c r="DA161" s="114">
        <f t="shared" si="691"/>
        <v>0</v>
      </c>
    </row>
    <row r="162" spans="1:105">
      <c r="B162" s="5" t="s">
        <v>470</v>
      </c>
      <c r="C162" s="25">
        <v>40589</v>
      </c>
      <c r="E162" s="46" t="s">
        <v>420</v>
      </c>
      <c r="F162">
        <f>9-COUNTIF(D6:D14,0)</f>
        <v>1</v>
      </c>
      <c r="J162" s="54" t="s">
        <v>242</v>
      </c>
      <c r="K162" s="54" t="s">
        <v>243</v>
      </c>
      <c r="L162" s="54" t="s">
        <v>244</v>
      </c>
      <c r="M162" s="54" t="s">
        <v>245</v>
      </c>
      <c r="N162" s="54" t="s">
        <v>246</v>
      </c>
      <c r="O162" s="54" t="s">
        <v>247</v>
      </c>
      <c r="P162" s="46" t="s">
        <v>161</v>
      </c>
      <c r="Q162" s="49" t="s">
        <v>160</v>
      </c>
      <c r="R162" s="49" t="s">
        <v>501</v>
      </c>
      <c r="S162" s="49" t="s">
        <v>518</v>
      </c>
      <c r="T162" s="163">
        <f>IF(Z162&gt;0,FLOOR(MAX(T$130:T161)+1,1),T161+0.001)</f>
        <v>12.003999999999998</v>
      </c>
      <c r="U162">
        <v>33</v>
      </c>
      <c r="V162" s="110">
        <v>2</v>
      </c>
      <c r="W162" s="110"/>
      <c r="X162" s="110">
        <f t="shared" si="692"/>
        <v>0</v>
      </c>
      <c r="Y162" s="110">
        <f t="shared" si="693"/>
        <v>0</v>
      </c>
      <c r="Z162" s="114">
        <f t="shared" si="694"/>
        <v>0</v>
      </c>
      <c r="AA162" s="114">
        <f t="shared" si="613"/>
        <v>0</v>
      </c>
      <c r="AB162" s="114">
        <f t="shared" si="614"/>
        <v>0</v>
      </c>
      <c r="AC162" s="114">
        <f t="shared" si="615"/>
        <v>0</v>
      </c>
      <c r="AD162" s="114">
        <f t="shared" si="616"/>
        <v>0</v>
      </c>
      <c r="AE162" s="114">
        <f t="shared" si="617"/>
        <v>0</v>
      </c>
      <c r="AF162" s="114">
        <f t="shared" si="618"/>
        <v>0</v>
      </c>
      <c r="AG162" s="114">
        <f t="shared" si="619"/>
        <v>0</v>
      </c>
      <c r="AH162" s="114">
        <f t="shared" si="620"/>
        <v>0</v>
      </c>
      <c r="AI162" s="114">
        <f t="shared" si="621"/>
        <v>0</v>
      </c>
      <c r="AJ162" s="114">
        <f t="shared" si="622"/>
        <v>0</v>
      </c>
      <c r="AK162" s="114">
        <f t="shared" si="623"/>
        <v>0</v>
      </c>
      <c r="AL162" s="114">
        <f t="shared" si="624"/>
        <v>0</v>
      </c>
      <c r="AM162" s="114">
        <f t="shared" si="625"/>
        <v>0</v>
      </c>
      <c r="AN162" s="114">
        <f t="shared" si="626"/>
        <v>0</v>
      </c>
      <c r="AO162" s="114">
        <f t="shared" si="627"/>
        <v>0</v>
      </c>
      <c r="AP162" s="114">
        <f t="shared" si="628"/>
        <v>0</v>
      </c>
      <c r="AQ162" s="114">
        <f t="shared" si="629"/>
        <v>0</v>
      </c>
      <c r="AR162" s="114">
        <f t="shared" si="630"/>
        <v>0</v>
      </c>
      <c r="AS162" s="114">
        <f t="shared" si="631"/>
        <v>0</v>
      </c>
      <c r="AT162" s="114">
        <f t="shared" si="632"/>
        <v>0</v>
      </c>
      <c r="AU162" s="114">
        <f t="shared" si="633"/>
        <v>0</v>
      </c>
      <c r="AV162" s="114">
        <f t="shared" si="634"/>
        <v>0</v>
      </c>
      <c r="AW162" s="114">
        <f t="shared" si="635"/>
        <v>0</v>
      </c>
      <c r="AX162" s="114">
        <f t="shared" si="636"/>
        <v>0</v>
      </c>
      <c r="AY162" s="114">
        <f t="shared" si="637"/>
        <v>0</v>
      </c>
      <c r="AZ162" s="114">
        <f t="shared" si="638"/>
        <v>0</v>
      </c>
      <c r="BA162" s="114">
        <f t="shared" si="639"/>
        <v>0</v>
      </c>
      <c r="BB162" s="114">
        <f t="shared" si="640"/>
        <v>0</v>
      </c>
      <c r="BC162" s="114">
        <f t="shared" si="641"/>
        <v>0</v>
      </c>
      <c r="BD162" s="114">
        <f t="shared" si="642"/>
        <v>0</v>
      </c>
      <c r="BE162" s="114">
        <f t="shared" si="643"/>
        <v>0</v>
      </c>
      <c r="BF162" s="114">
        <f t="shared" si="644"/>
        <v>0</v>
      </c>
      <c r="BG162" s="114">
        <f t="shared" si="645"/>
        <v>0</v>
      </c>
      <c r="BH162" s="114">
        <f t="shared" si="646"/>
        <v>0</v>
      </c>
      <c r="BI162" s="114">
        <f t="shared" si="647"/>
        <v>0</v>
      </c>
      <c r="BJ162" s="114">
        <f t="shared" si="648"/>
        <v>0</v>
      </c>
      <c r="BK162" s="114">
        <f t="shared" si="649"/>
        <v>0</v>
      </c>
      <c r="BL162" s="114">
        <f t="shared" si="650"/>
        <v>0</v>
      </c>
      <c r="BM162" s="114">
        <f t="shared" si="651"/>
        <v>0</v>
      </c>
      <c r="BN162" s="114">
        <f t="shared" si="652"/>
        <v>0</v>
      </c>
      <c r="BO162" s="114">
        <f t="shared" si="653"/>
        <v>0</v>
      </c>
      <c r="BP162" s="114">
        <f t="shared" si="654"/>
        <v>0</v>
      </c>
      <c r="BQ162" s="114">
        <f t="shared" si="655"/>
        <v>0</v>
      </c>
      <c r="BR162" s="114">
        <f t="shared" si="656"/>
        <v>0</v>
      </c>
      <c r="BS162" s="114">
        <f t="shared" si="657"/>
        <v>0</v>
      </c>
      <c r="BT162" s="114">
        <f t="shared" si="658"/>
        <v>0</v>
      </c>
      <c r="BU162" s="114">
        <f t="shared" si="659"/>
        <v>0</v>
      </c>
      <c r="BV162" s="114">
        <f t="shared" si="660"/>
        <v>0</v>
      </c>
      <c r="BW162" s="114">
        <f t="shared" si="661"/>
        <v>0</v>
      </c>
      <c r="BX162" s="114">
        <f t="shared" si="662"/>
        <v>0</v>
      </c>
      <c r="BY162" s="114">
        <f t="shared" si="663"/>
        <v>0</v>
      </c>
      <c r="BZ162" s="114">
        <f t="shared" si="664"/>
        <v>0</v>
      </c>
      <c r="CA162" s="114">
        <f t="shared" si="665"/>
        <v>0</v>
      </c>
      <c r="CB162" s="114">
        <f t="shared" si="666"/>
        <v>0</v>
      </c>
      <c r="CC162" s="114">
        <f t="shared" si="667"/>
        <v>0</v>
      </c>
      <c r="CD162" s="114">
        <f t="shared" si="668"/>
        <v>0</v>
      </c>
      <c r="CE162" s="114">
        <f t="shared" si="669"/>
        <v>0</v>
      </c>
      <c r="CF162" s="114">
        <f t="shared" si="670"/>
        <v>0</v>
      </c>
      <c r="CG162" s="114">
        <f t="shared" si="671"/>
        <v>0</v>
      </c>
      <c r="CH162" s="114">
        <f t="shared" si="672"/>
        <v>0</v>
      </c>
      <c r="CI162" s="114">
        <f t="shared" si="673"/>
        <v>0</v>
      </c>
      <c r="CJ162" s="114">
        <f t="shared" si="674"/>
        <v>0</v>
      </c>
      <c r="CK162" s="114">
        <f t="shared" si="675"/>
        <v>0</v>
      </c>
      <c r="CL162" s="114">
        <f t="shared" si="676"/>
        <v>0</v>
      </c>
      <c r="CM162" s="114">
        <f t="shared" si="677"/>
        <v>0</v>
      </c>
      <c r="CN162" s="114">
        <f t="shared" si="678"/>
        <v>0</v>
      </c>
      <c r="CO162" s="114">
        <f t="shared" si="679"/>
        <v>0</v>
      </c>
      <c r="CP162" s="114">
        <f t="shared" si="680"/>
        <v>0</v>
      </c>
      <c r="CQ162" s="114">
        <f t="shared" si="681"/>
        <v>0</v>
      </c>
      <c r="CR162" s="114">
        <f t="shared" si="682"/>
        <v>0</v>
      </c>
      <c r="CS162" s="114">
        <f t="shared" si="683"/>
        <v>0</v>
      </c>
      <c r="CT162" s="114">
        <f t="shared" si="684"/>
        <v>0</v>
      </c>
      <c r="CU162" s="114">
        <f t="shared" si="685"/>
        <v>0</v>
      </c>
      <c r="CV162" s="114">
        <f t="shared" si="686"/>
        <v>0</v>
      </c>
      <c r="CW162" s="114">
        <f t="shared" si="687"/>
        <v>0</v>
      </c>
      <c r="CX162" s="114">
        <f t="shared" si="688"/>
        <v>0</v>
      </c>
      <c r="CY162" s="114">
        <f t="shared" si="689"/>
        <v>0</v>
      </c>
      <c r="CZ162" s="114">
        <f t="shared" si="690"/>
        <v>0</v>
      </c>
      <c r="DA162" s="114">
        <f t="shared" si="691"/>
        <v>0</v>
      </c>
    </row>
    <row r="163" spans="1:105">
      <c r="B163" s="5"/>
      <c r="C163" s="25"/>
      <c r="E163" s="46" t="s">
        <v>421</v>
      </c>
      <c r="F163">
        <f>9-COUNTIF(E6:E14,0)</f>
        <v>1</v>
      </c>
      <c r="I163" s="8">
        <v>1</v>
      </c>
      <c r="J163">
        <f>IF($O130="S",IF($P130="L",1,0),0)</f>
        <v>1</v>
      </c>
      <c r="K163">
        <f>IF(O130="S",IF(P130="R",1,0),0)</f>
        <v>0</v>
      </c>
      <c r="L163">
        <f t="shared" ref="L163:L192" si="696">IF($O130=0,IF($P130="L",1,0),0)</f>
        <v>0</v>
      </c>
      <c r="M163">
        <f>IF($O130=0,IF($P130="R",1,0),0)</f>
        <v>0</v>
      </c>
      <c r="N163">
        <f t="shared" ref="N163:N192" si="697">IF($O130="F",IF($P130="L",1,0),0)</f>
        <v>0</v>
      </c>
      <c r="O163">
        <f>IF($O130="F",IF($P130="R",1,0),0)</f>
        <v>0</v>
      </c>
      <c r="P163">
        <f t="shared" ref="P163:P192" si="698">IF(O130="S",IF(P130="L",VLOOKUP(S130,$R$111:$U$119,2),0),0)</f>
        <v>1</v>
      </c>
      <c r="Q163">
        <f>IF(O130="S",IF(P130="R",VLOOKUP(S130,$R$111:$U$119,3),0),0)</f>
        <v>0</v>
      </c>
      <c r="R163" s="17">
        <f>IF(O130="S",VLOOKUP(S130,$R$111:$U$119,4)-$AC$118,0)</f>
        <v>-55</v>
      </c>
      <c r="S163" s="17">
        <f>IF(L130&gt;=8,IF(M130&gt;=$AC$104,1,0),0)</f>
        <v>0</v>
      </c>
      <c r="T163" s="163">
        <f>IF(Z163&gt;0,FLOOR(MAX(T$130:T162)+1,1),T162+0.001)</f>
        <v>12.004999999999997</v>
      </c>
      <c r="U163">
        <v>34</v>
      </c>
      <c r="V163" s="110">
        <v>2</v>
      </c>
      <c r="W163" s="110"/>
      <c r="X163" s="110">
        <f t="shared" si="692"/>
        <v>0</v>
      </c>
      <c r="Y163" s="110">
        <f t="shared" si="693"/>
        <v>0</v>
      </c>
      <c r="Z163" s="114">
        <f t="shared" si="694"/>
        <v>0</v>
      </c>
      <c r="AA163" s="114">
        <f t="shared" si="613"/>
        <v>0</v>
      </c>
      <c r="AB163" s="114">
        <f t="shared" si="614"/>
        <v>0</v>
      </c>
      <c r="AC163" s="114">
        <f t="shared" si="615"/>
        <v>0</v>
      </c>
      <c r="AD163" s="114">
        <f t="shared" si="616"/>
        <v>0</v>
      </c>
      <c r="AE163" s="114">
        <f t="shared" si="617"/>
        <v>0</v>
      </c>
      <c r="AF163" s="114">
        <f t="shared" si="618"/>
        <v>0</v>
      </c>
      <c r="AG163" s="114">
        <f t="shared" si="619"/>
        <v>0</v>
      </c>
      <c r="AH163" s="114">
        <f t="shared" si="620"/>
        <v>0</v>
      </c>
      <c r="AI163" s="114">
        <f t="shared" si="621"/>
        <v>0</v>
      </c>
      <c r="AJ163" s="114">
        <f t="shared" si="622"/>
        <v>0</v>
      </c>
      <c r="AK163" s="114">
        <f t="shared" si="623"/>
        <v>0</v>
      </c>
      <c r="AL163" s="114">
        <f t="shared" si="624"/>
        <v>0</v>
      </c>
      <c r="AM163" s="114">
        <f t="shared" si="625"/>
        <v>0</v>
      </c>
      <c r="AN163" s="114">
        <f t="shared" si="626"/>
        <v>0</v>
      </c>
      <c r="AO163" s="114">
        <f t="shared" si="627"/>
        <v>0</v>
      </c>
      <c r="AP163" s="114">
        <f t="shared" si="628"/>
        <v>0</v>
      </c>
      <c r="AQ163" s="114">
        <f t="shared" si="629"/>
        <v>0</v>
      </c>
      <c r="AR163" s="114">
        <f t="shared" si="630"/>
        <v>0</v>
      </c>
      <c r="AS163" s="114">
        <f t="shared" si="631"/>
        <v>0</v>
      </c>
      <c r="AT163" s="114">
        <f t="shared" si="632"/>
        <v>0</v>
      </c>
      <c r="AU163" s="114">
        <f t="shared" si="633"/>
        <v>0</v>
      </c>
      <c r="AV163" s="114">
        <f t="shared" si="634"/>
        <v>0</v>
      </c>
      <c r="AW163" s="114">
        <f t="shared" si="635"/>
        <v>0</v>
      </c>
      <c r="AX163" s="114">
        <f t="shared" si="636"/>
        <v>0</v>
      </c>
      <c r="AY163" s="114">
        <f t="shared" si="637"/>
        <v>0</v>
      </c>
      <c r="AZ163" s="114">
        <f t="shared" si="638"/>
        <v>0</v>
      </c>
      <c r="BA163" s="114">
        <f t="shared" si="639"/>
        <v>0</v>
      </c>
      <c r="BB163" s="114">
        <f t="shared" si="640"/>
        <v>0</v>
      </c>
      <c r="BC163" s="114">
        <f t="shared" si="641"/>
        <v>0</v>
      </c>
      <c r="BD163" s="114">
        <f t="shared" si="642"/>
        <v>0</v>
      </c>
      <c r="BE163" s="114">
        <f t="shared" si="643"/>
        <v>0</v>
      </c>
      <c r="BF163" s="114">
        <f t="shared" si="644"/>
        <v>0</v>
      </c>
      <c r="BG163" s="114">
        <f t="shared" si="645"/>
        <v>0</v>
      </c>
      <c r="BH163" s="114">
        <f t="shared" si="646"/>
        <v>0</v>
      </c>
      <c r="BI163" s="114">
        <f t="shared" si="647"/>
        <v>0</v>
      </c>
      <c r="BJ163" s="114">
        <f t="shared" si="648"/>
        <v>0</v>
      </c>
      <c r="BK163" s="114">
        <f t="shared" si="649"/>
        <v>0</v>
      </c>
      <c r="BL163" s="114">
        <f t="shared" si="650"/>
        <v>0</v>
      </c>
      <c r="BM163" s="114">
        <f t="shared" si="651"/>
        <v>0</v>
      </c>
      <c r="BN163" s="114">
        <f t="shared" si="652"/>
        <v>0</v>
      </c>
      <c r="BO163" s="114">
        <f t="shared" si="653"/>
        <v>0</v>
      </c>
      <c r="BP163" s="114">
        <f t="shared" si="654"/>
        <v>0</v>
      </c>
      <c r="BQ163" s="114">
        <f t="shared" si="655"/>
        <v>0</v>
      </c>
      <c r="BR163" s="114">
        <f t="shared" si="656"/>
        <v>0</v>
      </c>
      <c r="BS163" s="114">
        <f t="shared" si="657"/>
        <v>0</v>
      </c>
      <c r="BT163" s="114">
        <f t="shared" si="658"/>
        <v>0</v>
      </c>
      <c r="BU163" s="114">
        <f t="shared" si="659"/>
        <v>0</v>
      </c>
      <c r="BV163" s="114">
        <f t="shared" si="660"/>
        <v>0</v>
      </c>
      <c r="BW163" s="114">
        <f t="shared" si="661"/>
        <v>0</v>
      </c>
      <c r="BX163" s="114">
        <f t="shared" si="662"/>
        <v>0</v>
      </c>
      <c r="BY163" s="114">
        <f t="shared" si="663"/>
        <v>0</v>
      </c>
      <c r="BZ163" s="114">
        <f t="shared" si="664"/>
        <v>0</v>
      </c>
      <c r="CA163" s="114">
        <f t="shared" si="665"/>
        <v>0</v>
      </c>
      <c r="CB163" s="114">
        <f t="shared" si="666"/>
        <v>0</v>
      </c>
      <c r="CC163" s="114">
        <f t="shared" si="667"/>
        <v>0</v>
      </c>
      <c r="CD163" s="114">
        <f t="shared" si="668"/>
        <v>0</v>
      </c>
      <c r="CE163" s="114">
        <f t="shared" si="669"/>
        <v>0</v>
      </c>
      <c r="CF163" s="114">
        <f t="shared" si="670"/>
        <v>0</v>
      </c>
      <c r="CG163" s="114">
        <f t="shared" si="671"/>
        <v>0</v>
      </c>
      <c r="CH163" s="114">
        <f t="shared" si="672"/>
        <v>0</v>
      </c>
      <c r="CI163" s="114">
        <f t="shared" si="673"/>
        <v>0</v>
      </c>
      <c r="CJ163" s="114">
        <f t="shared" si="674"/>
        <v>0</v>
      </c>
      <c r="CK163" s="114">
        <f t="shared" si="675"/>
        <v>0</v>
      </c>
      <c r="CL163" s="114">
        <f t="shared" si="676"/>
        <v>0</v>
      </c>
      <c r="CM163" s="114">
        <f t="shared" si="677"/>
        <v>0</v>
      </c>
      <c r="CN163" s="114">
        <f t="shared" si="678"/>
        <v>0</v>
      </c>
      <c r="CO163" s="114">
        <f t="shared" si="679"/>
        <v>0</v>
      </c>
      <c r="CP163" s="114">
        <f t="shared" si="680"/>
        <v>0</v>
      </c>
      <c r="CQ163" s="114">
        <f t="shared" si="681"/>
        <v>0</v>
      </c>
      <c r="CR163" s="114">
        <f t="shared" si="682"/>
        <v>0</v>
      </c>
      <c r="CS163" s="114">
        <f t="shared" si="683"/>
        <v>0</v>
      </c>
      <c r="CT163" s="114">
        <f t="shared" si="684"/>
        <v>0</v>
      </c>
      <c r="CU163" s="114">
        <f t="shared" si="685"/>
        <v>0</v>
      </c>
      <c r="CV163" s="114">
        <f t="shared" si="686"/>
        <v>0</v>
      </c>
      <c r="CW163" s="114">
        <f t="shared" si="687"/>
        <v>0</v>
      </c>
      <c r="CX163" s="114">
        <f t="shared" si="688"/>
        <v>0</v>
      </c>
      <c r="CY163" s="114">
        <f t="shared" si="689"/>
        <v>0</v>
      </c>
      <c r="CZ163" s="114">
        <f t="shared" si="690"/>
        <v>0</v>
      </c>
      <c r="DA163" s="114">
        <f t="shared" si="691"/>
        <v>0</v>
      </c>
    </row>
    <row r="164" spans="1:105">
      <c r="B164" s="5"/>
      <c r="C164" s="25"/>
      <c r="E164" s="46" t="s">
        <v>422</v>
      </c>
      <c r="F164">
        <f>9-COUNTIF(J6:J14,0)</f>
        <v>1</v>
      </c>
      <c r="I164" s="2">
        <v>2</v>
      </c>
      <c r="J164">
        <f t="shared" ref="J164:J192" si="699">IF($O131="S",IF($P131="L",1,0),0)</f>
        <v>0</v>
      </c>
      <c r="K164">
        <f t="shared" ref="K164:K192" si="700">IF(O131="S",IF(P131="R",1,0),0)</f>
        <v>0</v>
      </c>
      <c r="L164">
        <f t="shared" si="696"/>
        <v>1</v>
      </c>
      <c r="M164">
        <f t="shared" ref="M164:M192" si="701">IF($O131=0,IF($P131="R",1,0),0)</f>
        <v>0</v>
      </c>
      <c r="N164">
        <f t="shared" si="697"/>
        <v>0</v>
      </c>
      <c r="O164">
        <f t="shared" ref="O164:O192" si="702">IF($O131="F",IF($P131="R",1,0),0)</f>
        <v>0</v>
      </c>
      <c r="P164">
        <f t="shared" si="698"/>
        <v>0</v>
      </c>
      <c r="Q164">
        <f t="shared" ref="Q164:Q192" si="703">IF(O131="S",IF(P131="R",VLOOKUP(S131,$R$111:$U$119,3),0),0)</f>
        <v>0</v>
      </c>
      <c r="R164" s="17">
        <f t="shared" ref="R164:R192" si="704">IF(O131="S",VLOOKUP(S131,$R$111:$U$119,4)-$AC$118,0)</f>
        <v>0</v>
      </c>
      <c r="S164" s="17">
        <f t="shared" ref="S164:S192" si="705">IF(L131&gt;=8,IF(M131&gt;=$AC$104,1,0),0)</f>
        <v>0</v>
      </c>
      <c r="T164" s="163">
        <f>IF(Z164&gt;0,FLOOR(MAX(T$130:T163)+1,1),T163+0.001)</f>
        <v>12.005999999999997</v>
      </c>
      <c r="U164">
        <v>35</v>
      </c>
      <c r="V164" s="110">
        <v>2</v>
      </c>
      <c r="W164" s="110"/>
      <c r="X164" s="110">
        <f t="shared" si="692"/>
        <v>0</v>
      </c>
      <c r="Y164" s="110">
        <f t="shared" si="693"/>
        <v>0</v>
      </c>
      <c r="Z164" s="114">
        <f t="shared" si="694"/>
        <v>0</v>
      </c>
      <c r="AA164" s="114">
        <f t="shared" si="613"/>
        <v>0</v>
      </c>
      <c r="AB164" s="114">
        <f t="shared" si="614"/>
        <v>0</v>
      </c>
      <c r="AC164" s="114">
        <f t="shared" si="615"/>
        <v>0</v>
      </c>
      <c r="AD164" s="114">
        <f t="shared" si="616"/>
        <v>0</v>
      </c>
      <c r="AE164" s="114">
        <f t="shared" si="617"/>
        <v>0</v>
      </c>
      <c r="AF164" s="114">
        <f t="shared" si="618"/>
        <v>0</v>
      </c>
      <c r="AG164" s="114">
        <f t="shared" si="619"/>
        <v>0</v>
      </c>
      <c r="AH164" s="114">
        <f t="shared" si="620"/>
        <v>0</v>
      </c>
      <c r="AI164" s="114">
        <f t="shared" si="621"/>
        <v>0</v>
      </c>
      <c r="AJ164" s="114">
        <f t="shared" si="622"/>
        <v>0</v>
      </c>
      <c r="AK164" s="114">
        <f t="shared" si="623"/>
        <v>0</v>
      </c>
      <c r="AL164" s="114">
        <f t="shared" si="624"/>
        <v>0</v>
      </c>
      <c r="AM164" s="114">
        <f t="shared" si="625"/>
        <v>0</v>
      </c>
      <c r="AN164" s="114">
        <f t="shared" si="626"/>
        <v>0</v>
      </c>
      <c r="AO164" s="114">
        <f t="shared" si="627"/>
        <v>0</v>
      </c>
      <c r="AP164" s="114">
        <f t="shared" si="628"/>
        <v>0</v>
      </c>
      <c r="AQ164" s="114">
        <f t="shared" si="629"/>
        <v>0</v>
      </c>
      <c r="AR164" s="114">
        <f t="shared" si="630"/>
        <v>0</v>
      </c>
      <c r="AS164" s="114">
        <f t="shared" si="631"/>
        <v>0</v>
      </c>
      <c r="AT164" s="114">
        <f t="shared" si="632"/>
        <v>0</v>
      </c>
      <c r="AU164" s="114">
        <f t="shared" si="633"/>
        <v>0</v>
      </c>
      <c r="AV164" s="114">
        <f t="shared" si="634"/>
        <v>0</v>
      </c>
      <c r="AW164" s="114">
        <f t="shared" si="635"/>
        <v>0</v>
      </c>
      <c r="AX164" s="114">
        <f t="shared" si="636"/>
        <v>0</v>
      </c>
      <c r="AY164" s="114">
        <f t="shared" si="637"/>
        <v>0</v>
      </c>
      <c r="AZ164" s="114">
        <f t="shared" si="638"/>
        <v>0</v>
      </c>
      <c r="BA164" s="114">
        <f t="shared" si="639"/>
        <v>0</v>
      </c>
      <c r="BB164" s="114">
        <f t="shared" si="640"/>
        <v>0</v>
      </c>
      <c r="BC164" s="114">
        <f t="shared" si="641"/>
        <v>0</v>
      </c>
      <c r="BD164" s="114">
        <f t="shared" si="642"/>
        <v>0</v>
      </c>
      <c r="BE164" s="114">
        <f t="shared" si="643"/>
        <v>0</v>
      </c>
      <c r="BF164" s="114">
        <f t="shared" si="644"/>
        <v>0</v>
      </c>
      <c r="BG164" s="114">
        <f t="shared" si="645"/>
        <v>0</v>
      </c>
      <c r="BH164" s="114">
        <f t="shared" si="646"/>
        <v>0</v>
      </c>
      <c r="BI164" s="114">
        <f t="shared" si="647"/>
        <v>0</v>
      </c>
      <c r="BJ164" s="114">
        <f t="shared" si="648"/>
        <v>0</v>
      </c>
      <c r="BK164" s="114">
        <f t="shared" si="649"/>
        <v>0</v>
      </c>
      <c r="BL164" s="114">
        <f t="shared" si="650"/>
        <v>0</v>
      </c>
      <c r="BM164" s="114">
        <f t="shared" si="651"/>
        <v>0</v>
      </c>
      <c r="BN164" s="114">
        <f t="shared" si="652"/>
        <v>0</v>
      </c>
      <c r="BO164" s="114">
        <f t="shared" si="653"/>
        <v>0</v>
      </c>
      <c r="BP164" s="114">
        <f t="shared" si="654"/>
        <v>0</v>
      </c>
      <c r="BQ164" s="114">
        <f t="shared" si="655"/>
        <v>0</v>
      </c>
      <c r="BR164" s="114">
        <f t="shared" si="656"/>
        <v>0</v>
      </c>
      <c r="BS164" s="114">
        <f t="shared" si="657"/>
        <v>0</v>
      </c>
      <c r="BT164" s="114">
        <f t="shared" si="658"/>
        <v>0</v>
      </c>
      <c r="BU164" s="114">
        <f t="shared" si="659"/>
        <v>0</v>
      </c>
      <c r="BV164" s="114">
        <f t="shared" si="660"/>
        <v>0</v>
      </c>
      <c r="BW164" s="114">
        <f t="shared" si="661"/>
        <v>0</v>
      </c>
      <c r="BX164" s="114">
        <f t="shared" si="662"/>
        <v>0</v>
      </c>
      <c r="BY164" s="114">
        <f t="shared" si="663"/>
        <v>0</v>
      </c>
      <c r="BZ164" s="114">
        <f t="shared" si="664"/>
        <v>0</v>
      </c>
      <c r="CA164" s="114">
        <f t="shared" si="665"/>
        <v>0</v>
      </c>
      <c r="CB164" s="114">
        <f t="shared" si="666"/>
        <v>0</v>
      </c>
      <c r="CC164" s="114">
        <f t="shared" si="667"/>
        <v>0</v>
      </c>
      <c r="CD164" s="114">
        <f t="shared" si="668"/>
        <v>0</v>
      </c>
      <c r="CE164" s="114">
        <f t="shared" si="669"/>
        <v>0</v>
      </c>
      <c r="CF164" s="114">
        <f t="shared" si="670"/>
        <v>0</v>
      </c>
      <c r="CG164" s="114">
        <f t="shared" si="671"/>
        <v>0</v>
      </c>
      <c r="CH164" s="114">
        <f t="shared" si="672"/>
        <v>0</v>
      </c>
      <c r="CI164" s="114">
        <f t="shared" si="673"/>
        <v>0</v>
      </c>
      <c r="CJ164" s="114">
        <f t="shared" si="674"/>
        <v>0</v>
      </c>
      <c r="CK164" s="114">
        <f t="shared" si="675"/>
        <v>0</v>
      </c>
      <c r="CL164" s="114">
        <f t="shared" si="676"/>
        <v>0</v>
      </c>
      <c r="CM164" s="114">
        <f t="shared" si="677"/>
        <v>0</v>
      </c>
      <c r="CN164" s="114">
        <f t="shared" si="678"/>
        <v>0</v>
      </c>
      <c r="CO164" s="114">
        <f t="shared" si="679"/>
        <v>0</v>
      </c>
      <c r="CP164" s="114">
        <f t="shared" si="680"/>
        <v>0</v>
      </c>
      <c r="CQ164" s="114">
        <f t="shared" si="681"/>
        <v>0</v>
      </c>
      <c r="CR164" s="114">
        <f t="shared" si="682"/>
        <v>0</v>
      </c>
      <c r="CS164" s="114">
        <f t="shared" si="683"/>
        <v>0</v>
      </c>
      <c r="CT164" s="114">
        <f t="shared" si="684"/>
        <v>0</v>
      </c>
      <c r="CU164" s="114">
        <f t="shared" si="685"/>
        <v>0</v>
      </c>
      <c r="CV164" s="114">
        <f t="shared" si="686"/>
        <v>0</v>
      </c>
      <c r="CW164" s="114">
        <f t="shared" si="687"/>
        <v>0</v>
      </c>
      <c r="CX164" s="114">
        <f t="shared" si="688"/>
        <v>0</v>
      </c>
      <c r="CY164" s="114">
        <f t="shared" si="689"/>
        <v>0</v>
      </c>
      <c r="CZ164" s="114">
        <f t="shared" si="690"/>
        <v>0</v>
      </c>
      <c r="DA164" s="114">
        <f t="shared" si="691"/>
        <v>0</v>
      </c>
    </row>
    <row r="165" spans="1:105">
      <c r="B165" s="5" t="s">
        <v>509</v>
      </c>
      <c r="C165" s="219">
        <f>COUNTIF(D6:D14,90)</f>
        <v>1</v>
      </c>
      <c r="E165" s="46"/>
      <c r="I165" s="2">
        <v>3</v>
      </c>
      <c r="J165">
        <f t="shared" si="699"/>
        <v>0</v>
      </c>
      <c r="K165">
        <f t="shared" si="700"/>
        <v>0</v>
      </c>
      <c r="L165">
        <f t="shared" si="696"/>
        <v>1</v>
      </c>
      <c r="M165">
        <f t="shared" si="701"/>
        <v>0</v>
      </c>
      <c r="N165">
        <f t="shared" si="697"/>
        <v>0</v>
      </c>
      <c r="O165">
        <f t="shared" si="702"/>
        <v>0</v>
      </c>
      <c r="P165">
        <f t="shared" si="698"/>
        <v>0</v>
      </c>
      <c r="Q165">
        <f t="shared" si="703"/>
        <v>0</v>
      </c>
      <c r="R165" s="17">
        <f t="shared" si="704"/>
        <v>0</v>
      </c>
      <c r="S165" s="17">
        <f t="shared" si="705"/>
        <v>0</v>
      </c>
      <c r="T165" s="163">
        <f>IF(Z165&gt;0,FLOOR(MAX(T$130:T164)+1,1),T164+0.001)</f>
        <v>12.006999999999996</v>
      </c>
      <c r="U165">
        <v>36</v>
      </c>
      <c r="V165" s="110">
        <v>2</v>
      </c>
      <c r="W165" s="110"/>
      <c r="X165" s="110">
        <f t="shared" si="692"/>
        <v>0</v>
      </c>
      <c r="Y165" s="110">
        <f t="shared" si="693"/>
        <v>0</v>
      </c>
      <c r="Z165" s="114">
        <f t="shared" si="694"/>
        <v>0</v>
      </c>
      <c r="AA165" s="114">
        <f t="shared" si="613"/>
        <v>0</v>
      </c>
      <c r="AB165" s="114">
        <f t="shared" si="614"/>
        <v>0</v>
      </c>
      <c r="AC165" s="114">
        <f t="shared" si="615"/>
        <v>0</v>
      </c>
      <c r="AD165" s="114">
        <f t="shared" si="616"/>
        <v>0</v>
      </c>
      <c r="AE165" s="114">
        <f t="shared" si="617"/>
        <v>0</v>
      </c>
      <c r="AF165" s="114">
        <f t="shared" si="618"/>
        <v>0</v>
      </c>
      <c r="AG165" s="114">
        <f t="shared" si="619"/>
        <v>0</v>
      </c>
      <c r="AH165" s="114">
        <f t="shared" si="620"/>
        <v>0</v>
      </c>
      <c r="AI165" s="114">
        <f t="shared" si="621"/>
        <v>0</v>
      </c>
      <c r="AJ165" s="114">
        <f t="shared" si="622"/>
        <v>0</v>
      </c>
      <c r="AK165" s="114">
        <f t="shared" si="623"/>
        <v>0</v>
      </c>
      <c r="AL165" s="114">
        <f t="shared" si="624"/>
        <v>0</v>
      </c>
      <c r="AM165" s="114">
        <f t="shared" si="625"/>
        <v>0</v>
      </c>
      <c r="AN165" s="114">
        <f t="shared" si="626"/>
        <v>0</v>
      </c>
      <c r="AO165" s="114">
        <f t="shared" si="627"/>
        <v>0</v>
      </c>
      <c r="AP165" s="114">
        <f t="shared" si="628"/>
        <v>0</v>
      </c>
      <c r="AQ165" s="114">
        <f t="shared" si="629"/>
        <v>0</v>
      </c>
      <c r="AR165" s="114">
        <f t="shared" si="630"/>
        <v>0</v>
      </c>
      <c r="AS165" s="114">
        <f t="shared" si="631"/>
        <v>0</v>
      </c>
      <c r="AT165" s="114">
        <f t="shared" si="632"/>
        <v>0</v>
      </c>
      <c r="AU165" s="114">
        <f t="shared" si="633"/>
        <v>0</v>
      </c>
      <c r="AV165" s="114">
        <f t="shared" si="634"/>
        <v>0</v>
      </c>
      <c r="AW165" s="114">
        <f t="shared" si="635"/>
        <v>0</v>
      </c>
      <c r="AX165" s="114">
        <f t="shared" si="636"/>
        <v>0</v>
      </c>
      <c r="AY165" s="114">
        <f t="shared" si="637"/>
        <v>0</v>
      </c>
      <c r="AZ165" s="114">
        <f t="shared" si="638"/>
        <v>0</v>
      </c>
      <c r="BA165" s="114">
        <f t="shared" si="639"/>
        <v>0</v>
      </c>
      <c r="BB165" s="114">
        <f t="shared" si="640"/>
        <v>0</v>
      </c>
      <c r="BC165" s="114">
        <f t="shared" si="641"/>
        <v>0</v>
      </c>
      <c r="BD165" s="114">
        <f t="shared" si="642"/>
        <v>0</v>
      </c>
      <c r="BE165" s="114">
        <f t="shared" si="643"/>
        <v>0</v>
      </c>
      <c r="BF165" s="114">
        <f t="shared" si="644"/>
        <v>0</v>
      </c>
      <c r="BG165" s="114">
        <f t="shared" si="645"/>
        <v>0</v>
      </c>
      <c r="BH165" s="114">
        <f t="shared" si="646"/>
        <v>0</v>
      </c>
      <c r="BI165" s="114">
        <f t="shared" si="647"/>
        <v>0</v>
      </c>
      <c r="BJ165" s="114">
        <f t="shared" si="648"/>
        <v>0</v>
      </c>
      <c r="BK165" s="114">
        <f t="shared" si="649"/>
        <v>0</v>
      </c>
      <c r="BL165" s="114">
        <f t="shared" si="650"/>
        <v>0</v>
      </c>
      <c r="BM165" s="114">
        <f t="shared" si="651"/>
        <v>0</v>
      </c>
      <c r="BN165" s="114">
        <f t="shared" si="652"/>
        <v>0</v>
      </c>
      <c r="BO165" s="114">
        <f t="shared" si="653"/>
        <v>0</v>
      </c>
      <c r="BP165" s="114">
        <f t="shared" si="654"/>
        <v>0</v>
      </c>
      <c r="BQ165" s="114">
        <f t="shared" si="655"/>
        <v>0</v>
      </c>
      <c r="BR165" s="114">
        <f t="shared" si="656"/>
        <v>0</v>
      </c>
      <c r="BS165" s="114">
        <f t="shared" si="657"/>
        <v>0</v>
      </c>
      <c r="BT165" s="114">
        <f t="shared" si="658"/>
        <v>0</v>
      </c>
      <c r="BU165" s="114">
        <f t="shared" si="659"/>
        <v>0</v>
      </c>
      <c r="BV165" s="114">
        <f t="shared" si="660"/>
        <v>0</v>
      </c>
      <c r="BW165" s="114">
        <f t="shared" si="661"/>
        <v>0</v>
      </c>
      <c r="BX165" s="114">
        <f t="shared" si="662"/>
        <v>0</v>
      </c>
      <c r="BY165" s="114">
        <f t="shared" si="663"/>
        <v>0</v>
      </c>
      <c r="BZ165" s="114">
        <f t="shared" si="664"/>
        <v>0</v>
      </c>
      <c r="CA165" s="114">
        <f t="shared" si="665"/>
        <v>0</v>
      </c>
      <c r="CB165" s="114">
        <f t="shared" si="666"/>
        <v>0</v>
      </c>
      <c r="CC165" s="114">
        <f t="shared" si="667"/>
        <v>0</v>
      </c>
      <c r="CD165" s="114">
        <f t="shared" si="668"/>
        <v>0</v>
      </c>
      <c r="CE165" s="114">
        <f t="shared" si="669"/>
        <v>0</v>
      </c>
      <c r="CF165" s="114">
        <f t="shared" si="670"/>
        <v>0</v>
      </c>
      <c r="CG165" s="114">
        <f t="shared" si="671"/>
        <v>0</v>
      </c>
      <c r="CH165" s="114">
        <f t="shared" si="672"/>
        <v>0</v>
      </c>
      <c r="CI165" s="114">
        <f t="shared" si="673"/>
        <v>0</v>
      </c>
      <c r="CJ165" s="114">
        <f t="shared" si="674"/>
        <v>0</v>
      </c>
      <c r="CK165" s="114">
        <f t="shared" si="675"/>
        <v>0</v>
      </c>
      <c r="CL165" s="114">
        <f t="shared" si="676"/>
        <v>0</v>
      </c>
      <c r="CM165" s="114">
        <f t="shared" si="677"/>
        <v>0</v>
      </c>
      <c r="CN165" s="114">
        <f t="shared" si="678"/>
        <v>0</v>
      </c>
      <c r="CO165" s="114">
        <f t="shared" si="679"/>
        <v>0</v>
      </c>
      <c r="CP165" s="114">
        <f t="shared" si="680"/>
        <v>0</v>
      </c>
      <c r="CQ165" s="114">
        <f t="shared" si="681"/>
        <v>0</v>
      </c>
      <c r="CR165" s="114">
        <f t="shared" si="682"/>
        <v>0</v>
      </c>
      <c r="CS165" s="114">
        <f t="shared" si="683"/>
        <v>0</v>
      </c>
      <c r="CT165" s="114">
        <f t="shared" si="684"/>
        <v>0</v>
      </c>
      <c r="CU165" s="114">
        <f t="shared" si="685"/>
        <v>0</v>
      </c>
      <c r="CV165" s="114">
        <f t="shared" si="686"/>
        <v>0</v>
      </c>
      <c r="CW165" s="114">
        <f t="shared" si="687"/>
        <v>0</v>
      </c>
      <c r="CX165" s="114">
        <f t="shared" si="688"/>
        <v>0</v>
      </c>
      <c r="CY165" s="114">
        <f t="shared" si="689"/>
        <v>0</v>
      </c>
      <c r="CZ165" s="114">
        <f t="shared" si="690"/>
        <v>0</v>
      </c>
      <c r="DA165" s="114">
        <f t="shared" si="691"/>
        <v>0</v>
      </c>
    </row>
    <row r="166" spans="1:105">
      <c r="B166" s="5" t="s">
        <v>510</v>
      </c>
      <c r="C166" s="219">
        <f>COUNTIF(E6:E14,90)</f>
        <v>1</v>
      </c>
      <c r="E166" s="46"/>
      <c r="I166" s="2">
        <v>4</v>
      </c>
      <c r="J166">
        <f t="shared" si="699"/>
        <v>0</v>
      </c>
      <c r="K166">
        <f t="shared" si="700"/>
        <v>0</v>
      </c>
      <c r="L166">
        <f t="shared" si="696"/>
        <v>0</v>
      </c>
      <c r="M166">
        <f t="shared" si="701"/>
        <v>1</v>
      </c>
      <c r="N166">
        <f t="shared" si="697"/>
        <v>0</v>
      </c>
      <c r="O166">
        <f t="shared" si="702"/>
        <v>0</v>
      </c>
      <c r="P166">
        <f t="shared" si="698"/>
        <v>0</v>
      </c>
      <c r="Q166">
        <f t="shared" si="703"/>
        <v>0</v>
      </c>
      <c r="R166" s="17">
        <f t="shared" si="704"/>
        <v>0</v>
      </c>
      <c r="S166" s="17">
        <f t="shared" si="705"/>
        <v>1</v>
      </c>
      <c r="T166" s="163">
        <f>IF(Z166&gt;0,FLOOR(MAX(T$130:T165)+1,1),T165+0.001)</f>
        <v>12.007999999999996</v>
      </c>
      <c r="U166">
        <v>37</v>
      </c>
      <c r="V166" s="110">
        <v>2</v>
      </c>
      <c r="W166" s="110"/>
      <c r="X166" s="110">
        <f t="shared" si="692"/>
        <v>0</v>
      </c>
      <c r="Y166" s="110">
        <f t="shared" si="693"/>
        <v>0</v>
      </c>
      <c r="Z166" s="114">
        <f t="shared" si="694"/>
        <v>0</v>
      </c>
      <c r="AA166" s="114">
        <f t="shared" si="613"/>
        <v>0</v>
      </c>
      <c r="AB166" s="114">
        <f t="shared" si="614"/>
        <v>0</v>
      </c>
      <c r="AC166" s="114">
        <f t="shared" si="615"/>
        <v>0</v>
      </c>
      <c r="AD166" s="114">
        <f t="shared" si="616"/>
        <v>0</v>
      </c>
      <c r="AE166" s="114">
        <f t="shared" si="617"/>
        <v>0</v>
      </c>
      <c r="AF166" s="114">
        <f t="shared" si="618"/>
        <v>0</v>
      </c>
      <c r="AG166" s="114">
        <f t="shared" si="619"/>
        <v>0</v>
      </c>
      <c r="AH166" s="114">
        <f t="shared" si="620"/>
        <v>0</v>
      </c>
      <c r="AI166" s="114">
        <f t="shared" si="621"/>
        <v>0</v>
      </c>
      <c r="AJ166" s="114">
        <f t="shared" si="622"/>
        <v>0</v>
      </c>
      <c r="AK166" s="114">
        <f t="shared" si="623"/>
        <v>0</v>
      </c>
      <c r="AL166" s="114">
        <f t="shared" si="624"/>
        <v>0</v>
      </c>
      <c r="AM166" s="114">
        <f t="shared" si="625"/>
        <v>0</v>
      </c>
      <c r="AN166" s="114">
        <f t="shared" si="626"/>
        <v>0</v>
      </c>
      <c r="AO166" s="114">
        <f t="shared" si="627"/>
        <v>0</v>
      </c>
      <c r="AP166" s="114">
        <f t="shared" si="628"/>
        <v>0</v>
      </c>
      <c r="AQ166" s="114">
        <f t="shared" si="629"/>
        <v>0</v>
      </c>
      <c r="AR166" s="114">
        <f t="shared" si="630"/>
        <v>0</v>
      </c>
      <c r="AS166" s="114">
        <f t="shared" si="631"/>
        <v>0</v>
      </c>
      <c r="AT166" s="114">
        <f t="shared" si="632"/>
        <v>0</v>
      </c>
      <c r="AU166" s="114">
        <f t="shared" si="633"/>
        <v>0</v>
      </c>
      <c r="AV166" s="114">
        <f t="shared" si="634"/>
        <v>0</v>
      </c>
      <c r="AW166" s="114">
        <f t="shared" si="635"/>
        <v>0</v>
      </c>
      <c r="AX166" s="114">
        <f t="shared" si="636"/>
        <v>0</v>
      </c>
      <c r="AY166" s="114">
        <f t="shared" si="637"/>
        <v>0</v>
      </c>
      <c r="AZ166" s="114">
        <f t="shared" si="638"/>
        <v>0</v>
      </c>
      <c r="BA166" s="114">
        <f t="shared" si="639"/>
        <v>0</v>
      </c>
      <c r="BB166" s="114">
        <f t="shared" si="640"/>
        <v>0</v>
      </c>
      <c r="BC166" s="114">
        <f t="shared" si="641"/>
        <v>0</v>
      </c>
      <c r="BD166" s="114">
        <f t="shared" si="642"/>
        <v>0</v>
      </c>
      <c r="BE166" s="114">
        <f t="shared" si="643"/>
        <v>0</v>
      </c>
      <c r="BF166" s="114">
        <f t="shared" si="644"/>
        <v>0</v>
      </c>
      <c r="BG166" s="114">
        <f t="shared" si="645"/>
        <v>0</v>
      </c>
      <c r="BH166" s="114">
        <f t="shared" si="646"/>
        <v>0</v>
      </c>
      <c r="BI166" s="114">
        <f t="shared" si="647"/>
        <v>0</v>
      </c>
      <c r="BJ166" s="114">
        <f t="shared" si="648"/>
        <v>0</v>
      </c>
      <c r="BK166" s="114">
        <f t="shared" si="649"/>
        <v>0</v>
      </c>
      <c r="BL166" s="114">
        <f t="shared" si="650"/>
        <v>0</v>
      </c>
      <c r="BM166" s="114">
        <f t="shared" si="651"/>
        <v>0</v>
      </c>
      <c r="BN166" s="114">
        <f t="shared" si="652"/>
        <v>0</v>
      </c>
      <c r="BO166" s="114">
        <f t="shared" si="653"/>
        <v>0</v>
      </c>
      <c r="BP166" s="114">
        <f t="shared" si="654"/>
        <v>0</v>
      </c>
      <c r="BQ166" s="114">
        <f t="shared" si="655"/>
        <v>0</v>
      </c>
      <c r="BR166" s="114">
        <f t="shared" si="656"/>
        <v>0</v>
      </c>
      <c r="BS166" s="114">
        <f t="shared" si="657"/>
        <v>0</v>
      </c>
      <c r="BT166" s="114">
        <f t="shared" si="658"/>
        <v>0</v>
      </c>
      <c r="BU166" s="114">
        <f t="shared" si="659"/>
        <v>0</v>
      </c>
      <c r="BV166" s="114">
        <f t="shared" si="660"/>
        <v>0</v>
      </c>
      <c r="BW166" s="114">
        <f t="shared" si="661"/>
        <v>0</v>
      </c>
      <c r="BX166" s="114">
        <f t="shared" si="662"/>
        <v>0</v>
      </c>
      <c r="BY166" s="114">
        <f t="shared" si="663"/>
        <v>0</v>
      </c>
      <c r="BZ166" s="114">
        <f t="shared" si="664"/>
        <v>0</v>
      </c>
      <c r="CA166" s="114">
        <f t="shared" si="665"/>
        <v>0</v>
      </c>
      <c r="CB166" s="114">
        <f t="shared" si="666"/>
        <v>0</v>
      </c>
      <c r="CC166" s="114">
        <f t="shared" si="667"/>
        <v>0</v>
      </c>
      <c r="CD166" s="114">
        <f t="shared" si="668"/>
        <v>0</v>
      </c>
      <c r="CE166" s="114">
        <f t="shared" si="669"/>
        <v>0</v>
      </c>
      <c r="CF166" s="114">
        <f t="shared" si="670"/>
        <v>0</v>
      </c>
      <c r="CG166" s="114">
        <f t="shared" si="671"/>
        <v>0</v>
      </c>
      <c r="CH166" s="114">
        <f t="shared" si="672"/>
        <v>0</v>
      </c>
      <c r="CI166" s="114">
        <f t="shared" si="673"/>
        <v>0</v>
      </c>
      <c r="CJ166" s="114">
        <f t="shared" si="674"/>
        <v>0</v>
      </c>
      <c r="CK166" s="114">
        <f t="shared" si="675"/>
        <v>0</v>
      </c>
      <c r="CL166" s="114">
        <f t="shared" si="676"/>
        <v>0</v>
      </c>
      <c r="CM166" s="114">
        <f t="shared" si="677"/>
        <v>0</v>
      </c>
      <c r="CN166" s="114">
        <f t="shared" si="678"/>
        <v>0</v>
      </c>
      <c r="CO166" s="114">
        <f t="shared" si="679"/>
        <v>0</v>
      </c>
      <c r="CP166" s="114">
        <f t="shared" si="680"/>
        <v>0</v>
      </c>
      <c r="CQ166" s="114">
        <f t="shared" si="681"/>
        <v>0</v>
      </c>
      <c r="CR166" s="114">
        <f t="shared" si="682"/>
        <v>0</v>
      </c>
      <c r="CS166" s="114">
        <f t="shared" si="683"/>
        <v>0</v>
      </c>
      <c r="CT166" s="114">
        <f t="shared" si="684"/>
        <v>0</v>
      </c>
      <c r="CU166" s="114">
        <f t="shared" si="685"/>
        <v>0</v>
      </c>
      <c r="CV166" s="114">
        <f t="shared" si="686"/>
        <v>0</v>
      </c>
      <c r="CW166" s="114">
        <f t="shared" si="687"/>
        <v>0</v>
      </c>
      <c r="CX166" s="114">
        <f t="shared" si="688"/>
        <v>0</v>
      </c>
      <c r="CY166" s="114">
        <f t="shared" si="689"/>
        <v>0</v>
      </c>
      <c r="CZ166" s="114">
        <f t="shared" si="690"/>
        <v>0</v>
      </c>
      <c r="DA166" s="114">
        <f t="shared" si="691"/>
        <v>0</v>
      </c>
    </row>
    <row r="167" spans="1:105">
      <c r="B167" s="5"/>
      <c r="E167" s="46"/>
      <c r="I167" s="2">
        <v>5</v>
      </c>
      <c r="J167">
        <f t="shared" si="699"/>
        <v>0</v>
      </c>
      <c r="K167">
        <f t="shared" si="700"/>
        <v>0</v>
      </c>
      <c r="L167">
        <f t="shared" si="696"/>
        <v>0</v>
      </c>
      <c r="M167">
        <f t="shared" si="701"/>
        <v>1</v>
      </c>
      <c r="N167">
        <f t="shared" si="697"/>
        <v>0</v>
      </c>
      <c r="O167">
        <f t="shared" si="702"/>
        <v>0</v>
      </c>
      <c r="P167">
        <f t="shared" si="698"/>
        <v>0</v>
      </c>
      <c r="Q167">
        <f t="shared" si="703"/>
        <v>0</v>
      </c>
      <c r="R167" s="17">
        <f t="shared" si="704"/>
        <v>0</v>
      </c>
      <c r="S167" s="17">
        <f t="shared" si="705"/>
        <v>1</v>
      </c>
      <c r="T167" s="163">
        <f>IF(Z167&gt;0,FLOOR(MAX(T$130:T166)+1,1),T166+0.001)</f>
        <v>12.008999999999995</v>
      </c>
      <c r="U167">
        <v>38</v>
      </c>
      <c r="V167" s="110">
        <v>2</v>
      </c>
      <c r="W167" s="110"/>
      <c r="X167" s="110">
        <f t="shared" si="692"/>
        <v>0</v>
      </c>
      <c r="Y167" s="110">
        <f t="shared" si="693"/>
        <v>0</v>
      </c>
      <c r="Z167" s="114">
        <f t="shared" si="694"/>
        <v>0</v>
      </c>
      <c r="AA167" s="114">
        <f t="shared" si="613"/>
        <v>0</v>
      </c>
      <c r="AB167" s="114">
        <f t="shared" si="614"/>
        <v>0</v>
      </c>
      <c r="AC167" s="114">
        <f t="shared" si="615"/>
        <v>0</v>
      </c>
      <c r="AD167" s="114">
        <f t="shared" si="616"/>
        <v>0</v>
      </c>
      <c r="AE167" s="114">
        <f t="shared" si="617"/>
        <v>0</v>
      </c>
      <c r="AF167" s="114">
        <f t="shared" si="618"/>
        <v>0</v>
      </c>
      <c r="AG167" s="114">
        <f t="shared" si="619"/>
        <v>0</v>
      </c>
      <c r="AH167" s="114">
        <f t="shared" si="620"/>
        <v>0</v>
      </c>
      <c r="AI167" s="114">
        <f t="shared" si="621"/>
        <v>0</v>
      </c>
      <c r="AJ167" s="114">
        <f t="shared" si="622"/>
        <v>0</v>
      </c>
      <c r="AK167" s="114">
        <f t="shared" si="623"/>
        <v>0</v>
      </c>
      <c r="AL167" s="114">
        <f t="shared" si="624"/>
        <v>0</v>
      </c>
      <c r="AM167" s="114">
        <f t="shared" si="625"/>
        <v>0</v>
      </c>
      <c r="AN167" s="114">
        <f t="shared" si="626"/>
        <v>0</v>
      </c>
      <c r="AO167" s="114">
        <f t="shared" si="627"/>
        <v>0</v>
      </c>
      <c r="AP167" s="114">
        <f t="shared" si="628"/>
        <v>0</v>
      </c>
      <c r="AQ167" s="114">
        <f t="shared" si="629"/>
        <v>0</v>
      </c>
      <c r="AR167" s="114">
        <f t="shared" si="630"/>
        <v>0</v>
      </c>
      <c r="AS167" s="114">
        <f t="shared" si="631"/>
        <v>0</v>
      </c>
      <c r="AT167" s="114">
        <f t="shared" si="632"/>
        <v>0</v>
      </c>
      <c r="AU167" s="114">
        <f t="shared" si="633"/>
        <v>0</v>
      </c>
      <c r="AV167" s="114">
        <f t="shared" si="634"/>
        <v>0</v>
      </c>
      <c r="AW167" s="114">
        <f t="shared" si="635"/>
        <v>0</v>
      </c>
      <c r="AX167" s="114">
        <f t="shared" si="636"/>
        <v>0</v>
      </c>
      <c r="AY167" s="114">
        <f t="shared" si="637"/>
        <v>0</v>
      </c>
      <c r="AZ167" s="114">
        <f t="shared" si="638"/>
        <v>0</v>
      </c>
      <c r="BA167" s="114">
        <f t="shared" si="639"/>
        <v>0</v>
      </c>
      <c r="BB167" s="114">
        <f t="shared" si="640"/>
        <v>0</v>
      </c>
      <c r="BC167" s="114">
        <f t="shared" si="641"/>
        <v>0</v>
      </c>
      <c r="BD167" s="114">
        <f t="shared" si="642"/>
        <v>0</v>
      </c>
      <c r="BE167" s="114">
        <f t="shared" si="643"/>
        <v>0</v>
      </c>
      <c r="BF167" s="114">
        <f t="shared" si="644"/>
        <v>0</v>
      </c>
      <c r="BG167" s="114">
        <f t="shared" si="645"/>
        <v>0</v>
      </c>
      <c r="BH167" s="114">
        <f t="shared" si="646"/>
        <v>0</v>
      </c>
      <c r="BI167" s="114">
        <f t="shared" si="647"/>
        <v>0</v>
      </c>
      <c r="BJ167" s="114">
        <f t="shared" si="648"/>
        <v>0</v>
      </c>
      <c r="BK167" s="114">
        <f t="shared" si="649"/>
        <v>0</v>
      </c>
      <c r="BL167" s="114">
        <f t="shared" si="650"/>
        <v>0</v>
      </c>
      <c r="BM167" s="114">
        <f t="shared" si="651"/>
        <v>0</v>
      </c>
      <c r="BN167" s="114">
        <f t="shared" si="652"/>
        <v>0</v>
      </c>
      <c r="BO167" s="114">
        <f t="shared" si="653"/>
        <v>0</v>
      </c>
      <c r="BP167" s="114">
        <f t="shared" si="654"/>
        <v>0</v>
      </c>
      <c r="BQ167" s="114">
        <f t="shared" si="655"/>
        <v>0</v>
      </c>
      <c r="BR167" s="114">
        <f t="shared" si="656"/>
        <v>0</v>
      </c>
      <c r="BS167" s="114">
        <f t="shared" si="657"/>
        <v>0</v>
      </c>
      <c r="BT167" s="114">
        <f t="shared" si="658"/>
        <v>0</v>
      </c>
      <c r="BU167" s="114">
        <f t="shared" si="659"/>
        <v>0</v>
      </c>
      <c r="BV167" s="114">
        <f t="shared" si="660"/>
        <v>0</v>
      </c>
      <c r="BW167" s="114">
        <f t="shared" si="661"/>
        <v>0</v>
      </c>
      <c r="BX167" s="114">
        <f t="shared" si="662"/>
        <v>0</v>
      </c>
      <c r="BY167" s="114">
        <f t="shared" si="663"/>
        <v>0</v>
      </c>
      <c r="BZ167" s="114">
        <f t="shared" si="664"/>
        <v>0</v>
      </c>
      <c r="CA167" s="114">
        <f t="shared" si="665"/>
        <v>0</v>
      </c>
      <c r="CB167" s="114">
        <f t="shared" si="666"/>
        <v>0</v>
      </c>
      <c r="CC167" s="114">
        <f t="shared" si="667"/>
        <v>0</v>
      </c>
      <c r="CD167" s="114">
        <f t="shared" si="668"/>
        <v>0</v>
      </c>
      <c r="CE167" s="114">
        <f t="shared" si="669"/>
        <v>0</v>
      </c>
      <c r="CF167" s="114">
        <f t="shared" si="670"/>
        <v>0</v>
      </c>
      <c r="CG167" s="114">
        <f t="shared" si="671"/>
        <v>0</v>
      </c>
      <c r="CH167" s="114">
        <f t="shared" si="672"/>
        <v>0</v>
      </c>
      <c r="CI167" s="114">
        <f t="shared" si="673"/>
        <v>0</v>
      </c>
      <c r="CJ167" s="114">
        <f t="shared" si="674"/>
        <v>0</v>
      </c>
      <c r="CK167" s="114">
        <f t="shared" si="675"/>
        <v>0</v>
      </c>
      <c r="CL167" s="114">
        <f t="shared" si="676"/>
        <v>0</v>
      </c>
      <c r="CM167" s="114">
        <f t="shared" si="677"/>
        <v>0</v>
      </c>
      <c r="CN167" s="114">
        <f t="shared" si="678"/>
        <v>0</v>
      </c>
      <c r="CO167" s="114">
        <f t="shared" si="679"/>
        <v>0</v>
      </c>
      <c r="CP167" s="114">
        <f t="shared" si="680"/>
        <v>0</v>
      </c>
      <c r="CQ167" s="114">
        <f t="shared" si="681"/>
        <v>0</v>
      </c>
      <c r="CR167" s="114">
        <f t="shared" si="682"/>
        <v>0</v>
      </c>
      <c r="CS167" s="114">
        <f t="shared" si="683"/>
        <v>0</v>
      </c>
      <c r="CT167" s="114">
        <f t="shared" si="684"/>
        <v>0</v>
      </c>
      <c r="CU167" s="114">
        <f t="shared" si="685"/>
        <v>0</v>
      </c>
      <c r="CV167" s="114">
        <f t="shared" si="686"/>
        <v>0</v>
      </c>
      <c r="CW167" s="114">
        <f t="shared" si="687"/>
        <v>0</v>
      </c>
      <c r="CX167" s="114">
        <f t="shared" si="688"/>
        <v>0</v>
      </c>
      <c r="CY167" s="114">
        <f t="shared" si="689"/>
        <v>0</v>
      </c>
      <c r="CZ167" s="114">
        <f t="shared" si="690"/>
        <v>0</v>
      </c>
      <c r="DA167" s="114">
        <f t="shared" si="691"/>
        <v>0</v>
      </c>
    </row>
    <row r="168" spans="1:105">
      <c r="B168" s="5"/>
      <c r="E168" s="46"/>
      <c r="I168" s="2">
        <v>6</v>
      </c>
      <c r="J168">
        <f t="shared" si="699"/>
        <v>0</v>
      </c>
      <c r="K168">
        <f t="shared" si="700"/>
        <v>0</v>
      </c>
      <c r="L168">
        <f t="shared" si="696"/>
        <v>0</v>
      </c>
      <c r="M168">
        <f t="shared" si="701"/>
        <v>1</v>
      </c>
      <c r="N168">
        <f t="shared" si="697"/>
        <v>0</v>
      </c>
      <c r="O168">
        <f t="shared" si="702"/>
        <v>0</v>
      </c>
      <c r="P168">
        <f t="shared" si="698"/>
        <v>0</v>
      </c>
      <c r="Q168">
        <f t="shared" si="703"/>
        <v>0</v>
      </c>
      <c r="R168" s="17">
        <f t="shared" si="704"/>
        <v>0</v>
      </c>
      <c r="S168" s="17">
        <f t="shared" si="705"/>
        <v>1</v>
      </c>
      <c r="T168" s="163">
        <f>IF(Z168&gt;0,FLOOR(MAX(T$130:T167)+1,1),T167+0.001)</f>
        <v>12.009999999999994</v>
      </c>
      <c r="U168">
        <v>39</v>
      </c>
      <c r="V168" s="110">
        <v>2</v>
      </c>
      <c r="W168" s="110"/>
      <c r="X168" s="110">
        <f t="shared" si="692"/>
        <v>0</v>
      </c>
      <c r="Y168" s="110">
        <f t="shared" si="693"/>
        <v>0</v>
      </c>
      <c r="Z168" s="114">
        <f t="shared" si="694"/>
        <v>0</v>
      </c>
      <c r="AA168" s="114">
        <f t="shared" si="613"/>
        <v>0</v>
      </c>
      <c r="AB168" s="114">
        <f t="shared" si="614"/>
        <v>0</v>
      </c>
      <c r="AC168" s="114">
        <f t="shared" si="615"/>
        <v>0</v>
      </c>
      <c r="AD168" s="114">
        <f t="shared" si="616"/>
        <v>0</v>
      </c>
      <c r="AE168" s="114">
        <f t="shared" si="617"/>
        <v>0</v>
      </c>
      <c r="AF168" s="114">
        <f t="shared" si="618"/>
        <v>0</v>
      </c>
      <c r="AG168" s="114">
        <f t="shared" si="619"/>
        <v>0</v>
      </c>
      <c r="AH168" s="114">
        <f t="shared" si="620"/>
        <v>0</v>
      </c>
      <c r="AI168" s="114">
        <f t="shared" si="621"/>
        <v>0</v>
      </c>
      <c r="AJ168" s="114">
        <f t="shared" si="622"/>
        <v>0</v>
      </c>
      <c r="AK168" s="114">
        <f t="shared" si="623"/>
        <v>0</v>
      </c>
      <c r="AL168" s="114">
        <f t="shared" si="624"/>
        <v>0</v>
      </c>
      <c r="AM168" s="114">
        <f t="shared" si="625"/>
        <v>0</v>
      </c>
      <c r="AN168" s="114">
        <f t="shared" si="626"/>
        <v>0</v>
      </c>
      <c r="AO168" s="114">
        <f t="shared" si="627"/>
        <v>0</v>
      </c>
      <c r="AP168" s="114">
        <f t="shared" si="628"/>
        <v>0</v>
      </c>
      <c r="AQ168" s="114">
        <f t="shared" si="629"/>
        <v>0</v>
      </c>
      <c r="AR168" s="114">
        <f t="shared" si="630"/>
        <v>0</v>
      </c>
      <c r="AS168" s="114">
        <f t="shared" si="631"/>
        <v>0</v>
      </c>
      <c r="AT168" s="114">
        <f t="shared" si="632"/>
        <v>0</v>
      </c>
      <c r="AU168" s="114">
        <f t="shared" si="633"/>
        <v>0</v>
      </c>
      <c r="AV168" s="114">
        <f t="shared" si="634"/>
        <v>0</v>
      </c>
      <c r="AW168" s="114">
        <f t="shared" si="635"/>
        <v>0</v>
      </c>
      <c r="AX168" s="114">
        <f t="shared" si="636"/>
        <v>0</v>
      </c>
      <c r="AY168" s="114">
        <f t="shared" si="637"/>
        <v>0</v>
      </c>
      <c r="AZ168" s="114">
        <f t="shared" si="638"/>
        <v>0</v>
      </c>
      <c r="BA168" s="114">
        <f t="shared" si="639"/>
        <v>0</v>
      </c>
      <c r="BB168" s="114">
        <f t="shared" si="640"/>
        <v>0</v>
      </c>
      <c r="BC168" s="114">
        <f t="shared" si="641"/>
        <v>0</v>
      </c>
      <c r="BD168" s="114">
        <f t="shared" si="642"/>
        <v>0</v>
      </c>
      <c r="BE168" s="114">
        <f t="shared" si="643"/>
        <v>0</v>
      </c>
      <c r="BF168" s="114">
        <f t="shared" si="644"/>
        <v>0</v>
      </c>
      <c r="BG168" s="114">
        <f t="shared" si="645"/>
        <v>0</v>
      </c>
      <c r="BH168" s="114">
        <f t="shared" si="646"/>
        <v>0</v>
      </c>
      <c r="BI168" s="114">
        <f t="shared" si="647"/>
        <v>0</v>
      </c>
      <c r="BJ168" s="114">
        <f t="shared" si="648"/>
        <v>0</v>
      </c>
      <c r="BK168" s="114">
        <f t="shared" si="649"/>
        <v>0</v>
      </c>
      <c r="BL168" s="114">
        <f t="shared" si="650"/>
        <v>0</v>
      </c>
      <c r="BM168" s="114">
        <f t="shared" si="651"/>
        <v>0</v>
      </c>
      <c r="BN168" s="114">
        <f t="shared" si="652"/>
        <v>0</v>
      </c>
      <c r="BO168" s="114">
        <f t="shared" si="653"/>
        <v>0</v>
      </c>
      <c r="BP168" s="114">
        <f t="shared" si="654"/>
        <v>0</v>
      </c>
      <c r="BQ168" s="114">
        <f t="shared" si="655"/>
        <v>0</v>
      </c>
      <c r="BR168" s="114">
        <f t="shared" si="656"/>
        <v>0</v>
      </c>
      <c r="BS168" s="114">
        <f t="shared" si="657"/>
        <v>0</v>
      </c>
      <c r="BT168" s="114">
        <f t="shared" si="658"/>
        <v>0</v>
      </c>
      <c r="BU168" s="114">
        <f t="shared" si="659"/>
        <v>0</v>
      </c>
      <c r="BV168" s="114">
        <f t="shared" si="660"/>
        <v>0</v>
      </c>
      <c r="BW168" s="114">
        <f t="shared" si="661"/>
        <v>0</v>
      </c>
      <c r="BX168" s="114">
        <f t="shared" si="662"/>
        <v>0</v>
      </c>
      <c r="BY168" s="114">
        <f t="shared" si="663"/>
        <v>0</v>
      </c>
      <c r="BZ168" s="114">
        <f t="shared" si="664"/>
        <v>0</v>
      </c>
      <c r="CA168" s="114">
        <f t="shared" si="665"/>
        <v>0</v>
      </c>
      <c r="CB168" s="114">
        <f t="shared" si="666"/>
        <v>0</v>
      </c>
      <c r="CC168" s="114">
        <f t="shared" si="667"/>
        <v>0</v>
      </c>
      <c r="CD168" s="114">
        <f t="shared" si="668"/>
        <v>0</v>
      </c>
      <c r="CE168" s="114">
        <f t="shared" si="669"/>
        <v>0</v>
      </c>
      <c r="CF168" s="114">
        <f t="shared" si="670"/>
        <v>0</v>
      </c>
      <c r="CG168" s="114">
        <f t="shared" si="671"/>
        <v>0</v>
      </c>
      <c r="CH168" s="114">
        <f t="shared" si="672"/>
        <v>0</v>
      </c>
      <c r="CI168" s="114">
        <f t="shared" si="673"/>
        <v>0</v>
      </c>
      <c r="CJ168" s="114">
        <f t="shared" si="674"/>
        <v>0</v>
      </c>
      <c r="CK168" s="114">
        <f t="shared" si="675"/>
        <v>0</v>
      </c>
      <c r="CL168" s="114">
        <f t="shared" si="676"/>
        <v>0</v>
      </c>
      <c r="CM168" s="114">
        <f t="shared" si="677"/>
        <v>0</v>
      </c>
      <c r="CN168" s="114">
        <f t="shared" si="678"/>
        <v>0</v>
      </c>
      <c r="CO168" s="114">
        <f t="shared" si="679"/>
        <v>0</v>
      </c>
      <c r="CP168" s="114">
        <f t="shared" si="680"/>
        <v>0</v>
      </c>
      <c r="CQ168" s="114">
        <f t="shared" si="681"/>
        <v>0</v>
      </c>
      <c r="CR168" s="114">
        <f t="shared" si="682"/>
        <v>0</v>
      </c>
      <c r="CS168" s="114">
        <f t="shared" si="683"/>
        <v>0</v>
      </c>
      <c r="CT168" s="114">
        <f t="shared" si="684"/>
        <v>0</v>
      </c>
      <c r="CU168" s="114">
        <f t="shared" si="685"/>
        <v>0</v>
      </c>
      <c r="CV168" s="114">
        <f t="shared" si="686"/>
        <v>0</v>
      </c>
      <c r="CW168" s="114">
        <f t="shared" si="687"/>
        <v>0</v>
      </c>
      <c r="CX168" s="114">
        <f t="shared" si="688"/>
        <v>0</v>
      </c>
      <c r="CY168" s="114">
        <f t="shared" si="689"/>
        <v>0</v>
      </c>
      <c r="CZ168" s="114">
        <f t="shared" si="690"/>
        <v>0</v>
      </c>
      <c r="DA168" s="114">
        <f t="shared" si="691"/>
        <v>0</v>
      </c>
    </row>
    <row r="169" spans="1:105">
      <c r="B169" s="5"/>
      <c r="E169" s="46"/>
      <c r="I169" s="2">
        <v>7</v>
      </c>
      <c r="J169">
        <f t="shared" si="699"/>
        <v>0</v>
      </c>
      <c r="K169">
        <f t="shared" si="700"/>
        <v>0</v>
      </c>
      <c r="L169">
        <f t="shared" si="696"/>
        <v>0</v>
      </c>
      <c r="M169">
        <f t="shared" si="701"/>
        <v>1</v>
      </c>
      <c r="N169">
        <f t="shared" si="697"/>
        <v>0</v>
      </c>
      <c r="O169">
        <f t="shared" si="702"/>
        <v>0</v>
      </c>
      <c r="P169">
        <f t="shared" si="698"/>
        <v>0</v>
      </c>
      <c r="Q169">
        <f t="shared" si="703"/>
        <v>0</v>
      </c>
      <c r="R169" s="17">
        <f t="shared" si="704"/>
        <v>0</v>
      </c>
      <c r="S169" s="17">
        <f t="shared" si="705"/>
        <v>1</v>
      </c>
      <c r="T169" s="163">
        <f>IF(Z169&gt;0,FLOOR(MAX(T$130:T168)+1,1),T168+0.001)</f>
        <v>12.010999999999994</v>
      </c>
      <c r="U169">
        <v>40</v>
      </c>
      <c r="V169" s="110">
        <v>2</v>
      </c>
      <c r="W169" s="110"/>
      <c r="X169" s="110">
        <f t="shared" si="692"/>
        <v>0</v>
      </c>
      <c r="Y169" s="110">
        <f t="shared" si="693"/>
        <v>0</v>
      </c>
      <c r="Z169" s="114">
        <f t="shared" si="694"/>
        <v>0</v>
      </c>
      <c r="AA169" s="114">
        <f t="shared" si="613"/>
        <v>0</v>
      </c>
      <c r="AB169" s="114">
        <f t="shared" si="614"/>
        <v>0</v>
      </c>
      <c r="AC169" s="114">
        <f t="shared" si="615"/>
        <v>0</v>
      </c>
      <c r="AD169" s="114">
        <f t="shared" si="616"/>
        <v>0</v>
      </c>
      <c r="AE169" s="114">
        <f t="shared" si="617"/>
        <v>0</v>
      </c>
      <c r="AF169" s="114">
        <f t="shared" si="618"/>
        <v>0</v>
      </c>
      <c r="AG169" s="114">
        <f t="shared" si="619"/>
        <v>0</v>
      </c>
      <c r="AH169" s="114">
        <f t="shared" si="620"/>
        <v>0</v>
      </c>
      <c r="AI169" s="114">
        <f t="shared" si="621"/>
        <v>0</v>
      </c>
      <c r="AJ169" s="114">
        <f t="shared" si="622"/>
        <v>0</v>
      </c>
      <c r="AK169" s="114">
        <f t="shared" si="623"/>
        <v>0</v>
      </c>
      <c r="AL169" s="114">
        <f t="shared" si="624"/>
        <v>0</v>
      </c>
      <c r="AM169" s="114">
        <f t="shared" si="625"/>
        <v>0</v>
      </c>
      <c r="AN169" s="114">
        <f t="shared" si="626"/>
        <v>0</v>
      </c>
      <c r="AO169" s="114">
        <f t="shared" si="627"/>
        <v>0</v>
      </c>
      <c r="AP169" s="114">
        <f t="shared" si="628"/>
        <v>0</v>
      </c>
      <c r="AQ169" s="114">
        <f t="shared" si="629"/>
        <v>0</v>
      </c>
      <c r="AR169" s="114">
        <f t="shared" si="630"/>
        <v>0</v>
      </c>
      <c r="AS169" s="114">
        <f t="shared" si="631"/>
        <v>0</v>
      </c>
      <c r="AT169" s="114">
        <f t="shared" si="632"/>
        <v>0</v>
      </c>
      <c r="AU169" s="114">
        <f t="shared" si="633"/>
        <v>0</v>
      </c>
      <c r="AV169" s="114">
        <f t="shared" si="634"/>
        <v>0</v>
      </c>
      <c r="AW169" s="114">
        <f t="shared" si="635"/>
        <v>0</v>
      </c>
      <c r="AX169" s="114">
        <f t="shared" si="636"/>
        <v>0</v>
      </c>
      <c r="AY169" s="114">
        <f t="shared" si="637"/>
        <v>0</v>
      </c>
      <c r="AZ169" s="114">
        <f t="shared" si="638"/>
        <v>0</v>
      </c>
      <c r="BA169" s="114">
        <f t="shared" si="639"/>
        <v>0</v>
      </c>
      <c r="BB169" s="114">
        <f t="shared" si="640"/>
        <v>0</v>
      </c>
      <c r="BC169" s="114">
        <f t="shared" si="641"/>
        <v>0</v>
      </c>
      <c r="BD169" s="114">
        <f t="shared" si="642"/>
        <v>0</v>
      </c>
      <c r="BE169" s="114">
        <f t="shared" si="643"/>
        <v>0</v>
      </c>
      <c r="BF169" s="114">
        <f t="shared" si="644"/>
        <v>0</v>
      </c>
      <c r="BG169" s="114">
        <f t="shared" si="645"/>
        <v>0</v>
      </c>
      <c r="BH169" s="114">
        <f t="shared" si="646"/>
        <v>0</v>
      </c>
      <c r="BI169" s="114">
        <f t="shared" si="647"/>
        <v>0</v>
      </c>
      <c r="BJ169" s="114">
        <f t="shared" si="648"/>
        <v>0</v>
      </c>
      <c r="BK169" s="114">
        <f t="shared" si="649"/>
        <v>0</v>
      </c>
      <c r="BL169" s="114">
        <f t="shared" si="650"/>
        <v>0</v>
      </c>
      <c r="BM169" s="114">
        <f t="shared" si="651"/>
        <v>0</v>
      </c>
      <c r="BN169" s="114">
        <f t="shared" si="652"/>
        <v>0</v>
      </c>
      <c r="BO169" s="114">
        <f t="shared" si="653"/>
        <v>0</v>
      </c>
      <c r="BP169" s="114">
        <f t="shared" si="654"/>
        <v>0</v>
      </c>
      <c r="BQ169" s="114">
        <f t="shared" si="655"/>
        <v>0</v>
      </c>
      <c r="BR169" s="114">
        <f t="shared" si="656"/>
        <v>0</v>
      </c>
      <c r="BS169" s="114">
        <f t="shared" si="657"/>
        <v>0</v>
      </c>
      <c r="BT169" s="114">
        <f t="shared" si="658"/>
        <v>0</v>
      </c>
      <c r="BU169" s="114">
        <f t="shared" si="659"/>
        <v>0</v>
      </c>
      <c r="BV169" s="114">
        <f t="shared" si="660"/>
        <v>0</v>
      </c>
      <c r="BW169" s="114">
        <f t="shared" si="661"/>
        <v>0</v>
      </c>
      <c r="BX169" s="114">
        <f t="shared" si="662"/>
        <v>0</v>
      </c>
      <c r="BY169" s="114">
        <f t="shared" si="663"/>
        <v>0</v>
      </c>
      <c r="BZ169" s="114">
        <f t="shared" si="664"/>
        <v>0</v>
      </c>
      <c r="CA169" s="114">
        <f t="shared" si="665"/>
        <v>0</v>
      </c>
      <c r="CB169" s="114">
        <f t="shared" si="666"/>
        <v>0</v>
      </c>
      <c r="CC169" s="114">
        <f t="shared" si="667"/>
        <v>0</v>
      </c>
      <c r="CD169" s="114">
        <f t="shared" si="668"/>
        <v>0</v>
      </c>
      <c r="CE169" s="114">
        <f t="shared" si="669"/>
        <v>0</v>
      </c>
      <c r="CF169" s="114">
        <f t="shared" si="670"/>
        <v>0</v>
      </c>
      <c r="CG169" s="114">
        <f t="shared" si="671"/>
        <v>0</v>
      </c>
      <c r="CH169" s="114">
        <f t="shared" si="672"/>
        <v>0</v>
      </c>
      <c r="CI169" s="114">
        <f t="shared" si="673"/>
        <v>0</v>
      </c>
      <c r="CJ169" s="114">
        <f t="shared" si="674"/>
        <v>0</v>
      </c>
      <c r="CK169" s="114">
        <f t="shared" si="675"/>
        <v>0</v>
      </c>
      <c r="CL169" s="114">
        <f t="shared" si="676"/>
        <v>0</v>
      </c>
      <c r="CM169" s="114">
        <f t="shared" si="677"/>
        <v>0</v>
      </c>
      <c r="CN169" s="114">
        <f t="shared" si="678"/>
        <v>0</v>
      </c>
      <c r="CO169" s="114">
        <f t="shared" si="679"/>
        <v>0</v>
      </c>
      <c r="CP169" s="114">
        <f t="shared" si="680"/>
        <v>0</v>
      </c>
      <c r="CQ169" s="114">
        <f t="shared" si="681"/>
        <v>0</v>
      </c>
      <c r="CR169" s="114">
        <f t="shared" si="682"/>
        <v>0</v>
      </c>
      <c r="CS169" s="114">
        <f t="shared" si="683"/>
        <v>0</v>
      </c>
      <c r="CT169" s="114">
        <f t="shared" si="684"/>
        <v>0</v>
      </c>
      <c r="CU169" s="114">
        <f t="shared" si="685"/>
        <v>0</v>
      </c>
      <c r="CV169" s="114">
        <f t="shared" si="686"/>
        <v>0</v>
      </c>
      <c r="CW169" s="114">
        <f t="shared" si="687"/>
        <v>0</v>
      </c>
      <c r="CX169" s="114">
        <f t="shared" si="688"/>
        <v>0</v>
      </c>
      <c r="CY169" s="114">
        <f t="shared" si="689"/>
        <v>0</v>
      </c>
      <c r="CZ169" s="114">
        <f t="shared" si="690"/>
        <v>0</v>
      </c>
      <c r="DA169" s="114">
        <f t="shared" si="691"/>
        <v>0</v>
      </c>
    </row>
    <row r="170" spans="1:105">
      <c r="B170" s="15"/>
      <c r="I170" s="2">
        <v>8</v>
      </c>
      <c r="J170">
        <f t="shared" si="699"/>
        <v>0</v>
      </c>
      <c r="K170">
        <f t="shared" si="700"/>
        <v>0</v>
      </c>
      <c r="L170">
        <f t="shared" si="696"/>
        <v>0</v>
      </c>
      <c r="M170">
        <f t="shared" si="701"/>
        <v>1</v>
      </c>
      <c r="N170">
        <f t="shared" si="697"/>
        <v>0</v>
      </c>
      <c r="O170">
        <f t="shared" si="702"/>
        <v>0</v>
      </c>
      <c r="P170">
        <f t="shared" si="698"/>
        <v>0</v>
      </c>
      <c r="Q170">
        <f t="shared" si="703"/>
        <v>0</v>
      </c>
      <c r="R170" s="17">
        <f t="shared" si="704"/>
        <v>0</v>
      </c>
      <c r="S170" s="17">
        <f t="shared" si="705"/>
        <v>1</v>
      </c>
      <c r="T170" s="163">
        <f>IF(Z170&gt;0,FLOOR(MAX(T$130:T169)+1,1),T169+0.001)</f>
        <v>12.011999999999993</v>
      </c>
      <c r="U170">
        <v>41</v>
      </c>
      <c r="V170" s="110">
        <v>3</v>
      </c>
      <c r="W170" s="110"/>
      <c r="X170" s="110">
        <f>B8</f>
        <v>0</v>
      </c>
      <c r="Y170" s="110">
        <f>IF(KOHILASKENTA!R36&gt;0,KOHILASKENTA!R36,KOHILASKENTA!R47)</f>
        <v>0</v>
      </c>
      <c r="Z170" s="114">
        <f>FLOOR(KOHILASKENTA!U23,0.5)</f>
        <v>0</v>
      </c>
      <c r="AA170" s="110">
        <f>IF(KOHILASKENTA!W23&gt;0,"L",IF(KOHILASKENTA!X23&gt;0,"R",0))</f>
        <v>0</v>
      </c>
      <c r="AB170" s="110">
        <f>FLOOR(IF(KOHILASKENTA!V36&gt;0,KOHILASKENTA!X36,KOHILASKENTA!X47),0.5)</f>
        <v>0</v>
      </c>
      <c r="AC170" s="115">
        <f>IF(KOHILASKENTA!Y8+KOHILASKENTA!Z8&gt;0,"F",IF(KOHILASKENTA!W23+KOHILASKENTA!X23-KOHILASKENTA!AD8=1,"S",0))</f>
        <v>0</v>
      </c>
      <c r="AD170" s="114">
        <f>FLOOR(KOHILASKENTA!Y23,0.5)</f>
        <v>0</v>
      </c>
      <c r="AE170" s="110">
        <f>IF(KOHILASKENTA!AA23&gt;0,"L",IF(KOHILASKENTA!AB23&gt;0,"R",0))</f>
        <v>0</v>
      </c>
      <c r="AF170" s="110">
        <f>FLOOR(IF(KOHILASKENTA!Z36&gt;0,KOHILASKENTA!AB36,KOHILASKENTA!AB47),0.5)</f>
        <v>0</v>
      </c>
      <c r="AG170" s="115">
        <f>IF(KOHILASKENTA!AC8+KOHILASKENTA!AD8&gt;0,"F",IF(KOHILASKENTA!AA23+KOHILASKENTA!AB23-KOHILASKENTA!Y8-KOHILASKENTA!AH8=1,"S",0))</f>
        <v>0</v>
      </c>
      <c r="AH170" s="114">
        <f>FLOOR(KOHILASKENTA!AC23,0.5)</f>
        <v>0</v>
      </c>
      <c r="AI170" s="110">
        <f>IF(KOHILASKENTA!AE23&gt;0,"L",IF(KOHILASKENTA!AF23&gt;0,"R",0))</f>
        <v>0</v>
      </c>
      <c r="AJ170" s="110">
        <f>FLOOR(IF(KOHILASKENTA!AD36&gt;0,KOHILASKENTA!AF36,KOHILASKENTA!AF47),0.5)</f>
        <v>0</v>
      </c>
      <c r="AK170" s="115">
        <f>IF(KOHILASKENTA!AG8+KOHILASKENTA!AH8&gt;0,"F",IF(KOHILASKENTA!AE23+KOHILASKENTA!AF23-KOHILASKENTA!AC8-KOHILASKENTA!AL8=1,"S",0))</f>
        <v>0</v>
      </c>
      <c r="AL170" s="114">
        <f>FLOOR(KOHILASKENTA!AG23,0.5)</f>
        <v>0</v>
      </c>
      <c r="AM170" s="110">
        <f>IF(KOHILASKENTA!AI23&gt;0,"L",IF(KOHILASKENTA!AJ23&gt;0,"R",0))</f>
        <v>0</v>
      </c>
      <c r="AN170" s="110">
        <f>FLOOR(IF(KOHILASKENTA!AH36&gt;0,KOHILASKENTA!AJ36,KOHILASKENTA!AJ47),0.5)</f>
        <v>0</v>
      </c>
      <c r="AO170" s="115">
        <f>IF(KOHILASKENTA!AK8+KOHILASKENTA!AL8&gt;0,"F",IF(KOHILASKENTA!AI23+KOHILASKENTA!AJ23-KOHILASKENTA!AG8-KOHILASKENTA!AP8=1,"S",0))</f>
        <v>0</v>
      </c>
      <c r="AP170" s="114">
        <f>FLOOR(KOHILASKENTA!AK23,0.5)</f>
        <v>0</v>
      </c>
      <c r="AQ170" s="110">
        <f>IF(KOHILASKENTA!AM23&gt;0,"L",IF(KOHILASKENTA!AN23&gt;0,"R",0))</f>
        <v>0</v>
      </c>
      <c r="AR170" s="110">
        <f>FLOOR(IF(KOHILASKENTA!AL36&gt;0,KOHILASKENTA!AN36,KOHILASKENTA!AN47),0.5)</f>
        <v>0</v>
      </c>
      <c r="AS170" s="115">
        <f>IF(KOHILASKENTA!AO8+KOHILASKENTA!AP8&gt;0,"F",IF(KOHILASKENTA!AM23+KOHILASKENTA!AN23-KOHILASKENTA!AK8-KOHILASKENTA!AT8=1,"S",0))</f>
        <v>0</v>
      </c>
      <c r="AT170" s="114">
        <f>FLOOR(KOHILASKENTA!AO23,0.5)</f>
        <v>0</v>
      </c>
      <c r="AU170" s="110">
        <f>IF(KOHILASKENTA!AQ23&gt;0,"L",IF(KOHILASKENTA!AR23&gt;0,"R",0))</f>
        <v>0</v>
      </c>
      <c r="AV170" s="110">
        <f>FLOOR(IF(KOHILASKENTA!AP36&gt;0,KOHILASKENTA!AR36,KOHILASKENTA!AR47),0.5)</f>
        <v>0</v>
      </c>
      <c r="AW170" s="115">
        <f>IF(KOHILASKENTA!AS8+KOHILASKENTA!AT8&gt;0,"F",IF(KOHILASKENTA!AQ23+KOHILASKENTA!AR23-KOHILASKENTA!AO8-KOHILASKENTA!AX8=1,"S",0))</f>
        <v>0</v>
      </c>
      <c r="AX170" s="114">
        <f>FLOOR(KOHILASKENTA!AS23,0.5)</f>
        <v>0</v>
      </c>
      <c r="AY170" s="110">
        <f>IF(KOHILASKENTA!AU23&gt;0,"L",IF(KOHILASKENTA!AV23&gt;0,"R",0))</f>
        <v>0</v>
      </c>
      <c r="AZ170" s="110">
        <f>FLOOR(IF(KOHILASKENTA!AT36&gt;0,KOHILASKENTA!AV36,KOHILASKENTA!AV47),0.5)</f>
        <v>0</v>
      </c>
      <c r="BA170" s="115">
        <f>IF(KOHILASKENTA!AW8+KOHILASKENTA!AX8&gt;0,"F",IF(KOHILASKENTA!AU23+KOHILASKENTA!AV23-KOHILASKENTA!AS8-KOHILASKENTA!BB8=1,"S",0))</f>
        <v>0</v>
      </c>
      <c r="BB170" s="114">
        <f>FLOOR(KOHILASKENTA!AW23,0.5)</f>
        <v>0</v>
      </c>
      <c r="BC170" s="110">
        <f>IF(KOHILASKENTA!AY23&gt;0,"L",IF(KOHILASKENTA!AZ23&gt;0,"R",0))</f>
        <v>0</v>
      </c>
      <c r="BD170" s="110">
        <f>FLOOR(IF(KOHILASKENTA!AX36&gt;0,KOHILASKENTA!AZ36,KOHILASKENTA!AZ47),0.5)</f>
        <v>0</v>
      </c>
      <c r="BE170" s="115">
        <f>IF(KOHILASKENTA!BA8+KOHILASKENTA!BB8&gt;0,"F",IF(KOHILASKENTA!AY23+KOHILASKENTA!AZ23-KOHILASKENTA!AW8-KOHILASKENTA!BF8=1,"S",0))</f>
        <v>0</v>
      </c>
      <c r="BF170" s="114">
        <f>FLOOR(KOHILASKENTA!BA23,0.5)</f>
        <v>0</v>
      </c>
      <c r="BG170" s="110">
        <f>IF(KOHILASKENTA!BC23&gt;0,"L",IF(KOHILASKENTA!BD23&gt;0,"R",0))</f>
        <v>0</v>
      </c>
      <c r="BH170" s="110">
        <f>FLOOR(IF(KOHILASKENTA!BB36&gt;0,KOHILASKENTA!BD36,KOHILASKENTA!BD47),0.5)</f>
        <v>0</v>
      </c>
      <c r="BI170" s="115">
        <f>IF(KOHILASKENTA!BE8+KOHILASKENTA!BF8&gt;0,"F",IF(KOHILASKENTA!BC23+KOHILASKENTA!BD23-KOHILASKENTA!BA8-KOHILASKENTA!BJ8=1,"S",0))</f>
        <v>0</v>
      </c>
      <c r="BJ170" s="114">
        <f>FLOOR(KOHILASKENTA!BE23,0.5)</f>
        <v>0</v>
      </c>
      <c r="BK170" s="110">
        <f>IF(KOHILASKENTA!BG23&gt;0,"L",IF(KOHILASKENTA!BH23&gt;0,"R",0))</f>
        <v>0</v>
      </c>
      <c r="BL170" s="110">
        <f>FLOOR(IF(KOHILASKENTA!BF36&gt;0,KOHILASKENTA!BH36,KOHILASKENTA!BH47),0.5)</f>
        <v>0</v>
      </c>
      <c r="BM170" s="115">
        <f>IF(KOHILASKENTA!BI8+KOHILASKENTA!BJ8&gt;0,"F",IF(KOHILASKENTA!BG23+KOHILASKENTA!BH23-KOHILASKENTA!BE8-KOHILASKENTA!BN8=1,"S",0))</f>
        <v>0</v>
      </c>
      <c r="BN170" s="114">
        <f>FLOOR(KOHILASKENTA!BI23,0.5)</f>
        <v>0</v>
      </c>
      <c r="BO170" s="110">
        <f>IF(KOHILASKENTA!BK23&gt;0,"L",IF(KOHILASKENTA!BL23&gt;0,"R",0))</f>
        <v>0</v>
      </c>
      <c r="BP170" s="110">
        <f>FLOOR(IF(KOHILASKENTA!BJ36&gt;0,KOHILASKENTA!BL36,KOHILASKENTA!BL47),0.5)</f>
        <v>0</v>
      </c>
      <c r="BQ170" s="115">
        <f>IF(KOHILASKENTA!BM8+KOHILASKENTA!BN8&gt;0,"F",IF(KOHILASKENTA!BK23+KOHILASKENTA!BL23-KOHILASKENTA!BI8-KOHILASKENTA!BR8=1,"S",0))</f>
        <v>0</v>
      </c>
      <c r="BR170" s="114">
        <f>FLOOR(KOHILASKENTA!BM23,0.5)</f>
        <v>0</v>
      </c>
      <c r="BS170" s="110">
        <f>IF(KOHILASKENTA!BO23&gt;0,"L",IF(KOHILASKENTA!BP23&gt;0,"R",0))</f>
        <v>0</v>
      </c>
      <c r="BT170" s="110">
        <f>FLOOR(IF(KOHILASKENTA!BN36&gt;0,KOHILASKENTA!BP36,KOHILASKENTA!BP47),0.5)</f>
        <v>0</v>
      </c>
      <c r="BU170" s="115">
        <f>IF(KOHILASKENTA!BQ8+KOHILASKENTA!BR8&gt;0,"F",IF(KOHILASKENTA!BO23+KOHILASKENTA!BP23-KOHILASKENTA!BM8-KOHILASKENTA!BV8=1,"S",0))</f>
        <v>0</v>
      </c>
      <c r="BV170" s="114">
        <f>FLOOR(KOHILASKENTA!BQ23,0.5)</f>
        <v>0</v>
      </c>
      <c r="BW170" s="110">
        <f>IF(KOHILASKENTA!BS23&gt;0,"L",IF(KOHILASKENTA!BT23&gt;0,"R",0))</f>
        <v>0</v>
      </c>
      <c r="BX170" s="110">
        <f>FLOOR(IF(KOHILASKENTA!BR36&gt;0,KOHILASKENTA!BT36,KOHILASKENTA!BT47),0.5)</f>
        <v>0</v>
      </c>
      <c r="BY170" s="115">
        <f>IF(KOHILASKENTA!BU8+KOHILASKENTA!BV8&gt;0,"F",IF(KOHILASKENTA!BS23+KOHILASKENTA!BT23-KOHILASKENTA!BQ8-KOHILASKENTA!BZ8=1,"S",0))</f>
        <v>0</v>
      </c>
      <c r="BZ170" s="114">
        <f>FLOOR(KOHILASKENTA!BU23,0.5)</f>
        <v>0</v>
      </c>
      <c r="CA170" s="110">
        <f>IF(KOHILASKENTA!BW23&gt;0,"L",IF(KOHILASKENTA!BX23&gt;0,"R",0))</f>
        <v>0</v>
      </c>
      <c r="CB170" s="110">
        <f>FLOOR(IF(KOHILASKENTA!BV36&gt;0,KOHILASKENTA!BX36,KOHILASKENTA!BX47),0.5)</f>
        <v>0</v>
      </c>
      <c r="CC170" s="115">
        <f>IF(KOHILASKENTA!BY8+KOHILASKENTA!BZ8&gt;0,"F",IF(KOHILASKENTA!BW23+KOHILASKENTA!BX23-KOHILASKENTA!BU8-KOHILASKENTA!CD8=1,"S",0))</f>
        <v>0</v>
      </c>
      <c r="CD170" s="114">
        <f>FLOOR(KOHILASKENTA!BY23,0.5)</f>
        <v>0</v>
      </c>
      <c r="CE170" s="110">
        <f>IF(KOHILASKENTA!CA23&gt;0,"L",IF(KOHILASKENTA!CB23&gt;0,"R",0))</f>
        <v>0</v>
      </c>
      <c r="CF170" s="110">
        <f>FLOOR(IF(KOHILASKENTA!BZ36&gt;0,KOHILASKENTA!CB36,KOHILASKENTA!CB47),0.5)</f>
        <v>0</v>
      </c>
      <c r="CG170" s="115">
        <f>IF(KOHILASKENTA!CC8+KOHILASKENTA!CD8&gt;0,"F",IF(KOHILASKENTA!CA23+KOHILASKENTA!CB23-KOHILASKENTA!BY8-KOHILASKENTA!CH8=1,"S",0))</f>
        <v>0</v>
      </c>
      <c r="CH170" s="114">
        <f>FLOOR(KOHILASKENTA!CC23,0.5)</f>
        <v>0</v>
      </c>
      <c r="CI170" s="110">
        <f>IF(KOHILASKENTA!CE23&gt;0,"L",IF(KOHILASKENTA!CF23&gt;0,"R",0))</f>
        <v>0</v>
      </c>
      <c r="CJ170" s="110">
        <f>FLOOR(IF(KOHILASKENTA!CD36&gt;0,KOHILASKENTA!CF36,KOHILASKENTA!CF47),0.5)</f>
        <v>0</v>
      </c>
      <c r="CK170" s="115">
        <f>IF(KOHILASKENTA!CG8+KOHILASKENTA!CH8&gt;0,"F",IF(KOHILASKENTA!CE23+KOHILASKENTA!CF23-KOHILASKENTA!CC8-KOHILASKENTA!CL8=1,"S",0))</f>
        <v>0</v>
      </c>
      <c r="CL170" s="114">
        <f>FLOOR(KOHILASKENTA!CG23,0.5)</f>
        <v>0</v>
      </c>
      <c r="CM170" s="110">
        <f>IF(KOHILASKENTA!CI23&gt;0,"L",IF(KOHILASKENTA!CJ23&gt;0,"R",0))</f>
        <v>0</v>
      </c>
      <c r="CN170" s="110">
        <f>FLOOR(IF(KOHILASKENTA!CH36&gt;0,KOHILASKENTA!CJ36,KOHILASKENTA!CJ47),0.5)</f>
        <v>0</v>
      </c>
      <c r="CO170" s="115">
        <f>IF(KOHILASKENTA!CK8+KOHILASKENTA!CL8&gt;0,"F",IF(KOHILASKENTA!CI23+KOHILASKENTA!CJ23-KOHILASKENTA!CG8-KOHILASKENTA!CP8=1,"S",0))</f>
        <v>0</v>
      </c>
      <c r="CP170" s="114">
        <f>FLOOR(KOHILASKENTA!CK23,0.5)</f>
        <v>0</v>
      </c>
      <c r="CQ170" s="110">
        <f>IF(KOHILASKENTA!CM23&gt;0,"L",IF(KOHILASKENTA!CN23&gt;0,"R",0))</f>
        <v>0</v>
      </c>
      <c r="CR170" s="110">
        <f>FLOOR(IF(KOHILASKENTA!CL36&gt;0,KOHILASKENTA!CN36,KOHILASKENTA!CN47),0.5)</f>
        <v>0</v>
      </c>
      <c r="CS170" s="115">
        <f>IF(KOHILASKENTA!CO8+KOHILASKENTA!CP8&gt;0,"F",IF(KOHILASKENTA!CM23+KOHILASKENTA!CN23-KOHILASKENTA!CK8-KOHILASKENTA!CT8=1,"S",0))</f>
        <v>0</v>
      </c>
      <c r="CT170" s="114">
        <f>FLOOR(KOHILASKENTA!CO23,0.5)</f>
        <v>0</v>
      </c>
      <c r="CU170" s="110">
        <f>IF(KOHILASKENTA!CQ23&gt;0,"L",IF(KOHILASKENTA!CR23&gt;0,"R",0))</f>
        <v>0</v>
      </c>
      <c r="CV170" s="110">
        <f>FLOOR(IF(KOHILASKENTA!CP36&gt;0,KOHILASKENTA!CR36,KOHILASKENTA!CR47),0.5)</f>
        <v>0</v>
      </c>
      <c r="CW170" s="115">
        <f>IF(KOHILASKENTA!CS8+KOHILASKENTA!CT8&gt;0,"F",IF(KOHILASKENTA!CQ23+KOHILASKENTA!CR23-KOHILASKENTA!CO8-KOHILASKENTA!CX8=1,"S",0))</f>
        <v>0</v>
      </c>
      <c r="CX170" s="114">
        <f>FLOOR(KOHILASKENTA!CS23,0.5)</f>
        <v>0</v>
      </c>
      <c r="CY170" s="110">
        <f>IF(KOHILASKENTA!CU23&gt;0,"L",IF(KOHILASKENTA!CV23&gt;0,"R",0))</f>
        <v>0</v>
      </c>
      <c r="CZ170" s="110">
        <f>IF(KOHILASKENTA!CT36&gt;0,KOHILASKENTA!CV36,KOHILASKENTA!CV47)</f>
        <v>0</v>
      </c>
      <c r="DA170" s="115">
        <f>IF(KOHILASKENTA!CW8+KOHILASKENTA!CX8&gt;0,"F",IF(KOHILASKENTA!CU23+KOHILASKENTA!CV23-KOHILASKENTA!CS8-KOHILASKENTA!DB8=1,"S",0))</f>
        <v>0</v>
      </c>
    </row>
    <row r="171" spans="1:105">
      <c r="C171" s="5" t="s">
        <v>427</v>
      </c>
      <c r="E171" s="46" t="s">
        <v>423</v>
      </c>
      <c r="I171" s="2">
        <v>9</v>
      </c>
      <c r="J171">
        <f t="shared" si="699"/>
        <v>0</v>
      </c>
      <c r="K171">
        <f t="shared" si="700"/>
        <v>0</v>
      </c>
      <c r="L171">
        <f t="shared" si="696"/>
        <v>0</v>
      </c>
      <c r="M171">
        <f t="shared" si="701"/>
        <v>1</v>
      </c>
      <c r="N171">
        <f t="shared" si="697"/>
        <v>0</v>
      </c>
      <c r="O171">
        <f t="shared" si="702"/>
        <v>0</v>
      </c>
      <c r="P171">
        <f t="shared" si="698"/>
        <v>0</v>
      </c>
      <c r="Q171">
        <f t="shared" si="703"/>
        <v>0</v>
      </c>
      <c r="R171" s="17">
        <f t="shared" si="704"/>
        <v>0</v>
      </c>
      <c r="S171" s="17">
        <f t="shared" si="705"/>
        <v>1</v>
      </c>
      <c r="T171" s="163">
        <f>IF(Z171&gt;0,FLOOR(MAX(T$130:T170)+1,1),T170+0.001)</f>
        <v>12.012999999999993</v>
      </c>
      <c r="U171">
        <v>42</v>
      </c>
      <c r="V171" s="110">
        <v>3</v>
      </c>
      <c r="W171" s="110"/>
      <c r="X171" s="110">
        <f>IF(Y171&gt;0,X170,0)</f>
        <v>0</v>
      </c>
      <c r="Y171" s="110">
        <f>IF(Z171&gt;0,Y170,0)</f>
        <v>0</v>
      </c>
      <c r="Z171" s="114">
        <f>AD170</f>
        <v>0</v>
      </c>
      <c r="AA171" s="114">
        <f t="shared" ref="AA171:AA189" si="706">AE170</f>
        <v>0</v>
      </c>
      <c r="AB171" s="114">
        <f t="shared" ref="AB171:AB189" si="707">AF170</f>
        <v>0</v>
      </c>
      <c r="AC171" s="114">
        <f t="shared" ref="AC171:AC189" si="708">AG170</f>
        <v>0</v>
      </c>
      <c r="AD171" s="114">
        <f t="shared" ref="AD171:AD189" si="709">AH170</f>
        <v>0</v>
      </c>
      <c r="AE171" s="114">
        <f t="shared" ref="AE171:AE189" si="710">AI170</f>
        <v>0</v>
      </c>
      <c r="AF171" s="114">
        <f t="shared" ref="AF171:AF189" si="711">AJ170</f>
        <v>0</v>
      </c>
      <c r="AG171" s="114">
        <f t="shared" ref="AG171:AG189" si="712">AK170</f>
        <v>0</v>
      </c>
      <c r="AH171" s="114">
        <f t="shared" ref="AH171:AH189" si="713">AL170</f>
        <v>0</v>
      </c>
      <c r="AI171" s="114">
        <f t="shared" ref="AI171:AI189" si="714">AM170</f>
        <v>0</v>
      </c>
      <c r="AJ171" s="114">
        <f t="shared" ref="AJ171:AJ189" si="715">AN170</f>
        <v>0</v>
      </c>
      <c r="AK171" s="114">
        <f t="shared" ref="AK171:AK189" si="716">AO170</f>
        <v>0</v>
      </c>
      <c r="AL171" s="114">
        <f t="shared" ref="AL171:AL189" si="717">AP170</f>
        <v>0</v>
      </c>
      <c r="AM171" s="114">
        <f t="shared" ref="AM171:AM189" si="718">AQ170</f>
        <v>0</v>
      </c>
      <c r="AN171" s="114">
        <f t="shared" ref="AN171:AN189" si="719">AR170</f>
        <v>0</v>
      </c>
      <c r="AO171" s="114">
        <f t="shared" ref="AO171:AO189" si="720">AS170</f>
        <v>0</v>
      </c>
      <c r="AP171" s="114">
        <f t="shared" ref="AP171:AP189" si="721">AT170</f>
        <v>0</v>
      </c>
      <c r="AQ171" s="114">
        <f t="shared" ref="AQ171:AQ189" si="722">AU170</f>
        <v>0</v>
      </c>
      <c r="AR171" s="114">
        <f t="shared" ref="AR171:AR189" si="723">AV170</f>
        <v>0</v>
      </c>
      <c r="AS171" s="114">
        <f t="shared" ref="AS171:AS189" si="724">AW170</f>
        <v>0</v>
      </c>
      <c r="AT171" s="114">
        <f t="shared" ref="AT171:AT189" si="725">AX170</f>
        <v>0</v>
      </c>
      <c r="AU171" s="114">
        <f t="shared" ref="AU171:AU189" si="726">AY170</f>
        <v>0</v>
      </c>
      <c r="AV171" s="114">
        <f t="shared" ref="AV171:AV189" si="727">AZ170</f>
        <v>0</v>
      </c>
      <c r="AW171" s="114">
        <f t="shared" ref="AW171:AW189" si="728">BA170</f>
        <v>0</v>
      </c>
      <c r="AX171" s="114">
        <f t="shared" ref="AX171:AX189" si="729">BB170</f>
        <v>0</v>
      </c>
      <c r="AY171" s="114">
        <f t="shared" ref="AY171:AY189" si="730">BC170</f>
        <v>0</v>
      </c>
      <c r="AZ171" s="114">
        <f t="shared" ref="AZ171:AZ189" si="731">BD170</f>
        <v>0</v>
      </c>
      <c r="BA171" s="114">
        <f t="shared" ref="BA171:BA189" si="732">BE170</f>
        <v>0</v>
      </c>
      <c r="BB171" s="114">
        <f t="shared" ref="BB171:BB189" si="733">BF170</f>
        <v>0</v>
      </c>
      <c r="BC171" s="114">
        <f t="shared" ref="BC171:BC189" si="734">BG170</f>
        <v>0</v>
      </c>
      <c r="BD171" s="114">
        <f t="shared" ref="BD171:BD189" si="735">BH170</f>
        <v>0</v>
      </c>
      <c r="BE171" s="114">
        <f t="shared" ref="BE171:BE189" si="736">BI170</f>
        <v>0</v>
      </c>
      <c r="BF171" s="114">
        <f t="shared" ref="BF171:BF189" si="737">BJ170</f>
        <v>0</v>
      </c>
      <c r="BG171" s="114">
        <f t="shared" ref="BG171:BG189" si="738">BK170</f>
        <v>0</v>
      </c>
      <c r="BH171" s="114">
        <f t="shared" ref="BH171:BH189" si="739">BL170</f>
        <v>0</v>
      </c>
      <c r="BI171" s="114">
        <f t="shared" ref="BI171:BI189" si="740">BM170</f>
        <v>0</v>
      </c>
      <c r="BJ171" s="114">
        <f t="shared" ref="BJ171:BJ189" si="741">BN170</f>
        <v>0</v>
      </c>
      <c r="BK171" s="114">
        <f t="shared" ref="BK171:BK189" si="742">BO170</f>
        <v>0</v>
      </c>
      <c r="BL171" s="114">
        <f t="shared" ref="BL171:BL189" si="743">BP170</f>
        <v>0</v>
      </c>
      <c r="BM171" s="114">
        <f t="shared" ref="BM171:BM189" si="744">BQ170</f>
        <v>0</v>
      </c>
      <c r="BN171" s="114">
        <f t="shared" ref="BN171:BN189" si="745">BR170</f>
        <v>0</v>
      </c>
      <c r="BO171" s="114">
        <f t="shared" ref="BO171:BO189" si="746">BS170</f>
        <v>0</v>
      </c>
      <c r="BP171" s="114">
        <f t="shared" ref="BP171:BP189" si="747">BT170</f>
        <v>0</v>
      </c>
      <c r="BQ171" s="114">
        <f t="shared" ref="BQ171:BQ189" si="748">BU170</f>
        <v>0</v>
      </c>
      <c r="BR171" s="114">
        <f t="shared" ref="BR171:BR189" si="749">BV170</f>
        <v>0</v>
      </c>
      <c r="BS171" s="114">
        <f t="shared" ref="BS171:BS189" si="750">BW170</f>
        <v>0</v>
      </c>
      <c r="BT171" s="114">
        <f t="shared" ref="BT171:BT189" si="751">BX170</f>
        <v>0</v>
      </c>
      <c r="BU171" s="114">
        <f t="shared" ref="BU171:BU189" si="752">BY170</f>
        <v>0</v>
      </c>
      <c r="BV171" s="114">
        <f t="shared" ref="BV171:BV189" si="753">BZ170</f>
        <v>0</v>
      </c>
      <c r="BW171" s="114">
        <f t="shared" ref="BW171:BW189" si="754">CA170</f>
        <v>0</v>
      </c>
      <c r="BX171" s="114">
        <f t="shared" ref="BX171:BX189" si="755">CB170</f>
        <v>0</v>
      </c>
      <c r="BY171" s="114">
        <f t="shared" ref="BY171:BY189" si="756">CC170</f>
        <v>0</v>
      </c>
      <c r="BZ171" s="114">
        <f t="shared" ref="BZ171:BZ189" si="757">CD170</f>
        <v>0</v>
      </c>
      <c r="CA171" s="114">
        <f t="shared" ref="CA171:CA189" si="758">CE170</f>
        <v>0</v>
      </c>
      <c r="CB171" s="114">
        <f t="shared" ref="CB171:CB189" si="759">CF170</f>
        <v>0</v>
      </c>
      <c r="CC171" s="114">
        <f t="shared" ref="CC171:CC189" si="760">CG170</f>
        <v>0</v>
      </c>
      <c r="CD171" s="114">
        <f t="shared" ref="CD171:CD189" si="761">CH170</f>
        <v>0</v>
      </c>
      <c r="CE171" s="114">
        <f t="shared" ref="CE171:CE189" si="762">CI170</f>
        <v>0</v>
      </c>
      <c r="CF171" s="114">
        <f t="shared" ref="CF171:CF189" si="763">CJ170</f>
        <v>0</v>
      </c>
      <c r="CG171" s="114">
        <f t="shared" ref="CG171:CG189" si="764">CK170</f>
        <v>0</v>
      </c>
      <c r="CH171" s="114">
        <f t="shared" ref="CH171:CH189" si="765">CL170</f>
        <v>0</v>
      </c>
      <c r="CI171" s="114">
        <f t="shared" ref="CI171:CI189" si="766">CM170</f>
        <v>0</v>
      </c>
      <c r="CJ171" s="114">
        <f t="shared" ref="CJ171:CJ189" si="767">CN170</f>
        <v>0</v>
      </c>
      <c r="CK171" s="114">
        <f t="shared" ref="CK171:CK189" si="768">CO170</f>
        <v>0</v>
      </c>
      <c r="CL171" s="114">
        <f t="shared" ref="CL171:CL189" si="769">CP170</f>
        <v>0</v>
      </c>
      <c r="CM171" s="114">
        <f t="shared" ref="CM171:CM189" si="770">CQ170</f>
        <v>0</v>
      </c>
      <c r="CN171" s="114">
        <f t="shared" ref="CN171:CN189" si="771">CR170</f>
        <v>0</v>
      </c>
      <c r="CO171" s="114">
        <f t="shared" ref="CO171:CO189" si="772">CS170</f>
        <v>0</v>
      </c>
      <c r="CP171" s="114">
        <f t="shared" ref="CP171:CP189" si="773">CT170</f>
        <v>0</v>
      </c>
      <c r="CQ171" s="114">
        <f t="shared" ref="CQ171:CQ189" si="774">CU170</f>
        <v>0</v>
      </c>
      <c r="CR171" s="114">
        <f t="shared" ref="CR171:CR189" si="775">CV170</f>
        <v>0</v>
      </c>
      <c r="CS171" s="114">
        <f t="shared" ref="CS171:CS189" si="776">CW170</f>
        <v>0</v>
      </c>
      <c r="CT171" s="114">
        <f t="shared" ref="CT171:CT189" si="777">CX170</f>
        <v>0</v>
      </c>
      <c r="CU171" s="114">
        <f t="shared" ref="CU171:CU189" si="778">CY170</f>
        <v>0</v>
      </c>
      <c r="CV171" s="114">
        <f t="shared" ref="CV171:CV189" si="779">CZ170</f>
        <v>0</v>
      </c>
      <c r="CW171" s="114">
        <f t="shared" ref="CW171:CW189" si="780">DA170</f>
        <v>0</v>
      </c>
      <c r="CX171" s="114">
        <f t="shared" ref="CX171:CX189" si="781">DB170</f>
        <v>0</v>
      </c>
      <c r="CY171" s="114">
        <f t="shared" ref="CY171:CY189" si="782">DC170</f>
        <v>0</v>
      </c>
      <c r="CZ171" s="114">
        <f t="shared" ref="CZ171:CZ189" si="783">DD170</f>
        <v>0</v>
      </c>
      <c r="DA171" s="114">
        <f t="shared" ref="DA171:DA189" si="784">DE170</f>
        <v>0</v>
      </c>
    </row>
    <row r="172" spans="1:105">
      <c r="A172" t="s">
        <v>428</v>
      </c>
      <c r="B172" t="s">
        <v>429</v>
      </c>
      <c r="C172" s="5" t="s">
        <v>430</v>
      </c>
      <c r="D172" t="s">
        <v>431</v>
      </c>
      <c r="E172">
        <f>J6*L6</f>
        <v>0</v>
      </c>
      <c r="F172">
        <f>K6*J7</f>
        <v>0</v>
      </c>
      <c r="I172" s="2">
        <v>10</v>
      </c>
      <c r="J172">
        <f t="shared" si="699"/>
        <v>0</v>
      </c>
      <c r="K172">
        <f t="shared" si="700"/>
        <v>0</v>
      </c>
      <c r="L172">
        <f t="shared" si="696"/>
        <v>0</v>
      </c>
      <c r="M172">
        <f t="shared" si="701"/>
        <v>1</v>
      </c>
      <c r="N172">
        <f t="shared" si="697"/>
        <v>0</v>
      </c>
      <c r="O172">
        <f t="shared" si="702"/>
        <v>0</v>
      </c>
      <c r="P172">
        <f t="shared" si="698"/>
        <v>0</v>
      </c>
      <c r="Q172">
        <f t="shared" si="703"/>
        <v>0</v>
      </c>
      <c r="R172" s="17">
        <f t="shared" si="704"/>
        <v>0</v>
      </c>
      <c r="S172" s="17">
        <f t="shared" si="705"/>
        <v>1</v>
      </c>
      <c r="T172" s="163">
        <f>IF(Z172&gt;0,FLOOR(MAX(T$130:T171)+1,1),T171+0.001)</f>
        <v>12.013999999999992</v>
      </c>
      <c r="U172">
        <v>43</v>
      </c>
      <c r="V172" s="110">
        <v>3</v>
      </c>
      <c r="W172" s="110"/>
      <c r="X172" s="110">
        <f t="shared" ref="X172:X189" si="785">IF(Y172&gt;0,X171,0)</f>
        <v>0</v>
      </c>
      <c r="Y172" s="110">
        <f t="shared" ref="Y172:Y189" si="786">IF(Z172&gt;0,Y171,0)</f>
        <v>0</v>
      </c>
      <c r="Z172" s="114">
        <f t="shared" ref="Z172:Z189" si="787">AD171</f>
        <v>0</v>
      </c>
      <c r="AA172" s="114">
        <f t="shared" si="706"/>
        <v>0</v>
      </c>
      <c r="AB172" s="114">
        <f t="shared" si="707"/>
        <v>0</v>
      </c>
      <c r="AC172" s="114">
        <f t="shared" si="708"/>
        <v>0</v>
      </c>
      <c r="AD172" s="114">
        <f t="shared" si="709"/>
        <v>0</v>
      </c>
      <c r="AE172" s="114">
        <f t="shared" si="710"/>
        <v>0</v>
      </c>
      <c r="AF172" s="114">
        <f t="shared" si="711"/>
        <v>0</v>
      </c>
      <c r="AG172" s="114">
        <f t="shared" si="712"/>
        <v>0</v>
      </c>
      <c r="AH172" s="114">
        <f t="shared" si="713"/>
        <v>0</v>
      </c>
      <c r="AI172" s="114">
        <f t="shared" si="714"/>
        <v>0</v>
      </c>
      <c r="AJ172" s="114">
        <f t="shared" si="715"/>
        <v>0</v>
      </c>
      <c r="AK172" s="114">
        <f t="shared" si="716"/>
        <v>0</v>
      </c>
      <c r="AL172" s="114">
        <f t="shared" si="717"/>
        <v>0</v>
      </c>
      <c r="AM172" s="114">
        <f t="shared" si="718"/>
        <v>0</v>
      </c>
      <c r="AN172" s="114">
        <f t="shared" si="719"/>
        <v>0</v>
      </c>
      <c r="AO172" s="114">
        <f t="shared" si="720"/>
        <v>0</v>
      </c>
      <c r="AP172" s="114">
        <f t="shared" si="721"/>
        <v>0</v>
      </c>
      <c r="AQ172" s="114">
        <f t="shared" si="722"/>
        <v>0</v>
      </c>
      <c r="AR172" s="114">
        <f t="shared" si="723"/>
        <v>0</v>
      </c>
      <c r="AS172" s="114">
        <f t="shared" si="724"/>
        <v>0</v>
      </c>
      <c r="AT172" s="114">
        <f t="shared" si="725"/>
        <v>0</v>
      </c>
      <c r="AU172" s="114">
        <f t="shared" si="726"/>
        <v>0</v>
      </c>
      <c r="AV172" s="114">
        <f t="shared" si="727"/>
        <v>0</v>
      </c>
      <c r="AW172" s="114">
        <f t="shared" si="728"/>
        <v>0</v>
      </c>
      <c r="AX172" s="114">
        <f t="shared" si="729"/>
        <v>0</v>
      </c>
      <c r="AY172" s="114">
        <f t="shared" si="730"/>
        <v>0</v>
      </c>
      <c r="AZ172" s="114">
        <f t="shared" si="731"/>
        <v>0</v>
      </c>
      <c r="BA172" s="114">
        <f t="shared" si="732"/>
        <v>0</v>
      </c>
      <c r="BB172" s="114">
        <f t="shared" si="733"/>
        <v>0</v>
      </c>
      <c r="BC172" s="114">
        <f t="shared" si="734"/>
        <v>0</v>
      </c>
      <c r="BD172" s="114">
        <f t="shared" si="735"/>
        <v>0</v>
      </c>
      <c r="BE172" s="114">
        <f t="shared" si="736"/>
        <v>0</v>
      </c>
      <c r="BF172" s="114">
        <f t="shared" si="737"/>
        <v>0</v>
      </c>
      <c r="BG172" s="114">
        <f t="shared" si="738"/>
        <v>0</v>
      </c>
      <c r="BH172" s="114">
        <f t="shared" si="739"/>
        <v>0</v>
      </c>
      <c r="BI172" s="114">
        <f t="shared" si="740"/>
        <v>0</v>
      </c>
      <c r="BJ172" s="114">
        <f t="shared" si="741"/>
        <v>0</v>
      </c>
      <c r="BK172" s="114">
        <f t="shared" si="742"/>
        <v>0</v>
      </c>
      <c r="BL172" s="114">
        <f t="shared" si="743"/>
        <v>0</v>
      </c>
      <c r="BM172" s="114">
        <f t="shared" si="744"/>
        <v>0</v>
      </c>
      <c r="BN172" s="114">
        <f t="shared" si="745"/>
        <v>0</v>
      </c>
      <c r="BO172" s="114">
        <f t="shared" si="746"/>
        <v>0</v>
      </c>
      <c r="BP172" s="114">
        <f t="shared" si="747"/>
        <v>0</v>
      </c>
      <c r="BQ172" s="114">
        <f t="shared" si="748"/>
        <v>0</v>
      </c>
      <c r="BR172" s="114">
        <f t="shared" si="749"/>
        <v>0</v>
      </c>
      <c r="BS172" s="114">
        <f t="shared" si="750"/>
        <v>0</v>
      </c>
      <c r="BT172" s="114">
        <f t="shared" si="751"/>
        <v>0</v>
      </c>
      <c r="BU172" s="114">
        <f t="shared" si="752"/>
        <v>0</v>
      </c>
      <c r="BV172" s="114">
        <f t="shared" si="753"/>
        <v>0</v>
      </c>
      <c r="BW172" s="114">
        <f t="shared" si="754"/>
        <v>0</v>
      </c>
      <c r="BX172" s="114">
        <f t="shared" si="755"/>
        <v>0</v>
      </c>
      <c r="BY172" s="114">
        <f t="shared" si="756"/>
        <v>0</v>
      </c>
      <c r="BZ172" s="114">
        <f t="shared" si="757"/>
        <v>0</v>
      </c>
      <c r="CA172" s="114">
        <f t="shared" si="758"/>
        <v>0</v>
      </c>
      <c r="CB172" s="114">
        <f t="shared" si="759"/>
        <v>0</v>
      </c>
      <c r="CC172" s="114">
        <f t="shared" si="760"/>
        <v>0</v>
      </c>
      <c r="CD172" s="114">
        <f t="shared" si="761"/>
        <v>0</v>
      </c>
      <c r="CE172" s="114">
        <f t="shared" si="762"/>
        <v>0</v>
      </c>
      <c r="CF172" s="114">
        <f t="shared" si="763"/>
        <v>0</v>
      </c>
      <c r="CG172" s="114">
        <f t="shared" si="764"/>
        <v>0</v>
      </c>
      <c r="CH172" s="114">
        <f t="shared" si="765"/>
        <v>0</v>
      </c>
      <c r="CI172" s="114">
        <f t="shared" si="766"/>
        <v>0</v>
      </c>
      <c r="CJ172" s="114">
        <f t="shared" si="767"/>
        <v>0</v>
      </c>
      <c r="CK172" s="114">
        <f t="shared" si="768"/>
        <v>0</v>
      </c>
      <c r="CL172" s="114">
        <f t="shared" si="769"/>
        <v>0</v>
      </c>
      <c r="CM172" s="114">
        <f t="shared" si="770"/>
        <v>0</v>
      </c>
      <c r="CN172" s="114">
        <f t="shared" si="771"/>
        <v>0</v>
      </c>
      <c r="CO172" s="114">
        <f t="shared" si="772"/>
        <v>0</v>
      </c>
      <c r="CP172" s="114">
        <f t="shared" si="773"/>
        <v>0</v>
      </c>
      <c r="CQ172" s="114">
        <f t="shared" si="774"/>
        <v>0</v>
      </c>
      <c r="CR172" s="114">
        <f t="shared" si="775"/>
        <v>0</v>
      </c>
      <c r="CS172" s="114">
        <f t="shared" si="776"/>
        <v>0</v>
      </c>
      <c r="CT172" s="114">
        <f t="shared" si="777"/>
        <v>0</v>
      </c>
      <c r="CU172" s="114">
        <f t="shared" si="778"/>
        <v>0</v>
      </c>
      <c r="CV172" s="114">
        <f t="shared" si="779"/>
        <v>0</v>
      </c>
      <c r="CW172" s="114">
        <f t="shared" si="780"/>
        <v>0</v>
      </c>
      <c r="CX172" s="114">
        <f t="shared" si="781"/>
        <v>0</v>
      </c>
      <c r="CY172" s="114">
        <f t="shared" si="782"/>
        <v>0</v>
      </c>
      <c r="CZ172" s="114">
        <f t="shared" si="783"/>
        <v>0</v>
      </c>
      <c r="DA172" s="114">
        <f t="shared" si="784"/>
        <v>0</v>
      </c>
    </row>
    <row r="173" spans="1:105">
      <c r="A173" t="str">
        <f>U6</f>
        <v>20mm (12)</v>
      </c>
      <c r="B173">
        <f t="shared" ref="B173:B181" si="788">V6</f>
        <v>0</v>
      </c>
      <c r="C173">
        <f>IF(H6+I6&gt;1,(H6+I6-1)*($J$120+$J$121),0)</f>
        <v>2</v>
      </c>
      <c r="D173">
        <f>IF(J6&gt;0,1,0)</f>
        <v>1</v>
      </c>
      <c r="E173">
        <f t="shared" ref="E173:E179" si="789">J7*L7</f>
        <v>0</v>
      </c>
      <c r="F173">
        <f t="shared" ref="F173:F179" si="790">K7*J8</f>
        <v>0</v>
      </c>
      <c r="I173" s="2">
        <v>11</v>
      </c>
      <c r="J173">
        <f t="shared" si="699"/>
        <v>0</v>
      </c>
      <c r="K173">
        <f t="shared" si="700"/>
        <v>0</v>
      </c>
      <c r="L173">
        <f t="shared" si="696"/>
        <v>0</v>
      </c>
      <c r="M173">
        <f t="shared" si="701"/>
        <v>1</v>
      </c>
      <c r="N173">
        <f t="shared" si="697"/>
        <v>0</v>
      </c>
      <c r="O173">
        <f t="shared" si="702"/>
        <v>0</v>
      </c>
      <c r="P173">
        <f t="shared" si="698"/>
        <v>0</v>
      </c>
      <c r="Q173">
        <f t="shared" si="703"/>
        <v>0</v>
      </c>
      <c r="R173" s="17">
        <f t="shared" si="704"/>
        <v>0</v>
      </c>
      <c r="S173" s="17">
        <f t="shared" si="705"/>
        <v>1</v>
      </c>
      <c r="T173" s="163">
        <f>IF(Z173&gt;0,FLOOR(MAX(T$130:T172)+1,1),T172+0.001)</f>
        <v>12.014999999999992</v>
      </c>
      <c r="U173">
        <v>44</v>
      </c>
      <c r="V173" s="110">
        <v>3</v>
      </c>
      <c r="W173" s="110"/>
      <c r="X173" s="110">
        <f t="shared" si="785"/>
        <v>0</v>
      </c>
      <c r="Y173" s="110">
        <f t="shared" si="786"/>
        <v>0</v>
      </c>
      <c r="Z173" s="114">
        <f t="shared" si="787"/>
        <v>0</v>
      </c>
      <c r="AA173" s="114">
        <f t="shared" si="706"/>
        <v>0</v>
      </c>
      <c r="AB173" s="114">
        <f t="shared" si="707"/>
        <v>0</v>
      </c>
      <c r="AC173" s="114">
        <f t="shared" si="708"/>
        <v>0</v>
      </c>
      <c r="AD173" s="114">
        <f t="shared" si="709"/>
        <v>0</v>
      </c>
      <c r="AE173" s="114">
        <f t="shared" si="710"/>
        <v>0</v>
      </c>
      <c r="AF173" s="114">
        <f t="shared" si="711"/>
        <v>0</v>
      </c>
      <c r="AG173" s="114">
        <f t="shared" si="712"/>
        <v>0</v>
      </c>
      <c r="AH173" s="114">
        <f t="shared" si="713"/>
        <v>0</v>
      </c>
      <c r="AI173" s="114">
        <f t="shared" si="714"/>
        <v>0</v>
      </c>
      <c r="AJ173" s="114">
        <f t="shared" si="715"/>
        <v>0</v>
      </c>
      <c r="AK173" s="114">
        <f t="shared" si="716"/>
        <v>0</v>
      </c>
      <c r="AL173" s="114">
        <f t="shared" si="717"/>
        <v>0</v>
      </c>
      <c r="AM173" s="114">
        <f t="shared" si="718"/>
        <v>0</v>
      </c>
      <c r="AN173" s="114">
        <f t="shared" si="719"/>
        <v>0</v>
      </c>
      <c r="AO173" s="114">
        <f t="shared" si="720"/>
        <v>0</v>
      </c>
      <c r="AP173" s="114">
        <f t="shared" si="721"/>
        <v>0</v>
      </c>
      <c r="AQ173" s="114">
        <f t="shared" si="722"/>
        <v>0</v>
      </c>
      <c r="AR173" s="114">
        <f t="shared" si="723"/>
        <v>0</v>
      </c>
      <c r="AS173" s="114">
        <f t="shared" si="724"/>
        <v>0</v>
      </c>
      <c r="AT173" s="114">
        <f t="shared" si="725"/>
        <v>0</v>
      </c>
      <c r="AU173" s="114">
        <f t="shared" si="726"/>
        <v>0</v>
      </c>
      <c r="AV173" s="114">
        <f t="shared" si="727"/>
        <v>0</v>
      </c>
      <c r="AW173" s="114">
        <f t="shared" si="728"/>
        <v>0</v>
      </c>
      <c r="AX173" s="114">
        <f t="shared" si="729"/>
        <v>0</v>
      </c>
      <c r="AY173" s="114">
        <f t="shared" si="730"/>
        <v>0</v>
      </c>
      <c r="AZ173" s="114">
        <f t="shared" si="731"/>
        <v>0</v>
      </c>
      <c r="BA173" s="114">
        <f t="shared" si="732"/>
        <v>0</v>
      </c>
      <c r="BB173" s="114">
        <f t="shared" si="733"/>
        <v>0</v>
      </c>
      <c r="BC173" s="114">
        <f t="shared" si="734"/>
        <v>0</v>
      </c>
      <c r="BD173" s="114">
        <f t="shared" si="735"/>
        <v>0</v>
      </c>
      <c r="BE173" s="114">
        <f t="shared" si="736"/>
        <v>0</v>
      </c>
      <c r="BF173" s="114">
        <f t="shared" si="737"/>
        <v>0</v>
      </c>
      <c r="BG173" s="114">
        <f t="shared" si="738"/>
        <v>0</v>
      </c>
      <c r="BH173" s="114">
        <f t="shared" si="739"/>
        <v>0</v>
      </c>
      <c r="BI173" s="114">
        <f t="shared" si="740"/>
        <v>0</v>
      </c>
      <c r="BJ173" s="114">
        <f t="shared" si="741"/>
        <v>0</v>
      </c>
      <c r="BK173" s="114">
        <f t="shared" si="742"/>
        <v>0</v>
      </c>
      <c r="BL173" s="114">
        <f t="shared" si="743"/>
        <v>0</v>
      </c>
      <c r="BM173" s="114">
        <f t="shared" si="744"/>
        <v>0</v>
      </c>
      <c r="BN173" s="114">
        <f t="shared" si="745"/>
        <v>0</v>
      </c>
      <c r="BO173" s="114">
        <f t="shared" si="746"/>
        <v>0</v>
      </c>
      <c r="BP173" s="114">
        <f t="shared" si="747"/>
        <v>0</v>
      </c>
      <c r="BQ173" s="114">
        <f t="shared" si="748"/>
        <v>0</v>
      </c>
      <c r="BR173" s="114">
        <f t="shared" si="749"/>
        <v>0</v>
      </c>
      <c r="BS173" s="114">
        <f t="shared" si="750"/>
        <v>0</v>
      </c>
      <c r="BT173" s="114">
        <f t="shared" si="751"/>
        <v>0</v>
      </c>
      <c r="BU173" s="114">
        <f t="shared" si="752"/>
        <v>0</v>
      </c>
      <c r="BV173" s="114">
        <f t="shared" si="753"/>
        <v>0</v>
      </c>
      <c r="BW173" s="114">
        <f t="shared" si="754"/>
        <v>0</v>
      </c>
      <c r="BX173" s="114">
        <f t="shared" si="755"/>
        <v>0</v>
      </c>
      <c r="BY173" s="114">
        <f t="shared" si="756"/>
        <v>0</v>
      </c>
      <c r="BZ173" s="114">
        <f t="shared" si="757"/>
        <v>0</v>
      </c>
      <c r="CA173" s="114">
        <f t="shared" si="758"/>
        <v>0</v>
      </c>
      <c r="CB173" s="114">
        <f t="shared" si="759"/>
        <v>0</v>
      </c>
      <c r="CC173" s="114">
        <f t="shared" si="760"/>
        <v>0</v>
      </c>
      <c r="CD173" s="114">
        <f t="shared" si="761"/>
        <v>0</v>
      </c>
      <c r="CE173" s="114">
        <f t="shared" si="762"/>
        <v>0</v>
      </c>
      <c r="CF173" s="114">
        <f t="shared" si="763"/>
        <v>0</v>
      </c>
      <c r="CG173" s="114">
        <f t="shared" si="764"/>
        <v>0</v>
      </c>
      <c r="CH173" s="114">
        <f t="shared" si="765"/>
        <v>0</v>
      </c>
      <c r="CI173" s="114">
        <f t="shared" si="766"/>
        <v>0</v>
      </c>
      <c r="CJ173" s="114">
        <f t="shared" si="767"/>
        <v>0</v>
      </c>
      <c r="CK173" s="114">
        <f t="shared" si="768"/>
        <v>0</v>
      </c>
      <c r="CL173" s="114">
        <f t="shared" si="769"/>
        <v>0</v>
      </c>
      <c r="CM173" s="114">
        <f t="shared" si="770"/>
        <v>0</v>
      </c>
      <c r="CN173" s="114">
        <f t="shared" si="771"/>
        <v>0</v>
      </c>
      <c r="CO173" s="114">
        <f t="shared" si="772"/>
        <v>0</v>
      </c>
      <c r="CP173" s="114">
        <f t="shared" si="773"/>
        <v>0</v>
      </c>
      <c r="CQ173" s="114">
        <f t="shared" si="774"/>
        <v>0</v>
      </c>
      <c r="CR173" s="114">
        <f t="shared" si="775"/>
        <v>0</v>
      </c>
      <c r="CS173" s="114">
        <f t="shared" si="776"/>
        <v>0</v>
      </c>
      <c r="CT173" s="114">
        <f t="shared" si="777"/>
        <v>0</v>
      </c>
      <c r="CU173" s="114">
        <f t="shared" si="778"/>
        <v>0</v>
      </c>
      <c r="CV173" s="114">
        <f t="shared" si="779"/>
        <v>0</v>
      </c>
      <c r="CW173" s="114">
        <f t="shared" si="780"/>
        <v>0</v>
      </c>
      <c r="CX173" s="114">
        <f t="shared" si="781"/>
        <v>0</v>
      </c>
      <c r="CY173" s="114">
        <f t="shared" si="782"/>
        <v>0</v>
      </c>
      <c r="CZ173" s="114">
        <f t="shared" si="783"/>
        <v>0</v>
      </c>
      <c r="DA173" s="114">
        <f t="shared" si="784"/>
        <v>0</v>
      </c>
    </row>
    <row r="174" spans="1:105">
      <c r="A174">
        <f t="shared" ref="A174:A181" si="791">U7</f>
        <v>0</v>
      </c>
      <c r="B174" t="str">
        <f t="shared" si="788"/>
        <v>20mm (12)</v>
      </c>
      <c r="C174">
        <f t="shared" ref="C174:C181" si="792">IF(H7+I7&gt;1,(H7+I7-1)*($J$120+$J$121),0)</f>
        <v>8</v>
      </c>
      <c r="D174">
        <f t="shared" ref="D174:D181" si="793">IF(J7&gt;0,1,0)</f>
        <v>0</v>
      </c>
      <c r="E174">
        <f t="shared" si="789"/>
        <v>0</v>
      </c>
      <c r="F174">
        <f t="shared" si="790"/>
        <v>0</v>
      </c>
      <c r="I174" s="2">
        <v>12</v>
      </c>
      <c r="J174">
        <f t="shared" si="699"/>
        <v>0</v>
      </c>
      <c r="K174">
        <f t="shared" si="700"/>
        <v>1</v>
      </c>
      <c r="L174">
        <f t="shared" si="696"/>
        <v>0</v>
      </c>
      <c r="M174">
        <f t="shared" si="701"/>
        <v>0</v>
      </c>
      <c r="N174">
        <f t="shared" si="697"/>
        <v>0</v>
      </c>
      <c r="O174">
        <f t="shared" si="702"/>
        <v>0</v>
      </c>
      <c r="P174">
        <f t="shared" si="698"/>
        <v>0</v>
      </c>
      <c r="Q174">
        <f t="shared" si="703"/>
        <v>1</v>
      </c>
      <c r="R174" s="17">
        <f t="shared" si="704"/>
        <v>-55</v>
      </c>
      <c r="S174" s="17">
        <f t="shared" si="705"/>
        <v>1</v>
      </c>
      <c r="T174" s="163">
        <f>IF(Z174&gt;0,FLOOR(MAX(T$130:T173)+1,1),T173+0.001)</f>
        <v>12.015999999999991</v>
      </c>
      <c r="U174">
        <v>45</v>
      </c>
      <c r="V174" s="110">
        <v>3</v>
      </c>
      <c r="W174" s="110"/>
      <c r="X174" s="110">
        <f t="shared" si="785"/>
        <v>0</v>
      </c>
      <c r="Y174" s="110">
        <f t="shared" si="786"/>
        <v>0</v>
      </c>
      <c r="Z174" s="114">
        <f t="shared" si="787"/>
        <v>0</v>
      </c>
      <c r="AA174" s="114">
        <f t="shared" si="706"/>
        <v>0</v>
      </c>
      <c r="AB174" s="114">
        <f t="shared" si="707"/>
        <v>0</v>
      </c>
      <c r="AC174" s="114">
        <f t="shared" si="708"/>
        <v>0</v>
      </c>
      <c r="AD174" s="114">
        <f t="shared" si="709"/>
        <v>0</v>
      </c>
      <c r="AE174" s="114">
        <f t="shared" si="710"/>
        <v>0</v>
      </c>
      <c r="AF174" s="114">
        <f t="shared" si="711"/>
        <v>0</v>
      </c>
      <c r="AG174" s="114">
        <f t="shared" si="712"/>
        <v>0</v>
      </c>
      <c r="AH174" s="114">
        <f t="shared" si="713"/>
        <v>0</v>
      </c>
      <c r="AI174" s="114">
        <f t="shared" si="714"/>
        <v>0</v>
      </c>
      <c r="AJ174" s="114">
        <f t="shared" si="715"/>
        <v>0</v>
      </c>
      <c r="AK174" s="114">
        <f t="shared" si="716"/>
        <v>0</v>
      </c>
      <c r="AL174" s="114">
        <f t="shared" si="717"/>
        <v>0</v>
      </c>
      <c r="AM174" s="114">
        <f t="shared" si="718"/>
        <v>0</v>
      </c>
      <c r="AN174" s="114">
        <f t="shared" si="719"/>
        <v>0</v>
      </c>
      <c r="AO174" s="114">
        <f t="shared" si="720"/>
        <v>0</v>
      </c>
      <c r="AP174" s="114">
        <f t="shared" si="721"/>
        <v>0</v>
      </c>
      <c r="AQ174" s="114">
        <f t="shared" si="722"/>
        <v>0</v>
      </c>
      <c r="AR174" s="114">
        <f t="shared" si="723"/>
        <v>0</v>
      </c>
      <c r="AS174" s="114">
        <f t="shared" si="724"/>
        <v>0</v>
      </c>
      <c r="AT174" s="114">
        <f t="shared" si="725"/>
        <v>0</v>
      </c>
      <c r="AU174" s="114">
        <f t="shared" si="726"/>
        <v>0</v>
      </c>
      <c r="AV174" s="114">
        <f t="shared" si="727"/>
        <v>0</v>
      </c>
      <c r="AW174" s="114">
        <f t="shared" si="728"/>
        <v>0</v>
      </c>
      <c r="AX174" s="114">
        <f t="shared" si="729"/>
        <v>0</v>
      </c>
      <c r="AY174" s="114">
        <f t="shared" si="730"/>
        <v>0</v>
      </c>
      <c r="AZ174" s="114">
        <f t="shared" si="731"/>
        <v>0</v>
      </c>
      <c r="BA174" s="114">
        <f t="shared" si="732"/>
        <v>0</v>
      </c>
      <c r="BB174" s="114">
        <f t="shared" si="733"/>
        <v>0</v>
      </c>
      <c r="BC174" s="114">
        <f t="shared" si="734"/>
        <v>0</v>
      </c>
      <c r="BD174" s="114">
        <f t="shared" si="735"/>
        <v>0</v>
      </c>
      <c r="BE174" s="114">
        <f t="shared" si="736"/>
        <v>0</v>
      </c>
      <c r="BF174" s="114">
        <f t="shared" si="737"/>
        <v>0</v>
      </c>
      <c r="BG174" s="114">
        <f t="shared" si="738"/>
        <v>0</v>
      </c>
      <c r="BH174" s="114">
        <f t="shared" si="739"/>
        <v>0</v>
      </c>
      <c r="BI174" s="114">
        <f t="shared" si="740"/>
        <v>0</v>
      </c>
      <c r="BJ174" s="114">
        <f t="shared" si="741"/>
        <v>0</v>
      </c>
      <c r="BK174" s="114">
        <f t="shared" si="742"/>
        <v>0</v>
      </c>
      <c r="BL174" s="114">
        <f t="shared" si="743"/>
        <v>0</v>
      </c>
      <c r="BM174" s="114">
        <f t="shared" si="744"/>
        <v>0</v>
      </c>
      <c r="BN174" s="114">
        <f t="shared" si="745"/>
        <v>0</v>
      </c>
      <c r="BO174" s="114">
        <f t="shared" si="746"/>
        <v>0</v>
      </c>
      <c r="BP174" s="114">
        <f t="shared" si="747"/>
        <v>0</v>
      </c>
      <c r="BQ174" s="114">
        <f t="shared" si="748"/>
        <v>0</v>
      </c>
      <c r="BR174" s="114">
        <f t="shared" si="749"/>
        <v>0</v>
      </c>
      <c r="BS174" s="114">
        <f t="shared" si="750"/>
        <v>0</v>
      </c>
      <c r="BT174" s="114">
        <f t="shared" si="751"/>
        <v>0</v>
      </c>
      <c r="BU174" s="114">
        <f t="shared" si="752"/>
        <v>0</v>
      </c>
      <c r="BV174" s="114">
        <f t="shared" si="753"/>
        <v>0</v>
      </c>
      <c r="BW174" s="114">
        <f t="shared" si="754"/>
        <v>0</v>
      </c>
      <c r="BX174" s="114">
        <f t="shared" si="755"/>
        <v>0</v>
      </c>
      <c r="BY174" s="114">
        <f t="shared" si="756"/>
        <v>0</v>
      </c>
      <c r="BZ174" s="114">
        <f t="shared" si="757"/>
        <v>0</v>
      </c>
      <c r="CA174" s="114">
        <f t="shared" si="758"/>
        <v>0</v>
      </c>
      <c r="CB174" s="114">
        <f t="shared" si="759"/>
        <v>0</v>
      </c>
      <c r="CC174" s="114">
        <f t="shared" si="760"/>
        <v>0</v>
      </c>
      <c r="CD174" s="114">
        <f t="shared" si="761"/>
        <v>0</v>
      </c>
      <c r="CE174" s="114">
        <f t="shared" si="762"/>
        <v>0</v>
      </c>
      <c r="CF174" s="114">
        <f t="shared" si="763"/>
        <v>0</v>
      </c>
      <c r="CG174" s="114">
        <f t="shared" si="764"/>
        <v>0</v>
      </c>
      <c r="CH174" s="114">
        <f t="shared" si="765"/>
        <v>0</v>
      </c>
      <c r="CI174" s="114">
        <f t="shared" si="766"/>
        <v>0</v>
      </c>
      <c r="CJ174" s="114">
        <f t="shared" si="767"/>
        <v>0</v>
      </c>
      <c r="CK174" s="114">
        <f t="shared" si="768"/>
        <v>0</v>
      </c>
      <c r="CL174" s="114">
        <f t="shared" si="769"/>
        <v>0</v>
      </c>
      <c r="CM174" s="114">
        <f t="shared" si="770"/>
        <v>0</v>
      </c>
      <c r="CN174" s="114">
        <f t="shared" si="771"/>
        <v>0</v>
      </c>
      <c r="CO174" s="114">
        <f t="shared" si="772"/>
        <v>0</v>
      </c>
      <c r="CP174" s="114">
        <f t="shared" si="773"/>
        <v>0</v>
      </c>
      <c r="CQ174" s="114">
        <f t="shared" si="774"/>
        <v>0</v>
      </c>
      <c r="CR174" s="114">
        <f t="shared" si="775"/>
        <v>0</v>
      </c>
      <c r="CS174" s="114">
        <f t="shared" si="776"/>
        <v>0</v>
      </c>
      <c r="CT174" s="114">
        <f t="shared" si="777"/>
        <v>0</v>
      </c>
      <c r="CU174" s="114">
        <f t="shared" si="778"/>
        <v>0</v>
      </c>
      <c r="CV174" s="114">
        <f t="shared" si="779"/>
        <v>0</v>
      </c>
      <c r="CW174" s="114">
        <f t="shared" si="780"/>
        <v>0</v>
      </c>
      <c r="CX174" s="114">
        <f t="shared" si="781"/>
        <v>0</v>
      </c>
      <c r="CY174" s="114">
        <f t="shared" si="782"/>
        <v>0</v>
      </c>
      <c r="CZ174" s="114">
        <f t="shared" si="783"/>
        <v>0</v>
      </c>
      <c r="DA174" s="114">
        <f t="shared" si="784"/>
        <v>0</v>
      </c>
    </row>
    <row r="175" spans="1:105">
      <c r="A175">
        <f t="shared" si="791"/>
        <v>0</v>
      </c>
      <c r="B175">
        <f t="shared" si="788"/>
        <v>0</v>
      </c>
      <c r="C175">
        <f t="shared" si="792"/>
        <v>0</v>
      </c>
      <c r="D175">
        <f t="shared" si="793"/>
        <v>0</v>
      </c>
      <c r="E175">
        <f t="shared" si="789"/>
        <v>0</v>
      </c>
      <c r="F175">
        <f t="shared" si="790"/>
        <v>0</v>
      </c>
      <c r="I175" s="2">
        <v>13</v>
      </c>
      <c r="J175">
        <f t="shared" si="699"/>
        <v>0</v>
      </c>
      <c r="K175">
        <f t="shared" si="700"/>
        <v>0</v>
      </c>
      <c r="L175">
        <f t="shared" si="696"/>
        <v>0</v>
      </c>
      <c r="M175">
        <f t="shared" si="701"/>
        <v>0</v>
      </c>
      <c r="N175">
        <f t="shared" si="697"/>
        <v>0</v>
      </c>
      <c r="O175">
        <f t="shared" si="702"/>
        <v>0</v>
      </c>
      <c r="P175">
        <f t="shared" si="698"/>
        <v>0</v>
      </c>
      <c r="Q175">
        <f t="shared" si="703"/>
        <v>0</v>
      </c>
      <c r="R175" s="17">
        <f t="shared" si="704"/>
        <v>0</v>
      </c>
      <c r="S175" s="17">
        <f t="shared" si="705"/>
        <v>0</v>
      </c>
      <c r="T175" s="163">
        <f>IF(Z175&gt;0,FLOOR(MAX(T$130:T174)+1,1),T174+0.001)</f>
        <v>12.016999999999991</v>
      </c>
      <c r="U175">
        <v>46</v>
      </c>
      <c r="V175" s="110">
        <v>3</v>
      </c>
      <c r="W175" s="110"/>
      <c r="X175" s="110">
        <f t="shared" si="785"/>
        <v>0</v>
      </c>
      <c r="Y175" s="110">
        <f t="shared" si="786"/>
        <v>0</v>
      </c>
      <c r="Z175" s="114">
        <f t="shared" si="787"/>
        <v>0</v>
      </c>
      <c r="AA175" s="114">
        <f t="shared" si="706"/>
        <v>0</v>
      </c>
      <c r="AB175" s="114">
        <f t="shared" si="707"/>
        <v>0</v>
      </c>
      <c r="AC175" s="114">
        <f t="shared" si="708"/>
        <v>0</v>
      </c>
      <c r="AD175" s="114">
        <f t="shared" si="709"/>
        <v>0</v>
      </c>
      <c r="AE175" s="114">
        <f t="shared" si="710"/>
        <v>0</v>
      </c>
      <c r="AF175" s="114">
        <f t="shared" si="711"/>
        <v>0</v>
      </c>
      <c r="AG175" s="114">
        <f t="shared" si="712"/>
        <v>0</v>
      </c>
      <c r="AH175" s="114">
        <f t="shared" si="713"/>
        <v>0</v>
      </c>
      <c r="AI175" s="114">
        <f t="shared" si="714"/>
        <v>0</v>
      </c>
      <c r="AJ175" s="114">
        <f t="shared" si="715"/>
        <v>0</v>
      </c>
      <c r="AK175" s="114">
        <f t="shared" si="716"/>
        <v>0</v>
      </c>
      <c r="AL175" s="114">
        <f t="shared" si="717"/>
        <v>0</v>
      </c>
      <c r="AM175" s="114">
        <f t="shared" si="718"/>
        <v>0</v>
      </c>
      <c r="AN175" s="114">
        <f t="shared" si="719"/>
        <v>0</v>
      </c>
      <c r="AO175" s="114">
        <f t="shared" si="720"/>
        <v>0</v>
      </c>
      <c r="AP175" s="114">
        <f t="shared" si="721"/>
        <v>0</v>
      </c>
      <c r="AQ175" s="114">
        <f t="shared" si="722"/>
        <v>0</v>
      </c>
      <c r="AR175" s="114">
        <f t="shared" si="723"/>
        <v>0</v>
      </c>
      <c r="AS175" s="114">
        <f t="shared" si="724"/>
        <v>0</v>
      </c>
      <c r="AT175" s="114">
        <f t="shared" si="725"/>
        <v>0</v>
      </c>
      <c r="AU175" s="114">
        <f t="shared" si="726"/>
        <v>0</v>
      </c>
      <c r="AV175" s="114">
        <f t="shared" si="727"/>
        <v>0</v>
      </c>
      <c r="AW175" s="114">
        <f t="shared" si="728"/>
        <v>0</v>
      </c>
      <c r="AX175" s="114">
        <f t="shared" si="729"/>
        <v>0</v>
      </c>
      <c r="AY175" s="114">
        <f t="shared" si="730"/>
        <v>0</v>
      </c>
      <c r="AZ175" s="114">
        <f t="shared" si="731"/>
        <v>0</v>
      </c>
      <c r="BA175" s="114">
        <f t="shared" si="732"/>
        <v>0</v>
      </c>
      <c r="BB175" s="114">
        <f t="shared" si="733"/>
        <v>0</v>
      </c>
      <c r="BC175" s="114">
        <f t="shared" si="734"/>
        <v>0</v>
      </c>
      <c r="BD175" s="114">
        <f t="shared" si="735"/>
        <v>0</v>
      </c>
      <c r="BE175" s="114">
        <f t="shared" si="736"/>
        <v>0</v>
      </c>
      <c r="BF175" s="114">
        <f t="shared" si="737"/>
        <v>0</v>
      </c>
      <c r="BG175" s="114">
        <f t="shared" si="738"/>
        <v>0</v>
      </c>
      <c r="BH175" s="114">
        <f t="shared" si="739"/>
        <v>0</v>
      </c>
      <c r="BI175" s="114">
        <f t="shared" si="740"/>
        <v>0</v>
      </c>
      <c r="BJ175" s="114">
        <f t="shared" si="741"/>
        <v>0</v>
      </c>
      <c r="BK175" s="114">
        <f t="shared" si="742"/>
        <v>0</v>
      </c>
      <c r="BL175" s="114">
        <f t="shared" si="743"/>
        <v>0</v>
      </c>
      <c r="BM175" s="114">
        <f t="shared" si="744"/>
        <v>0</v>
      </c>
      <c r="BN175" s="114">
        <f t="shared" si="745"/>
        <v>0</v>
      </c>
      <c r="BO175" s="114">
        <f t="shared" si="746"/>
        <v>0</v>
      </c>
      <c r="BP175" s="114">
        <f t="shared" si="747"/>
        <v>0</v>
      </c>
      <c r="BQ175" s="114">
        <f t="shared" si="748"/>
        <v>0</v>
      </c>
      <c r="BR175" s="114">
        <f t="shared" si="749"/>
        <v>0</v>
      </c>
      <c r="BS175" s="114">
        <f t="shared" si="750"/>
        <v>0</v>
      </c>
      <c r="BT175" s="114">
        <f t="shared" si="751"/>
        <v>0</v>
      </c>
      <c r="BU175" s="114">
        <f t="shared" si="752"/>
        <v>0</v>
      </c>
      <c r="BV175" s="114">
        <f t="shared" si="753"/>
        <v>0</v>
      </c>
      <c r="BW175" s="114">
        <f t="shared" si="754"/>
        <v>0</v>
      </c>
      <c r="BX175" s="114">
        <f t="shared" si="755"/>
        <v>0</v>
      </c>
      <c r="BY175" s="114">
        <f t="shared" si="756"/>
        <v>0</v>
      </c>
      <c r="BZ175" s="114">
        <f t="shared" si="757"/>
        <v>0</v>
      </c>
      <c r="CA175" s="114">
        <f t="shared" si="758"/>
        <v>0</v>
      </c>
      <c r="CB175" s="114">
        <f t="shared" si="759"/>
        <v>0</v>
      </c>
      <c r="CC175" s="114">
        <f t="shared" si="760"/>
        <v>0</v>
      </c>
      <c r="CD175" s="114">
        <f t="shared" si="761"/>
        <v>0</v>
      </c>
      <c r="CE175" s="114">
        <f t="shared" si="762"/>
        <v>0</v>
      </c>
      <c r="CF175" s="114">
        <f t="shared" si="763"/>
        <v>0</v>
      </c>
      <c r="CG175" s="114">
        <f t="shared" si="764"/>
        <v>0</v>
      </c>
      <c r="CH175" s="114">
        <f t="shared" si="765"/>
        <v>0</v>
      </c>
      <c r="CI175" s="114">
        <f t="shared" si="766"/>
        <v>0</v>
      </c>
      <c r="CJ175" s="114">
        <f t="shared" si="767"/>
        <v>0</v>
      </c>
      <c r="CK175" s="114">
        <f t="shared" si="768"/>
        <v>0</v>
      </c>
      <c r="CL175" s="114">
        <f t="shared" si="769"/>
        <v>0</v>
      </c>
      <c r="CM175" s="114">
        <f t="shared" si="770"/>
        <v>0</v>
      </c>
      <c r="CN175" s="114">
        <f t="shared" si="771"/>
        <v>0</v>
      </c>
      <c r="CO175" s="114">
        <f t="shared" si="772"/>
        <v>0</v>
      </c>
      <c r="CP175" s="114">
        <f t="shared" si="773"/>
        <v>0</v>
      </c>
      <c r="CQ175" s="114">
        <f t="shared" si="774"/>
        <v>0</v>
      </c>
      <c r="CR175" s="114">
        <f t="shared" si="775"/>
        <v>0</v>
      </c>
      <c r="CS175" s="114">
        <f t="shared" si="776"/>
        <v>0</v>
      </c>
      <c r="CT175" s="114">
        <f t="shared" si="777"/>
        <v>0</v>
      </c>
      <c r="CU175" s="114">
        <f t="shared" si="778"/>
        <v>0</v>
      </c>
      <c r="CV175" s="114">
        <f t="shared" si="779"/>
        <v>0</v>
      </c>
      <c r="CW175" s="114">
        <f t="shared" si="780"/>
        <v>0</v>
      </c>
      <c r="CX175" s="114">
        <f t="shared" si="781"/>
        <v>0</v>
      </c>
      <c r="CY175" s="114">
        <f t="shared" si="782"/>
        <v>0</v>
      </c>
      <c r="CZ175" s="114">
        <f t="shared" si="783"/>
        <v>0</v>
      </c>
      <c r="DA175" s="114">
        <f t="shared" si="784"/>
        <v>0</v>
      </c>
    </row>
    <row r="176" spans="1:105">
      <c r="A176">
        <f t="shared" si="791"/>
        <v>0</v>
      </c>
      <c r="B176">
        <f t="shared" si="788"/>
        <v>0</v>
      </c>
      <c r="C176">
        <f t="shared" si="792"/>
        <v>0</v>
      </c>
      <c r="D176">
        <f t="shared" si="793"/>
        <v>0</v>
      </c>
      <c r="E176">
        <f t="shared" si="789"/>
        <v>0</v>
      </c>
      <c r="F176">
        <f t="shared" si="790"/>
        <v>0</v>
      </c>
      <c r="I176" s="2">
        <v>14</v>
      </c>
      <c r="J176">
        <f t="shared" si="699"/>
        <v>0</v>
      </c>
      <c r="K176">
        <f t="shared" si="700"/>
        <v>0</v>
      </c>
      <c r="L176">
        <f t="shared" si="696"/>
        <v>0</v>
      </c>
      <c r="M176">
        <f t="shared" si="701"/>
        <v>0</v>
      </c>
      <c r="N176">
        <f t="shared" si="697"/>
        <v>0</v>
      </c>
      <c r="O176">
        <f t="shared" si="702"/>
        <v>0</v>
      </c>
      <c r="P176">
        <f t="shared" si="698"/>
        <v>0</v>
      </c>
      <c r="Q176">
        <f t="shared" si="703"/>
        <v>0</v>
      </c>
      <c r="R176" s="17">
        <f t="shared" si="704"/>
        <v>0</v>
      </c>
      <c r="S176" s="17">
        <f t="shared" si="705"/>
        <v>0</v>
      </c>
      <c r="T176" s="163">
        <f>IF(Z176&gt;0,FLOOR(MAX(T$130:T175)+1,1),T175+0.001)</f>
        <v>12.01799999999999</v>
      </c>
      <c r="U176">
        <v>47</v>
      </c>
      <c r="V176" s="110">
        <v>3</v>
      </c>
      <c r="W176" s="110"/>
      <c r="X176" s="110">
        <f t="shared" si="785"/>
        <v>0</v>
      </c>
      <c r="Y176" s="110">
        <f t="shared" si="786"/>
        <v>0</v>
      </c>
      <c r="Z176" s="114">
        <f t="shared" si="787"/>
        <v>0</v>
      </c>
      <c r="AA176" s="114">
        <f t="shared" si="706"/>
        <v>0</v>
      </c>
      <c r="AB176" s="114">
        <f t="shared" si="707"/>
        <v>0</v>
      </c>
      <c r="AC176" s="114">
        <f t="shared" si="708"/>
        <v>0</v>
      </c>
      <c r="AD176" s="114">
        <f t="shared" si="709"/>
        <v>0</v>
      </c>
      <c r="AE176" s="114">
        <f t="shared" si="710"/>
        <v>0</v>
      </c>
      <c r="AF176" s="114">
        <f t="shared" si="711"/>
        <v>0</v>
      </c>
      <c r="AG176" s="114">
        <f t="shared" si="712"/>
        <v>0</v>
      </c>
      <c r="AH176" s="114">
        <f t="shared" si="713"/>
        <v>0</v>
      </c>
      <c r="AI176" s="114">
        <f t="shared" si="714"/>
        <v>0</v>
      </c>
      <c r="AJ176" s="114">
        <f t="shared" si="715"/>
        <v>0</v>
      </c>
      <c r="AK176" s="114">
        <f t="shared" si="716"/>
        <v>0</v>
      </c>
      <c r="AL176" s="114">
        <f t="shared" si="717"/>
        <v>0</v>
      </c>
      <c r="AM176" s="114">
        <f t="shared" si="718"/>
        <v>0</v>
      </c>
      <c r="AN176" s="114">
        <f t="shared" si="719"/>
        <v>0</v>
      </c>
      <c r="AO176" s="114">
        <f t="shared" si="720"/>
        <v>0</v>
      </c>
      <c r="AP176" s="114">
        <f t="shared" si="721"/>
        <v>0</v>
      </c>
      <c r="AQ176" s="114">
        <f t="shared" si="722"/>
        <v>0</v>
      </c>
      <c r="AR176" s="114">
        <f t="shared" si="723"/>
        <v>0</v>
      </c>
      <c r="AS176" s="114">
        <f t="shared" si="724"/>
        <v>0</v>
      </c>
      <c r="AT176" s="114">
        <f t="shared" si="725"/>
        <v>0</v>
      </c>
      <c r="AU176" s="114">
        <f t="shared" si="726"/>
        <v>0</v>
      </c>
      <c r="AV176" s="114">
        <f t="shared" si="727"/>
        <v>0</v>
      </c>
      <c r="AW176" s="114">
        <f t="shared" si="728"/>
        <v>0</v>
      </c>
      <c r="AX176" s="114">
        <f t="shared" si="729"/>
        <v>0</v>
      </c>
      <c r="AY176" s="114">
        <f t="shared" si="730"/>
        <v>0</v>
      </c>
      <c r="AZ176" s="114">
        <f t="shared" si="731"/>
        <v>0</v>
      </c>
      <c r="BA176" s="114">
        <f t="shared" si="732"/>
        <v>0</v>
      </c>
      <c r="BB176" s="114">
        <f t="shared" si="733"/>
        <v>0</v>
      </c>
      <c r="BC176" s="114">
        <f t="shared" si="734"/>
        <v>0</v>
      </c>
      <c r="BD176" s="114">
        <f t="shared" si="735"/>
        <v>0</v>
      </c>
      <c r="BE176" s="114">
        <f t="shared" si="736"/>
        <v>0</v>
      </c>
      <c r="BF176" s="114">
        <f t="shared" si="737"/>
        <v>0</v>
      </c>
      <c r="BG176" s="114">
        <f t="shared" si="738"/>
        <v>0</v>
      </c>
      <c r="BH176" s="114">
        <f t="shared" si="739"/>
        <v>0</v>
      </c>
      <c r="BI176" s="114">
        <f t="shared" si="740"/>
        <v>0</v>
      </c>
      <c r="BJ176" s="114">
        <f t="shared" si="741"/>
        <v>0</v>
      </c>
      <c r="BK176" s="114">
        <f t="shared" si="742"/>
        <v>0</v>
      </c>
      <c r="BL176" s="114">
        <f t="shared" si="743"/>
        <v>0</v>
      </c>
      <c r="BM176" s="114">
        <f t="shared" si="744"/>
        <v>0</v>
      </c>
      <c r="BN176" s="114">
        <f t="shared" si="745"/>
        <v>0</v>
      </c>
      <c r="BO176" s="114">
        <f t="shared" si="746"/>
        <v>0</v>
      </c>
      <c r="BP176" s="114">
        <f t="shared" si="747"/>
        <v>0</v>
      </c>
      <c r="BQ176" s="114">
        <f t="shared" si="748"/>
        <v>0</v>
      </c>
      <c r="BR176" s="114">
        <f t="shared" si="749"/>
        <v>0</v>
      </c>
      <c r="BS176" s="114">
        <f t="shared" si="750"/>
        <v>0</v>
      </c>
      <c r="BT176" s="114">
        <f t="shared" si="751"/>
        <v>0</v>
      </c>
      <c r="BU176" s="114">
        <f t="shared" si="752"/>
        <v>0</v>
      </c>
      <c r="BV176" s="114">
        <f t="shared" si="753"/>
        <v>0</v>
      </c>
      <c r="BW176" s="114">
        <f t="shared" si="754"/>
        <v>0</v>
      </c>
      <c r="BX176" s="114">
        <f t="shared" si="755"/>
        <v>0</v>
      </c>
      <c r="BY176" s="114">
        <f t="shared" si="756"/>
        <v>0</v>
      </c>
      <c r="BZ176" s="114">
        <f t="shared" si="757"/>
        <v>0</v>
      </c>
      <c r="CA176" s="114">
        <f t="shared" si="758"/>
        <v>0</v>
      </c>
      <c r="CB176" s="114">
        <f t="shared" si="759"/>
        <v>0</v>
      </c>
      <c r="CC176" s="114">
        <f t="shared" si="760"/>
        <v>0</v>
      </c>
      <c r="CD176" s="114">
        <f t="shared" si="761"/>
        <v>0</v>
      </c>
      <c r="CE176" s="114">
        <f t="shared" si="762"/>
        <v>0</v>
      </c>
      <c r="CF176" s="114">
        <f t="shared" si="763"/>
        <v>0</v>
      </c>
      <c r="CG176" s="114">
        <f t="shared" si="764"/>
        <v>0</v>
      </c>
      <c r="CH176" s="114">
        <f t="shared" si="765"/>
        <v>0</v>
      </c>
      <c r="CI176" s="114">
        <f t="shared" si="766"/>
        <v>0</v>
      </c>
      <c r="CJ176" s="114">
        <f t="shared" si="767"/>
        <v>0</v>
      </c>
      <c r="CK176" s="114">
        <f t="shared" si="768"/>
        <v>0</v>
      </c>
      <c r="CL176" s="114">
        <f t="shared" si="769"/>
        <v>0</v>
      </c>
      <c r="CM176" s="114">
        <f t="shared" si="770"/>
        <v>0</v>
      </c>
      <c r="CN176" s="114">
        <f t="shared" si="771"/>
        <v>0</v>
      </c>
      <c r="CO176" s="114">
        <f t="shared" si="772"/>
        <v>0</v>
      </c>
      <c r="CP176" s="114">
        <f t="shared" si="773"/>
        <v>0</v>
      </c>
      <c r="CQ176" s="114">
        <f t="shared" si="774"/>
        <v>0</v>
      </c>
      <c r="CR176" s="114">
        <f t="shared" si="775"/>
        <v>0</v>
      </c>
      <c r="CS176" s="114">
        <f t="shared" si="776"/>
        <v>0</v>
      </c>
      <c r="CT176" s="114">
        <f t="shared" si="777"/>
        <v>0</v>
      </c>
      <c r="CU176" s="114">
        <f t="shared" si="778"/>
        <v>0</v>
      </c>
      <c r="CV176" s="114">
        <f t="shared" si="779"/>
        <v>0</v>
      </c>
      <c r="CW176" s="114">
        <f t="shared" si="780"/>
        <v>0</v>
      </c>
      <c r="CX176" s="114">
        <f t="shared" si="781"/>
        <v>0</v>
      </c>
      <c r="CY176" s="114">
        <f t="shared" si="782"/>
        <v>0</v>
      </c>
      <c r="CZ176" s="114">
        <f t="shared" si="783"/>
        <v>0</v>
      </c>
      <c r="DA176" s="114">
        <f t="shared" si="784"/>
        <v>0</v>
      </c>
    </row>
    <row r="177" spans="1:105">
      <c r="A177">
        <f t="shared" si="791"/>
        <v>0</v>
      </c>
      <c r="B177">
        <f t="shared" si="788"/>
        <v>0</v>
      </c>
      <c r="C177">
        <f t="shared" si="792"/>
        <v>0</v>
      </c>
      <c r="D177">
        <f t="shared" si="793"/>
        <v>0</v>
      </c>
      <c r="E177">
        <f t="shared" si="789"/>
        <v>0</v>
      </c>
      <c r="F177">
        <f t="shared" si="790"/>
        <v>0</v>
      </c>
      <c r="I177" s="2">
        <v>15</v>
      </c>
      <c r="J177">
        <f t="shared" si="699"/>
        <v>0</v>
      </c>
      <c r="K177">
        <f t="shared" si="700"/>
        <v>0</v>
      </c>
      <c r="L177">
        <f t="shared" si="696"/>
        <v>0</v>
      </c>
      <c r="M177">
        <f t="shared" si="701"/>
        <v>0</v>
      </c>
      <c r="N177">
        <f t="shared" si="697"/>
        <v>0</v>
      </c>
      <c r="O177">
        <f t="shared" si="702"/>
        <v>0</v>
      </c>
      <c r="P177">
        <f t="shared" si="698"/>
        <v>0</v>
      </c>
      <c r="Q177">
        <f t="shared" si="703"/>
        <v>0</v>
      </c>
      <c r="R177" s="17">
        <f t="shared" si="704"/>
        <v>0</v>
      </c>
      <c r="S177" s="17">
        <f t="shared" si="705"/>
        <v>0</v>
      </c>
      <c r="T177" s="163">
        <f>IF(Z177&gt;0,FLOOR(MAX(T$130:T176)+1,1),T176+0.001)</f>
        <v>12.018999999999989</v>
      </c>
      <c r="U177">
        <v>48</v>
      </c>
      <c r="V177" s="110">
        <v>3</v>
      </c>
      <c r="W177" s="110"/>
      <c r="X177" s="110">
        <f t="shared" si="785"/>
        <v>0</v>
      </c>
      <c r="Y177" s="110">
        <f t="shared" si="786"/>
        <v>0</v>
      </c>
      <c r="Z177" s="114">
        <f t="shared" si="787"/>
        <v>0</v>
      </c>
      <c r="AA177" s="114">
        <f t="shared" si="706"/>
        <v>0</v>
      </c>
      <c r="AB177" s="114">
        <f t="shared" si="707"/>
        <v>0</v>
      </c>
      <c r="AC177" s="114">
        <f t="shared" si="708"/>
        <v>0</v>
      </c>
      <c r="AD177" s="114">
        <f t="shared" si="709"/>
        <v>0</v>
      </c>
      <c r="AE177" s="114">
        <f t="shared" si="710"/>
        <v>0</v>
      </c>
      <c r="AF177" s="114">
        <f t="shared" si="711"/>
        <v>0</v>
      </c>
      <c r="AG177" s="114">
        <f t="shared" si="712"/>
        <v>0</v>
      </c>
      <c r="AH177" s="114">
        <f t="shared" si="713"/>
        <v>0</v>
      </c>
      <c r="AI177" s="114">
        <f t="shared" si="714"/>
        <v>0</v>
      </c>
      <c r="AJ177" s="114">
        <f t="shared" si="715"/>
        <v>0</v>
      </c>
      <c r="AK177" s="114">
        <f t="shared" si="716"/>
        <v>0</v>
      </c>
      <c r="AL177" s="114">
        <f t="shared" si="717"/>
        <v>0</v>
      </c>
      <c r="AM177" s="114">
        <f t="shared" si="718"/>
        <v>0</v>
      </c>
      <c r="AN177" s="114">
        <f t="shared" si="719"/>
        <v>0</v>
      </c>
      <c r="AO177" s="114">
        <f t="shared" si="720"/>
        <v>0</v>
      </c>
      <c r="AP177" s="114">
        <f t="shared" si="721"/>
        <v>0</v>
      </c>
      <c r="AQ177" s="114">
        <f t="shared" si="722"/>
        <v>0</v>
      </c>
      <c r="AR177" s="114">
        <f t="shared" si="723"/>
        <v>0</v>
      </c>
      <c r="AS177" s="114">
        <f t="shared" si="724"/>
        <v>0</v>
      </c>
      <c r="AT177" s="114">
        <f t="shared" si="725"/>
        <v>0</v>
      </c>
      <c r="AU177" s="114">
        <f t="shared" si="726"/>
        <v>0</v>
      </c>
      <c r="AV177" s="114">
        <f t="shared" si="727"/>
        <v>0</v>
      </c>
      <c r="AW177" s="114">
        <f t="shared" si="728"/>
        <v>0</v>
      </c>
      <c r="AX177" s="114">
        <f t="shared" si="729"/>
        <v>0</v>
      </c>
      <c r="AY177" s="114">
        <f t="shared" si="730"/>
        <v>0</v>
      </c>
      <c r="AZ177" s="114">
        <f t="shared" si="731"/>
        <v>0</v>
      </c>
      <c r="BA177" s="114">
        <f t="shared" si="732"/>
        <v>0</v>
      </c>
      <c r="BB177" s="114">
        <f t="shared" si="733"/>
        <v>0</v>
      </c>
      <c r="BC177" s="114">
        <f t="shared" si="734"/>
        <v>0</v>
      </c>
      <c r="BD177" s="114">
        <f t="shared" si="735"/>
        <v>0</v>
      </c>
      <c r="BE177" s="114">
        <f t="shared" si="736"/>
        <v>0</v>
      </c>
      <c r="BF177" s="114">
        <f t="shared" si="737"/>
        <v>0</v>
      </c>
      <c r="BG177" s="114">
        <f t="shared" si="738"/>
        <v>0</v>
      </c>
      <c r="BH177" s="114">
        <f t="shared" si="739"/>
        <v>0</v>
      </c>
      <c r="BI177" s="114">
        <f t="shared" si="740"/>
        <v>0</v>
      </c>
      <c r="BJ177" s="114">
        <f t="shared" si="741"/>
        <v>0</v>
      </c>
      <c r="BK177" s="114">
        <f t="shared" si="742"/>
        <v>0</v>
      </c>
      <c r="BL177" s="114">
        <f t="shared" si="743"/>
        <v>0</v>
      </c>
      <c r="BM177" s="114">
        <f t="shared" si="744"/>
        <v>0</v>
      </c>
      <c r="BN177" s="114">
        <f t="shared" si="745"/>
        <v>0</v>
      </c>
      <c r="BO177" s="114">
        <f t="shared" si="746"/>
        <v>0</v>
      </c>
      <c r="BP177" s="114">
        <f t="shared" si="747"/>
        <v>0</v>
      </c>
      <c r="BQ177" s="114">
        <f t="shared" si="748"/>
        <v>0</v>
      </c>
      <c r="BR177" s="114">
        <f t="shared" si="749"/>
        <v>0</v>
      </c>
      <c r="BS177" s="114">
        <f t="shared" si="750"/>
        <v>0</v>
      </c>
      <c r="BT177" s="114">
        <f t="shared" si="751"/>
        <v>0</v>
      </c>
      <c r="BU177" s="114">
        <f t="shared" si="752"/>
        <v>0</v>
      </c>
      <c r="BV177" s="114">
        <f t="shared" si="753"/>
        <v>0</v>
      </c>
      <c r="BW177" s="114">
        <f t="shared" si="754"/>
        <v>0</v>
      </c>
      <c r="BX177" s="114">
        <f t="shared" si="755"/>
        <v>0</v>
      </c>
      <c r="BY177" s="114">
        <f t="shared" si="756"/>
        <v>0</v>
      </c>
      <c r="BZ177" s="114">
        <f t="shared" si="757"/>
        <v>0</v>
      </c>
      <c r="CA177" s="114">
        <f t="shared" si="758"/>
        <v>0</v>
      </c>
      <c r="CB177" s="114">
        <f t="shared" si="759"/>
        <v>0</v>
      </c>
      <c r="CC177" s="114">
        <f t="shared" si="760"/>
        <v>0</v>
      </c>
      <c r="CD177" s="114">
        <f t="shared" si="761"/>
        <v>0</v>
      </c>
      <c r="CE177" s="114">
        <f t="shared" si="762"/>
        <v>0</v>
      </c>
      <c r="CF177" s="114">
        <f t="shared" si="763"/>
        <v>0</v>
      </c>
      <c r="CG177" s="114">
        <f t="shared" si="764"/>
        <v>0</v>
      </c>
      <c r="CH177" s="114">
        <f t="shared" si="765"/>
        <v>0</v>
      </c>
      <c r="CI177" s="114">
        <f t="shared" si="766"/>
        <v>0</v>
      </c>
      <c r="CJ177" s="114">
        <f t="shared" si="767"/>
        <v>0</v>
      </c>
      <c r="CK177" s="114">
        <f t="shared" si="768"/>
        <v>0</v>
      </c>
      <c r="CL177" s="114">
        <f t="shared" si="769"/>
        <v>0</v>
      </c>
      <c r="CM177" s="114">
        <f t="shared" si="770"/>
        <v>0</v>
      </c>
      <c r="CN177" s="114">
        <f t="shared" si="771"/>
        <v>0</v>
      </c>
      <c r="CO177" s="114">
        <f t="shared" si="772"/>
        <v>0</v>
      </c>
      <c r="CP177" s="114">
        <f t="shared" si="773"/>
        <v>0</v>
      </c>
      <c r="CQ177" s="114">
        <f t="shared" si="774"/>
        <v>0</v>
      </c>
      <c r="CR177" s="114">
        <f t="shared" si="775"/>
        <v>0</v>
      </c>
      <c r="CS177" s="114">
        <f t="shared" si="776"/>
        <v>0</v>
      </c>
      <c r="CT177" s="114">
        <f t="shared" si="777"/>
        <v>0</v>
      </c>
      <c r="CU177" s="114">
        <f t="shared" si="778"/>
        <v>0</v>
      </c>
      <c r="CV177" s="114">
        <f t="shared" si="779"/>
        <v>0</v>
      </c>
      <c r="CW177" s="114">
        <f t="shared" si="780"/>
        <v>0</v>
      </c>
      <c r="CX177" s="114">
        <f t="shared" si="781"/>
        <v>0</v>
      </c>
      <c r="CY177" s="114">
        <f t="shared" si="782"/>
        <v>0</v>
      </c>
      <c r="CZ177" s="114">
        <f t="shared" si="783"/>
        <v>0</v>
      </c>
      <c r="DA177" s="114">
        <f t="shared" si="784"/>
        <v>0</v>
      </c>
    </row>
    <row r="178" spans="1:105">
      <c r="A178">
        <f t="shared" si="791"/>
        <v>0</v>
      </c>
      <c r="B178">
        <f t="shared" si="788"/>
        <v>0</v>
      </c>
      <c r="C178">
        <f t="shared" si="792"/>
        <v>0</v>
      </c>
      <c r="D178">
        <f t="shared" si="793"/>
        <v>0</v>
      </c>
      <c r="E178">
        <f t="shared" si="789"/>
        <v>0</v>
      </c>
      <c r="F178">
        <f t="shared" si="790"/>
        <v>0</v>
      </c>
      <c r="I178" s="2">
        <v>16</v>
      </c>
      <c r="J178">
        <f t="shared" si="699"/>
        <v>0</v>
      </c>
      <c r="K178">
        <f t="shared" si="700"/>
        <v>0</v>
      </c>
      <c r="L178">
        <f t="shared" si="696"/>
        <v>0</v>
      </c>
      <c r="M178">
        <f t="shared" si="701"/>
        <v>0</v>
      </c>
      <c r="N178">
        <f t="shared" si="697"/>
        <v>0</v>
      </c>
      <c r="O178">
        <f t="shared" si="702"/>
        <v>0</v>
      </c>
      <c r="P178">
        <f t="shared" si="698"/>
        <v>0</v>
      </c>
      <c r="Q178">
        <f t="shared" si="703"/>
        <v>0</v>
      </c>
      <c r="R178" s="17">
        <f t="shared" si="704"/>
        <v>0</v>
      </c>
      <c r="S178" s="17">
        <f t="shared" si="705"/>
        <v>0</v>
      </c>
      <c r="T178" s="163">
        <f>IF(Z178&gt;0,FLOOR(MAX(T$130:T177)+1,1),T177+0.001)</f>
        <v>12.019999999999989</v>
      </c>
      <c r="U178">
        <v>49</v>
      </c>
      <c r="V178" s="110">
        <v>3</v>
      </c>
      <c r="W178" s="110"/>
      <c r="X178" s="110">
        <f t="shared" si="785"/>
        <v>0</v>
      </c>
      <c r="Y178" s="110">
        <f t="shared" si="786"/>
        <v>0</v>
      </c>
      <c r="Z178" s="114">
        <f t="shared" si="787"/>
        <v>0</v>
      </c>
      <c r="AA178" s="114">
        <f t="shared" si="706"/>
        <v>0</v>
      </c>
      <c r="AB178" s="114">
        <f t="shared" si="707"/>
        <v>0</v>
      </c>
      <c r="AC178" s="114">
        <f t="shared" si="708"/>
        <v>0</v>
      </c>
      <c r="AD178" s="114">
        <f t="shared" si="709"/>
        <v>0</v>
      </c>
      <c r="AE178" s="114">
        <f t="shared" si="710"/>
        <v>0</v>
      </c>
      <c r="AF178" s="114">
        <f t="shared" si="711"/>
        <v>0</v>
      </c>
      <c r="AG178" s="114">
        <f t="shared" si="712"/>
        <v>0</v>
      </c>
      <c r="AH178" s="114">
        <f t="shared" si="713"/>
        <v>0</v>
      </c>
      <c r="AI178" s="114">
        <f t="shared" si="714"/>
        <v>0</v>
      </c>
      <c r="AJ178" s="114">
        <f t="shared" si="715"/>
        <v>0</v>
      </c>
      <c r="AK178" s="114">
        <f t="shared" si="716"/>
        <v>0</v>
      </c>
      <c r="AL178" s="114">
        <f t="shared" si="717"/>
        <v>0</v>
      </c>
      <c r="AM178" s="114">
        <f t="shared" si="718"/>
        <v>0</v>
      </c>
      <c r="AN178" s="114">
        <f t="shared" si="719"/>
        <v>0</v>
      </c>
      <c r="AO178" s="114">
        <f t="shared" si="720"/>
        <v>0</v>
      </c>
      <c r="AP178" s="114">
        <f t="shared" si="721"/>
        <v>0</v>
      </c>
      <c r="AQ178" s="114">
        <f t="shared" si="722"/>
        <v>0</v>
      </c>
      <c r="AR178" s="114">
        <f t="shared" si="723"/>
        <v>0</v>
      </c>
      <c r="AS178" s="114">
        <f t="shared" si="724"/>
        <v>0</v>
      </c>
      <c r="AT178" s="114">
        <f t="shared" si="725"/>
        <v>0</v>
      </c>
      <c r="AU178" s="114">
        <f t="shared" si="726"/>
        <v>0</v>
      </c>
      <c r="AV178" s="114">
        <f t="shared" si="727"/>
        <v>0</v>
      </c>
      <c r="AW178" s="114">
        <f t="shared" si="728"/>
        <v>0</v>
      </c>
      <c r="AX178" s="114">
        <f t="shared" si="729"/>
        <v>0</v>
      </c>
      <c r="AY178" s="114">
        <f t="shared" si="730"/>
        <v>0</v>
      </c>
      <c r="AZ178" s="114">
        <f t="shared" si="731"/>
        <v>0</v>
      </c>
      <c r="BA178" s="114">
        <f t="shared" si="732"/>
        <v>0</v>
      </c>
      <c r="BB178" s="114">
        <f t="shared" si="733"/>
        <v>0</v>
      </c>
      <c r="BC178" s="114">
        <f t="shared" si="734"/>
        <v>0</v>
      </c>
      <c r="BD178" s="114">
        <f t="shared" si="735"/>
        <v>0</v>
      </c>
      <c r="BE178" s="114">
        <f t="shared" si="736"/>
        <v>0</v>
      </c>
      <c r="BF178" s="114">
        <f t="shared" si="737"/>
        <v>0</v>
      </c>
      <c r="BG178" s="114">
        <f t="shared" si="738"/>
        <v>0</v>
      </c>
      <c r="BH178" s="114">
        <f t="shared" si="739"/>
        <v>0</v>
      </c>
      <c r="BI178" s="114">
        <f t="shared" si="740"/>
        <v>0</v>
      </c>
      <c r="BJ178" s="114">
        <f t="shared" si="741"/>
        <v>0</v>
      </c>
      <c r="BK178" s="114">
        <f t="shared" si="742"/>
        <v>0</v>
      </c>
      <c r="BL178" s="114">
        <f t="shared" si="743"/>
        <v>0</v>
      </c>
      <c r="BM178" s="114">
        <f t="shared" si="744"/>
        <v>0</v>
      </c>
      <c r="BN178" s="114">
        <f t="shared" si="745"/>
        <v>0</v>
      </c>
      <c r="BO178" s="114">
        <f t="shared" si="746"/>
        <v>0</v>
      </c>
      <c r="BP178" s="114">
        <f t="shared" si="747"/>
        <v>0</v>
      </c>
      <c r="BQ178" s="114">
        <f t="shared" si="748"/>
        <v>0</v>
      </c>
      <c r="BR178" s="114">
        <f t="shared" si="749"/>
        <v>0</v>
      </c>
      <c r="BS178" s="114">
        <f t="shared" si="750"/>
        <v>0</v>
      </c>
      <c r="BT178" s="114">
        <f t="shared" si="751"/>
        <v>0</v>
      </c>
      <c r="BU178" s="114">
        <f t="shared" si="752"/>
        <v>0</v>
      </c>
      <c r="BV178" s="114">
        <f t="shared" si="753"/>
        <v>0</v>
      </c>
      <c r="BW178" s="114">
        <f t="shared" si="754"/>
        <v>0</v>
      </c>
      <c r="BX178" s="114">
        <f t="shared" si="755"/>
        <v>0</v>
      </c>
      <c r="BY178" s="114">
        <f t="shared" si="756"/>
        <v>0</v>
      </c>
      <c r="BZ178" s="114">
        <f t="shared" si="757"/>
        <v>0</v>
      </c>
      <c r="CA178" s="114">
        <f t="shared" si="758"/>
        <v>0</v>
      </c>
      <c r="CB178" s="114">
        <f t="shared" si="759"/>
        <v>0</v>
      </c>
      <c r="CC178" s="114">
        <f t="shared" si="760"/>
        <v>0</v>
      </c>
      <c r="CD178" s="114">
        <f t="shared" si="761"/>
        <v>0</v>
      </c>
      <c r="CE178" s="114">
        <f t="shared" si="762"/>
        <v>0</v>
      </c>
      <c r="CF178" s="114">
        <f t="shared" si="763"/>
        <v>0</v>
      </c>
      <c r="CG178" s="114">
        <f t="shared" si="764"/>
        <v>0</v>
      </c>
      <c r="CH178" s="114">
        <f t="shared" si="765"/>
        <v>0</v>
      </c>
      <c r="CI178" s="114">
        <f t="shared" si="766"/>
        <v>0</v>
      </c>
      <c r="CJ178" s="114">
        <f t="shared" si="767"/>
        <v>0</v>
      </c>
      <c r="CK178" s="114">
        <f t="shared" si="768"/>
        <v>0</v>
      </c>
      <c r="CL178" s="114">
        <f t="shared" si="769"/>
        <v>0</v>
      </c>
      <c r="CM178" s="114">
        <f t="shared" si="770"/>
        <v>0</v>
      </c>
      <c r="CN178" s="114">
        <f t="shared" si="771"/>
        <v>0</v>
      </c>
      <c r="CO178" s="114">
        <f t="shared" si="772"/>
        <v>0</v>
      </c>
      <c r="CP178" s="114">
        <f t="shared" si="773"/>
        <v>0</v>
      </c>
      <c r="CQ178" s="114">
        <f t="shared" si="774"/>
        <v>0</v>
      </c>
      <c r="CR178" s="114">
        <f t="shared" si="775"/>
        <v>0</v>
      </c>
      <c r="CS178" s="114">
        <f t="shared" si="776"/>
        <v>0</v>
      </c>
      <c r="CT178" s="114">
        <f t="shared" si="777"/>
        <v>0</v>
      </c>
      <c r="CU178" s="114">
        <f t="shared" si="778"/>
        <v>0</v>
      </c>
      <c r="CV178" s="114">
        <f t="shared" si="779"/>
        <v>0</v>
      </c>
      <c r="CW178" s="114">
        <f t="shared" si="780"/>
        <v>0</v>
      </c>
      <c r="CX178" s="114">
        <f t="shared" si="781"/>
        <v>0</v>
      </c>
      <c r="CY178" s="114">
        <f t="shared" si="782"/>
        <v>0</v>
      </c>
      <c r="CZ178" s="114">
        <f t="shared" si="783"/>
        <v>0</v>
      </c>
      <c r="DA178" s="114">
        <f t="shared" si="784"/>
        <v>0</v>
      </c>
    </row>
    <row r="179" spans="1:105">
      <c r="A179">
        <f t="shared" si="791"/>
        <v>0</v>
      </c>
      <c r="B179">
        <f t="shared" si="788"/>
        <v>0</v>
      </c>
      <c r="C179">
        <f t="shared" si="792"/>
        <v>0</v>
      </c>
      <c r="D179">
        <f t="shared" si="793"/>
        <v>0</v>
      </c>
      <c r="E179">
        <f t="shared" si="789"/>
        <v>0</v>
      </c>
      <c r="F179">
        <f t="shared" si="790"/>
        <v>0</v>
      </c>
      <c r="I179" s="2">
        <v>17</v>
      </c>
      <c r="J179">
        <f t="shared" si="699"/>
        <v>0</v>
      </c>
      <c r="K179">
        <f t="shared" si="700"/>
        <v>0</v>
      </c>
      <c r="L179">
        <f t="shared" si="696"/>
        <v>0</v>
      </c>
      <c r="M179">
        <f t="shared" si="701"/>
        <v>0</v>
      </c>
      <c r="N179">
        <f t="shared" si="697"/>
        <v>0</v>
      </c>
      <c r="O179">
        <f t="shared" si="702"/>
        <v>0</v>
      </c>
      <c r="P179">
        <f t="shared" si="698"/>
        <v>0</v>
      </c>
      <c r="Q179">
        <f t="shared" si="703"/>
        <v>0</v>
      </c>
      <c r="R179" s="17">
        <f t="shared" si="704"/>
        <v>0</v>
      </c>
      <c r="S179" s="17">
        <f t="shared" si="705"/>
        <v>0</v>
      </c>
      <c r="T179" s="163">
        <f>IF(Z179&gt;0,FLOOR(MAX(T$130:T178)+1,1),T178+0.001)</f>
        <v>12.020999999999988</v>
      </c>
      <c r="U179">
        <v>50</v>
      </c>
      <c r="V179" s="110">
        <v>3</v>
      </c>
      <c r="W179" s="110"/>
      <c r="X179" s="110">
        <f t="shared" si="785"/>
        <v>0</v>
      </c>
      <c r="Y179" s="110">
        <f t="shared" si="786"/>
        <v>0</v>
      </c>
      <c r="Z179" s="114">
        <f t="shared" si="787"/>
        <v>0</v>
      </c>
      <c r="AA179" s="114">
        <f t="shared" si="706"/>
        <v>0</v>
      </c>
      <c r="AB179" s="114">
        <f t="shared" si="707"/>
        <v>0</v>
      </c>
      <c r="AC179" s="114">
        <f t="shared" si="708"/>
        <v>0</v>
      </c>
      <c r="AD179" s="114">
        <f t="shared" si="709"/>
        <v>0</v>
      </c>
      <c r="AE179" s="114">
        <f t="shared" si="710"/>
        <v>0</v>
      </c>
      <c r="AF179" s="114">
        <f t="shared" si="711"/>
        <v>0</v>
      </c>
      <c r="AG179" s="114">
        <f t="shared" si="712"/>
        <v>0</v>
      </c>
      <c r="AH179" s="114">
        <f t="shared" si="713"/>
        <v>0</v>
      </c>
      <c r="AI179" s="114">
        <f t="shared" si="714"/>
        <v>0</v>
      </c>
      <c r="AJ179" s="114">
        <f t="shared" si="715"/>
        <v>0</v>
      </c>
      <c r="AK179" s="114">
        <f t="shared" si="716"/>
        <v>0</v>
      </c>
      <c r="AL179" s="114">
        <f t="shared" si="717"/>
        <v>0</v>
      </c>
      <c r="AM179" s="114">
        <f t="shared" si="718"/>
        <v>0</v>
      </c>
      <c r="AN179" s="114">
        <f t="shared" si="719"/>
        <v>0</v>
      </c>
      <c r="AO179" s="114">
        <f t="shared" si="720"/>
        <v>0</v>
      </c>
      <c r="AP179" s="114">
        <f t="shared" si="721"/>
        <v>0</v>
      </c>
      <c r="AQ179" s="114">
        <f t="shared" si="722"/>
        <v>0</v>
      </c>
      <c r="AR179" s="114">
        <f t="shared" si="723"/>
        <v>0</v>
      </c>
      <c r="AS179" s="114">
        <f t="shared" si="724"/>
        <v>0</v>
      </c>
      <c r="AT179" s="114">
        <f t="shared" si="725"/>
        <v>0</v>
      </c>
      <c r="AU179" s="114">
        <f t="shared" si="726"/>
        <v>0</v>
      </c>
      <c r="AV179" s="114">
        <f t="shared" si="727"/>
        <v>0</v>
      </c>
      <c r="AW179" s="114">
        <f t="shared" si="728"/>
        <v>0</v>
      </c>
      <c r="AX179" s="114">
        <f t="shared" si="729"/>
        <v>0</v>
      </c>
      <c r="AY179" s="114">
        <f t="shared" si="730"/>
        <v>0</v>
      </c>
      <c r="AZ179" s="114">
        <f t="shared" si="731"/>
        <v>0</v>
      </c>
      <c r="BA179" s="114">
        <f t="shared" si="732"/>
        <v>0</v>
      </c>
      <c r="BB179" s="114">
        <f t="shared" si="733"/>
        <v>0</v>
      </c>
      <c r="BC179" s="114">
        <f t="shared" si="734"/>
        <v>0</v>
      </c>
      <c r="BD179" s="114">
        <f t="shared" si="735"/>
        <v>0</v>
      </c>
      <c r="BE179" s="114">
        <f t="shared" si="736"/>
        <v>0</v>
      </c>
      <c r="BF179" s="114">
        <f t="shared" si="737"/>
        <v>0</v>
      </c>
      <c r="BG179" s="114">
        <f t="shared" si="738"/>
        <v>0</v>
      </c>
      <c r="BH179" s="114">
        <f t="shared" si="739"/>
        <v>0</v>
      </c>
      <c r="BI179" s="114">
        <f t="shared" si="740"/>
        <v>0</v>
      </c>
      <c r="BJ179" s="114">
        <f t="shared" si="741"/>
        <v>0</v>
      </c>
      <c r="BK179" s="114">
        <f t="shared" si="742"/>
        <v>0</v>
      </c>
      <c r="BL179" s="114">
        <f t="shared" si="743"/>
        <v>0</v>
      </c>
      <c r="BM179" s="114">
        <f t="shared" si="744"/>
        <v>0</v>
      </c>
      <c r="BN179" s="114">
        <f t="shared" si="745"/>
        <v>0</v>
      </c>
      <c r="BO179" s="114">
        <f t="shared" si="746"/>
        <v>0</v>
      </c>
      <c r="BP179" s="114">
        <f t="shared" si="747"/>
        <v>0</v>
      </c>
      <c r="BQ179" s="114">
        <f t="shared" si="748"/>
        <v>0</v>
      </c>
      <c r="BR179" s="114">
        <f t="shared" si="749"/>
        <v>0</v>
      </c>
      <c r="BS179" s="114">
        <f t="shared" si="750"/>
        <v>0</v>
      </c>
      <c r="BT179" s="114">
        <f t="shared" si="751"/>
        <v>0</v>
      </c>
      <c r="BU179" s="114">
        <f t="shared" si="752"/>
        <v>0</v>
      </c>
      <c r="BV179" s="114">
        <f t="shared" si="753"/>
        <v>0</v>
      </c>
      <c r="BW179" s="114">
        <f t="shared" si="754"/>
        <v>0</v>
      </c>
      <c r="BX179" s="114">
        <f t="shared" si="755"/>
        <v>0</v>
      </c>
      <c r="BY179" s="114">
        <f t="shared" si="756"/>
        <v>0</v>
      </c>
      <c r="BZ179" s="114">
        <f t="shared" si="757"/>
        <v>0</v>
      </c>
      <c r="CA179" s="114">
        <f t="shared" si="758"/>
        <v>0</v>
      </c>
      <c r="CB179" s="114">
        <f t="shared" si="759"/>
        <v>0</v>
      </c>
      <c r="CC179" s="114">
        <f t="shared" si="760"/>
        <v>0</v>
      </c>
      <c r="CD179" s="114">
        <f t="shared" si="761"/>
        <v>0</v>
      </c>
      <c r="CE179" s="114">
        <f t="shared" si="762"/>
        <v>0</v>
      </c>
      <c r="CF179" s="114">
        <f t="shared" si="763"/>
        <v>0</v>
      </c>
      <c r="CG179" s="114">
        <f t="shared" si="764"/>
        <v>0</v>
      </c>
      <c r="CH179" s="114">
        <f t="shared" si="765"/>
        <v>0</v>
      </c>
      <c r="CI179" s="114">
        <f t="shared" si="766"/>
        <v>0</v>
      </c>
      <c r="CJ179" s="114">
        <f t="shared" si="767"/>
        <v>0</v>
      </c>
      <c r="CK179" s="114">
        <f t="shared" si="768"/>
        <v>0</v>
      </c>
      <c r="CL179" s="114">
        <f t="shared" si="769"/>
        <v>0</v>
      </c>
      <c r="CM179" s="114">
        <f t="shared" si="770"/>
        <v>0</v>
      </c>
      <c r="CN179" s="114">
        <f t="shared" si="771"/>
        <v>0</v>
      </c>
      <c r="CO179" s="114">
        <f t="shared" si="772"/>
        <v>0</v>
      </c>
      <c r="CP179" s="114">
        <f t="shared" si="773"/>
        <v>0</v>
      </c>
      <c r="CQ179" s="114">
        <f t="shared" si="774"/>
        <v>0</v>
      </c>
      <c r="CR179" s="114">
        <f t="shared" si="775"/>
        <v>0</v>
      </c>
      <c r="CS179" s="114">
        <f t="shared" si="776"/>
        <v>0</v>
      </c>
      <c r="CT179" s="114">
        <f t="shared" si="777"/>
        <v>0</v>
      </c>
      <c r="CU179" s="114">
        <f t="shared" si="778"/>
        <v>0</v>
      </c>
      <c r="CV179" s="114">
        <f t="shared" si="779"/>
        <v>0</v>
      </c>
      <c r="CW179" s="114">
        <f t="shared" si="780"/>
        <v>0</v>
      </c>
      <c r="CX179" s="114">
        <f t="shared" si="781"/>
        <v>0</v>
      </c>
      <c r="CY179" s="114">
        <f t="shared" si="782"/>
        <v>0</v>
      </c>
      <c r="CZ179" s="114">
        <f t="shared" si="783"/>
        <v>0</v>
      </c>
      <c r="DA179" s="114">
        <f t="shared" si="784"/>
        <v>0</v>
      </c>
    </row>
    <row r="180" spans="1:105">
      <c r="A180">
        <f t="shared" si="791"/>
        <v>0</v>
      </c>
      <c r="B180">
        <f t="shared" si="788"/>
        <v>0</v>
      </c>
      <c r="C180">
        <f t="shared" si="792"/>
        <v>0</v>
      </c>
      <c r="D180">
        <f t="shared" si="793"/>
        <v>0</v>
      </c>
      <c r="I180" s="2">
        <v>18</v>
      </c>
      <c r="J180">
        <f t="shared" si="699"/>
        <v>0</v>
      </c>
      <c r="K180">
        <f t="shared" si="700"/>
        <v>0</v>
      </c>
      <c r="L180">
        <f t="shared" si="696"/>
        <v>0</v>
      </c>
      <c r="M180">
        <f t="shared" si="701"/>
        <v>0</v>
      </c>
      <c r="N180">
        <f t="shared" si="697"/>
        <v>0</v>
      </c>
      <c r="O180">
        <f t="shared" si="702"/>
        <v>0</v>
      </c>
      <c r="P180">
        <f t="shared" si="698"/>
        <v>0</v>
      </c>
      <c r="Q180">
        <f t="shared" si="703"/>
        <v>0</v>
      </c>
      <c r="R180" s="17">
        <f t="shared" si="704"/>
        <v>0</v>
      </c>
      <c r="S180" s="17">
        <f t="shared" si="705"/>
        <v>0</v>
      </c>
      <c r="T180" s="163">
        <f>IF(Z180&gt;0,FLOOR(MAX(T$130:T179)+1,1),T179+0.001)</f>
        <v>12.021999999999988</v>
      </c>
      <c r="U180">
        <v>51</v>
      </c>
      <c r="V180" s="110">
        <v>3</v>
      </c>
      <c r="W180" s="110"/>
      <c r="X180" s="110">
        <f t="shared" si="785"/>
        <v>0</v>
      </c>
      <c r="Y180" s="110">
        <f t="shared" si="786"/>
        <v>0</v>
      </c>
      <c r="Z180" s="114">
        <f t="shared" si="787"/>
        <v>0</v>
      </c>
      <c r="AA180" s="114">
        <f t="shared" si="706"/>
        <v>0</v>
      </c>
      <c r="AB180" s="114">
        <f t="shared" si="707"/>
        <v>0</v>
      </c>
      <c r="AC180" s="114">
        <f t="shared" si="708"/>
        <v>0</v>
      </c>
      <c r="AD180" s="114">
        <f t="shared" si="709"/>
        <v>0</v>
      </c>
      <c r="AE180" s="114">
        <f t="shared" si="710"/>
        <v>0</v>
      </c>
      <c r="AF180" s="114">
        <f t="shared" si="711"/>
        <v>0</v>
      </c>
      <c r="AG180" s="114">
        <f t="shared" si="712"/>
        <v>0</v>
      </c>
      <c r="AH180" s="114">
        <f t="shared" si="713"/>
        <v>0</v>
      </c>
      <c r="AI180" s="114">
        <f t="shared" si="714"/>
        <v>0</v>
      </c>
      <c r="AJ180" s="114">
        <f t="shared" si="715"/>
        <v>0</v>
      </c>
      <c r="AK180" s="114">
        <f t="shared" si="716"/>
        <v>0</v>
      </c>
      <c r="AL180" s="114">
        <f t="shared" si="717"/>
        <v>0</v>
      </c>
      <c r="AM180" s="114">
        <f t="shared" si="718"/>
        <v>0</v>
      </c>
      <c r="AN180" s="114">
        <f t="shared" si="719"/>
        <v>0</v>
      </c>
      <c r="AO180" s="114">
        <f t="shared" si="720"/>
        <v>0</v>
      </c>
      <c r="AP180" s="114">
        <f t="shared" si="721"/>
        <v>0</v>
      </c>
      <c r="AQ180" s="114">
        <f t="shared" si="722"/>
        <v>0</v>
      </c>
      <c r="AR180" s="114">
        <f t="shared" si="723"/>
        <v>0</v>
      </c>
      <c r="AS180" s="114">
        <f t="shared" si="724"/>
        <v>0</v>
      </c>
      <c r="AT180" s="114">
        <f t="shared" si="725"/>
        <v>0</v>
      </c>
      <c r="AU180" s="114">
        <f t="shared" si="726"/>
        <v>0</v>
      </c>
      <c r="AV180" s="114">
        <f t="shared" si="727"/>
        <v>0</v>
      </c>
      <c r="AW180" s="114">
        <f t="shared" si="728"/>
        <v>0</v>
      </c>
      <c r="AX180" s="114">
        <f t="shared" si="729"/>
        <v>0</v>
      </c>
      <c r="AY180" s="114">
        <f t="shared" si="730"/>
        <v>0</v>
      </c>
      <c r="AZ180" s="114">
        <f t="shared" si="731"/>
        <v>0</v>
      </c>
      <c r="BA180" s="114">
        <f t="shared" si="732"/>
        <v>0</v>
      </c>
      <c r="BB180" s="114">
        <f t="shared" si="733"/>
        <v>0</v>
      </c>
      <c r="BC180" s="114">
        <f t="shared" si="734"/>
        <v>0</v>
      </c>
      <c r="BD180" s="114">
        <f t="shared" si="735"/>
        <v>0</v>
      </c>
      <c r="BE180" s="114">
        <f t="shared" si="736"/>
        <v>0</v>
      </c>
      <c r="BF180" s="114">
        <f t="shared" si="737"/>
        <v>0</v>
      </c>
      <c r="BG180" s="114">
        <f t="shared" si="738"/>
        <v>0</v>
      </c>
      <c r="BH180" s="114">
        <f t="shared" si="739"/>
        <v>0</v>
      </c>
      <c r="BI180" s="114">
        <f t="shared" si="740"/>
        <v>0</v>
      </c>
      <c r="BJ180" s="114">
        <f t="shared" si="741"/>
        <v>0</v>
      </c>
      <c r="BK180" s="114">
        <f t="shared" si="742"/>
        <v>0</v>
      </c>
      <c r="BL180" s="114">
        <f t="shared" si="743"/>
        <v>0</v>
      </c>
      <c r="BM180" s="114">
        <f t="shared" si="744"/>
        <v>0</v>
      </c>
      <c r="BN180" s="114">
        <f t="shared" si="745"/>
        <v>0</v>
      </c>
      <c r="BO180" s="114">
        <f t="shared" si="746"/>
        <v>0</v>
      </c>
      <c r="BP180" s="114">
        <f t="shared" si="747"/>
        <v>0</v>
      </c>
      <c r="BQ180" s="114">
        <f t="shared" si="748"/>
        <v>0</v>
      </c>
      <c r="BR180" s="114">
        <f t="shared" si="749"/>
        <v>0</v>
      </c>
      <c r="BS180" s="114">
        <f t="shared" si="750"/>
        <v>0</v>
      </c>
      <c r="BT180" s="114">
        <f t="shared" si="751"/>
        <v>0</v>
      </c>
      <c r="BU180" s="114">
        <f t="shared" si="752"/>
        <v>0</v>
      </c>
      <c r="BV180" s="114">
        <f t="shared" si="753"/>
        <v>0</v>
      </c>
      <c r="BW180" s="114">
        <f t="shared" si="754"/>
        <v>0</v>
      </c>
      <c r="BX180" s="114">
        <f t="shared" si="755"/>
        <v>0</v>
      </c>
      <c r="BY180" s="114">
        <f t="shared" si="756"/>
        <v>0</v>
      </c>
      <c r="BZ180" s="114">
        <f t="shared" si="757"/>
        <v>0</v>
      </c>
      <c r="CA180" s="114">
        <f t="shared" si="758"/>
        <v>0</v>
      </c>
      <c r="CB180" s="114">
        <f t="shared" si="759"/>
        <v>0</v>
      </c>
      <c r="CC180" s="114">
        <f t="shared" si="760"/>
        <v>0</v>
      </c>
      <c r="CD180" s="114">
        <f t="shared" si="761"/>
        <v>0</v>
      </c>
      <c r="CE180" s="114">
        <f t="shared" si="762"/>
        <v>0</v>
      </c>
      <c r="CF180" s="114">
        <f t="shared" si="763"/>
        <v>0</v>
      </c>
      <c r="CG180" s="114">
        <f t="shared" si="764"/>
        <v>0</v>
      </c>
      <c r="CH180" s="114">
        <f t="shared" si="765"/>
        <v>0</v>
      </c>
      <c r="CI180" s="114">
        <f t="shared" si="766"/>
        <v>0</v>
      </c>
      <c r="CJ180" s="114">
        <f t="shared" si="767"/>
        <v>0</v>
      </c>
      <c r="CK180" s="114">
        <f t="shared" si="768"/>
        <v>0</v>
      </c>
      <c r="CL180" s="114">
        <f t="shared" si="769"/>
        <v>0</v>
      </c>
      <c r="CM180" s="114">
        <f t="shared" si="770"/>
        <v>0</v>
      </c>
      <c r="CN180" s="114">
        <f t="shared" si="771"/>
        <v>0</v>
      </c>
      <c r="CO180" s="114">
        <f t="shared" si="772"/>
        <v>0</v>
      </c>
      <c r="CP180" s="114">
        <f t="shared" si="773"/>
        <v>0</v>
      </c>
      <c r="CQ180" s="114">
        <f t="shared" si="774"/>
        <v>0</v>
      </c>
      <c r="CR180" s="114">
        <f t="shared" si="775"/>
        <v>0</v>
      </c>
      <c r="CS180" s="114">
        <f t="shared" si="776"/>
        <v>0</v>
      </c>
      <c r="CT180" s="114">
        <f t="shared" si="777"/>
        <v>0</v>
      </c>
      <c r="CU180" s="114">
        <f t="shared" si="778"/>
        <v>0</v>
      </c>
      <c r="CV180" s="114">
        <f t="shared" si="779"/>
        <v>0</v>
      </c>
      <c r="CW180" s="114">
        <f t="shared" si="780"/>
        <v>0</v>
      </c>
      <c r="CX180" s="114">
        <f t="shared" si="781"/>
        <v>0</v>
      </c>
      <c r="CY180" s="114">
        <f t="shared" si="782"/>
        <v>0</v>
      </c>
      <c r="CZ180" s="114">
        <f t="shared" si="783"/>
        <v>0</v>
      </c>
      <c r="DA180" s="114">
        <f t="shared" si="784"/>
        <v>0</v>
      </c>
    </row>
    <row r="181" spans="1:105">
      <c r="A181">
        <f t="shared" si="791"/>
        <v>0</v>
      </c>
      <c r="B181">
        <f t="shared" si="788"/>
        <v>0</v>
      </c>
      <c r="C181">
        <f t="shared" si="792"/>
        <v>0</v>
      </c>
      <c r="D181">
        <f t="shared" si="793"/>
        <v>0</v>
      </c>
      <c r="I181" s="2">
        <v>19</v>
      </c>
      <c r="J181">
        <f t="shared" si="699"/>
        <v>0</v>
      </c>
      <c r="K181">
        <f t="shared" si="700"/>
        <v>0</v>
      </c>
      <c r="L181">
        <f t="shared" si="696"/>
        <v>0</v>
      </c>
      <c r="M181">
        <f t="shared" si="701"/>
        <v>0</v>
      </c>
      <c r="N181">
        <f t="shared" si="697"/>
        <v>0</v>
      </c>
      <c r="O181">
        <f t="shared" si="702"/>
        <v>0</v>
      </c>
      <c r="P181">
        <f t="shared" si="698"/>
        <v>0</v>
      </c>
      <c r="Q181">
        <f t="shared" si="703"/>
        <v>0</v>
      </c>
      <c r="R181" s="17">
        <f t="shared" si="704"/>
        <v>0</v>
      </c>
      <c r="S181" s="17">
        <f t="shared" si="705"/>
        <v>0</v>
      </c>
      <c r="T181" s="163">
        <f>IF(Z181&gt;0,FLOOR(MAX(T$130:T180)+1,1),T180+0.001)</f>
        <v>12.022999999999987</v>
      </c>
      <c r="U181">
        <v>52</v>
      </c>
      <c r="V181" s="110">
        <v>3</v>
      </c>
      <c r="W181" s="110"/>
      <c r="X181" s="110">
        <f t="shared" si="785"/>
        <v>0</v>
      </c>
      <c r="Y181" s="110">
        <f t="shared" si="786"/>
        <v>0</v>
      </c>
      <c r="Z181" s="114">
        <f t="shared" si="787"/>
        <v>0</v>
      </c>
      <c r="AA181" s="114">
        <f t="shared" si="706"/>
        <v>0</v>
      </c>
      <c r="AB181" s="114">
        <f t="shared" si="707"/>
        <v>0</v>
      </c>
      <c r="AC181" s="114">
        <f t="shared" si="708"/>
        <v>0</v>
      </c>
      <c r="AD181" s="114">
        <f t="shared" si="709"/>
        <v>0</v>
      </c>
      <c r="AE181" s="114">
        <f t="shared" si="710"/>
        <v>0</v>
      </c>
      <c r="AF181" s="114">
        <f t="shared" si="711"/>
        <v>0</v>
      </c>
      <c r="AG181" s="114">
        <f t="shared" si="712"/>
        <v>0</v>
      </c>
      <c r="AH181" s="114">
        <f t="shared" si="713"/>
        <v>0</v>
      </c>
      <c r="AI181" s="114">
        <f t="shared" si="714"/>
        <v>0</v>
      </c>
      <c r="AJ181" s="114">
        <f t="shared" si="715"/>
        <v>0</v>
      </c>
      <c r="AK181" s="114">
        <f t="shared" si="716"/>
        <v>0</v>
      </c>
      <c r="AL181" s="114">
        <f t="shared" si="717"/>
        <v>0</v>
      </c>
      <c r="AM181" s="114">
        <f t="shared" si="718"/>
        <v>0</v>
      </c>
      <c r="AN181" s="114">
        <f t="shared" si="719"/>
        <v>0</v>
      </c>
      <c r="AO181" s="114">
        <f t="shared" si="720"/>
        <v>0</v>
      </c>
      <c r="AP181" s="114">
        <f t="shared" si="721"/>
        <v>0</v>
      </c>
      <c r="AQ181" s="114">
        <f t="shared" si="722"/>
        <v>0</v>
      </c>
      <c r="AR181" s="114">
        <f t="shared" si="723"/>
        <v>0</v>
      </c>
      <c r="AS181" s="114">
        <f t="shared" si="724"/>
        <v>0</v>
      </c>
      <c r="AT181" s="114">
        <f t="shared" si="725"/>
        <v>0</v>
      </c>
      <c r="AU181" s="114">
        <f t="shared" si="726"/>
        <v>0</v>
      </c>
      <c r="AV181" s="114">
        <f t="shared" si="727"/>
        <v>0</v>
      </c>
      <c r="AW181" s="114">
        <f t="shared" si="728"/>
        <v>0</v>
      </c>
      <c r="AX181" s="114">
        <f t="shared" si="729"/>
        <v>0</v>
      </c>
      <c r="AY181" s="114">
        <f t="shared" si="730"/>
        <v>0</v>
      </c>
      <c r="AZ181" s="114">
        <f t="shared" si="731"/>
        <v>0</v>
      </c>
      <c r="BA181" s="114">
        <f t="shared" si="732"/>
        <v>0</v>
      </c>
      <c r="BB181" s="114">
        <f t="shared" si="733"/>
        <v>0</v>
      </c>
      <c r="BC181" s="114">
        <f t="shared" si="734"/>
        <v>0</v>
      </c>
      <c r="BD181" s="114">
        <f t="shared" si="735"/>
        <v>0</v>
      </c>
      <c r="BE181" s="114">
        <f t="shared" si="736"/>
        <v>0</v>
      </c>
      <c r="BF181" s="114">
        <f t="shared" si="737"/>
        <v>0</v>
      </c>
      <c r="BG181" s="114">
        <f t="shared" si="738"/>
        <v>0</v>
      </c>
      <c r="BH181" s="114">
        <f t="shared" si="739"/>
        <v>0</v>
      </c>
      <c r="BI181" s="114">
        <f t="shared" si="740"/>
        <v>0</v>
      </c>
      <c r="BJ181" s="114">
        <f t="shared" si="741"/>
        <v>0</v>
      </c>
      <c r="BK181" s="114">
        <f t="shared" si="742"/>
        <v>0</v>
      </c>
      <c r="BL181" s="114">
        <f t="shared" si="743"/>
        <v>0</v>
      </c>
      <c r="BM181" s="114">
        <f t="shared" si="744"/>
        <v>0</v>
      </c>
      <c r="BN181" s="114">
        <f t="shared" si="745"/>
        <v>0</v>
      </c>
      <c r="BO181" s="114">
        <f t="shared" si="746"/>
        <v>0</v>
      </c>
      <c r="BP181" s="114">
        <f t="shared" si="747"/>
        <v>0</v>
      </c>
      <c r="BQ181" s="114">
        <f t="shared" si="748"/>
        <v>0</v>
      </c>
      <c r="BR181" s="114">
        <f t="shared" si="749"/>
        <v>0</v>
      </c>
      <c r="BS181" s="114">
        <f t="shared" si="750"/>
        <v>0</v>
      </c>
      <c r="BT181" s="114">
        <f t="shared" si="751"/>
        <v>0</v>
      </c>
      <c r="BU181" s="114">
        <f t="shared" si="752"/>
        <v>0</v>
      </c>
      <c r="BV181" s="114">
        <f t="shared" si="753"/>
        <v>0</v>
      </c>
      <c r="BW181" s="114">
        <f t="shared" si="754"/>
        <v>0</v>
      </c>
      <c r="BX181" s="114">
        <f t="shared" si="755"/>
        <v>0</v>
      </c>
      <c r="BY181" s="114">
        <f t="shared" si="756"/>
        <v>0</v>
      </c>
      <c r="BZ181" s="114">
        <f t="shared" si="757"/>
        <v>0</v>
      </c>
      <c r="CA181" s="114">
        <f t="shared" si="758"/>
        <v>0</v>
      </c>
      <c r="CB181" s="114">
        <f t="shared" si="759"/>
        <v>0</v>
      </c>
      <c r="CC181" s="114">
        <f t="shared" si="760"/>
        <v>0</v>
      </c>
      <c r="CD181" s="114">
        <f t="shared" si="761"/>
        <v>0</v>
      </c>
      <c r="CE181" s="114">
        <f t="shared" si="762"/>
        <v>0</v>
      </c>
      <c r="CF181" s="114">
        <f t="shared" si="763"/>
        <v>0</v>
      </c>
      <c r="CG181" s="114">
        <f t="shared" si="764"/>
        <v>0</v>
      </c>
      <c r="CH181" s="114">
        <f t="shared" si="765"/>
        <v>0</v>
      </c>
      <c r="CI181" s="114">
        <f t="shared" si="766"/>
        <v>0</v>
      </c>
      <c r="CJ181" s="114">
        <f t="shared" si="767"/>
        <v>0</v>
      </c>
      <c r="CK181" s="114">
        <f t="shared" si="768"/>
        <v>0</v>
      </c>
      <c r="CL181" s="114">
        <f t="shared" si="769"/>
        <v>0</v>
      </c>
      <c r="CM181" s="114">
        <f t="shared" si="770"/>
        <v>0</v>
      </c>
      <c r="CN181" s="114">
        <f t="shared" si="771"/>
        <v>0</v>
      </c>
      <c r="CO181" s="114">
        <f t="shared" si="772"/>
        <v>0</v>
      </c>
      <c r="CP181" s="114">
        <f t="shared" si="773"/>
        <v>0</v>
      </c>
      <c r="CQ181" s="114">
        <f t="shared" si="774"/>
        <v>0</v>
      </c>
      <c r="CR181" s="114">
        <f t="shared" si="775"/>
        <v>0</v>
      </c>
      <c r="CS181" s="114">
        <f t="shared" si="776"/>
        <v>0</v>
      </c>
      <c r="CT181" s="114">
        <f t="shared" si="777"/>
        <v>0</v>
      </c>
      <c r="CU181" s="114">
        <f t="shared" si="778"/>
        <v>0</v>
      </c>
      <c r="CV181" s="114">
        <f t="shared" si="779"/>
        <v>0</v>
      </c>
      <c r="CW181" s="114">
        <f t="shared" si="780"/>
        <v>0</v>
      </c>
      <c r="CX181" s="114">
        <f t="shared" si="781"/>
        <v>0</v>
      </c>
      <c r="CY181" s="114">
        <f t="shared" si="782"/>
        <v>0</v>
      </c>
      <c r="CZ181" s="114">
        <f t="shared" si="783"/>
        <v>0</v>
      </c>
      <c r="DA181" s="114">
        <f t="shared" si="784"/>
        <v>0</v>
      </c>
    </row>
    <row r="182" spans="1:105">
      <c r="B182" s="5"/>
      <c r="I182" s="2">
        <v>20</v>
      </c>
      <c r="J182">
        <f t="shared" si="699"/>
        <v>0</v>
      </c>
      <c r="K182">
        <f t="shared" si="700"/>
        <v>0</v>
      </c>
      <c r="L182">
        <f t="shared" si="696"/>
        <v>0</v>
      </c>
      <c r="M182">
        <f t="shared" si="701"/>
        <v>0</v>
      </c>
      <c r="N182">
        <f t="shared" si="697"/>
        <v>0</v>
      </c>
      <c r="O182">
        <f t="shared" si="702"/>
        <v>0</v>
      </c>
      <c r="P182">
        <f t="shared" si="698"/>
        <v>0</v>
      </c>
      <c r="Q182">
        <f t="shared" si="703"/>
        <v>0</v>
      </c>
      <c r="R182" s="17">
        <f t="shared" si="704"/>
        <v>0</v>
      </c>
      <c r="S182" s="17">
        <f t="shared" si="705"/>
        <v>0</v>
      </c>
      <c r="T182" s="163">
        <f>IF(Z182&gt;0,FLOOR(MAX(T$130:T181)+1,1),T181+0.001)</f>
        <v>12.023999999999987</v>
      </c>
      <c r="U182">
        <v>53</v>
      </c>
      <c r="V182" s="110">
        <v>3</v>
      </c>
      <c r="W182" s="110"/>
      <c r="X182" s="110">
        <f t="shared" si="785"/>
        <v>0</v>
      </c>
      <c r="Y182" s="110">
        <f t="shared" si="786"/>
        <v>0</v>
      </c>
      <c r="Z182" s="114">
        <f t="shared" si="787"/>
        <v>0</v>
      </c>
      <c r="AA182" s="114">
        <f t="shared" si="706"/>
        <v>0</v>
      </c>
      <c r="AB182" s="114">
        <f t="shared" si="707"/>
        <v>0</v>
      </c>
      <c r="AC182" s="114">
        <f t="shared" si="708"/>
        <v>0</v>
      </c>
      <c r="AD182" s="114">
        <f t="shared" si="709"/>
        <v>0</v>
      </c>
      <c r="AE182" s="114">
        <f t="shared" si="710"/>
        <v>0</v>
      </c>
      <c r="AF182" s="114">
        <f t="shared" si="711"/>
        <v>0</v>
      </c>
      <c r="AG182" s="114">
        <f t="shared" si="712"/>
        <v>0</v>
      </c>
      <c r="AH182" s="114">
        <f t="shared" si="713"/>
        <v>0</v>
      </c>
      <c r="AI182" s="114">
        <f t="shared" si="714"/>
        <v>0</v>
      </c>
      <c r="AJ182" s="114">
        <f t="shared" si="715"/>
        <v>0</v>
      </c>
      <c r="AK182" s="114">
        <f t="shared" si="716"/>
        <v>0</v>
      </c>
      <c r="AL182" s="114">
        <f t="shared" si="717"/>
        <v>0</v>
      </c>
      <c r="AM182" s="114">
        <f t="shared" si="718"/>
        <v>0</v>
      </c>
      <c r="AN182" s="114">
        <f t="shared" si="719"/>
        <v>0</v>
      </c>
      <c r="AO182" s="114">
        <f t="shared" si="720"/>
        <v>0</v>
      </c>
      <c r="AP182" s="114">
        <f t="shared" si="721"/>
        <v>0</v>
      </c>
      <c r="AQ182" s="114">
        <f t="shared" si="722"/>
        <v>0</v>
      </c>
      <c r="AR182" s="114">
        <f t="shared" si="723"/>
        <v>0</v>
      </c>
      <c r="AS182" s="114">
        <f t="shared" si="724"/>
        <v>0</v>
      </c>
      <c r="AT182" s="114">
        <f t="shared" si="725"/>
        <v>0</v>
      </c>
      <c r="AU182" s="114">
        <f t="shared" si="726"/>
        <v>0</v>
      </c>
      <c r="AV182" s="114">
        <f t="shared" si="727"/>
        <v>0</v>
      </c>
      <c r="AW182" s="114">
        <f t="shared" si="728"/>
        <v>0</v>
      </c>
      <c r="AX182" s="114">
        <f t="shared" si="729"/>
        <v>0</v>
      </c>
      <c r="AY182" s="114">
        <f t="shared" si="730"/>
        <v>0</v>
      </c>
      <c r="AZ182" s="114">
        <f t="shared" si="731"/>
        <v>0</v>
      </c>
      <c r="BA182" s="114">
        <f t="shared" si="732"/>
        <v>0</v>
      </c>
      <c r="BB182" s="114">
        <f t="shared" si="733"/>
        <v>0</v>
      </c>
      <c r="BC182" s="114">
        <f t="shared" si="734"/>
        <v>0</v>
      </c>
      <c r="BD182" s="114">
        <f t="shared" si="735"/>
        <v>0</v>
      </c>
      <c r="BE182" s="114">
        <f t="shared" si="736"/>
        <v>0</v>
      </c>
      <c r="BF182" s="114">
        <f t="shared" si="737"/>
        <v>0</v>
      </c>
      <c r="BG182" s="114">
        <f t="shared" si="738"/>
        <v>0</v>
      </c>
      <c r="BH182" s="114">
        <f t="shared" si="739"/>
        <v>0</v>
      </c>
      <c r="BI182" s="114">
        <f t="shared" si="740"/>
        <v>0</v>
      </c>
      <c r="BJ182" s="114">
        <f t="shared" si="741"/>
        <v>0</v>
      </c>
      <c r="BK182" s="114">
        <f t="shared" si="742"/>
        <v>0</v>
      </c>
      <c r="BL182" s="114">
        <f t="shared" si="743"/>
        <v>0</v>
      </c>
      <c r="BM182" s="114">
        <f t="shared" si="744"/>
        <v>0</v>
      </c>
      <c r="BN182" s="114">
        <f t="shared" si="745"/>
        <v>0</v>
      </c>
      <c r="BO182" s="114">
        <f t="shared" si="746"/>
        <v>0</v>
      </c>
      <c r="BP182" s="114">
        <f t="shared" si="747"/>
        <v>0</v>
      </c>
      <c r="BQ182" s="114">
        <f t="shared" si="748"/>
        <v>0</v>
      </c>
      <c r="BR182" s="114">
        <f t="shared" si="749"/>
        <v>0</v>
      </c>
      <c r="BS182" s="114">
        <f t="shared" si="750"/>
        <v>0</v>
      </c>
      <c r="BT182" s="114">
        <f t="shared" si="751"/>
        <v>0</v>
      </c>
      <c r="BU182" s="114">
        <f t="shared" si="752"/>
        <v>0</v>
      </c>
      <c r="BV182" s="114">
        <f t="shared" si="753"/>
        <v>0</v>
      </c>
      <c r="BW182" s="114">
        <f t="shared" si="754"/>
        <v>0</v>
      </c>
      <c r="BX182" s="114">
        <f t="shared" si="755"/>
        <v>0</v>
      </c>
      <c r="BY182" s="114">
        <f t="shared" si="756"/>
        <v>0</v>
      </c>
      <c r="BZ182" s="114">
        <f t="shared" si="757"/>
        <v>0</v>
      </c>
      <c r="CA182" s="114">
        <f t="shared" si="758"/>
        <v>0</v>
      </c>
      <c r="CB182" s="114">
        <f t="shared" si="759"/>
        <v>0</v>
      </c>
      <c r="CC182" s="114">
        <f t="shared" si="760"/>
        <v>0</v>
      </c>
      <c r="CD182" s="114">
        <f t="shared" si="761"/>
        <v>0</v>
      </c>
      <c r="CE182" s="114">
        <f t="shared" si="762"/>
        <v>0</v>
      </c>
      <c r="CF182" s="114">
        <f t="shared" si="763"/>
        <v>0</v>
      </c>
      <c r="CG182" s="114">
        <f t="shared" si="764"/>
        <v>0</v>
      </c>
      <c r="CH182" s="114">
        <f t="shared" si="765"/>
        <v>0</v>
      </c>
      <c r="CI182" s="114">
        <f t="shared" si="766"/>
        <v>0</v>
      </c>
      <c r="CJ182" s="114">
        <f t="shared" si="767"/>
        <v>0</v>
      </c>
      <c r="CK182" s="114">
        <f t="shared" si="768"/>
        <v>0</v>
      </c>
      <c r="CL182" s="114">
        <f t="shared" si="769"/>
        <v>0</v>
      </c>
      <c r="CM182" s="114">
        <f t="shared" si="770"/>
        <v>0</v>
      </c>
      <c r="CN182" s="114">
        <f t="shared" si="771"/>
        <v>0</v>
      </c>
      <c r="CO182" s="114">
        <f t="shared" si="772"/>
        <v>0</v>
      </c>
      <c r="CP182" s="114">
        <f t="shared" si="773"/>
        <v>0</v>
      </c>
      <c r="CQ182" s="114">
        <f t="shared" si="774"/>
        <v>0</v>
      </c>
      <c r="CR182" s="114">
        <f t="shared" si="775"/>
        <v>0</v>
      </c>
      <c r="CS182" s="114">
        <f t="shared" si="776"/>
        <v>0</v>
      </c>
      <c r="CT182" s="114">
        <f t="shared" si="777"/>
        <v>0</v>
      </c>
      <c r="CU182" s="114">
        <f t="shared" si="778"/>
        <v>0</v>
      </c>
      <c r="CV182" s="114">
        <f t="shared" si="779"/>
        <v>0</v>
      </c>
      <c r="CW182" s="114">
        <f t="shared" si="780"/>
        <v>0</v>
      </c>
      <c r="CX182" s="114">
        <f t="shared" si="781"/>
        <v>0</v>
      </c>
      <c r="CY182" s="114">
        <f t="shared" si="782"/>
        <v>0</v>
      </c>
      <c r="CZ182" s="114">
        <f t="shared" si="783"/>
        <v>0</v>
      </c>
      <c r="DA182" s="114">
        <f t="shared" si="784"/>
        <v>0</v>
      </c>
    </row>
    <row r="183" spans="1:105">
      <c r="B183" s="5"/>
      <c r="I183" s="2">
        <v>21</v>
      </c>
      <c r="J183">
        <f t="shared" si="699"/>
        <v>0</v>
      </c>
      <c r="K183">
        <f t="shared" si="700"/>
        <v>0</v>
      </c>
      <c r="L183">
        <f t="shared" si="696"/>
        <v>0</v>
      </c>
      <c r="M183">
        <f t="shared" si="701"/>
        <v>0</v>
      </c>
      <c r="N183">
        <f t="shared" si="697"/>
        <v>0</v>
      </c>
      <c r="O183">
        <f t="shared" si="702"/>
        <v>0</v>
      </c>
      <c r="P183">
        <f t="shared" si="698"/>
        <v>0</v>
      </c>
      <c r="Q183">
        <f t="shared" si="703"/>
        <v>0</v>
      </c>
      <c r="R183" s="17">
        <f t="shared" si="704"/>
        <v>0</v>
      </c>
      <c r="S183" s="17">
        <f t="shared" si="705"/>
        <v>0</v>
      </c>
      <c r="T183" s="163">
        <f>IF(Z183&gt;0,FLOOR(MAX(T$130:T182)+1,1),T182+0.001)</f>
        <v>12.024999999999986</v>
      </c>
      <c r="U183">
        <v>54</v>
      </c>
      <c r="V183" s="110">
        <v>3</v>
      </c>
      <c r="W183" s="110"/>
      <c r="X183" s="110">
        <f t="shared" si="785"/>
        <v>0</v>
      </c>
      <c r="Y183" s="110">
        <f t="shared" si="786"/>
        <v>0</v>
      </c>
      <c r="Z183" s="114">
        <f t="shared" si="787"/>
        <v>0</v>
      </c>
      <c r="AA183" s="114">
        <f t="shared" si="706"/>
        <v>0</v>
      </c>
      <c r="AB183" s="114">
        <f t="shared" si="707"/>
        <v>0</v>
      </c>
      <c r="AC183" s="114">
        <f t="shared" si="708"/>
        <v>0</v>
      </c>
      <c r="AD183" s="114">
        <f t="shared" si="709"/>
        <v>0</v>
      </c>
      <c r="AE183" s="114">
        <f t="shared" si="710"/>
        <v>0</v>
      </c>
      <c r="AF183" s="114">
        <f t="shared" si="711"/>
        <v>0</v>
      </c>
      <c r="AG183" s="114">
        <f t="shared" si="712"/>
        <v>0</v>
      </c>
      <c r="AH183" s="114">
        <f t="shared" si="713"/>
        <v>0</v>
      </c>
      <c r="AI183" s="114">
        <f t="shared" si="714"/>
        <v>0</v>
      </c>
      <c r="AJ183" s="114">
        <f t="shared" si="715"/>
        <v>0</v>
      </c>
      <c r="AK183" s="114">
        <f t="shared" si="716"/>
        <v>0</v>
      </c>
      <c r="AL183" s="114">
        <f t="shared" si="717"/>
        <v>0</v>
      </c>
      <c r="AM183" s="114">
        <f t="shared" si="718"/>
        <v>0</v>
      </c>
      <c r="AN183" s="114">
        <f t="shared" si="719"/>
        <v>0</v>
      </c>
      <c r="AO183" s="114">
        <f t="shared" si="720"/>
        <v>0</v>
      </c>
      <c r="AP183" s="114">
        <f t="shared" si="721"/>
        <v>0</v>
      </c>
      <c r="AQ183" s="114">
        <f t="shared" si="722"/>
        <v>0</v>
      </c>
      <c r="AR183" s="114">
        <f t="shared" si="723"/>
        <v>0</v>
      </c>
      <c r="AS183" s="114">
        <f t="shared" si="724"/>
        <v>0</v>
      </c>
      <c r="AT183" s="114">
        <f t="shared" si="725"/>
        <v>0</v>
      </c>
      <c r="AU183" s="114">
        <f t="shared" si="726"/>
        <v>0</v>
      </c>
      <c r="AV183" s="114">
        <f t="shared" si="727"/>
        <v>0</v>
      </c>
      <c r="AW183" s="114">
        <f t="shared" si="728"/>
        <v>0</v>
      </c>
      <c r="AX183" s="114">
        <f t="shared" si="729"/>
        <v>0</v>
      </c>
      <c r="AY183" s="114">
        <f t="shared" si="730"/>
        <v>0</v>
      </c>
      <c r="AZ183" s="114">
        <f t="shared" si="731"/>
        <v>0</v>
      </c>
      <c r="BA183" s="114">
        <f t="shared" si="732"/>
        <v>0</v>
      </c>
      <c r="BB183" s="114">
        <f t="shared" si="733"/>
        <v>0</v>
      </c>
      <c r="BC183" s="114">
        <f t="shared" si="734"/>
        <v>0</v>
      </c>
      <c r="BD183" s="114">
        <f t="shared" si="735"/>
        <v>0</v>
      </c>
      <c r="BE183" s="114">
        <f t="shared" si="736"/>
        <v>0</v>
      </c>
      <c r="BF183" s="114">
        <f t="shared" si="737"/>
        <v>0</v>
      </c>
      <c r="BG183" s="114">
        <f t="shared" si="738"/>
        <v>0</v>
      </c>
      <c r="BH183" s="114">
        <f t="shared" si="739"/>
        <v>0</v>
      </c>
      <c r="BI183" s="114">
        <f t="shared" si="740"/>
        <v>0</v>
      </c>
      <c r="BJ183" s="114">
        <f t="shared" si="741"/>
        <v>0</v>
      </c>
      <c r="BK183" s="114">
        <f t="shared" si="742"/>
        <v>0</v>
      </c>
      <c r="BL183" s="114">
        <f t="shared" si="743"/>
        <v>0</v>
      </c>
      <c r="BM183" s="114">
        <f t="shared" si="744"/>
        <v>0</v>
      </c>
      <c r="BN183" s="114">
        <f t="shared" si="745"/>
        <v>0</v>
      </c>
      <c r="BO183" s="114">
        <f t="shared" si="746"/>
        <v>0</v>
      </c>
      <c r="BP183" s="114">
        <f t="shared" si="747"/>
        <v>0</v>
      </c>
      <c r="BQ183" s="114">
        <f t="shared" si="748"/>
        <v>0</v>
      </c>
      <c r="BR183" s="114">
        <f t="shared" si="749"/>
        <v>0</v>
      </c>
      <c r="BS183" s="114">
        <f t="shared" si="750"/>
        <v>0</v>
      </c>
      <c r="BT183" s="114">
        <f t="shared" si="751"/>
        <v>0</v>
      </c>
      <c r="BU183" s="114">
        <f t="shared" si="752"/>
        <v>0</v>
      </c>
      <c r="BV183" s="114">
        <f t="shared" si="753"/>
        <v>0</v>
      </c>
      <c r="BW183" s="114">
        <f t="shared" si="754"/>
        <v>0</v>
      </c>
      <c r="BX183" s="114">
        <f t="shared" si="755"/>
        <v>0</v>
      </c>
      <c r="BY183" s="114">
        <f t="shared" si="756"/>
        <v>0</v>
      </c>
      <c r="BZ183" s="114">
        <f t="shared" si="757"/>
        <v>0</v>
      </c>
      <c r="CA183" s="114">
        <f t="shared" si="758"/>
        <v>0</v>
      </c>
      <c r="CB183" s="114">
        <f t="shared" si="759"/>
        <v>0</v>
      </c>
      <c r="CC183" s="114">
        <f t="shared" si="760"/>
        <v>0</v>
      </c>
      <c r="CD183" s="114">
        <f t="shared" si="761"/>
        <v>0</v>
      </c>
      <c r="CE183" s="114">
        <f t="shared" si="762"/>
        <v>0</v>
      </c>
      <c r="CF183" s="114">
        <f t="shared" si="763"/>
        <v>0</v>
      </c>
      <c r="CG183" s="114">
        <f t="shared" si="764"/>
        <v>0</v>
      </c>
      <c r="CH183" s="114">
        <f t="shared" si="765"/>
        <v>0</v>
      </c>
      <c r="CI183" s="114">
        <f t="shared" si="766"/>
        <v>0</v>
      </c>
      <c r="CJ183" s="114">
        <f t="shared" si="767"/>
        <v>0</v>
      </c>
      <c r="CK183" s="114">
        <f t="shared" si="768"/>
        <v>0</v>
      </c>
      <c r="CL183" s="114">
        <f t="shared" si="769"/>
        <v>0</v>
      </c>
      <c r="CM183" s="114">
        <f t="shared" si="770"/>
        <v>0</v>
      </c>
      <c r="CN183" s="114">
        <f t="shared" si="771"/>
        <v>0</v>
      </c>
      <c r="CO183" s="114">
        <f t="shared" si="772"/>
        <v>0</v>
      </c>
      <c r="CP183" s="114">
        <f t="shared" si="773"/>
        <v>0</v>
      </c>
      <c r="CQ183" s="114">
        <f t="shared" si="774"/>
        <v>0</v>
      </c>
      <c r="CR183" s="114">
        <f t="shared" si="775"/>
        <v>0</v>
      </c>
      <c r="CS183" s="114">
        <f t="shared" si="776"/>
        <v>0</v>
      </c>
      <c r="CT183" s="114">
        <f t="shared" si="777"/>
        <v>0</v>
      </c>
      <c r="CU183" s="114">
        <f t="shared" si="778"/>
        <v>0</v>
      </c>
      <c r="CV183" s="114">
        <f t="shared" si="779"/>
        <v>0</v>
      </c>
      <c r="CW183" s="114">
        <f t="shared" si="780"/>
        <v>0</v>
      </c>
      <c r="CX183" s="114">
        <f t="shared" si="781"/>
        <v>0</v>
      </c>
      <c r="CY183" s="114">
        <f t="shared" si="782"/>
        <v>0</v>
      </c>
      <c r="CZ183" s="114">
        <f t="shared" si="783"/>
        <v>0</v>
      </c>
      <c r="DA183" s="114">
        <f t="shared" si="784"/>
        <v>0</v>
      </c>
    </row>
    <row r="184" spans="1:105">
      <c r="A184" t="s">
        <v>550</v>
      </c>
      <c r="B184" s="5"/>
      <c r="F184" t="s">
        <v>553</v>
      </c>
      <c r="I184" s="2">
        <v>22</v>
      </c>
      <c r="J184">
        <f t="shared" si="699"/>
        <v>0</v>
      </c>
      <c r="K184">
        <f t="shared" si="700"/>
        <v>0</v>
      </c>
      <c r="L184">
        <f t="shared" si="696"/>
        <v>0</v>
      </c>
      <c r="M184">
        <f t="shared" si="701"/>
        <v>0</v>
      </c>
      <c r="N184">
        <f t="shared" si="697"/>
        <v>0</v>
      </c>
      <c r="O184">
        <f t="shared" si="702"/>
        <v>0</v>
      </c>
      <c r="P184">
        <f t="shared" si="698"/>
        <v>0</v>
      </c>
      <c r="Q184">
        <f t="shared" si="703"/>
        <v>0</v>
      </c>
      <c r="R184" s="17">
        <f t="shared" si="704"/>
        <v>0</v>
      </c>
      <c r="S184" s="17">
        <f t="shared" si="705"/>
        <v>0</v>
      </c>
      <c r="T184" s="163">
        <f>IF(Z184&gt;0,FLOOR(MAX(T$130:T183)+1,1),T183+0.001)</f>
        <v>12.025999999999986</v>
      </c>
      <c r="U184">
        <v>55</v>
      </c>
      <c r="V184" s="110">
        <v>3</v>
      </c>
      <c r="W184" s="110"/>
      <c r="X184" s="110">
        <f t="shared" si="785"/>
        <v>0</v>
      </c>
      <c r="Y184" s="110">
        <f t="shared" si="786"/>
        <v>0</v>
      </c>
      <c r="Z184" s="114">
        <f t="shared" si="787"/>
        <v>0</v>
      </c>
      <c r="AA184" s="114">
        <f t="shared" si="706"/>
        <v>0</v>
      </c>
      <c r="AB184" s="114">
        <f t="shared" si="707"/>
        <v>0</v>
      </c>
      <c r="AC184" s="114">
        <f t="shared" si="708"/>
        <v>0</v>
      </c>
      <c r="AD184" s="114">
        <f t="shared" si="709"/>
        <v>0</v>
      </c>
      <c r="AE184" s="114">
        <f t="shared" si="710"/>
        <v>0</v>
      </c>
      <c r="AF184" s="114">
        <f t="shared" si="711"/>
        <v>0</v>
      </c>
      <c r="AG184" s="114">
        <f t="shared" si="712"/>
        <v>0</v>
      </c>
      <c r="AH184" s="114">
        <f t="shared" si="713"/>
        <v>0</v>
      </c>
      <c r="AI184" s="114">
        <f t="shared" si="714"/>
        <v>0</v>
      </c>
      <c r="AJ184" s="114">
        <f t="shared" si="715"/>
        <v>0</v>
      </c>
      <c r="AK184" s="114">
        <f t="shared" si="716"/>
        <v>0</v>
      </c>
      <c r="AL184" s="114">
        <f t="shared" si="717"/>
        <v>0</v>
      </c>
      <c r="AM184" s="114">
        <f t="shared" si="718"/>
        <v>0</v>
      </c>
      <c r="AN184" s="114">
        <f t="shared" si="719"/>
        <v>0</v>
      </c>
      <c r="AO184" s="114">
        <f t="shared" si="720"/>
        <v>0</v>
      </c>
      <c r="AP184" s="114">
        <f t="shared" si="721"/>
        <v>0</v>
      </c>
      <c r="AQ184" s="114">
        <f t="shared" si="722"/>
        <v>0</v>
      </c>
      <c r="AR184" s="114">
        <f t="shared" si="723"/>
        <v>0</v>
      </c>
      <c r="AS184" s="114">
        <f t="shared" si="724"/>
        <v>0</v>
      </c>
      <c r="AT184" s="114">
        <f t="shared" si="725"/>
        <v>0</v>
      </c>
      <c r="AU184" s="114">
        <f t="shared" si="726"/>
        <v>0</v>
      </c>
      <c r="AV184" s="114">
        <f t="shared" si="727"/>
        <v>0</v>
      </c>
      <c r="AW184" s="114">
        <f t="shared" si="728"/>
        <v>0</v>
      </c>
      <c r="AX184" s="114">
        <f t="shared" si="729"/>
        <v>0</v>
      </c>
      <c r="AY184" s="114">
        <f t="shared" si="730"/>
        <v>0</v>
      </c>
      <c r="AZ184" s="114">
        <f t="shared" si="731"/>
        <v>0</v>
      </c>
      <c r="BA184" s="114">
        <f t="shared" si="732"/>
        <v>0</v>
      </c>
      <c r="BB184" s="114">
        <f t="shared" si="733"/>
        <v>0</v>
      </c>
      <c r="BC184" s="114">
        <f t="shared" si="734"/>
        <v>0</v>
      </c>
      <c r="BD184" s="114">
        <f t="shared" si="735"/>
        <v>0</v>
      </c>
      <c r="BE184" s="114">
        <f t="shared" si="736"/>
        <v>0</v>
      </c>
      <c r="BF184" s="114">
        <f t="shared" si="737"/>
        <v>0</v>
      </c>
      <c r="BG184" s="114">
        <f t="shared" si="738"/>
        <v>0</v>
      </c>
      <c r="BH184" s="114">
        <f t="shared" si="739"/>
        <v>0</v>
      </c>
      <c r="BI184" s="114">
        <f t="shared" si="740"/>
        <v>0</v>
      </c>
      <c r="BJ184" s="114">
        <f t="shared" si="741"/>
        <v>0</v>
      </c>
      <c r="BK184" s="114">
        <f t="shared" si="742"/>
        <v>0</v>
      </c>
      <c r="BL184" s="114">
        <f t="shared" si="743"/>
        <v>0</v>
      </c>
      <c r="BM184" s="114">
        <f t="shared" si="744"/>
        <v>0</v>
      </c>
      <c r="BN184" s="114">
        <f t="shared" si="745"/>
        <v>0</v>
      </c>
      <c r="BO184" s="114">
        <f t="shared" si="746"/>
        <v>0</v>
      </c>
      <c r="BP184" s="114">
        <f t="shared" si="747"/>
        <v>0</v>
      </c>
      <c r="BQ184" s="114">
        <f t="shared" si="748"/>
        <v>0</v>
      </c>
      <c r="BR184" s="114">
        <f t="shared" si="749"/>
        <v>0</v>
      </c>
      <c r="BS184" s="114">
        <f t="shared" si="750"/>
        <v>0</v>
      </c>
      <c r="BT184" s="114">
        <f t="shared" si="751"/>
        <v>0</v>
      </c>
      <c r="BU184" s="114">
        <f t="shared" si="752"/>
        <v>0</v>
      </c>
      <c r="BV184" s="114">
        <f t="shared" si="753"/>
        <v>0</v>
      </c>
      <c r="BW184" s="114">
        <f t="shared" si="754"/>
        <v>0</v>
      </c>
      <c r="BX184" s="114">
        <f t="shared" si="755"/>
        <v>0</v>
      </c>
      <c r="BY184" s="114">
        <f t="shared" si="756"/>
        <v>0</v>
      </c>
      <c r="BZ184" s="114">
        <f t="shared" si="757"/>
        <v>0</v>
      </c>
      <c r="CA184" s="114">
        <f t="shared" si="758"/>
        <v>0</v>
      </c>
      <c r="CB184" s="114">
        <f t="shared" si="759"/>
        <v>0</v>
      </c>
      <c r="CC184" s="114">
        <f t="shared" si="760"/>
        <v>0</v>
      </c>
      <c r="CD184" s="114">
        <f t="shared" si="761"/>
        <v>0</v>
      </c>
      <c r="CE184" s="114">
        <f t="shared" si="762"/>
        <v>0</v>
      </c>
      <c r="CF184" s="114">
        <f t="shared" si="763"/>
        <v>0</v>
      </c>
      <c r="CG184" s="114">
        <f t="shared" si="764"/>
        <v>0</v>
      </c>
      <c r="CH184" s="114">
        <f t="shared" si="765"/>
        <v>0</v>
      </c>
      <c r="CI184" s="114">
        <f t="shared" si="766"/>
        <v>0</v>
      </c>
      <c r="CJ184" s="114">
        <f t="shared" si="767"/>
        <v>0</v>
      </c>
      <c r="CK184" s="114">
        <f t="shared" si="768"/>
        <v>0</v>
      </c>
      <c r="CL184" s="114">
        <f t="shared" si="769"/>
        <v>0</v>
      </c>
      <c r="CM184" s="114">
        <f t="shared" si="770"/>
        <v>0</v>
      </c>
      <c r="CN184" s="114">
        <f t="shared" si="771"/>
        <v>0</v>
      </c>
      <c r="CO184" s="114">
        <f t="shared" si="772"/>
        <v>0</v>
      </c>
      <c r="CP184" s="114">
        <f t="shared" si="773"/>
        <v>0</v>
      </c>
      <c r="CQ184" s="114">
        <f t="shared" si="774"/>
        <v>0</v>
      </c>
      <c r="CR184" s="114">
        <f t="shared" si="775"/>
        <v>0</v>
      </c>
      <c r="CS184" s="114">
        <f t="shared" si="776"/>
        <v>0</v>
      </c>
      <c r="CT184" s="114">
        <f t="shared" si="777"/>
        <v>0</v>
      </c>
      <c r="CU184" s="114">
        <f t="shared" si="778"/>
        <v>0</v>
      </c>
      <c r="CV184" s="114">
        <f t="shared" si="779"/>
        <v>0</v>
      </c>
      <c r="CW184" s="114">
        <f t="shared" si="780"/>
        <v>0</v>
      </c>
      <c r="CX184" s="114">
        <f t="shared" si="781"/>
        <v>0</v>
      </c>
      <c r="CY184" s="114">
        <f t="shared" si="782"/>
        <v>0</v>
      </c>
      <c r="CZ184" s="114">
        <f t="shared" si="783"/>
        <v>0</v>
      </c>
      <c r="DA184" s="114">
        <f t="shared" si="784"/>
        <v>0</v>
      </c>
    </row>
    <row r="185" spans="1:105">
      <c r="A185" t="s">
        <v>178</v>
      </c>
      <c r="B185" t="s">
        <v>554</v>
      </c>
      <c r="C185" s="5" t="s">
        <v>551</v>
      </c>
      <c r="D185" t="s">
        <v>552</v>
      </c>
      <c r="E185">
        <v>6</v>
      </c>
      <c r="F185">
        <v>8</v>
      </c>
      <c r="G185">
        <v>10</v>
      </c>
      <c r="I185" s="2">
        <v>23</v>
      </c>
      <c r="J185">
        <f t="shared" si="699"/>
        <v>0</v>
      </c>
      <c r="K185">
        <f t="shared" si="700"/>
        <v>0</v>
      </c>
      <c r="L185">
        <f t="shared" si="696"/>
        <v>0</v>
      </c>
      <c r="M185">
        <f t="shared" si="701"/>
        <v>0</v>
      </c>
      <c r="N185">
        <f t="shared" si="697"/>
        <v>0</v>
      </c>
      <c r="O185">
        <f t="shared" si="702"/>
        <v>0</v>
      </c>
      <c r="P185">
        <f t="shared" si="698"/>
        <v>0</v>
      </c>
      <c r="Q185">
        <f t="shared" si="703"/>
        <v>0</v>
      </c>
      <c r="R185" s="17">
        <f t="shared" si="704"/>
        <v>0</v>
      </c>
      <c r="S185" s="17">
        <f t="shared" si="705"/>
        <v>0</v>
      </c>
      <c r="T185" s="163">
        <f>IF(Z185&gt;0,FLOOR(MAX(T$130:T184)+1,1),T184+0.001)</f>
        <v>12.026999999999985</v>
      </c>
      <c r="U185">
        <v>56</v>
      </c>
      <c r="V185" s="110">
        <v>3</v>
      </c>
      <c r="W185" s="110"/>
      <c r="X185" s="110">
        <f t="shared" si="785"/>
        <v>0</v>
      </c>
      <c r="Y185" s="110">
        <f t="shared" si="786"/>
        <v>0</v>
      </c>
      <c r="Z185" s="114">
        <f t="shared" si="787"/>
        <v>0</v>
      </c>
      <c r="AA185" s="114">
        <f t="shared" si="706"/>
        <v>0</v>
      </c>
      <c r="AB185" s="114">
        <f t="shared" si="707"/>
        <v>0</v>
      </c>
      <c r="AC185" s="114">
        <f t="shared" si="708"/>
        <v>0</v>
      </c>
      <c r="AD185" s="114">
        <f t="shared" si="709"/>
        <v>0</v>
      </c>
      <c r="AE185" s="114">
        <f t="shared" si="710"/>
        <v>0</v>
      </c>
      <c r="AF185" s="114">
        <f t="shared" si="711"/>
        <v>0</v>
      </c>
      <c r="AG185" s="114">
        <f t="shared" si="712"/>
        <v>0</v>
      </c>
      <c r="AH185" s="114">
        <f t="shared" si="713"/>
        <v>0</v>
      </c>
      <c r="AI185" s="114">
        <f t="shared" si="714"/>
        <v>0</v>
      </c>
      <c r="AJ185" s="114">
        <f t="shared" si="715"/>
        <v>0</v>
      </c>
      <c r="AK185" s="114">
        <f t="shared" si="716"/>
        <v>0</v>
      </c>
      <c r="AL185" s="114">
        <f t="shared" si="717"/>
        <v>0</v>
      </c>
      <c r="AM185" s="114">
        <f t="shared" si="718"/>
        <v>0</v>
      </c>
      <c r="AN185" s="114">
        <f t="shared" si="719"/>
        <v>0</v>
      </c>
      <c r="AO185" s="114">
        <f t="shared" si="720"/>
        <v>0</v>
      </c>
      <c r="AP185" s="114">
        <f t="shared" si="721"/>
        <v>0</v>
      </c>
      <c r="AQ185" s="114">
        <f t="shared" si="722"/>
        <v>0</v>
      </c>
      <c r="AR185" s="114">
        <f t="shared" si="723"/>
        <v>0</v>
      </c>
      <c r="AS185" s="114">
        <f t="shared" si="724"/>
        <v>0</v>
      </c>
      <c r="AT185" s="114">
        <f t="shared" si="725"/>
        <v>0</v>
      </c>
      <c r="AU185" s="114">
        <f t="shared" si="726"/>
        <v>0</v>
      </c>
      <c r="AV185" s="114">
        <f t="shared" si="727"/>
        <v>0</v>
      </c>
      <c r="AW185" s="114">
        <f t="shared" si="728"/>
        <v>0</v>
      </c>
      <c r="AX185" s="114">
        <f t="shared" si="729"/>
        <v>0</v>
      </c>
      <c r="AY185" s="114">
        <f t="shared" si="730"/>
        <v>0</v>
      </c>
      <c r="AZ185" s="114">
        <f t="shared" si="731"/>
        <v>0</v>
      </c>
      <c r="BA185" s="114">
        <f t="shared" si="732"/>
        <v>0</v>
      </c>
      <c r="BB185" s="114">
        <f t="shared" si="733"/>
        <v>0</v>
      </c>
      <c r="BC185" s="114">
        <f t="shared" si="734"/>
        <v>0</v>
      </c>
      <c r="BD185" s="114">
        <f t="shared" si="735"/>
        <v>0</v>
      </c>
      <c r="BE185" s="114">
        <f t="shared" si="736"/>
        <v>0</v>
      </c>
      <c r="BF185" s="114">
        <f t="shared" si="737"/>
        <v>0</v>
      </c>
      <c r="BG185" s="114">
        <f t="shared" si="738"/>
        <v>0</v>
      </c>
      <c r="BH185" s="114">
        <f t="shared" si="739"/>
        <v>0</v>
      </c>
      <c r="BI185" s="114">
        <f t="shared" si="740"/>
        <v>0</v>
      </c>
      <c r="BJ185" s="114">
        <f t="shared" si="741"/>
        <v>0</v>
      </c>
      <c r="BK185" s="114">
        <f t="shared" si="742"/>
        <v>0</v>
      </c>
      <c r="BL185" s="114">
        <f t="shared" si="743"/>
        <v>0</v>
      </c>
      <c r="BM185" s="114">
        <f t="shared" si="744"/>
        <v>0</v>
      </c>
      <c r="BN185" s="114">
        <f t="shared" si="745"/>
        <v>0</v>
      </c>
      <c r="BO185" s="114">
        <f t="shared" si="746"/>
        <v>0</v>
      </c>
      <c r="BP185" s="114">
        <f t="shared" si="747"/>
        <v>0</v>
      </c>
      <c r="BQ185" s="114">
        <f t="shared" si="748"/>
        <v>0</v>
      </c>
      <c r="BR185" s="114">
        <f t="shared" si="749"/>
        <v>0</v>
      </c>
      <c r="BS185" s="114">
        <f t="shared" si="750"/>
        <v>0</v>
      </c>
      <c r="BT185" s="114">
        <f t="shared" si="751"/>
        <v>0</v>
      </c>
      <c r="BU185" s="114">
        <f t="shared" si="752"/>
        <v>0</v>
      </c>
      <c r="BV185" s="114">
        <f t="shared" si="753"/>
        <v>0</v>
      </c>
      <c r="BW185" s="114">
        <f t="shared" si="754"/>
        <v>0</v>
      </c>
      <c r="BX185" s="114">
        <f t="shared" si="755"/>
        <v>0</v>
      </c>
      <c r="BY185" s="114">
        <f t="shared" si="756"/>
        <v>0</v>
      </c>
      <c r="BZ185" s="114">
        <f t="shared" si="757"/>
        <v>0</v>
      </c>
      <c r="CA185" s="114">
        <f t="shared" si="758"/>
        <v>0</v>
      </c>
      <c r="CB185" s="114">
        <f t="shared" si="759"/>
        <v>0</v>
      </c>
      <c r="CC185" s="114">
        <f t="shared" si="760"/>
        <v>0</v>
      </c>
      <c r="CD185" s="114">
        <f t="shared" si="761"/>
        <v>0</v>
      </c>
      <c r="CE185" s="114">
        <f t="shared" si="762"/>
        <v>0</v>
      </c>
      <c r="CF185" s="114">
        <f t="shared" si="763"/>
        <v>0</v>
      </c>
      <c r="CG185" s="114">
        <f t="shared" si="764"/>
        <v>0</v>
      </c>
      <c r="CH185" s="114">
        <f t="shared" si="765"/>
        <v>0</v>
      </c>
      <c r="CI185" s="114">
        <f t="shared" si="766"/>
        <v>0</v>
      </c>
      <c r="CJ185" s="114">
        <f t="shared" si="767"/>
        <v>0</v>
      </c>
      <c r="CK185" s="114">
        <f t="shared" si="768"/>
        <v>0</v>
      </c>
      <c r="CL185" s="114">
        <f t="shared" si="769"/>
        <v>0</v>
      </c>
      <c r="CM185" s="114">
        <f t="shared" si="770"/>
        <v>0</v>
      </c>
      <c r="CN185" s="114">
        <f t="shared" si="771"/>
        <v>0</v>
      </c>
      <c r="CO185" s="114">
        <f t="shared" si="772"/>
        <v>0</v>
      </c>
      <c r="CP185" s="114">
        <f t="shared" si="773"/>
        <v>0</v>
      </c>
      <c r="CQ185" s="114">
        <f t="shared" si="774"/>
        <v>0</v>
      </c>
      <c r="CR185" s="114">
        <f t="shared" si="775"/>
        <v>0</v>
      </c>
      <c r="CS185" s="114">
        <f t="shared" si="776"/>
        <v>0</v>
      </c>
      <c r="CT185" s="114">
        <f t="shared" si="777"/>
        <v>0</v>
      </c>
      <c r="CU185" s="114">
        <f t="shared" si="778"/>
        <v>0</v>
      </c>
      <c r="CV185" s="114">
        <f t="shared" si="779"/>
        <v>0</v>
      </c>
      <c r="CW185" s="114">
        <f t="shared" si="780"/>
        <v>0</v>
      </c>
      <c r="CX185" s="114">
        <f t="shared" si="781"/>
        <v>0</v>
      </c>
      <c r="CY185" s="114">
        <f t="shared" si="782"/>
        <v>0</v>
      </c>
      <c r="CZ185" s="114">
        <f t="shared" si="783"/>
        <v>0</v>
      </c>
      <c r="DA185" s="114">
        <f t="shared" si="784"/>
        <v>0</v>
      </c>
    </row>
    <row r="186" spans="1:105">
      <c r="A186">
        <v>1</v>
      </c>
      <c r="B186" s="5">
        <f>IF(G6&gt;0,G6-$AC$99,0)</f>
        <v>1930</v>
      </c>
      <c r="C186">
        <f>IF(B186&gt;0,B186+$AC$116,0)</f>
        <v>1951</v>
      </c>
      <c r="D186">
        <f>IF(B186&gt;0,B186+$AC$117,0)</f>
        <v>1960</v>
      </c>
      <c r="E186">
        <f>IF($B186&gt;0,$B186-Z$115,0)</f>
        <v>1876</v>
      </c>
      <c r="F186">
        <f t="shared" ref="F186:G186" si="794">IF($B186&gt;0,$B186-AA$115,0)</f>
        <v>1876</v>
      </c>
      <c r="G186">
        <f t="shared" si="794"/>
        <v>1867</v>
      </c>
      <c r="I186" s="2">
        <v>24</v>
      </c>
      <c r="J186">
        <f t="shared" si="699"/>
        <v>0</v>
      </c>
      <c r="K186">
        <f t="shared" si="700"/>
        <v>0</v>
      </c>
      <c r="L186">
        <f t="shared" si="696"/>
        <v>0</v>
      </c>
      <c r="M186">
        <f t="shared" si="701"/>
        <v>0</v>
      </c>
      <c r="N186">
        <f t="shared" si="697"/>
        <v>0</v>
      </c>
      <c r="O186">
        <f t="shared" si="702"/>
        <v>0</v>
      </c>
      <c r="P186">
        <f t="shared" si="698"/>
        <v>0</v>
      </c>
      <c r="Q186">
        <f t="shared" si="703"/>
        <v>0</v>
      </c>
      <c r="R186" s="17">
        <f t="shared" si="704"/>
        <v>0</v>
      </c>
      <c r="S186" s="17">
        <f t="shared" si="705"/>
        <v>0</v>
      </c>
      <c r="T186" s="163">
        <f>IF(Z186&gt;0,FLOOR(MAX(T$130:T185)+1,1),T185+0.001)</f>
        <v>12.027999999999984</v>
      </c>
      <c r="U186">
        <v>57</v>
      </c>
      <c r="V186" s="110">
        <v>3</v>
      </c>
      <c r="W186" s="110"/>
      <c r="X186" s="110">
        <f t="shared" si="785"/>
        <v>0</v>
      </c>
      <c r="Y186" s="110">
        <f t="shared" si="786"/>
        <v>0</v>
      </c>
      <c r="Z186" s="114">
        <f t="shared" si="787"/>
        <v>0</v>
      </c>
      <c r="AA186" s="114">
        <f t="shared" si="706"/>
        <v>0</v>
      </c>
      <c r="AB186" s="114">
        <f t="shared" si="707"/>
        <v>0</v>
      </c>
      <c r="AC186" s="114">
        <f t="shared" si="708"/>
        <v>0</v>
      </c>
      <c r="AD186" s="114">
        <f t="shared" si="709"/>
        <v>0</v>
      </c>
      <c r="AE186" s="114">
        <f t="shared" si="710"/>
        <v>0</v>
      </c>
      <c r="AF186" s="114">
        <f t="shared" si="711"/>
        <v>0</v>
      </c>
      <c r="AG186" s="114">
        <f t="shared" si="712"/>
        <v>0</v>
      </c>
      <c r="AH186" s="114">
        <f t="shared" si="713"/>
        <v>0</v>
      </c>
      <c r="AI186" s="114">
        <f t="shared" si="714"/>
        <v>0</v>
      </c>
      <c r="AJ186" s="114">
        <f t="shared" si="715"/>
        <v>0</v>
      </c>
      <c r="AK186" s="114">
        <f t="shared" si="716"/>
        <v>0</v>
      </c>
      <c r="AL186" s="114">
        <f t="shared" si="717"/>
        <v>0</v>
      </c>
      <c r="AM186" s="114">
        <f t="shared" si="718"/>
        <v>0</v>
      </c>
      <c r="AN186" s="114">
        <f t="shared" si="719"/>
        <v>0</v>
      </c>
      <c r="AO186" s="114">
        <f t="shared" si="720"/>
        <v>0</v>
      </c>
      <c r="AP186" s="114">
        <f t="shared" si="721"/>
        <v>0</v>
      </c>
      <c r="AQ186" s="114">
        <f t="shared" si="722"/>
        <v>0</v>
      </c>
      <c r="AR186" s="114">
        <f t="shared" si="723"/>
        <v>0</v>
      </c>
      <c r="AS186" s="114">
        <f t="shared" si="724"/>
        <v>0</v>
      </c>
      <c r="AT186" s="114">
        <f t="shared" si="725"/>
        <v>0</v>
      </c>
      <c r="AU186" s="114">
        <f t="shared" si="726"/>
        <v>0</v>
      </c>
      <c r="AV186" s="114">
        <f t="shared" si="727"/>
        <v>0</v>
      </c>
      <c r="AW186" s="114">
        <f t="shared" si="728"/>
        <v>0</v>
      </c>
      <c r="AX186" s="114">
        <f t="shared" si="729"/>
        <v>0</v>
      </c>
      <c r="AY186" s="114">
        <f t="shared" si="730"/>
        <v>0</v>
      </c>
      <c r="AZ186" s="114">
        <f t="shared" si="731"/>
        <v>0</v>
      </c>
      <c r="BA186" s="114">
        <f t="shared" si="732"/>
        <v>0</v>
      </c>
      <c r="BB186" s="114">
        <f t="shared" si="733"/>
        <v>0</v>
      </c>
      <c r="BC186" s="114">
        <f t="shared" si="734"/>
        <v>0</v>
      </c>
      <c r="BD186" s="114">
        <f t="shared" si="735"/>
        <v>0</v>
      </c>
      <c r="BE186" s="114">
        <f t="shared" si="736"/>
        <v>0</v>
      </c>
      <c r="BF186" s="114">
        <f t="shared" si="737"/>
        <v>0</v>
      </c>
      <c r="BG186" s="114">
        <f t="shared" si="738"/>
        <v>0</v>
      </c>
      <c r="BH186" s="114">
        <f t="shared" si="739"/>
        <v>0</v>
      </c>
      <c r="BI186" s="114">
        <f t="shared" si="740"/>
        <v>0</v>
      </c>
      <c r="BJ186" s="114">
        <f t="shared" si="741"/>
        <v>0</v>
      </c>
      <c r="BK186" s="114">
        <f t="shared" si="742"/>
        <v>0</v>
      </c>
      <c r="BL186" s="114">
        <f t="shared" si="743"/>
        <v>0</v>
      </c>
      <c r="BM186" s="114">
        <f t="shared" si="744"/>
        <v>0</v>
      </c>
      <c r="BN186" s="114">
        <f t="shared" si="745"/>
        <v>0</v>
      </c>
      <c r="BO186" s="114">
        <f t="shared" si="746"/>
        <v>0</v>
      </c>
      <c r="BP186" s="114">
        <f t="shared" si="747"/>
        <v>0</v>
      </c>
      <c r="BQ186" s="114">
        <f t="shared" si="748"/>
        <v>0</v>
      </c>
      <c r="BR186" s="114">
        <f t="shared" si="749"/>
        <v>0</v>
      </c>
      <c r="BS186" s="114">
        <f t="shared" si="750"/>
        <v>0</v>
      </c>
      <c r="BT186" s="114">
        <f t="shared" si="751"/>
        <v>0</v>
      </c>
      <c r="BU186" s="114">
        <f t="shared" si="752"/>
        <v>0</v>
      </c>
      <c r="BV186" s="114">
        <f t="shared" si="753"/>
        <v>0</v>
      </c>
      <c r="BW186" s="114">
        <f t="shared" si="754"/>
        <v>0</v>
      </c>
      <c r="BX186" s="114">
        <f t="shared" si="755"/>
        <v>0</v>
      </c>
      <c r="BY186" s="114">
        <f t="shared" si="756"/>
        <v>0</v>
      </c>
      <c r="BZ186" s="114">
        <f t="shared" si="757"/>
        <v>0</v>
      </c>
      <c r="CA186" s="114">
        <f t="shared" si="758"/>
        <v>0</v>
      </c>
      <c r="CB186" s="114">
        <f t="shared" si="759"/>
        <v>0</v>
      </c>
      <c r="CC186" s="114">
        <f t="shared" si="760"/>
        <v>0</v>
      </c>
      <c r="CD186" s="114">
        <f t="shared" si="761"/>
        <v>0</v>
      </c>
      <c r="CE186" s="114">
        <f t="shared" si="762"/>
        <v>0</v>
      </c>
      <c r="CF186" s="114">
        <f t="shared" si="763"/>
        <v>0</v>
      </c>
      <c r="CG186" s="114">
        <f t="shared" si="764"/>
        <v>0</v>
      </c>
      <c r="CH186" s="114">
        <f t="shared" si="765"/>
        <v>0</v>
      </c>
      <c r="CI186" s="114">
        <f t="shared" si="766"/>
        <v>0</v>
      </c>
      <c r="CJ186" s="114">
        <f t="shared" si="767"/>
        <v>0</v>
      </c>
      <c r="CK186" s="114">
        <f t="shared" si="768"/>
        <v>0</v>
      </c>
      <c r="CL186" s="114">
        <f t="shared" si="769"/>
        <v>0</v>
      </c>
      <c r="CM186" s="114">
        <f t="shared" si="770"/>
        <v>0</v>
      </c>
      <c r="CN186" s="114">
        <f t="shared" si="771"/>
        <v>0</v>
      </c>
      <c r="CO186" s="114">
        <f t="shared" si="772"/>
        <v>0</v>
      </c>
      <c r="CP186" s="114">
        <f t="shared" si="773"/>
        <v>0</v>
      </c>
      <c r="CQ186" s="114">
        <f t="shared" si="774"/>
        <v>0</v>
      </c>
      <c r="CR186" s="114">
        <f t="shared" si="775"/>
        <v>0</v>
      </c>
      <c r="CS186" s="114">
        <f t="shared" si="776"/>
        <v>0</v>
      </c>
      <c r="CT186" s="114">
        <f t="shared" si="777"/>
        <v>0</v>
      </c>
      <c r="CU186" s="114">
        <f t="shared" si="778"/>
        <v>0</v>
      </c>
      <c r="CV186" s="114">
        <f t="shared" si="779"/>
        <v>0</v>
      </c>
      <c r="CW186" s="114">
        <f t="shared" si="780"/>
        <v>0</v>
      </c>
      <c r="CX186" s="114">
        <f t="shared" si="781"/>
        <v>0</v>
      </c>
      <c r="CY186" s="114">
        <f t="shared" si="782"/>
        <v>0</v>
      </c>
      <c r="CZ186" s="114">
        <f t="shared" si="783"/>
        <v>0</v>
      </c>
      <c r="DA186" s="114">
        <f t="shared" si="784"/>
        <v>0</v>
      </c>
    </row>
    <row r="187" spans="1:105">
      <c r="A187">
        <v>2</v>
      </c>
      <c r="B187" s="5">
        <f>IF(G7&gt;0,G7-$AC$99,0)</f>
        <v>1930</v>
      </c>
      <c r="C187">
        <f t="shared" ref="C187:C194" si="795">IF(B187&gt;0,B187+$AC$116,0)</f>
        <v>1951</v>
      </c>
      <c r="D187">
        <f t="shared" ref="D187:D194" si="796">IF(B187&gt;0,B187+$AC$117,0)</f>
        <v>1960</v>
      </c>
      <c r="E187">
        <f t="shared" ref="E187:E194" si="797">IF($B187&gt;0,$B187-Z$115,0)</f>
        <v>1876</v>
      </c>
      <c r="F187">
        <f t="shared" ref="F187:F194" si="798">IF($B187&gt;0,$B187-AA$115,0)</f>
        <v>1876</v>
      </c>
      <c r="G187">
        <f t="shared" ref="G187:G194" si="799">IF($B187&gt;0,$B187-AB$115,0)</f>
        <v>1867</v>
      </c>
      <c r="I187" s="2">
        <v>25</v>
      </c>
      <c r="J187">
        <f t="shared" si="699"/>
        <v>0</v>
      </c>
      <c r="K187">
        <f t="shared" si="700"/>
        <v>0</v>
      </c>
      <c r="L187">
        <f t="shared" si="696"/>
        <v>0</v>
      </c>
      <c r="M187">
        <f t="shared" si="701"/>
        <v>0</v>
      </c>
      <c r="N187">
        <f t="shared" si="697"/>
        <v>0</v>
      </c>
      <c r="O187">
        <f t="shared" si="702"/>
        <v>0</v>
      </c>
      <c r="P187">
        <f t="shared" si="698"/>
        <v>0</v>
      </c>
      <c r="Q187">
        <f t="shared" si="703"/>
        <v>0</v>
      </c>
      <c r="R187" s="17">
        <f t="shared" si="704"/>
        <v>0</v>
      </c>
      <c r="S187" s="17">
        <f t="shared" si="705"/>
        <v>0</v>
      </c>
      <c r="T187" s="163">
        <f>IF(Z187&gt;0,FLOOR(MAX(T$130:T186)+1,1),T186+0.001)</f>
        <v>12.028999999999984</v>
      </c>
      <c r="U187">
        <v>58</v>
      </c>
      <c r="V187" s="110">
        <v>3</v>
      </c>
      <c r="W187" s="110"/>
      <c r="X187" s="110">
        <f t="shared" si="785"/>
        <v>0</v>
      </c>
      <c r="Y187" s="110">
        <f t="shared" si="786"/>
        <v>0</v>
      </c>
      <c r="Z187" s="114">
        <f t="shared" si="787"/>
        <v>0</v>
      </c>
      <c r="AA187" s="114">
        <f t="shared" si="706"/>
        <v>0</v>
      </c>
      <c r="AB187" s="114">
        <f t="shared" si="707"/>
        <v>0</v>
      </c>
      <c r="AC187" s="114">
        <f t="shared" si="708"/>
        <v>0</v>
      </c>
      <c r="AD187" s="114">
        <f t="shared" si="709"/>
        <v>0</v>
      </c>
      <c r="AE187" s="114">
        <f t="shared" si="710"/>
        <v>0</v>
      </c>
      <c r="AF187" s="114">
        <f t="shared" si="711"/>
        <v>0</v>
      </c>
      <c r="AG187" s="114">
        <f t="shared" si="712"/>
        <v>0</v>
      </c>
      <c r="AH187" s="114">
        <f t="shared" si="713"/>
        <v>0</v>
      </c>
      <c r="AI187" s="114">
        <f t="shared" si="714"/>
        <v>0</v>
      </c>
      <c r="AJ187" s="114">
        <f t="shared" si="715"/>
        <v>0</v>
      </c>
      <c r="AK187" s="114">
        <f t="shared" si="716"/>
        <v>0</v>
      </c>
      <c r="AL187" s="114">
        <f t="shared" si="717"/>
        <v>0</v>
      </c>
      <c r="AM187" s="114">
        <f t="shared" si="718"/>
        <v>0</v>
      </c>
      <c r="AN187" s="114">
        <f t="shared" si="719"/>
        <v>0</v>
      </c>
      <c r="AO187" s="114">
        <f t="shared" si="720"/>
        <v>0</v>
      </c>
      <c r="AP187" s="114">
        <f t="shared" si="721"/>
        <v>0</v>
      </c>
      <c r="AQ187" s="114">
        <f t="shared" si="722"/>
        <v>0</v>
      </c>
      <c r="AR187" s="114">
        <f t="shared" si="723"/>
        <v>0</v>
      </c>
      <c r="AS187" s="114">
        <f t="shared" si="724"/>
        <v>0</v>
      </c>
      <c r="AT187" s="114">
        <f t="shared" si="725"/>
        <v>0</v>
      </c>
      <c r="AU187" s="114">
        <f t="shared" si="726"/>
        <v>0</v>
      </c>
      <c r="AV187" s="114">
        <f t="shared" si="727"/>
        <v>0</v>
      </c>
      <c r="AW187" s="114">
        <f t="shared" si="728"/>
        <v>0</v>
      </c>
      <c r="AX187" s="114">
        <f t="shared" si="729"/>
        <v>0</v>
      </c>
      <c r="AY187" s="114">
        <f t="shared" si="730"/>
        <v>0</v>
      </c>
      <c r="AZ187" s="114">
        <f t="shared" si="731"/>
        <v>0</v>
      </c>
      <c r="BA187" s="114">
        <f t="shared" si="732"/>
        <v>0</v>
      </c>
      <c r="BB187" s="114">
        <f t="shared" si="733"/>
        <v>0</v>
      </c>
      <c r="BC187" s="114">
        <f t="shared" si="734"/>
        <v>0</v>
      </c>
      <c r="BD187" s="114">
        <f t="shared" si="735"/>
        <v>0</v>
      </c>
      <c r="BE187" s="114">
        <f t="shared" si="736"/>
        <v>0</v>
      </c>
      <c r="BF187" s="114">
        <f t="shared" si="737"/>
        <v>0</v>
      </c>
      <c r="BG187" s="114">
        <f t="shared" si="738"/>
        <v>0</v>
      </c>
      <c r="BH187" s="114">
        <f t="shared" si="739"/>
        <v>0</v>
      </c>
      <c r="BI187" s="114">
        <f t="shared" si="740"/>
        <v>0</v>
      </c>
      <c r="BJ187" s="114">
        <f t="shared" si="741"/>
        <v>0</v>
      </c>
      <c r="BK187" s="114">
        <f t="shared" si="742"/>
        <v>0</v>
      </c>
      <c r="BL187" s="114">
        <f t="shared" si="743"/>
        <v>0</v>
      </c>
      <c r="BM187" s="114">
        <f t="shared" si="744"/>
        <v>0</v>
      </c>
      <c r="BN187" s="114">
        <f t="shared" si="745"/>
        <v>0</v>
      </c>
      <c r="BO187" s="114">
        <f t="shared" si="746"/>
        <v>0</v>
      </c>
      <c r="BP187" s="114">
        <f t="shared" si="747"/>
        <v>0</v>
      </c>
      <c r="BQ187" s="114">
        <f t="shared" si="748"/>
        <v>0</v>
      </c>
      <c r="BR187" s="114">
        <f t="shared" si="749"/>
        <v>0</v>
      </c>
      <c r="BS187" s="114">
        <f t="shared" si="750"/>
        <v>0</v>
      </c>
      <c r="BT187" s="114">
        <f t="shared" si="751"/>
        <v>0</v>
      </c>
      <c r="BU187" s="114">
        <f t="shared" si="752"/>
        <v>0</v>
      </c>
      <c r="BV187" s="114">
        <f t="shared" si="753"/>
        <v>0</v>
      </c>
      <c r="BW187" s="114">
        <f t="shared" si="754"/>
        <v>0</v>
      </c>
      <c r="BX187" s="114">
        <f t="shared" si="755"/>
        <v>0</v>
      </c>
      <c r="BY187" s="114">
        <f t="shared" si="756"/>
        <v>0</v>
      </c>
      <c r="BZ187" s="114">
        <f t="shared" si="757"/>
        <v>0</v>
      </c>
      <c r="CA187" s="114">
        <f t="shared" si="758"/>
        <v>0</v>
      </c>
      <c r="CB187" s="114">
        <f t="shared" si="759"/>
        <v>0</v>
      </c>
      <c r="CC187" s="114">
        <f t="shared" si="760"/>
        <v>0</v>
      </c>
      <c r="CD187" s="114">
        <f t="shared" si="761"/>
        <v>0</v>
      </c>
      <c r="CE187" s="114">
        <f t="shared" si="762"/>
        <v>0</v>
      </c>
      <c r="CF187" s="114">
        <f t="shared" si="763"/>
        <v>0</v>
      </c>
      <c r="CG187" s="114">
        <f t="shared" si="764"/>
        <v>0</v>
      </c>
      <c r="CH187" s="114">
        <f t="shared" si="765"/>
        <v>0</v>
      </c>
      <c r="CI187" s="114">
        <f t="shared" si="766"/>
        <v>0</v>
      </c>
      <c r="CJ187" s="114">
        <f t="shared" si="767"/>
        <v>0</v>
      </c>
      <c r="CK187" s="114">
        <f t="shared" si="768"/>
        <v>0</v>
      </c>
      <c r="CL187" s="114">
        <f t="shared" si="769"/>
        <v>0</v>
      </c>
      <c r="CM187" s="114">
        <f t="shared" si="770"/>
        <v>0</v>
      </c>
      <c r="CN187" s="114">
        <f t="shared" si="771"/>
        <v>0</v>
      </c>
      <c r="CO187" s="114">
        <f t="shared" si="772"/>
        <v>0</v>
      </c>
      <c r="CP187" s="114">
        <f t="shared" si="773"/>
        <v>0</v>
      </c>
      <c r="CQ187" s="114">
        <f t="shared" si="774"/>
        <v>0</v>
      </c>
      <c r="CR187" s="114">
        <f t="shared" si="775"/>
        <v>0</v>
      </c>
      <c r="CS187" s="114">
        <f t="shared" si="776"/>
        <v>0</v>
      </c>
      <c r="CT187" s="114">
        <f t="shared" si="777"/>
        <v>0</v>
      </c>
      <c r="CU187" s="114">
        <f t="shared" si="778"/>
        <v>0</v>
      </c>
      <c r="CV187" s="114">
        <f t="shared" si="779"/>
        <v>0</v>
      </c>
      <c r="CW187" s="114">
        <f t="shared" si="780"/>
        <v>0</v>
      </c>
      <c r="CX187" s="114">
        <f t="shared" si="781"/>
        <v>0</v>
      </c>
      <c r="CY187" s="114">
        <f t="shared" si="782"/>
        <v>0</v>
      </c>
      <c r="CZ187" s="114">
        <f t="shared" si="783"/>
        <v>0</v>
      </c>
      <c r="DA187" s="114">
        <f t="shared" si="784"/>
        <v>0</v>
      </c>
    </row>
    <row r="188" spans="1:105">
      <c r="A188">
        <v>3</v>
      </c>
      <c r="B188" s="5">
        <f t="shared" ref="B188:B194" si="800">IF(G8&gt;0,G8-$AC$99,0)</f>
        <v>0</v>
      </c>
      <c r="C188">
        <f t="shared" si="795"/>
        <v>0</v>
      </c>
      <c r="D188">
        <f t="shared" si="796"/>
        <v>0</v>
      </c>
      <c r="E188">
        <f t="shared" si="797"/>
        <v>0</v>
      </c>
      <c r="F188">
        <f t="shared" si="798"/>
        <v>0</v>
      </c>
      <c r="G188">
        <f t="shared" si="799"/>
        <v>0</v>
      </c>
      <c r="I188" s="2">
        <v>26</v>
      </c>
      <c r="J188">
        <f t="shared" si="699"/>
        <v>0</v>
      </c>
      <c r="K188">
        <f t="shared" si="700"/>
        <v>0</v>
      </c>
      <c r="L188">
        <f t="shared" si="696"/>
        <v>0</v>
      </c>
      <c r="M188">
        <f t="shared" si="701"/>
        <v>0</v>
      </c>
      <c r="N188">
        <f t="shared" si="697"/>
        <v>0</v>
      </c>
      <c r="O188">
        <f t="shared" si="702"/>
        <v>0</v>
      </c>
      <c r="P188">
        <f t="shared" si="698"/>
        <v>0</v>
      </c>
      <c r="Q188">
        <f t="shared" si="703"/>
        <v>0</v>
      </c>
      <c r="R188" s="17">
        <f t="shared" si="704"/>
        <v>0</v>
      </c>
      <c r="S188" s="17">
        <f t="shared" si="705"/>
        <v>0</v>
      </c>
      <c r="T188" s="163">
        <f>IF(Z188&gt;0,FLOOR(MAX(T$130:T187)+1,1),T187+0.001)</f>
        <v>12.029999999999983</v>
      </c>
      <c r="U188">
        <v>59</v>
      </c>
      <c r="V188" s="110">
        <v>3</v>
      </c>
      <c r="W188" s="110"/>
      <c r="X188" s="110">
        <f t="shared" si="785"/>
        <v>0</v>
      </c>
      <c r="Y188" s="110">
        <f t="shared" si="786"/>
        <v>0</v>
      </c>
      <c r="Z188" s="114">
        <f t="shared" si="787"/>
        <v>0</v>
      </c>
      <c r="AA188" s="114">
        <f t="shared" si="706"/>
        <v>0</v>
      </c>
      <c r="AB188" s="114">
        <f t="shared" si="707"/>
        <v>0</v>
      </c>
      <c r="AC188" s="114">
        <f t="shared" si="708"/>
        <v>0</v>
      </c>
      <c r="AD188" s="114">
        <f t="shared" si="709"/>
        <v>0</v>
      </c>
      <c r="AE188" s="114">
        <f t="shared" si="710"/>
        <v>0</v>
      </c>
      <c r="AF188" s="114">
        <f t="shared" si="711"/>
        <v>0</v>
      </c>
      <c r="AG188" s="114">
        <f t="shared" si="712"/>
        <v>0</v>
      </c>
      <c r="AH188" s="114">
        <f t="shared" si="713"/>
        <v>0</v>
      </c>
      <c r="AI188" s="114">
        <f t="shared" si="714"/>
        <v>0</v>
      </c>
      <c r="AJ188" s="114">
        <f t="shared" si="715"/>
        <v>0</v>
      </c>
      <c r="AK188" s="114">
        <f t="shared" si="716"/>
        <v>0</v>
      </c>
      <c r="AL188" s="114">
        <f t="shared" si="717"/>
        <v>0</v>
      </c>
      <c r="AM188" s="114">
        <f t="shared" si="718"/>
        <v>0</v>
      </c>
      <c r="AN188" s="114">
        <f t="shared" si="719"/>
        <v>0</v>
      </c>
      <c r="AO188" s="114">
        <f t="shared" si="720"/>
        <v>0</v>
      </c>
      <c r="AP188" s="114">
        <f t="shared" si="721"/>
        <v>0</v>
      </c>
      <c r="AQ188" s="114">
        <f t="shared" si="722"/>
        <v>0</v>
      </c>
      <c r="AR188" s="114">
        <f t="shared" si="723"/>
        <v>0</v>
      </c>
      <c r="AS188" s="114">
        <f t="shared" si="724"/>
        <v>0</v>
      </c>
      <c r="AT188" s="114">
        <f t="shared" si="725"/>
        <v>0</v>
      </c>
      <c r="AU188" s="114">
        <f t="shared" si="726"/>
        <v>0</v>
      </c>
      <c r="AV188" s="114">
        <f t="shared" si="727"/>
        <v>0</v>
      </c>
      <c r="AW188" s="114">
        <f t="shared" si="728"/>
        <v>0</v>
      </c>
      <c r="AX188" s="114">
        <f t="shared" si="729"/>
        <v>0</v>
      </c>
      <c r="AY188" s="114">
        <f t="shared" si="730"/>
        <v>0</v>
      </c>
      <c r="AZ188" s="114">
        <f t="shared" si="731"/>
        <v>0</v>
      </c>
      <c r="BA188" s="114">
        <f t="shared" si="732"/>
        <v>0</v>
      </c>
      <c r="BB188" s="114">
        <f t="shared" si="733"/>
        <v>0</v>
      </c>
      <c r="BC188" s="114">
        <f t="shared" si="734"/>
        <v>0</v>
      </c>
      <c r="BD188" s="114">
        <f t="shared" si="735"/>
        <v>0</v>
      </c>
      <c r="BE188" s="114">
        <f t="shared" si="736"/>
        <v>0</v>
      </c>
      <c r="BF188" s="114">
        <f t="shared" si="737"/>
        <v>0</v>
      </c>
      <c r="BG188" s="114">
        <f t="shared" si="738"/>
        <v>0</v>
      </c>
      <c r="BH188" s="114">
        <f t="shared" si="739"/>
        <v>0</v>
      </c>
      <c r="BI188" s="114">
        <f t="shared" si="740"/>
        <v>0</v>
      </c>
      <c r="BJ188" s="114">
        <f t="shared" si="741"/>
        <v>0</v>
      </c>
      <c r="BK188" s="114">
        <f t="shared" si="742"/>
        <v>0</v>
      </c>
      <c r="BL188" s="114">
        <f t="shared" si="743"/>
        <v>0</v>
      </c>
      <c r="BM188" s="114">
        <f t="shared" si="744"/>
        <v>0</v>
      </c>
      <c r="BN188" s="114">
        <f t="shared" si="745"/>
        <v>0</v>
      </c>
      <c r="BO188" s="114">
        <f t="shared" si="746"/>
        <v>0</v>
      </c>
      <c r="BP188" s="114">
        <f t="shared" si="747"/>
        <v>0</v>
      </c>
      <c r="BQ188" s="114">
        <f t="shared" si="748"/>
        <v>0</v>
      </c>
      <c r="BR188" s="114">
        <f t="shared" si="749"/>
        <v>0</v>
      </c>
      <c r="BS188" s="114">
        <f t="shared" si="750"/>
        <v>0</v>
      </c>
      <c r="BT188" s="114">
        <f t="shared" si="751"/>
        <v>0</v>
      </c>
      <c r="BU188" s="114">
        <f t="shared" si="752"/>
        <v>0</v>
      </c>
      <c r="BV188" s="114">
        <f t="shared" si="753"/>
        <v>0</v>
      </c>
      <c r="BW188" s="114">
        <f t="shared" si="754"/>
        <v>0</v>
      </c>
      <c r="BX188" s="114">
        <f t="shared" si="755"/>
        <v>0</v>
      </c>
      <c r="BY188" s="114">
        <f t="shared" si="756"/>
        <v>0</v>
      </c>
      <c r="BZ188" s="114">
        <f t="shared" si="757"/>
        <v>0</v>
      </c>
      <c r="CA188" s="114">
        <f t="shared" si="758"/>
        <v>0</v>
      </c>
      <c r="CB188" s="114">
        <f t="shared" si="759"/>
        <v>0</v>
      </c>
      <c r="CC188" s="114">
        <f t="shared" si="760"/>
        <v>0</v>
      </c>
      <c r="CD188" s="114">
        <f t="shared" si="761"/>
        <v>0</v>
      </c>
      <c r="CE188" s="114">
        <f t="shared" si="762"/>
        <v>0</v>
      </c>
      <c r="CF188" s="114">
        <f t="shared" si="763"/>
        <v>0</v>
      </c>
      <c r="CG188" s="114">
        <f t="shared" si="764"/>
        <v>0</v>
      </c>
      <c r="CH188" s="114">
        <f t="shared" si="765"/>
        <v>0</v>
      </c>
      <c r="CI188" s="114">
        <f t="shared" si="766"/>
        <v>0</v>
      </c>
      <c r="CJ188" s="114">
        <f t="shared" si="767"/>
        <v>0</v>
      </c>
      <c r="CK188" s="114">
        <f t="shared" si="768"/>
        <v>0</v>
      </c>
      <c r="CL188" s="114">
        <f t="shared" si="769"/>
        <v>0</v>
      </c>
      <c r="CM188" s="114">
        <f t="shared" si="770"/>
        <v>0</v>
      </c>
      <c r="CN188" s="114">
        <f t="shared" si="771"/>
        <v>0</v>
      </c>
      <c r="CO188" s="114">
        <f t="shared" si="772"/>
        <v>0</v>
      </c>
      <c r="CP188" s="114">
        <f t="shared" si="773"/>
        <v>0</v>
      </c>
      <c r="CQ188" s="114">
        <f t="shared" si="774"/>
        <v>0</v>
      </c>
      <c r="CR188" s="114">
        <f t="shared" si="775"/>
        <v>0</v>
      </c>
      <c r="CS188" s="114">
        <f t="shared" si="776"/>
        <v>0</v>
      </c>
      <c r="CT188" s="114">
        <f t="shared" si="777"/>
        <v>0</v>
      </c>
      <c r="CU188" s="114">
        <f t="shared" si="778"/>
        <v>0</v>
      </c>
      <c r="CV188" s="114">
        <f t="shared" si="779"/>
        <v>0</v>
      </c>
      <c r="CW188" s="114">
        <f t="shared" si="780"/>
        <v>0</v>
      </c>
      <c r="CX188" s="114">
        <f t="shared" si="781"/>
        <v>0</v>
      </c>
      <c r="CY188" s="114">
        <f t="shared" si="782"/>
        <v>0</v>
      </c>
      <c r="CZ188" s="114">
        <f t="shared" si="783"/>
        <v>0</v>
      </c>
      <c r="DA188" s="114">
        <f t="shared" si="784"/>
        <v>0</v>
      </c>
    </row>
    <row r="189" spans="1:105">
      <c r="A189">
        <v>4</v>
      </c>
      <c r="B189" s="5">
        <f t="shared" si="800"/>
        <v>0</v>
      </c>
      <c r="C189">
        <f t="shared" si="795"/>
        <v>0</v>
      </c>
      <c r="D189">
        <f t="shared" si="796"/>
        <v>0</v>
      </c>
      <c r="E189">
        <f t="shared" si="797"/>
        <v>0</v>
      </c>
      <c r="F189">
        <f t="shared" si="798"/>
        <v>0</v>
      </c>
      <c r="G189">
        <f t="shared" si="799"/>
        <v>0</v>
      </c>
      <c r="I189" s="2">
        <v>27</v>
      </c>
      <c r="J189">
        <f t="shared" si="699"/>
        <v>0</v>
      </c>
      <c r="K189">
        <f t="shared" si="700"/>
        <v>0</v>
      </c>
      <c r="L189">
        <f t="shared" si="696"/>
        <v>0</v>
      </c>
      <c r="M189">
        <f t="shared" si="701"/>
        <v>0</v>
      </c>
      <c r="N189">
        <f t="shared" si="697"/>
        <v>0</v>
      </c>
      <c r="O189">
        <f t="shared" si="702"/>
        <v>0</v>
      </c>
      <c r="P189">
        <f t="shared" si="698"/>
        <v>0</v>
      </c>
      <c r="Q189">
        <f t="shared" si="703"/>
        <v>0</v>
      </c>
      <c r="R189" s="17">
        <f t="shared" si="704"/>
        <v>0</v>
      </c>
      <c r="S189" s="17">
        <f t="shared" si="705"/>
        <v>0</v>
      </c>
      <c r="T189" s="163">
        <f>IF(Z189&gt;0,FLOOR(MAX(T$130:T188)+1,1),T188+0.001)</f>
        <v>12.030999999999983</v>
      </c>
      <c r="U189">
        <v>60</v>
      </c>
      <c r="V189" s="110">
        <v>3</v>
      </c>
      <c r="W189" s="110"/>
      <c r="X189" s="110">
        <f t="shared" si="785"/>
        <v>0</v>
      </c>
      <c r="Y189" s="110">
        <f t="shared" si="786"/>
        <v>0</v>
      </c>
      <c r="Z189" s="114">
        <f t="shared" si="787"/>
        <v>0</v>
      </c>
      <c r="AA189" s="114">
        <f t="shared" si="706"/>
        <v>0</v>
      </c>
      <c r="AB189" s="114">
        <f t="shared" si="707"/>
        <v>0</v>
      </c>
      <c r="AC189" s="114">
        <f t="shared" si="708"/>
        <v>0</v>
      </c>
      <c r="AD189" s="114">
        <f t="shared" si="709"/>
        <v>0</v>
      </c>
      <c r="AE189" s="114">
        <f t="shared" si="710"/>
        <v>0</v>
      </c>
      <c r="AF189" s="114">
        <f t="shared" si="711"/>
        <v>0</v>
      </c>
      <c r="AG189" s="114">
        <f t="shared" si="712"/>
        <v>0</v>
      </c>
      <c r="AH189" s="114">
        <f t="shared" si="713"/>
        <v>0</v>
      </c>
      <c r="AI189" s="114">
        <f t="shared" si="714"/>
        <v>0</v>
      </c>
      <c r="AJ189" s="114">
        <f t="shared" si="715"/>
        <v>0</v>
      </c>
      <c r="AK189" s="114">
        <f t="shared" si="716"/>
        <v>0</v>
      </c>
      <c r="AL189" s="114">
        <f t="shared" si="717"/>
        <v>0</v>
      </c>
      <c r="AM189" s="114">
        <f t="shared" si="718"/>
        <v>0</v>
      </c>
      <c r="AN189" s="114">
        <f t="shared" si="719"/>
        <v>0</v>
      </c>
      <c r="AO189" s="114">
        <f t="shared" si="720"/>
        <v>0</v>
      </c>
      <c r="AP189" s="114">
        <f t="shared" si="721"/>
        <v>0</v>
      </c>
      <c r="AQ189" s="114">
        <f t="shared" si="722"/>
        <v>0</v>
      </c>
      <c r="AR189" s="114">
        <f t="shared" si="723"/>
        <v>0</v>
      </c>
      <c r="AS189" s="114">
        <f t="shared" si="724"/>
        <v>0</v>
      </c>
      <c r="AT189" s="114">
        <f t="shared" si="725"/>
        <v>0</v>
      </c>
      <c r="AU189" s="114">
        <f t="shared" si="726"/>
        <v>0</v>
      </c>
      <c r="AV189" s="114">
        <f t="shared" si="727"/>
        <v>0</v>
      </c>
      <c r="AW189" s="114">
        <f t="shared" si="728"/>
        <v>0</v>
      </c>
      <c r="AX189" s="114">
        <f t="shared" si="729"/>
        <v>0</v>
      </c>
      <c r="AY189" s="114">
        <f t="shared" si="730"/>
        <v>0</v>
      </c>
      <c r="AZ189" s="114">
        <f t="shared" si="731"/>
        <v>0</v>
      </c>
      <c r="BA189" s="114">
        <f t="shared" si="732"/>
        <v>0</v>
      </c>
      <c r="BB189" s="114">
        <f t="shared" si="733"/>
        <v>0</v>
      </c>
      <c r="BC189" s="114">
        <f t="shared" si="734"/>
        <v>0</v>
      </c>
      <c r="BD189" s="114">
        <f t="shared" si="735"/>
        <v>0</v>
      </c>
      <c r="BE189" s="114">
        <f t="shared" si="736"/>
        <v>0</v>
      </c>
      <c r="BF189" s="114">
        <f t="shared" si="737"/>
        <v>0</v>
      </c>
      <c r="BG189" s="114">
        <f t="shared" si="738"/>
        <v>0</v>
      </c>
      <c r="BH189" s="114">
        <f t="shared" si="739"/>
        <v>0</v>
      </c>
      <c r="BI189" s="114">
        <f t="shared" si="740"/>
        <v>0</v>
      </c>
      <c r="BJ189" s="114">
        <f t="shared" si="741"/>
        <v>0</v>
      </c>
      <c r="BK189" s="114">
        <f t="shared" si="742"/>
        <v>0</v>
      </c>
      <c r="BL189" s="114">
        <f t="shared" si="743"/>
        <v>0</v>
      </c>
      <c r="BM189" s="114">
        <f t="shared" si="744"/>
        <v>0</v>
      </c>
      <c r="BN189" s="114">
        <f t="shared" si="745"/>
        <v>0</v>
      </c>
      <c r="BO189" s="114">
        <f t="shared" si="746"/>
        <v>0</v>
      </c>
      <c r="BP189" s="114">
        <f t="shared" si="747"/>
        <v>0</v>
      </c>
      <c r="BQ189" s="114">
        <f t="shared" si="748"/>
        <v>0</v>
      </c>
      <c r="BR189" s="114">
        <f t="shared" si="749"/>
        <v>0</v>
      </c>
      <c r="BS189" s="114">
        <f t="shared" si="750"/>
        <v>0</v>
      </c>
      <c r="BT189" s="114">
        <f t="shared" si="751"/>
        <v>0</v>
      </c>
      <c r="BU189" s="114">
        <f t="shared" si="752"/>
        <v>0</v>
      </c>
      <c r="BV189" s="114">
        <f t="shared" si="753"/>
        <v>0</v>
      </c>
      <c r="BW189" s="114">
        <f t="shared" si="754"/>
        <v>0</v>
      </c>
      <c r="BX189" s="114">
        <f t="shared" si="755"/>
        <v>0</v>
      </c>
      <c r="BY189" s="114">
        <f t="shared" si="756"/>
        <v>0</v>
      </c>
      <c r="BZ189" s="114">
        <f t="shared" si="757"/>
        <v>0</v>
      </c>
      <c r="CA189" s="114">
        <f t="shared" si="758"/>
        <v>0</v>
      </c>
      <c r="CB189" s="114">
        <f t="shared" si="759"/>
        <v>0</v>
      </c>
      <c r="CC189" s="114">
        <f t="shared" si="760"/>
        <v>0</v>
      </c>
      <c r="CD189" s="114">
        <f t="shared" si="761"/>
        <v>0</v>
      </c>
      <c r="CE189" s="114">
        <f t="shared" si="762"/>
        <v>0</v>
      </c>
      <c r="CF189" s="114">
        <f t="shared" si="763"/>
        <v>0</v>
      </c>
      <c r="CG189" s="114">
        <f t="shared" si="764"/>
        <v>0</v>
      </c>
      <c r="CH189" s="114">
        <f t="shared" si="765"/>
        <v>0</v>
      </c>
      <c r="CI189" s="114">
        <f t="shared" si="766"/>
        <v>0</v>
      </c>
      <c r="CJ189" s="114">
        <f t="shared" si="767"/>
        <v>0</v>
      </c>
      <c r="CK189" s="114">
        <f t="shared" si="768"/>
        <v>0</v>
      </c>
      <c r="CL189" s="114">
        <f t="shared" si="769"/>
        <v>0</v>
      </c>
      <c r="CM189" s="114">
        <f t="shared" si="770"/>
        <v>0</v>
      </c>
      <c r="CN189" s="114">
        <f t="shared" si="771"/>
        <v>0</v>
      </c>
      <c r="CO189" s="114">
        <f t="shared" si="772"/>
        <v>0</v>
      </c>
      <c r="CP189" s="114">
        <f t="shared" si="773"/>
        <v>0</v>
      </c>
      <c r="CQ189" s="114">
        <f t="shared" si="774"/>
        <v>0</v>
      </c>
      <c r="CR189" s="114">
        <f t="shared" si="775"/>
        <v>0</v>
      </c>
      <c r="CS189" s="114">
        <f t="shared" si="776"/>
        <v>0</v>
      </c>
      <c r="CT189" s="114">
        <f t="shared" si="777"/>
        <v>0</v>
      </c>
      <c r="CU189" s="114">
        <f t="shared" si="778"/>
        <v>0</v>
      </c>
      <c r="CV189" s="114">
        <f t="shared" si="779"/>
        <v>0</v>
      </c>
      <c r="CW189" s="114">
        <f t="shared" si="780"/>
        <v>0</v>
      </c>
      <c r="CX189" s="114">
        <f t="shared" si="781"/>
        <v>0</v>
      </c>
      <c r="CY189" s="114">
        <f t="shared" si="782"/>
        <v>0</v>
      </c>
      <c r="CZ189" s="114">
        <f t="shared" si="783"/>
        <v>0</v>
      </c>
      <c r="DA189" s="114">
        <f t="shared" si="784"/>
        <v>0</v>
      </c>
    </row>
    <row r="190" spans="1:105">
      <c r="A190">
        <v>5</v>
      </c>
      <c r="B190" s="5">
        <f t="shared" si="800"/>
        <v>0</v>
      </c>
      <c r="C190">
        <f t="shared" si="795"/>
        <v>0</v>
      </c>
      <c r="D190">
        <f t="shared" si="796"/>
        <v>0</v>
      </c>
      <c r="E190">
        <f t="shared" si="797"/>
        <v>0</v>
      </c>
      <c r="F190">
        <f t="shared" si="798"/>
        <v>0</v>
      </c>
      <c r="G190">
        <f t="shared" si="799"/>
        <v>0</v>
      </c>
      <c r="I190" s="2">
        <v>28</v>
      </c>
      <c r="J190">
        <f t="shared" si="699"/>
        <v>0</v>
      </c>
      <c r="K190">
        <f t="shared" si="700"/>
        <v>0</v>
      </c>
      <c r="L190">
        <f t="shared" si="696"/>
        <v>0</v>
      </c>
      <c r="M190">
        <f t="shared" si="701"/>
        <v>0</v>
      </c>
      <c r="N190">
        <f t="shared" si="697"/>
        <v>0</v>
      </c>
      <c r="O190">
        <f t="shared" si="702"/>
        <v>0</v>
      </c>
      <c r="P190">
        <f t="shared" si="698"/>
        <v>0</v>
      </c>
      <c r="Q190">
        <f t="shared" si="703"/>
        <v>0</v>
      </c>
      <c r="R190" s="17">
        <f t="shared" si="704"/>
        <v>0</v>
      </c>
      <c r="S190" s="17">
        <f t="shared" si="705"/>
        <v>0</v>
      </c>
      <c r="T190" s="163">
        <f>IF(Z190&gt;0,FLOOR(MAX(T$130:T189)+1,1),T189+0.001)</f>
        <v>12.031999999999982</v>
      </c>
      <c r="U190">
        <v>61</v>
      </c>
      <c r="V190" s="110">
        <v>4</v>
      </c>
      <c r="W190" s="110"/>
      <c r="X190" s="110">
        <f>B9</f>
        <v>0</v>
      </c>
      <c r="Y190" s="110">
        <f>IF(KOHILASKENTA!R37&gt;0,KOHILASKENTA!R37,KOHILASKENTA!R48)</f>
        <v>0</v>
      </c>
      <c r="Z190" s="114">
        <f>FLOOR(KOHILASKENTA!U24,0.5)</f>
        <v>0</v>
      </c>
      <c r="AA190" s="110">
        <f>IF(KOHILASKENTA!W24&gt;0,"L",IF(KOHILASKENTA!X24&gt;0,"R",0))</f>
        <v>0</v>
      </c>
      <c r="AB190" s="110">
        <f>FLOOR(IF(KOHILASKENTA!V37&gt;0,KOHILASKENTA!X37,KOHILASKENTA!X48),0.5)</f>
        <v>0</v>
      </c>
      <c r="AC190" s="115">
        <f>IF(KOHILASKENTA!Y9+KOHILASKENTA!Z9&gt;0,"F",IF(KOHILASKENTA!W24+KOHILASKENTA!X24-KOHILASKENTA!AD9=1,"S",0))</f>
        <v>0</v>
      </c>
      <c r="AD190" s="114">
        <f>FLOOR(KOHILASKENTA!Y24,0.5)</f>
        <v>0</v>
      </c>
      <c r="AE190" s="110">
        <f>IF(KOHILASKENTA!AA24&gt;0,"L",IF(KOHILASKENTA!AB24&gt;0,"R",0))</f>
        <v>0</v>
      </c>
      <c r="AF190" s="110">
        <f>FLOOR(IF(KOHILASKENTA!Z37&gt;0,KOHILASKENTA!AB37,KOHILASKENTA!AB48),0.5)</f>
        <v>0</v>
      </c>
      <c r="AG190" s="115">
        <f>IF(KOHILASKENTA!AC9+KOHILASKENTA!AD9&gt;0,"F",IF(KOHILASKENTA!AA24+KOHILASKENTA!AB24-KOHILASKENTA!Y9-KOHILASKENTA!AH9=1,"S",0))</f>
        <v>0</v>
      </c>
      <c r="AH190" s="114">
        <f>FLOOR(KOHILASKENTA!AC24,0.5)</f>
        <v>0</v>
      </c>
      <c r="AI190" s="110">
        <f>IF(KOHILASKENTA!AE24&gt;0,"L",IF(KOHILASKENTA!AF24&gt;0,"R",0))</f>
        <v>0</v>
      </c>
      <c r="AJ190" s="110">
        <f>FLOOR(IF(KOHILASKENTA!AD37&gt;0,KOHILASKENTA!AF37,KOHILASKENTA!AF48),0.5)</f>
        <v>0</v>
      </c>
      <c r="AK190" s="115">
        <f>IF(KOHILASKENTA!AG9+KOHILASKENTA!AH9&gt;0,"F",IF(KOHILASKENTA!AE24+KOHILASKENTA!AF24-KOHILASKENTA!AC9-KOHILASKENTA!AL9=1,"S",0))</f>
        <v>0</v>
      </c>
      <c r="AL190" s="114">
        <f>FLOOR(KOHILASKENTA!AG24,0.5)</f>
        <v>0</v>
      </c>
      <c r="AM190" s="110">
        <f>IF(KOHILASKENTA!AI24&gt;0,"L",IF(KOHILASKENTA!AJ24&gt;0,"R",0))</f>
        <v>0</v>
      </c>
      <c r="AN190" s="110">
        <f>FLOOR(IF(KOHILASKENTA!AH37&gt;0,KOHILASKENTA!AJ37,KOHILASKENTA!AJ48),0.5)</f>
        <v>0</v>
      </c>
      <c r="AO190" s="115">
        <f>IF(KOHILASKENTA!AK9+KOHILASKENTA!AL9&gt;0,"F",IF(KOHILASKENTA!AI24+KOHILASKENTA!AJ24-KOHILASKENTA!AG9-KOHILASKENTA!AP9=1,"S",0))</f>
        <v>0</v>
      </c>
      <c r="AP190" s="114">
        <f>FLOOR(KOHILASKENTA!AK24,0.5)</f>
        <v>0</v>
      </c>
      <c r="AQ190" s="110">
        <f>IF(KOHILASKENTA!AM24&gt;0,"L",IF(KOHILASKENTA!AN24&gt;0,"R",0))</f>
        <v>0</v>
      </c>
      <c r="AR190" s="110">
        <f>FLOOR(IF(KOHILASKENTA!AL37&gt;0,KOHILASKENTA!AN37,KOHILASKENTA!AN48),0.5)</f>
        <v>0</v>
      </c>
      <c r="AS190" s="115">
        <f>IF(KOHILASKENTA!AO9+KOHILASKENTA!AP9&gt;0,"F",IF(KOHILASKENTA!AM24+KOHILASKENTA!AN24-KOHILASKENTA!AK9-KOHILASKENTA!AT9=1,"S",0))</f>
        <v>0</v>
      </c>
      <c r="AT190" s="114">
        <f>FLOOR(KOHILASKENTA!AO24,0.5)</f>
        <v>0</v>
      </c>
      <c r="AU190" s="110">
        <f>IF(KOHILASKENTA!AQ24&gt;0,"L",IF(KOHILASKENTA!AR24&gt;0,"R",0))</f>
        <v>0</v>
      </c>
      <c r="AV190" s="110">
        <f>FLOOR(IF(KOHILASKENTA!AP37&gt;0,KOHILASKENTA!AR37,KOHILASKENTA!AR48),0.5)</f>
        <v>0</v>
      </c>
      <c r="AW190" s="115">
        <f>IF(KOHILASKENTA!AS9+KOHILASKENTA!AT9&gt;0,"F",IF(KOHILASKENTA!AQ24+KOHILASKENTA!AR24-KOHILASKENTA!AO9-KOHILASKENTA!AX9=1,"S",0))</f>
        <v>0</v>
      </c>
      <c r="AX190" s="114">
        <f>FLOOR(KOHILASKENTA!AS24,0.5)</f>
        <v>0</v>
      </c>
      <c r="AY190" s="110">
        <f>IF(KOHILASKENTA!AU24&gt;0,"L",IF(KOHILASKENTA!AV24&gt;0,"R",0))</f>
        <v>0</v>
      </c>
      <c r="AZ190" s="110">
        <f>FLOOR(IF(KOHILASKENTA!AT37&gt;0,KOHILASKENTA!AV37,KOHILASKENTA!AV48),0.5)</f>
        <v>0</v>
      </c>
      <c r="BA190" s="115">
        <f>IF(KOHILASKENTA!AW9+KOHILASKENTA!AX9&gt;0,"F",IF(KOHILASKENTA!AU24+KOHILASKENTA!AV24-KOHILASKENTA!AS9-KOHILASKENTA!BB9=1,"S",0))</f>
        <v>0</v>
      </c>
      <c r="BB190" s="114">
        <f>FLOOR(KOHILASKENTA!AW24,0.5)</f>
        <v>0</v>
      </c>
      <c r="BC190" s="110">
        <f>IF(KOHILASKENTA!AY24&gt;0,"L",IF(KOHILASKENTA!AZ24&gt;0,"R",0))</f>
        <v>0</v>
      </c>
      <c r="BD190" s="110">
        <f>FLOOR(IF(KOHILASKENTA!AX37&gt;0,KOHILASKENTA!AZ37,KOHILASKENTA!AZ48),0.5)</f>
        <v>0</v>
      </c>
      <c r="BE190" s="115">
        <f>IF(KOHILASKENTA!BA9+KOHILASKENTA!BB9&gt;0,"F",IF(KOHILASKENTA!AY24+KOHILASKENTA!AZ24-KOHILASKENTA!AW9-KOHILASKENTA!BF9=1,"S",0))</f>
        <v>0</v>
      </c>
      <c r="BF190" s="114">
        <f>FLOOR(KOHILASKENTA!BA24,0.5)</f>
        <v>0</v>
      </c>
      <c r="BG190" s="110">
        <f>IF(KOHILASKENTA!BC24&gt;0,"L",IF(KOHILASKENTA!BD24&gt;0,"R",0))</f>
        <v>0</v>
      </c>
      <c r="BH190" s="110">
        <f>FLOOR(IF(KOHILASKENTA!BB37&gt;0,KOHILASKENTA!BD37,KOHILASKENTA!BD48),0.5)</f>
        <v>0</v>
      </c>
      <c r="BI190" s="115">
        <f>IF(KOHILASKENTA!BE9+KOHILASKENTA!BF9&gt;0,"F",IF(KOHILASKENTA!BC24+KOHILASKENTA!BD24-KOHILASKENTA!BA9-KOHILASKENTA!BJ9=1,"S",0))</f>
        <v>0</v>
      </c>
      <c r="BJ190" s="114">
        <f>FLOOR(KOHILASKENTA!BE24,0.5)</f>
        <v>0</v>
      </c>
      <c r="BK190" s="110">
        <f>IF(KOHILASKENTA!BG24&gt;0,"L",IF(KOHILASKENTA!BH24&gt;0,"R",0))</f>
        <v>0</v>
      </c>
      <c r="BL190" s="110">
        <f>FLOOR(IF(KOHILASKENTA!BF37&gt;0,KOHILASKENTA!BH37,KOHILASKENTA!BH48),0.5)</f>
        <v>0</v>
      </c>
      <c r="BM190" s="115">
        <f>IF(KOHILASKENTA!BI9+KOHILASKENTA!BJ9&gt;0,"F",IF(KOHILASKENTA!BG24+KOHILASKENTA!BH24-KOHILASKENTA!BE9-KOHILASKENTA!BN9=1,"S",0))</f>
        <v>0</v>
      </c>
      <c r="BN190" s="114">
        <f>FLOOR(KOHILASKENTA!BI24,0.5)</f>
        <v>0</v>
      </c>
      <c r="BO190" s="110">
        <f>IF(KOHILASKENTA!BK24&gt;0,"L",IF(KOHILASKENTA!BL24&gt;0,"R",0))</f>
        <v>0</v>
      </c>
      <c r="BP190" s="110">
        <f>FLOOR(IF(KOHILASKENTA!BJ37&gt;0,KOHILASKENTA!BL37,KOHILASKENTA!BL48),0.5)</f>
        <v>0</v>
      </c>
      <c r="BQ190" s="115">
        <f>IF(KOHILASKENTA!BM9+KOHILASKENTA!BN9&gt;0,"F",IF(KOHILASKENTA!BK24+KOHILASKENTA!BL24-KOHILASKENTA!BI9-KOHILASKENTA!BR9=1,"S",0))</f>
        <v>0</v>
      </c>
      <c r="BR190" s="114">
        <f>FLOOR(KOHILASKENTA!BM24,0.5)</f>
        <v>0</v>
      </c>
      <c r="BS190" s="110">
        <f>IF(KOHILASKENTA!BO24&gt;0,"L",IF(KOHILASKENTA!BP24&gt;0,"R",0))</f>
        <v>0</v>
      </c>
      <c r="BT190" s="110">
        <f>FLOOR(IF(KOHILASKENTA!BN37&gt;0,KOHILASKENTA!BP37,KOHILASKENTA!BP48),0.5)</f>
        <v>0</v>
      </c>
      <c r="BU190" s="115">
        <f>IF(KOHILASKENTA!BQ9+KOHILASKENTA!BR9&gt;0,"F",IF(KOHILASKENTA!BO24+KOHILASKENTA!BP24-KOHILASKENTA!BM9-KOHILASKENTA!BV9=1,"S",0))</f>
        <v>0</v>
      </c>
      <c r="BV190" s="114">
        <f>FLOOR(KOHILASKENTA!BQ24,0.5)</f>
        <v>0</v>
      </c>
      <c r="BW190" s="110">
        <f>IF(KOHILASKENTA!BS24&gt;0,"L",IF(KOHILASKENTA!BT24&gt;0,"R",0))</f>
        <v>0</v>
      </c>
      <c r="BX190" s="110">
        <f>FLOOR(IF(KOHILASKENTA!BR37&gt;0,KOHILASKENTA!BT37,KOHILASKENTA!BT48),0.5)</f>
        <v>0</v>
      </c>
      <c r="BY190" s="115">
        <f>IF(KOHILASKENTA!BU9+KOHILASKENTA!BV9&gt;0,"F",IF(KOHILASKENTA!BS24+KOHILASKENTA!BT24-KOHILASKENTA!BQ9-KOHILASKENTA!BZ9=1,"S",0))</f>
        <v>0</v>
      </c>
      <c r="BZ190" s="114">
        <f>FLOOR(KOHILASKENTA!BU24,0.5)</f>
        <v>0</v>
      </c>
      <c r="CA190" s="110">
        <f>IF(KOHILASKENTA!BW24&gt;0,"L",IF(KOHILASKENTA!BX24&gt;0,"R",0))</f>
        <v>0</v>
      </c>
      <c r="CB190" s="110">
        <f>FLOOR(IF(KOHILASKENTA!BV37&gt;0,KOHILASKENTA!BX37,KOHILASKENTA!BX48),0.5)</f>
        <v>0</v>
      </c>
      <c r="CC190" s="115">
        <f>IF(KOHILASKENTA!BY9+KOHILASKENTA!BZ9&gt;0,"F",IF(KOHILASKENTA!BW24+KOHILASKENTA!BX24-KOHILASKENTA!BU9-KOHILASKENTA!CD9=1,"S",0))</f>
        <v>0</v>
      </c>
      <c r="CD190" s="114">
        <f>FLOOR(KOHILASKENTA!BY24,0.5)</f>
        <v>0</v>
      </c>
      <c r="CE190" s="110">
        <f>IF(KOHILASKENTA!CA24&gt;0,"L",IF(KOHILASKENTA!CB24&gt;0,"R",0))</f>
        <v>0</v>
      </c>
      <c r="CF190" s="110">
        <f>FLOOR(IF(KOHILASKENTA!BZ37&gt;0,KOHILASKENTA!CB37,KOHILASKENTA!CB48),0.5)</f>
        <v>0</v>
      </c>
      <c r="CG190" s="115">
        <f>IF(KOHILASKENTA!CC9+KOHILASKENTA!CD9&gt;0,"F",IF(KOHILASKENTA!CA24+KOHILASKENTA!CB24-KOHILASKENTA!BY9-KOHILASKENTA!CH9=1,"S",0))</f>
        <v>0</v>
      </c>
      <c r="CH190" s="114">
        <f>FLOOR(KOHILASKENTA!CC24,0.5)</f>
        <v>0</v>
      </c>
      <c r="CI190" s="110">
        <f>IF(KOHILASKENTA!CE24&gt;0,"L",IF(KOHILASKENTA!CF24&gt;0,"R",0))</f>
        <v>0</v>
      </c>
      <c r="CJ190" s="110">
        <f>FLOOR(IF(KOHILASKENTA!CD37&gt;0,KOHILASKENTA!CF37,KOHILASKENTA!CF48),0.5)</f>
        <v>0</v>
      </c>
      <c r="CK190" s="115">
        <f>IF(KOHILASKENTA!CG9+KOHILASKENTA!CH9&gt;0,"F",IF(KOHILASKENTA!CE24+KOHILASKENTA!CF24-KOHILASKENTA!CC9-KOHILASKENTA!CL9=1,"S",0))</f>
        <v>0</v>
      </c>
      <c r="CL190" s="114">
        <f>FLOOR(KOHILASKENTA!CG24,0.5)</f>
        <v>0</v>
      </c>
      <c r="CM190" s="110">
        <f>IF(KOHILASKENTA!CI24&gt;0,"L",IF(KOHILASKENTA!CJ24&gt;0,"R",0))</f>
        <v>0</v>
      </c>
      <c r="CN190" s="110">
        <f>FLOOR(IF(KOHILASKENTA!CH37&gt;0,KOHILASKENTA!CJ37,KOHILASKENTA!CJ48),0.5)</f>
        <v>0</v>
      </c>
      <c r="CO190" s="115">
        <f>IF(KOHILASKENTA!CK9+KOHILASKENTA!CL9&gt;0,"F",IF(KOHILASKENTA!CI24+KOHILASKENTA!CJ24-KOHILASKENTA!CG9-KOHILASKENTA!CP9=1,"S",0))</f>
        <v>0</v>
      </c>
      <c r="CP190" s="114">
        <f>FLOOR(KOHILASKENTA!CK24,0.5)</f>
        <v>0</v>
      </c>
      <c r="CQ190" s="110">
        <f>IF(KOHILASKENTA!CM24&gt;0,"L",IF(KOHILASKENTA!CN24&gt;0,"R",0))</f>
        <v>0</v>
      </c>
      <c r="CR190" s="110">
        <f>FLOOR(IF(KOHILASKENTA!CL37&gt;0,KOHILASKENTA!CN37,KOHILASKENTA!CN48),0.5)</f>
        <v>0</v>
      </c>
      <c r="CS190" s="115">
        <f>IF(KOHILASKENTA!CO9+KOHILASKENTA!CP9&gt;0,"F",IF(KOHILASKENTA!CM24+KOHILASKENTA!CN24-KOHILASKENTA!CK9-KOHILASKENTA!CT9=1,"S",0))</f>
        <v>0</v>
      </c>
      <c r="CT190" s="114">
        <f>FLOOR(KOHILASKENTA!CO24,0.5)</f>
        <v>0</v>
      </c>
      <c r="CU190" s="110">
        <f>IF(KOHILASKENTA!CQ24&gt;0,"L",IF(KOHILASKENTA!CR24&gt;0,"R",0))</f>
        <v>0</v>
      </c>
      <c r="CV190" s="110">
        <f>FLOOR(IF(KOHILASKENTA!CP37&gt;0,KOHILASKENTA!CR37,KOHILASKENTA!CR48),0.5)</f>
        <v>0</v>
      </c>
      <c r="CW190" s="115">
        <f>IF(KOHILASKENTA!CS9+KOHILASKENTA!CT9&gt;0,"F",IF(KOHILASKENTA!CQ24+KOHILASKENTA!CR24-KOHILASKENTA!CO9-KOHILASKENTA!CX9=1,"S",0))</f>
        <v>0</v>
      </c>
      <c r="CX190" s="114">
        <f>FLOOR(KOHILASKENTA!CS24,0.5)</f>
        <v>0</v>
      </c>
      <c r="CY190" s="110">
        <f>IF(KOHILASKENTA!CU24&gt;0,"L",IF(KOHILASKENTA!CV24&gt;0,"R",0))</f>
        <v>0</v>
      </c>
      <c r="CZ190" s="110">
        <f>IF(KOHILASKENTA!CT37&gt;0,KOHILASKENTA!CV37,KOHILASKENTA!CV48)</f>
        <v>0</v>
      </c>
      <c r="DA190" s="115">
        <f>IF(KOHILASKENTA!CW9+KOHILASKENTA!CX9&gt;0,"F",IF(KOHILASKENTA!CU24+KOHILASKENTA!CV24-KOHILASKENTA!CS9-KOHILASKENTA!DB9=1,"S",0))</f>
        <v>0</v>
      </c>
    </row>
    <row r="191" spans="1:105">
      <c r="A191">
        <v>6</v>
      </c>
      <c r="B191" s="5">
        <f t="shared" si="800"/>
        <v>0</v>
      </c>
      <c r="C191">
        <f t="shared" si="795"/>
        <v>0</v>
      </c>
      <c r="D191">
        <f t="shared" si="796"/>
        <v>0</v>
      </c>
      <c r="E191">
        <f t="shared" si="797"/>
        <v>0</v>
      </c>
      <c r="F191">
        <f t="shared" si="798"/>
        <v>0</v>
      </c>
      <c r="G191">
        <f t="shared" si="799"/>
        <v>0</v>
      </c>
      <c r="I191" s="2">
        <v>29</v>
      </c>
      <c r="J191">
        <f t="shared" si="699"/>
        <v>0</v>
      </c>
      <c r="K191">
        <f t="shared" si="700"/>
        <v>0</v>
      </c>
      <c r="L191">
        <f t="shared" si="696"/>
        <v>0</v>
      </c>
      <c r="M191">
        <f t="shared" si="701"/>
        <v>0</v>
      </c>
      <c r="N191">
        <f t="shared" si="697"/>
        <v>0</v>
      </c>
      <c r="O191">
        <f t="shared" si="702"/>
        <v>0</v>
      </c>
      <c r="P191">
        <f t="shared" si="698"/>
        <v>0</v>
      </c>
      <c r="Q191">
        <f t="shared" si="703"/>
        <v>0</v>
      </c>
      <c r="R191" s="17">
        <f t="shared" si="704"/>
        <v>0</v>
      </c>
      <c r="S191" s="17">
        <f t="shared" si="705"/>
        <v>0</v>
      </c>
      <c r="T191" s="163">
        <f>IF(Z191&gt;0,FLOOR(MAX(T$130:T190)+1,1),T190+0.001)</f>
        <v>12.032999999999982</v>
      </c>
      <c r="U191">
        <v>62</v>
      </c>
      <c r="V191" s="110">
        <v>4</v>
      </c>
      <c r="W191" s="110"/>
      <c r="X191" s="110">
        <f>IF(Y191&gt;0,X190,0)</f>
        <v>0</v>
      </c>
      <c r="Y191" s="110">
        <f>IF(Z191&gt;0,Y190,0)</f>
        <v>0</v>
      </c>
      <c r="Z191" s="114">
        <f>AD190</f>
        <v>0</v>
      </c>
      <c r="AA191" s="114">
        <f t="shared" ref="AA191:AA209" si="801">AE190</f>
        <v>0</v>
      </c>
      <c r="AB191" s="114">
        <f t="shared" ref="AB191:AB209" si="802">AF190</f>
        <v>0</v>
      </c>
      <c r="AC191" s="114">
        <f t="shared" ref="AC191:AC209" si="803">AG190</f>
        <v>0</v>
      </c>
      <c r="AD191" s="114">
        <f t="shared" ref="AD191:AD209" si="804">AH190</f>
        <v>0</v>
      </c>
      <c r="AE191" s="114">
        <f t="shared" ref="AE191:AE209" si="805">AI190</f>
        <v>0</v>
      </c>
      <c r="AF191" s="114">
        <f t="shared" ref="AF191:AF209" si="806">AJ190</f>
        <v>0</v>
      </c>
      <c r="AG191" s="114">
        <f t="shared" ref="AG191:AG209" si="807">AK190</f>
        <v>0</v>
      </c>
      <c r="AH191" s="114">
        <f t="shared" ref="AH191:AH209" si="808">AL190</f>
        <v>0</v>
      </c>
      <c r="AI191" s="114">
        <f t="shared" ref="AI191:AI209" si="809">AM190</f>
        <v>0</v>
      </c>
      <c r="AJ191" s="114">
        <f t="shared" ref="AJ191:AJ209" si="810">AN190</f>
        <v>0</v>
      </c>
      <c r="AK191" s="114">
        <f t="shared" ref="AK191:AK209" si="811">AO190</f>
        <v>0</v>
      </c>
      <c r="AL191" s="114">
        <f t="shared" ref="AL191:AL209" si="812">AP190</f>
        <v>0</v>
      </c>
      <c r="AM191" s="114">
        <f t="shared" ref="AM191:AM209" si="813">AQ190</f>
        <v>0</v>
      </c>
      <c r="AN191" s="114">
        <f t="shared" ref="AN191:AN209" si="814">AR190</f>
        <v>0</v>
      </c>
      <c r="AO191" s="114">
        <f t="shared" ref="AO191:AO209" si="815">AS190</f>
        <v>0</v>
      </c>
      <c r="AP191" s="114">
        <f t="shared" ref="AP191:AP209" si="816">AT190</f>
        <v>0</v>
      </c>
      <c r="AQ191" s="114">
        <f t="shared" ref="AQ191:AQ209" si="817">AU190</f>
        <v>0</v>
      </c>
      <c r="AR191" s="114">
        <f t="shared" ref="AR191:AR209" si="818">AV190</f>
        <v>0</v>
      </c>
      <c r="AS191" s="114">
        <f t="shared" ref="AS191:AS209" si="819">AW190</f>
        <v>0</v>
      </c>
      <c r="AT191" s="114">
        <f t="shared" ref="AT191:AT209" si="820">AX190</f>
        <v>0</v>
      </c>
      <c r="AU191" s="114">
        <f t="shared" ref="AU191:AU209" si="821">AY190</f>
        <v>0</v>
      </c>
      <c r="AV191" s="114">
        <f t="shared" ref="AV191:AV209" si="822">AZ190</f>
        <v>0</v>
      </c>
      <c r="AW191" s="114">
        <f t="shared" ref="AW191:AW209" si="823">BA190</f>
        <v>0</v>
      </c>
      <c r="AX191" s="114">
        <f t="shared" ref="AX191:AX209" si="824">BB190</f>
        <v>0</v>
      </c>
      <c r="AY191" s="114">
        <f t="shared" ref="AY191:AY209" si="825">BC190</f>
        <v>0</v>
      </c>
      <c r="AZ191" s="114">
        <f t="shared" ref="AZ191:AZ209" si="826">BD190</f>
        <v>0</v>
      </c>
      <c r="BA191" s="114">
        <f t="shared" ref="BA191:BA209" si="827">BE190</f>
        <v>0</v>
      </c>
      <c r="BB191" s="114">
        <f t="shared" ref="BB191:BB209" si="828">BF190</f>
        <v>0</v>
      </c>
      <c r="BC191" s="114">
        <f t="shared" ref="BC191:BC209" si="829">BG190</f>
        <v>0</v>
      </c>
      <c r="BD191" s="114">
        <f t="shared" ref="BD191:BD209" si="830">BH190</f>
        <v>0</v>
      </c>
      <c r="BE191" s="114">
        <f t="shared" ref="BE191:BE209" si="831">BI190</f>
        <v>0</v>
      </c>
      <c r="BF191" s="114">
        <f t="shared" ref="BF191:BF209" si="832">BJ190</f>
        <v>0</v>
      </c>
      <c r="BG191" s="114">
        <f t="shared" ref="BG191:BG209" si="833">BK190</f>
        <v>0</v>
      </c>
      <c r="BH191" s="114">
        <f t="shared" ref="BH191:BH209" si="834">BL190</f>
        <v>0</v>
      </c>
      <c r="BI191" s="114">
        <f t="shared" ref="BI191:BI209" si="835">BM190</f>
        <v>0</v>
      </c>
      <c r="BJ191" s="114">
        <f t="shared" ref="BJ191:BJ209" si="836">BN190</f>
        <v>0</v>
      </c>
      <c r="BK191" s="114">
        <f t="shared" ref="BK191:BK209" si="837">BO190</f>
        <v>0</v>
      </c>
      <c r="BL191" s="114">
        <f t="shared" ref="BL191:BL209" si="838">BP190</f>
        <v>0</v>
      </c>
      <c r="BM191" s="114">
        <f t="shared" ref="BM191:BM209" si="839">BQ190</f>
        <v>0</v>
      </c>
      <c r="BN191" s="114">
        <f t="shared" ref="BN191:BN209" si="840">BR190</f>
        <v>0</v>
      </c>
      <c r="BO191" s="114">
        <f t="shared" ref="BO191:BO209" si="841">BS190</f>
        <v>0</v>
      </c>
      <c r="BP191" s="114">
        <f t="shared" ref="BP191:BP209" si="842">BT190</f>
        <v>0</v>
      </c>
      <c r="BQ191" s="114">
        <f t="shared" ref="BQ191:BQ209" si="843">BU190</f>
        <v>0</v>
      </c>
      <c r="BR191" s="114">
        <f t="shared" ref="BR191:BR209" si="844">BV190</f>
        <v>0</v>
      </c>
      <c r="BS191" s="114">
        <f t="shared" ref="BS191:BS209" si="845">BW190</f>
        <v>0</v>
      </c>
      <c r="BT191" s="114">
        <f t="shared" ref="BT191:BT209" si="846">BX190</f>
        <v>0</v>
      </c>
      <c r="BU191" s="114">
        <f t="shared" ref="BU191:BU209" si="847">BY190</f>
        <v>0</v>
      </c>
      <c r="BV191" s="114">
        <f t="shared" ref="BV191:BV209" si="848">BZ190</f>
        <v>0</v>
      </c>
      <c r="BW191" s="114">
        <f t="shared" ref="BW191:BW209" si="849">CA190</f>
        <v>0</v>
      </c>
      <c r="BX191" s="114">
        <f t="shared" ref="BX191:BX209" si="850">CB190</f>
        <v>0</v>
      </c>
      <c r="BY191" s="114">
        <f t="shared" ref="BY191:BY209" si="851">CC190</f>
        <v>0</v>
      </c>
      <c r="BZ191" s="114">
        <f t="shared" ref="BZ191:BZ209" si="852">CD190</f>
        <v>0</v>
      </c>
      <c r="CA191" s="114">
        <f t="shared" ref="CA191:CA209" si="853">CE190</f>
        <v>0</v>
      </c>
      <c r="CB191" s="114">
        <f t="shared" ref="CB191:CB209" si="854">CF190</f>
        <v>0</v>
      </c>
      <c r="CC191" s="114">
        <f t="shared" ref="CC191:CC209" si="855">CG190</f>
        <v>0</v>
      </c>
      <c r="CD191" s="114">
        <f t="shared" ref="CD191:CD209" si="856">CH190</f>
        <v>0</v>
      </c>
      <c r="CE191" s="114">
        <f t="shared" ref="CE191:CE209" si="857">CI190</f>
        <v>0</v>
      </c>
      <c r="CF191" s="114">
        <f t="shared" ref="CF191:CF209" si="858">CJ190</f>
        <v>0</v>
      </c>
      <c r="CG191" s="114">
        <f t="shared" ref="CG191:CG209" si="859">CK190</f>
        <v>0</v>
      </c>
      <c r="CH191" s="114">
        <f t="shared" ref="CH191:CH209" si="860">CL190</f>
        <v>0</v>
      </c>
      <c r="CI191" s="114">
        <f t="shared" ref="CI191:CI209" si="861">CM190</f>
        <v>0</v>
      </c>
      <c r="CJ191" s="114">
        <f t="shared" ref="CJ191:CJ209" si="862">CN190</f>
        <v>0</v>
      </c>
      <c r="CK191" s="114">
        <f t="shared" ref="CK191:CK209" si="863">CO190</f>
        <v>0</v>
      </c>
      <c r="CL191" s="114">
        <f t="shared" ref="CL191:CL209" si="864">CP190</f>
        <v>0</v>
      </c>
      <c r="CM191" s="114">
        <f t="shared" ref="CM191:CM209" si="865">CQ190</f>
        <v>0</v>
      </c>
      <c r="CN191" s="114">
        <f t="shared" ref="CN191:CN209" si="866">CR190</f>
        <v>0</v>
      </c>
      <c r="CO191" s="114">
        <f t="shared" ref="CO191:CO209" si="867">CS190</f>
        <v>0</v>
      </c>
      <c r="CP191" s="114">
        <f t="shared" ref="CP191:CP209" si="868">CT190</f>
        <v>0</v>
      </c>
      <c r="CQ191" s="114">
        <f t="shared" ref="CQ191:CQ209" si="869">CU190</f>
        <v>0</v>
      </c>
      <c r="CR191" s="114">
        <f t="shared" ref="CR191:CR209" si="870">CV190</f>
        <v>0</v>
      </c>
      <c r="CS191" s="114">
        <f t="shared" ref="CS191:CS209" si="871">CW190</f>
        <v>0</v>
      </c>
      <c r="CT191" s="114">
        <f t="shared" ref="CT191:CT209" si="872">CX190</f>
        <v>0</v>
      </c>
      <c r="CU191" s="114">
        <f t="shared" ref="CU191:CU209" si="873">CY190</f>
        <v>0</v>
      </c>
      <c r="CV191" s="114">
        <f t="shared" ref="CV191:CV209" si="874">CZ190</f>
        <v>0</v>
      </c>
      <c r="CW191" s="114">
        <f t="shared" ref="CW191:CW209" si="875">DA190</f>
        <v>0</v>
      </c>
      <c r="CX191" s="114">
        <f t="shared" ref="CX191:CX209" si="876">DB190</f>
        <v>0</v>
      </c>
      <c r="CY191" s="114">
        <f t="shared" ref="CY191:CY209" si="877">DC190</f>
        <v>0</v>
      </c>
      <c r="CZ191" s="114">
        <f t="shared" ref="CZ191:CZ209" si="878">DD190</f>
        <v>0</v>
      </c>
      <c r="DA191" s="114">
        <f t="shared" ref="DA191:DA209" si="879">DE190</f>
        <v>0</v>
      </c>
    </row>
    <row r="192" spans="1:105">
      <c r="A192">
        <v>7</v>
      </c>
      <c r="B192" s="5">
        <f t="shared" si="800"/>
        <v>0</v>
      </c>
      <c r="C192">
        <f t="shared" si="795"/>
        <v>0</v>
      </c>
      <c r="D192">
        <f t="shared" si="796"/>
        <v>0</v>
      </c>
      <c r="E192">
        <f t="shared" si="797"/>
        <v>0</v>
      </c>
      <c r="F192">
        <f t="shared" si="798"/>
        <v>0</v>
      </c>
      <c r="G192">
        <f t="shared" si="799"/>
        <v>0</v>
      </c>
      <c r="I192" s="4">
        <v>30</v>
      </c>
      <c r="J192">
        <f t="shared" si="699"/>
        <v>0</v>
      </c>
      <c r="K192">
        <f t="shared" si="700"/>
        <v>0</v>
      </c>
      <c r="L192">
        <f t="shared" si="696"/>
        <v>0</v>
      </c>
      <c r="M192">
        <f t="shared" si="701"/>
        <v>0</v>
      </c>
      <c r="N192">
        <f t="shared" si="697"/>
        <v>0</v>
      </c>
      <c r="O192">
        <f t="shared" si="702"/>
        <v>0</v>
      </c>
      <c r="P192">
        <f t="shared" si="698"/>
        <v>0</v>
      </c>
      <c r="Q192">
        <f t="shared" si="703"/>
        <v>0</v>
      </c>
      <c r="R192" s="17">
        <f t="shared" si="704"/>
        <v>0</v>
      </c>
      <c r="S192" s="17">
        <f t="shared" si="705"/>
        <v>0</v>
      </c>
      <c r="T192" s="163">
        <f>IF(Z192&gt;0,FLOOR(MAX(T$130:T191)+1,1),T191+0.001)</f>
        <v>12.033999999999981</v>
      </c>
      <c r="U192">
        <v>63</v>
      </c>
      <c r="V192" s="110">
        <v>4</v>
      </c>
      <c r="W192" s="110"/>
      <c r="X192" s="110">
        <f t="shared" ref="X192:X209" si="880">IF(Y192&gt;0,X191,0)</f>
        <v>0</v>
      </c>
      <c r="Y192" s="110">
        <f t="shared" ref="Y192:Y209" si="881">IF(Z192&gt;0,Y191,0)</f>
        <v>0</v>
      </c>
      <c r="Z192" s="114">
        <f t="shared" ref="Z192:Z209" si="882">AD191</f>
        <v>0</v>
      </c>
      <c r="AA192" s="114">
        <f t="shared" si="801"/>
        <v>0</v>
      </c>
      <c r="AB192" s="114">
        <f t="shared" si="802"/>
        <v>0</v>
      </c>
      <c r="AC192" s="114">
        <f t="shared" si="803"/>
        <v>0</v>
      </c>
      <c r="AD192" s="114">
        <f t="shared" si="804"/>
        <v>0</v>
      </c>
      <c r="AE192" s="114">
        <f t="shared" si="805"/>
        <v>0</v>
      </c>
      <c r="AF192" s="114">
        <f t="shared" si="806"/>
        <v>0</v>
      </c>
      <c r="AG192" s="114">
        <f t="shared" si="807"/>
        <v>0</v>
      </c>
      <c r="AH192" s="114">
        <f t="shared" si="808"/>
        <v>0</v>
      </c>
      <c r="AI192" s="114">
        <f t="shared" si="809"/>
        <v>0</v>
      </c>
      <c r="AJ192" s="114">
        <f t="shared" si="810"/>
        <v>0</v>
      </c>
      <c r="AK192" s="114">
        <f t="shared" si="811"/>
        <v>0</v>
      </c>
      <c r="AL192" s="114">
        <f t="shared" si="812"/>
        <v>0</v>
      </c>
      <c r="AM192" s="114">
        <f t="shared" si="813"/>
        <v>0</v>
      </c>
      <c r="AN192" s="114">
        <f t="shared" si="814"/>
        <v>0</v>
      </c>
      <c r="AO192" s="114">
        <f t="shared" si="815"/>
        <v>0</v>
      </c>
      <c r="AP192" s="114">
        <f t="shared" si="816"/>
        <v>0</v>
      </c>
      <c r="AQ192" s="114">
        <f t="shared" si="817"/>
        <v>0</v>
      </c>
      <c r="AR192" s="114">
        <f t="shared" si="818"/>
        <v>0</v>
      </c>
      <c r="AS192" s="114">
        <f t="shared" si="819"/>
        <v>0</v>
      </c>
      <c r="AT192" s="114">
        <f t="shared" si="820"/>
        <v>0</v>
      </c>
      <c r="AU192" s="114">
        <f t="shared" si="821"/>
        <v>0</v>
      </c>
      <c r="AV192" s="114">
        <f t="shared" si="822"/>
        <v>0</v>
      </c>
      <c r="AW192" s="114">
        <f t="shared" si="823"/>
        <v>0</v>
      </c>
      <c r="AX192" s="114">
        <f t="shared" si="824"/>
        <v>0</v>
      </c>
      <c r="AY192" s="114">
        <f t="shared" si="825"/>
        <v>0</v>
      </c>
      <c r="AZ192" s="114">
        <f t="shared" si="826"/>
        <v>0</v>
      </c>
      <c r="BA192" s="114">
        <f t="shared" si="827"/>
        <v>0</v>
      </c>
      <c r="BB192" s="114">
        <f t="shared" si="828"/>
        <v>0</v>
      </c>
      <c r="BC192" s="114">
        <f t="shared" si="829"/>
        <v>0</v>
      </c>
      <c r="BD192" s="114">
        <f t="shared" si="830"/>
        <v>0</v>
      </c>
      <c r="BE192" s="114">
        <f t="shared" si="831"/>
        <v>0</v>
      </c>
      <c r="BF192" s="114">
        <f t="shared" si="832"/>
        <v>0</v>
      </c>
      <c r="BG192" s="114">
        <f t="shared" si="833"/>
        <v>0</v>
      </c>
      <c r="BH192" s="114">
        <f t="shared" si="834"/>
        <v>0</v>
      </c>
      <c r="BI192" s="114">
        <f t="shared" si="835"/>
        <v>0</v>
      </c>
      <c r="BJ192" s="114">
        <f t="shared" si="836"/>
        <v>0</v>
      </c>
      <c r="BK192" s="114">
        <f t="shared" si="837"/>
        <v>0</v>
      </c>
      <c r="BL192" s="114">
        <f t="shared" si="838"/>
        <v>0</v>
      </c>
      <c r="BM192" s="114">
        <f t="shared" si="839"/>
        <v>0</v>
      </c>
      <c r="BN192" s="114">
        <f t="shared" si="840"/>
        <v>0</v>
      </c>
      <c r="BO192" s="114">
        <f t="shared" si="841"/>
        <v>0</v>
      </c>
      <c r="BP192" s="114">
        <f t="shared" si="842"/>
        <v>0</v>
      </c>
      <c r="BQ192" s="114">
        <f t="shared" si="843"/>
        <v>0</v>
      </c>
      <c r="BR192" s="114">
        <f t="shared" si="844"/>
        <v>0</v>
      </c>
      <c r="BS192" s="114">
        <f t="shared" si="845"/>
        <v>0</v>
      </c>
      <c r="BT192" s="114">
        <f t="shared" si="846"/>
        <v>0</v>
      </c>
      <c r="BU192" s="114">
        <f t="shared" si="847"/>
        <v>0</v>
      </c>
      <c r="BV192" s="114">
        <f t="shared" si="848"/>
        <v>0</v>
      </c>
      <c r="BW192" s="114">
        <f t="shared" si="849"/>
        <v>0</v>
      </c>
      <c r="BX192" s="114">
        <f t="shared" si="850"/>
        <v>0</v>
      </c>
      <c r="BY192" s="114">
        <f t="shared" si="851"/>
        <v>0</v>
      </c>
      <c r="BZ192" s="114">
        <f t="shared" si="852"/>
        <v>0</v>
      </c>
      <c r="CA192" s="114">
        <f t="shared" si="853"/>
        <v>0</v>
      </c>
      <c r="CB192" s="114">
        <f t="shared" si="854"/>
        <v>0</v>
      </c>
      <c r="CC192" s="114">
        <f t="shared" si="855"/>
        <v>0</v>
      </c>
      <c r="CD192" s="114">
        <f t="shared" si="856"/>
        <v>0</v>
      </c>
      <c r="CE192" s="114">
        <f t="shared" si="857"/>
        <v>0</v>
      </c>
      <c r="CF192" s="114">
        <f t="shared" si="858"/>
        <v>0</v>
      </c>
      <c r="CG192" s="114">
        <f t="shared" si="859"/>
        <v>0</v>
      </c>
      <c r="CH192" s="114">
        <f t="shared" si="860"/>
        <v>0</v>
      </c>
      <c r="CI192" s="114">
        <f t="shared" si="861"/>
        <v>0</v>
      </c>
      <c r="CJ192" s="114">
        <f t="shared" si="862"/>
        <v>0</v>
      </c>
      <c r="CK192" s="114">
        <f t="shared" si="863"/>
        <v>0</v>
      </c>
      <c r="CL192" s="114">
        <f t="shared" si="864"/>
        <v>0</v>
      </c>
      <c r="CM192" s="114">
        <f t="shared" si="865"/>
        <v>0</v>
      </c>
      <c r="CN192" s="114">
        <f t="shared" si="866"/>
        <v>0</v>
      </c>
      <c r="CO192" s="114">
        <f t="shared" si="867"/>
        <v>0</v>
      </c>
      <c r="CP192" s="114">
        <f t="shared" si="868"/>
        <v>0</v>
      </c>
      <c r="CQ192" s="114">
        <f t="shared" si="869"/>
        <v>0</v>
      </c>
      <c r="CR192" s="114">
        <f t="shared" si="870"/>
        <v>0</v>
      </c>
      <c r="CS192" s="114">
        <f t="shared" si="871"/>
        <v>0</v>
      </c>
      <c r="CT192" s="114">
        <f t="shared" si="872"/>
        <v>0</v>
      </c>
      <c r="CU192" s="114">
        <f t="shared" si="873"/>
        <v>0</v>
      </c>
      <c r="CV192" s="114">
        <f t="shared" si="874"/>
        <v>0</v>
      </c>
      <c r="CW192" s="114">
        <f t="shared" si="875"/>
        <v>0</v>
      </c>
      <c r="CX192" s="114">
        <f t="shared" si="876"/>
        <v>0</v>
      </c>
      <c r="CY192" s="114">
        <f t="shared" si="877"/>
        <v>0</v>
      </c>
      <c r="CZ192" s="114">
        <f t="shared" si="878"/>
        <v>0</v>
      </c>
      <c r="DA192" s="114">
        <f t="shared" si="879"/>
        <v>0</v>
      </c>
    </row>
    <row r="193" spans="1:105">
      <c r="A193">
        <v>8</v>
      </c>
      <c r="B193" s="5">
        <f t="shared" si="800"/>
        <v>0</v>
      </c>
      <c r="C193">
        <f t="shared" si="795"/>
        <v>0</v>
      </c>
      <c r="D193">
        <f t="shared" si="796"/>
        <v>0</v>
      </c>
      <c r="E193">
        <f t="shared" si="797"/>
        <v>0</v>
      </c>
      <c r="F193">
        <f t="shared" si="798"/>
        <v>0</v>
      </c>
      <c r="G193">
        <f t="shared" si="799"/>
        <v>0</v>
      </c>
      <c r="I193" s="54" t="s">
        <v>248</v>
      </c>
      <c r="J193">
        <f>SUM(J163:J192)</f>
        <v>1</v>
      </c>
      <c r="K193">
        <f>SUM(K163:K192)</f>
        <v>1</v>
      </c>
      <c r="L193">
        <f>SUM(L163:L192)</f>
        <v>2</v>
      </c>
      <c r="M193">
        <f>SUM(M163:M192)</f>
        <v>8</v>
      </c>
      <c r="N193">
        <f t="shared" ref="N193:O193" si="883">SUM(N163:N192)</f>
        <v>0</v>
      </c>
      <c r="O193">
        <f t="shared" si="883"/>
        <v>0</v>
      </c>
      <c r="R193" s="17"/>
      <c r="S193">
        <f>SUM(S163:S192)+COUNTIF(B6:B14,8)+COUNTIF(B6:B14,10)</f>
        <v>11</v>
      </c>
      <c r="T193" s="163">
        <f>IF(Z193&gt;0,FLOOR(MAX(T$130:T192)+1,1),T192+0.001)</f>
        <v>12.034999999999981</v>
      </c>
      <c r="U193">
        <v>64</v>
      </c>
      <c r="V193" s="110">
        <v>4</v>
      </c>
      <c r="W193" s="110"/>
      <c r="X193" s="110">
        <f t="shared" si="880"/>
        <v>0</v>
      </c>
      <c r="Y193" s="110">
        <f t="shared" si="881"/>
        <v>0</v>
      </c>
      <c r="Z193" s="114">
        <f t="shared" si="882"/>
        <v>0</v>
      </c>
      <c r="AA193" s="114">
        <f t="shared" si="801"/>
        <v>0</v>
      </c>
      <c r="AB193" s="114">
        <f t="shared" si="802"/>
        <v>0</v>
      </c>
      <c r="AC193" s="114">
        <f t="shared" si="803"/>
        <v>0</v>
      </c>
      <c r="AD193" s="114">
        <f t="shared" si="804"/>
        <v>0</v>
      </c>
      <c r="AE193" s="114">
        <f t="shared" si="805"/>
        <v>0</v>
      </c>
      <c r="AF193" s="114">
        <f t="shared" si="806"/>
        <v>0</v>
      </c>
      <c r="AG193" s="114">
        <f t="shared" si="807"/>
        <v>0</v>
      </c>
      <c r="AH193" s="114">
        <f t="shared" si="808"/>
        <v>0</v>
      </c>
      <c r="AI193" s="114">
        <f t="shared" si="809"/>
        <v>0</v>
      </c>
      <c r="AJ193" s="114">
        <f t="shared" si="810"/>
        <v>0</v>
      </c>
      <c r="AK193" s="114">
        <f t="shared" si="811"/>
        <v>0</v>
      </c>
      <c r="AL193" s="114">
        <f t="shared" si="812"/>
        <v>0</v>
      </c>
      <c r="AM193" s="114">
        <f t="shared" si="813"/>
        <v>0</v>
      </c>
      <c r="AN193" s="114">
        <f t="shared" si="814"/>
        <v>0</v>
      </c>
      <c r="AO193" s="114">
        <f t="shared" si="815"/>
        <v>0</v>
      </c>
      <c r="AP193" s="114">
        <f t="shared" si="816"/>
        <v>0</v>
      </c>
      <c r="AQ193" s="114">
        <f t="shared" si="817"/>
        <v>0</v>
      </c>
      <c r="AR193" s="114">
        <f t="shared" si="818"/>
        <v>0</v>
      </c>
      <c r="AS193" s="114">
        <f t="shared" si="819"/>
        <v>0</v>
      </c>
      <c r="AT193" s="114">
        <f t="shared" si="820"/>
        <v>0</v>
      </c>
      <c r="AU193" s="114">
        <f t="shared" si="821"/>
        <v>0</v>
      </c>
      <c r="AV193" s="114">
        <f t="shared" si="822"/>
        <v>0</v>
      </c>
      <c r="AW193" s="114">
        <f t="shared" si="823"/>
        <v>0</v>
      </c>
      <c r="AX193" s="114">
        <f t="shared" si="824"/>
        <v>0</v>
      </c>
      <c r="AY193" s="114">
        <f t="shared" si="825"/>
        <v>0</v>
      </c>
      <c r="AZ193" s="114">
        <f t="shared" si="826"/>
        <v>0</v>
      </c>
      <c r="BA193" s="114">
        <f t="shared" si="827"/>
        <v>0</v>
      </c>
      <c r="BB193" s="114">
        <f t="shared" si="828"/>
        <v>0</v>
      </c>
      <c r="BC193" s="114">
        <f t="shared" si="829"/>
        <v>0</v>
      </c>
      <c r="BD193" s="114">
        <f t="shared" si="830"/>
        <v>0</v>
      </c>
      <c r="BE193" s="114">
        <f t="shared" si="831"/>
        <v>0</v>
      </c>
      <c r="BF193" s="114">
        <f t="shared" si="832"/>
        <v>0</v>
      </c>
      <c r="BG193" s="114">
        <f t="shared" si="833"/>
        <v>0</v>
      </c>
      <c r="BH193" s="114">
        <f t="shared" si="834"/>
        <v>0</v>
      </c>
      <c r="BI193" s="114">
        <f t="shared" si="835"/>
        <v>0</v>
      </c>
      <c r="BJ193" s="114">
        <f t="shared" si="836"/>
        <v>0</v>
      </c>
      <c r="BK193" s="114">
        <f t="shared" si="837"/>
        <v>0</v>
      </c>
      <c r="BL193" s="114">
        <f t="shared" si="838"/>
        <v>0</v>
      </c>
      <c r="BM193" s="114">
        <f t="shared" si="839"/>
        <v>0</v>
      </c>
      <c r="BN193" s="114">
        <f t="shared" si="840"/>
        <v>0</v>
      </c>
      <c r="BO193" s="114">
        <f t="shared" si="841"/>
        <v>0</v>
      </c>
      <c r="BP193" s="114">
        <f t="shared" si="842"/>
        <v>0</v>
      </c>
      <c r="BQ193" s="114">
        <f t="shared" si="843"/>
        <v>0</v>
      </c>
      <c r="BR193" s="114">
        <f t="shared" si="844"/>
        <v>0</v>
      </c>
      <c r="BS193" s="114">
        <f t="shared" si="845"/>
        <v>0</v>
      </c>
      <c r="BT193" s="114">
        <f t="shared" si="846"/>
        <v>0</v>
      </c>
      <c r="BU193" s="114">
        <f t="shared" si="847"/>
        <v>0</v>
      </c>
      <c r="BV193" s="114">
        <f t="shared" si="848"/>
        <v>0</v>
      </c>
      <c r="BW193" s="114">
        <f t="shared" si="849"/>
        <v>0</v>
      </c>
      <c r="BX193" s="114">
        <f t="shared" si="850"/>
        <v>0</v>
      </c>
      <c r="BY193" s="114">
        <f t="shared" si="851"/>
        <v>0</v>
      </c>
      <c r="BZ193" s="114">
        <f t="shared" si="852"/>
        <v>0</v>
      </c>
      <c r="CA193" s="114">
        <f t="shared" si="853"/>
        <v>0</v>
      </c>
      <c r="CB193" s="114">
        <f t="shared" si="854"/>
        <v>0</v>
      </c>
      <c r="CC193" s="114">
        <f t="shared" si="855"/>
        <v>0</v>
      </c>
      <c r="CD193" s="114">
        <f t="shared" si="856"/>
        <v>0</v>
      </c>
      <c r="CE193" s="114">
        <f t="shared" si="857"/>
        <v>0</v>
      </c>
      <c r="CF193" s="114">
        <f t="shared" si="858"/>
        <v>0</v>
      </c>
      <c r="CG193" s="114">
        <f t="shared" si="859"/>
        <v>0</v>
      </c>
      <c r="CH193" s="114">
        <f t="shared" si="860"/>
        <v>0</v>
      </c>
      <c r="CI193" s="114">
        <f t="shared" si="861"/>
        <v>0</v>
      </c>
      <c r="CJ193" s="114">
        <f t="shared" si="862"/>
        <v>0</v>
      </c>
      <c r="CK193" s="114">
        <f t="shared" si="863"/>
        <v>0</v>
      </c>
      <c r="CL193" s="114">
        <f t="shared" si="864"/>
        <v>0</v>
      </c>
      <c r="CM193" s="114">
        <f t="shared" si="865"/>
        <v>0</v>
      </c>
      <c r="CN193" s="114">
        <f t="shared" si="866"/>
        <v>0</v>
      </c>
      <c r="CO193" s="114">
        <f t="shared" si="867"/>
        <v>0</v>
      </c>
      <c r="CP193" s="114">
        <f t="shared" si="868"/>
        <v>0</v>
      </c>
      <c r="CQ193" s="114">
        <f t="shared" si="869"/>
        <v>0</v>
      </c>
      <c r="CR193" s="114">
        <f t="shared" si="870"/>
        <v>0</v>
      </c>
      <c r="CS193" s="114">
        <f t="shared" si="871"/>
        <v>0</v>
      </c>
      <c r="CT193" s="114">
        <f t="shared" si="872"/>
        <v>0</v>
      </c>
      <c r="CU193" s="114">
        <f t="shared" si="873"/>
        <v>0</v>
      </c>
      <c r="CV193" s="114">
        <f t="shared" si="874"/>
        <v>0</v>
      </c>
      <c r="CW193" s="114">
        <f t="shared" si="875"/>
        <v>0</v>
      </c>
      <c r="CX193" s="114">
        <f t="shared" si="876"/>
        <v>0</v>
      </c>
      <c r="CY193" s="114">
        <f t="shared" si="877"/>
        <v>0</v>
      </c>
      <c r="CZ193" s="114">
        <f t="shared" si="878"/>
        <v>0</v>
      </c>
      <c r="DA193" s="114">
        <f t="shared" si="879"/>
        <v>0</v>
      </c>
    </row>
    <row r="194" spans="1:105">
      <c r="A194">
        <v>9</v>
      </c>
      <c r="B194" s="5">
        <f t="shared" si="800"/>
        <v>0</v>
      </c>
      <c r="C194">
        <f t="shared" si="795"/>
        <v>0</v>
      </c>
      <c r="D194">
        <f t="shared" si="796"/>
        <v>0</v>
      </c>
      <c r="E194">
        <f t="shared" si="797"/>
        <v>0</v>
      </c>
      <c r="F194">
        <f t="shared" si="798"/>
        <v>0</v>
      </c>
      <c r="G194">
        <f t="shared" si="799"/>
        <v>0</v>
      </c>
      <c r="M194" s="17"/>
      <c r="P194" s="363">
        <f>COUNTIF(P163:P192,2)</f>
        <v>0</v>
      </c>
      <c r="Q194" s="165">
        <f>COUNTIF(Q163:Q192,2)</f>
        <v>0</v>
      </c>
      <c r="T194" s="163">
        <f>IF(Z194&gt;0,FLOOR(MAX(T$130:T193)+1,1),T193+0.001)</f>
        <v>12.03599999999998</v>
      </c>
      <c r="U194">
        <v>65</v>
      </c>
      <c r="V194" s="110">
        <v>4</v>
      </c>
      <c r="W194" s="110"/>
      <c r="X194" s="110">
        <f t="shared" si="880"/>
        <v>0</v>
      </c>
      <c r="Y194" s="110">
        <f t="shared" si="881"/>
        <v>0</v>
      </c>
      <c r="Z194" s="114">
        <f t="shared" si="882"/>
        <v>0</v>
      </c>
      <c r="AA194" s="114">
        <f t="shared" si="801"/>
        <v>0</v>
      </c>
      <c r="AB194" s="114">
        <f t="shared" si="802"/>
        <v>0</v>
      </c>
      <c r="AC194" s="114">
        <f t="shared" si="803"/>
        <v>0</v>
      </c>
      <c r="AD194" s="114">
        <f t="shared" si="804"/>
        <v>0</v>
      </c>
      <c r="AE194" s="114">
        <f t="shared" si="805"/>
        <v>0</v>
      </c>
      <c r="AF194" s="114">
        <f t="shared" si="806"/>
        <v>0</v>
      </c>
      <c r="AG194" s="114">
        <f t="shared" si="807"/>
        <v>0</v>
      </c>
      <c r="AH194" s="114">
        <f t="shared" si="808"/>
        <v>0</v>
      </c>
      <c r="AI194" s="114">
        <f t="shared" si="809"/>
        <v>0</v>
      </c>
      <c r="AJ194" s="114">
        <f t="shared" si="810"/>
        <v>0</v>
      </c>
      <c r="AK194" s="114">
        <f t="shared" si="811"/>
        <v>0</v>
      </c>
      <c r="AL194" s="114">
        <f t="shared" si="812"/>
        <v>0</v>
      </c>
      <c r="AM194" s="114">
        <f t="shared" si="813"/>
        <v>0</v>
      </c>
      <c r="AN194" s="114">
        <f t="shared" si="814"/>
        <v>0</v>
      </c>
      <c r="AO194" s="114">
        <f t="shared" si="815"/>
        <v>0</v>
      </c>
      <c r="AP194" s="114">
        <f t="shared" si="816"/>
        <v>0</v>
      </c>
      <c r="AQ194" s="114">
        <f t="shared" si="817"/>
        <v>0</v>
      </c>
      <c r="AR194" s="114">
        <f t="shared" si="818"/>
        <v>0</v>
      </c>
      <c r="AS194" s="114">
        <f t="shared" si="819"/>
        <v>0</v>
      </c>
      <c r="AT194" s="114">
        <f t="shared" si="820"/>
        <v>0</v>
      </c>
      <c r="AU194" s="114">
        <f t="shared" si="821"/>
        <v>0</v>
      </c>
      <c r="AV194" s="114">
        <f t="shared" si="822"/>
        <v>0</v>
      </c>
      <c r="AW194" s="114">
        <f t="shared" si="823"/>
        <v>0</v>
      </c>
      <c r="AX194" s="114">
        <f t="shared" si="824"/>
        <v>0</v>
      </c>
      <c r="AY194" s="114">
        <f t="shared" si="825"/>
        <v>0</v>
      </c>
      <c r="AZ194" s="114">
        <f t="shared" si="826"/>
        <v>0</v>
      </c>
      <c r="BA194" s="114">
        <f t="shared" si="827"/>
        <v>0</v>
      </c>
      <c r="BB194" s="114">
        <f t="shared" si="828"/>
        <v>0</v>
      </c>
      <c r="BC194" s="114">
        <f t="shared" si="829"/>
        <v>0</v>
      </c>
      <c r="BD194" s="114">
        <f t="shared" si="830"/>
        <v>0</v>
      </c>
      <c r="BE194" s="114">
        <f t="shared" si="831"/>
        <v>0</v>
      </c>
      <c r="BF194" s="114">
        <f t="shared" si="832"/>
        <v>0</v>
      </c>
      <c r="BG194" s="114">
        <f t="shared" si="833"/>
        <v>0</v>
      </c>
      <c r="BH194" s="114">
        <f t="shared" si="834"/>
        <v>0</v>
      </c>
      <c r="BI194" s="114">
        <f t="shared" si="835"/>
        <v>0</v>
      </c>
      <c r="BJ194" s="114">
        <f t="shared" si="836"/>
        <v>0</v>
      </c>
      <c r="BK194" s="114">
        <f t="shared" si="837"/>
        <v>0</v>
      </c>
      <c r="BL194" s="114">
        <f t="shared" si="838"/>
        <v>0</v>
      </c>
      <c r="BM194" s="114">
        <f t="shared" si="839"/>
        <v>0</v>
      </c>
      <c r="BN194" s="114">
        <f t="shared" si="840"/>
        <v>0</v>
      </c>
      <c r="BO194" s="114">
        <f t="shared" si="841"/>
        <v>0</v>
      </c>
      <c r="BP194" s="114">
        <f t="shared" si="842"/>
        <v>0</v>
      </c>
      <c r="BQ194" s="114">
        <f t="shared" si="843"/>
        <v>0</v>
      </c>
      <c r="BR194" s="114">
        <f t="shared" si="844"/>
        <v>0</v>
      </c>
      <c r="BS194" s="114">
        <f t="shared" si="845"/>
        <v>0</v>
      </c>
      <c r="BT194" s="114">
        <f t="shared" si="846"/>
        <v>0</v>
      </c>
      <c r="BU194" s="114">
        <f t="shared" si="847"/>
        <v>0</v>
      </c>
      <c r="BV194" s="114">
        <f t="shared" si="848"/>
        <v>0</v>
      </c>
      <c r="BW194" s="114">
        <f t="shared" si="849"/>
        <v>0</v>
      </c>
      <c r="BX194" s="114">
        <f t="shared" si="850"/>
        <v>0</v>
      </c>
      <c r="BY194" s="114">
        <f t="shared" si="851"/>
        <v>0</v>
      </c>
      <c r="BZ194" s="114">
        <f t="shared" si="852"/>
        <v>0</v>
      </c>
      <c r="CA194" s="114">
        <f t="shared" si="853"/>
        <v>0</v>
      </c>
      <c r="CB194" s="114">
        <f t="shared" si="854"/>
        <v>0</v>
      </c>
      <c r="CC194" s="114">
        <f t="shared" si="855"/>
        <v>0</v>
      </c>
      <c r="CD194" s="114">
        <f t="shared" si="856"/>
        <v>0</v>
      </c>
      <c r="CE194" s="114">
        <f t="shared" si="857"/>
        <v>0</v>
      </c>
      <c r="CF194" s="114">
        <f t="shared" si="858"/>
        <v>0</v>
      </c>
      <c r="CG194" s="114">
        <f t="shared" si="859"/>
        <v>0</v>
      </c>
      <c r="CH194" s="114">
        <f t="shared" si="860"/>
        <v>0</v>
      </c>
      <c r="CI194" s="114">
        <f t="shared" si="861"/>
        <v>0</v>
      </c>
      <c r="CJ194" s="114">
        <f t="shared" si="862"/>
        <v>0</v>
      </c>
      <c r="CK194" s="114">
        <f t="shared" si="863"/>
        <v>0</v>
      </c>
      <c r="CL194" s="114">
        <f t="shared" si="864"/>
        <v>0</v>
      </c>
      <c r="CM194" s="114">
        <f t="shared" si="865"/>
        <v>0</v>
      </c>
      <c r="CN194" s="114">
        <f t="shared" si="866"/>
        <v>0</v>
      </c>
      <c r="CO194" s="114">
        <f t="shared" si="867"/>
        <v>0</v>
      </c>
      <c r="CP194" s="114">
        <f t="shared" si="868"/>
        <v>0</v>
      </c>
      <c r="CQ194" s="114">
        <f t="shared" si="869"/>
        <v>0</v>
      </c>
      <c r="CR194" s="114">
        <f t="shared" si="870"/>
        <v>0</v>
      </c>
      <c r="CS194" s="114">
        <f t="shared" si="871"/>
        <v>0</v>
      </c>
      <c r="CT194" s="114">
        <f t="shared" si="872"/>
        <v>0</v>
      </c>
      <c r="CU194" s="114">
        <f t="shared" si="873"/>
        <v>0</v>
      </c>
      <c r="CV194" s="114">
        <f t="shared" si="874"/>
        <v>0</v>
      </c>
      <c r="CW194" s="114">
        <f t="shared" si="875"/>
        <v>0</v>
      </c>
      <c r="CX194" s="114">
        <f t="shared" si="876"/>
        <v>0</v>
      </c>
      <c r="CY194" s="114">
        <f t="shared" si="877"/>
        <v>0</v>
      </c>
      <c r="CZ194" s="114">
        <f t="shared" si="878"/>
        <v>0</v>
      </c>
      <c r="DA194" s="114">
        <f t="shared" si="879"/>
        <v>0</v>
      </c>
    </row>
    <row r="195" spans="1:105">
      <c r="B195" s="5"/>
      <c r="I195" s="46" t="s">
        <v>472</v>
      </c>
      <c r="J195">
        <f>IF(M$110=1,1,0)</f>
        <v>0</v>
      </c>
      <c r="M195" s="17"/>
      <c r="O195" s="17"/>
      <c r="P195" s="2">
        <f>COUNTIF(P163:P192,3)</f>
        <v>0</v>
      </c>
      <c r="Q195" s="3">
        <f>COUNTIF(Q163:Q192,3)</f>
        <v>0</v>
      </c>
      <c r="T195" s="163">
        <f>IF(Z195&gt;0,FLOOR(MAX(T$130:T194)+1,1),T194+0.001)</f>
        <v>12.036999999999979</v>
      </c>
      <c r="U195">
        <v>66</v>
      </c>
      <c r="V195" s="110">
        <v>4</v>
      </c>
      <c r="W195" s="110"/>
      <c r="X195" s="110">
        <f t="shared" si="880"/>
        <v>0</v>
      </c>
      <c r="Y195" s="110">
        <f t="shared" si="881"/>
        <v>0</v>
      </c>
      <c r="Z195" s="114">
        <f t="shared" si="882"/>
        <v>0</v>
      </c>
      <c r="AA195" s="114">
        <f t="shared" si="801"/>
        <v>0</v>
      </c>
      <c r="AB195" s="114">
        <f t="shared" si="802"/>
        <v>0</v>
      </c>
      <c r="AC195" s="114">
        <f t="shared" si="803"/>
        <v>0</v>
      </c>
      <c r="AD195" s="114">
        <f t="shared" si="804"/>
        <v>0</v>
      </c>
      <c r="AE195" s="114">
        <f t="shared" si="805"/>
        <v>0</v>
      </c>
      <c r="AF195" s="114">
        <f t="shared" si="806"/>
        <v>0</v>
      </c>
      <c r="AG195" s="114">
        <f t="shared" si="807"/>
        <v>0</v>
      </c>
      <c r="AH195" s="114">
        <f t="shared" si="808"/>
        <v>0</v>
      </c>
      <c r="AI195" s="114">
        <f t="shared" si="809"/>
        <v>0</v>
      </c>
      <c r="AJ195" s="114">
        <f t="shared" si="810"/>
        <v>0</v>
      </c>
      <c r="AK195" s="114">
        <f t="shared" si="811"/>
        <v>0</v>
      </c>
      <c r="AL195" s="114">
        <f t="shared" si="812"/>
        <v>0</v>
      </c>
      <c r="AM195" s="114">
        <f t="shared" si="813"/>
        <v>0</v>
      </c>
      <c r="AN195" s="114">
        <f t="shared" si="814"/>
        <v>0</v>
      </c>
      <c r="AO195" s="114">
        <f t="shared" si="815"/>
        <v>0</v>
      </c>
      <c r="AP195" s="114">
        <f t="shared" si="816"/>
        <v>0</v>
      </c>
      <c r="AQ195" s="114">
        <f t="shared" si="817"/>
        <v>0</v>
      </c>
      <c r="AR195" s="114">
        <f t="shared" si="818"/>
        <v>0</v>
      </c>
      <c r="AS195" s="114">
        <f t="shared" si="819"/>
        <v>0</v>
      </c>
      <c r="AT195" s="114">
        <f t="shared" si="820"/>
        <v>0</v>
      </c>
      <c r="AU195" s="114">
        <f t="shared" si="821"/>
        <v>0</v>
      </c>
      <c r="AV195" s="114">
        <f t="shared" si="822"/>
        <v>0</v>
      </c>
      <c r="AW195" s="114">
        <f t="shared" si="823"/>
        <v>0</v>
      </c>
      <c r="AX195" s="114">
        <f t="shared" si="824"/>
        <v>0</v>
      </c>
      <c r="AY195" s="114">
        <f t="shared" si="825"/>
        <v>0</v>
      </c>
      <c r="AZ195" s="114">
        <f t="shared" si="826"/>
        <v>0</v>
      </c>
      <c r="BA195" s="114">
        <f t="shared" si="827"/>
        <v>0</v>
      </c>
      <c r="BB195" s="114">
        <f t="shared" si="828"/>
        <v>0</v>
      </c>
      <c r="BC195" s="114">
        <f t="shared" si="829"/>
        <v>0</v>
      </c>
      <c r="BD195" s="114">
        <f t="shared" si="830"/>
        <v>0</v>
      </c>
      <c r="BE195" s="114">
        <f t="shared" si="831"/>
        <v>0</v>
      </c>
      <c r="BF195" s="114">
        <f t="shared" si="832"/>
        <v>0</v>
      </c>
      <c r="BG195" s="114">
        <f t="shared" si="833"/>
        <v>0</v>
      </c>
      <c r="BH195" s="114">
        <f t="shared" si="834"/>
        <v>0</v>
      </c>
      <c r="BI195" s="114">
        <f t="shared" si="835"/>
        <v>0</v>
      </c>
      <c r="BJ195" s="114">
        <f t="shared" si="836"/>
        <v>0</v>
      </c>
      <c r="BK195" s="114">
        <f t="shared" si="837"/>
        <v>0</v>
      </c>
      <c r="BL195" s="114">
        <f t="shared" si="838"/>
        <v>0</v>
      </c>
      <c r="BM195" s="114">
        <f t="shared" si="839"/>
        <v>0</v>
      </c>
      <c r="BN195" s="114">
        <f t="shared" si="840"/>
        <v>0</v>
      </c>
      <c r="BO195" s="114">
        <f t="shared" si="841"/>
        <v>0</v>
      </c>
      <c r="BP195" s="114">
        <f t="shared" si="842"/>
        <v>0</v>
      </c>
      <c r="BQ195" s="114">
        <f t="shared" si="843"/>
        <v>0</v>
      </c>
      <c r="BR195" s="114">
        <f t="shared" si="844"/>
        <v>0</v>
      </c>
      <c r="BS195" s="114">
        <f t="shared" si="845"/>
        <v>0</v>
      </c>
      <c r="BT195" s="114">
        <f t="shared" si="846"/>
        <v>0</v>
      </c>
      <c r="BU195" s="114">
        <f t="shared" si="847"/>
        <v>0</v>
      </c>
      <c r="BV195" s="114">
        <f t="shared" si="848"/>
        <v>0</v>
      </c>
      <c r="BW195" s="114">
        <f t="shared" si="849"/>
        <v>0</v>
      </c>
      <c r="BX195" s="114">
        <f t="shared" si="850"/>
        <v>0</v>
      </c>
      <c r="BY195" s="114">
        <f t="shared" si="851"/>
        <v>0</v>
      </c>
      <c r="BZ195" s="114">
        <f t="shared" si="852"/>
        <v>0</v>
      </c>
      <c r="CA195" s="114">
        <f t="shared" si="853"/>
        <v>0</v>
      </c>
      <c r="CB195" s="114">
        <f t="shared" si="854"/>
        <v>0</v>
      </c>
      <c r="CC195" s="114">
        <f t="shared" si="855"/>
        <v>0</v>
      </c>
      <c r="CD195" s="114">
        <f t="shared" si="856"/>
        <v>0</v>
      </c>
      <c r="CE195" s="114">
        <f t="shared" si="857"/>
        <v>0</v>
      </c>
      <c r="CF195" s="114">
        <f t="shared" si="858"/>
        <v>0</v>
      </c>
      <c r="CG195" s="114">
        <f t="shared" si="859"/>
        <v>0</v>
      </c>
      <c r="CH195" s="114">
        <f t="shared" si="860"/>
        <v>0</v>
      </c>
      <c r="CI195" s="114">
        <f t="shared" si="861"/>
        <v>0</v>
      </c>
      <c r="CJ195" s="114">
        <f t="shared" si="862"/>
        <v>0</v>
      </c>
      <c r="CK195" s="114">
        <f t="shared" si="863"/>
        <v>0</v>
      </c>
      <c r="CL195" s="114">
        <f t="shared" si="864"/>
        <v>0</v>
      </c>
      <c r="CM195" s="114">
        <f t="shared" si="865"/>
        <v>0</v>
      </c>
      <c r="CN195" s="114">
        <f t="shared" si="866"/>
        <v>0</v>
      </c>
      <c r="CO195" s="114">
        <f t="shared" si="867"/>
        <v>0</v>
      </c>
      <c r="CP195" s="114">
        <f t="shared" si="868"/>
        <v>0</v>
      </c>
      <c r="CQ195" s="114">
        <f t="shared" si="869"/>
        <v>0</v>
      </c>
      <c r="CR195" s="114">
        <f t="shared" si="870"/>
        <v>0</v>
      </c>
      <c r="CS195" s="114">
        <f t="shared" si="871"/>
        <v>0</v>
      </c>
      <c r="CT195" s="114">
        <f t="shared" si="872"/>
        <v>0</v>
      </c>
      <c r="CU195" s="114">
        <f t="shared" si="873"/>
        <v>0</v>
      </c>
      <c r="CV195" s="114">
        <f t="shared" si="874"/>
        <v>0</v>
      </c>
      <c r="CW195" s="114">
        <f t="shared" si="875"/>
        <v>0</v>
      </c>
      <c r="CX195" s="114">
        <f t="shared" si="876"/>
        <v>0</v>
      </c>
      <c r="CY195" s="114">
        <f t="shared" si="877"/>
        <v>0</v>
      </c>
      <c r="CZ195" s="114">
        <f t="shared" si="878"/>
        <v>0</v>
      </c>
      <c r="DA195" s="114">
        <f t="shared" si="879"/>
        <v>0</v>
      </c>
    </row>
    <row r="196" spans="1:105">
      <c r="B196" s="5"/>
      <c r="I196" s="46" t="s">
        <v>471</v>
      </c>
      <c r="J196">
        <f>IF(M$110=2,1,0)</f>
        <v>1</v>
      </c>
      <c r="M196" s="17"/>
      <c r="O196" s="17"/>
      <c r="P196" s="2">
        <f>COUNTIF(P163:P192,4)</f>
        <v>0</v>
      </c>
      <c r="Q196" s="3">
        <f>COUNTIF(Q163:Q192,4)</f>
        <v>0</v>
      </c>
      <c r="T196" s="163">
        <f>IF(Z196&gt;0,FLOOR(MAX(T$130:T195)+1,1),T195+0.001)</f>
        <v>12.037999999999979</v>
      </c>
      <c r="U196">
        <v>67</v>
      </c>
      <c r="V196" s="110">
        <v>4</v>
      </c>
      <c r="W196" s="110"/>
      <c r="X196" s="110">
        <f t="shared" si="880"/>
        <v>0</v>
      </c>
      <c r="Y196" s="110">
        <f t="shared" si="881"/>
        <v>0</v>
      </c>
      <c r="Z196" s="114">
        <f t="shared" si="882"/>
        <v>0</v>
      </c>
      <c r="AA196" s="114">
        <f t="shared" si="801"/>
        <v>0</v>
      </c>
      <c r="AB196" s="114">
        <f t="shared" si="802"/>
        <v>0</v>
      </c>
      <c r="AC196" s="114">
        <f t="shared" si="803"/>
        <v>0</v>
      </c>
      <c r="AD196" s="114">
        <f t="shared" si="804"/>
        <v>0</v>
      </c>
      <c r="AE196" s="114">
        <f t="shared" si="805"/>
        <v>0</v>
      </c>
      <c r="AF196" s="114">
        <f t="shared" si="806"/>
        <v>0</v>
      </c>
      <c r="AG196" s="114">
        <f t="shared" si="807"/>
        <v>0</v>
      </c>
      <c r="AH196" s="114">
        <f t="shared" si="808"/>
        <v>0</v>
      </c>
      <c r="AI196" s="114">
        <f t="shared" si="809"/>
        <v>0</v>
      </c>
      <c r="AJ196" s="114">
        <f t="shared" si="810"/>
        <v>0</v>
      </c>
      <c r="AK196" s="114">
        <f t="shared" si="811"/>
        <v>0</v>
      </c>
      <c r="AL196" s="114">
        <f t="shared" si="812"/>
        <v>0</v>
      </c>
      <c r="AM196" s="114">
        <f t="shared" si="813"/>
        <v>0</v>
      </c>
      <c r="AN196" s="114">
        <f t="shared" si="814"/>
        <v>0</v>
      </c>
      <c r="AO196" s="114">
        <f t="shared" si="815"/>
        <v>0</v>
      </c>
      <c r="AP196" s="114">
        <f t="shared" si="816"/>
        <v>0</v>
      </c>
      <c r="AQ196" s="114">
        <f t="shared" si="817"/>
        <v>0</v>
      </c>
      <c r="AR196" s="114">
        <f t="shared" si="818"/>
        <v>0</v>
      </c>
      <c r="AS196" s="114">
        <f t="shared" si="819"/>
        <v>0</v>
      </c>
      <c r="AT196" s="114">
        <f t="shared" si="820"/>
        <v>0</v>
      </c>
      <c r="AU196" s="114">
        <f t="shared" si="821"/>
        <v>0</v>
      </c>
      <c r="AV196" s="114">
        <f t="shared" si="822"/>
        <v>0</v>
      </c>
      <c r="AW196" s="114">
        <f t="shared" si="823"/>
        <v>0</v>
      </c>
      <c r="AX196" s="114">
        <f t="shared" si="824"/>
        <v>0</v>
      </c>
      <c r="AY196" s="114">
        <f t="shared" si="825"/>
        <v>0</v>
      </c>
      <c r="AZ196" s="114">
        <f t="shared" si="826"/>
        <v>0</v>
      </c>
      <c r="BA196" s="114">
        <f t="shared" si="827"/>
        <v>0</v>
      </c>
      <c r="BB196" s="114">
        <f t="shared" si="828"/>
        <v>0</v>
      </c>
      <c r="BC196" s="114">
        <f t="shared" si="829"/>
        <v>0</v>
      </c>
      <c r="BD196" s="114">
        <f t="shared" si="830"/>
        <v>0</v>
      </c>
      <c r="BE196" s="114">
        <f t="shared" si="831"/>
        <v>0</v>
      </c>
      <c r="BF196" s="114">
        <f t="shared" si="832"/>
        <v>0</v>
      </c>
      <c r="BG196" s="114">
        <f t="shared" si="833"/>
        <v>0</v>
      </c>
      <c r="BH196" s="114">
        <f t="shared" si="834"/>
        <v>0</v>
      </c>
      <c r="BI196" s="114">
        <f t="shared" si="835"/>
        <v>0</v>
      </c>
      <c r="BJ196" s="114">
        <f t="shared" si="836"/>
        <v>0</v>
      </c>
      <c r="BK196" s="114">
        <f t="shared" si="837"/>
        <v>0</v>
      </c>
      <c r="BL196" s="114">
        <f t="shared" si="838"/>
        <v>0</v>
      </c>
      <c r="BM196" s="114">
        <f t="shared" si="839"/>
        <v>0</v>
      </c>
      <c r="BN196" s="114">
        <f t="shared" si="840"/>
        <v>0</v>
      </c>
      <c r="BO196" s="114">
        <f t="shared" si="841"/>
        <v>0</v>
      </c>
      <c r="BP196" s="114">
        <f t="shared" si="842"/>
        <v>0</v>
      </c>
      <c r="BQ196" s="114">
        <f t="shared" si="843"/>
        <v>0</v>
      </c>
      <c r="BR196" s="114">
        <f t="shared" si="844"/>
        <v>0</v>
      </c>
      <c r="BS196" s="114">
        <f t="shared" si="845"/>
        <v>0</v>
      </c>
      <c r="BT196" s="114">
        <f t="shared" si="846"/>
        <v>0</v>
      </c>
      <c r="BU196" s="114">
        <f t="shared" si="847"/>
        <v>0</v>
      </c>
      <c r="BV196" s="114">
        <f t="shared" si="848"/>
        <v>0</v>
      </c>
      <c r="BW196" s="114">
        <f t="shared" si="849"/>
        <v>0</v>
      </c>
      <c r="BX196" s="114">
        <f t="shared" si="850"/>
        <v>0</v>
      </c>
      <c r="BY196" s="114">
        <f t="shared" si="851"/>
        <v>0</v>
      </c>
      <c r="BZ196" s="114">
        <f t="shared" si="852"/>
        <v>0</v>
      </c>
      <c r="CA196" s="114">
        <f t="shared" si="853"/>
        <v>0</v>
      </c>
      <c r="CB196" s="114">
        <f t="shared" si="854"/>
        <v>0</v>
      </c>
      <c r="CC196" s="114">
        <f t="shared" si="855"/>
        <v>0</v>
      </c>
      <c r="CD196" s="114">
        <f t="shared" si="856"/>
        <v>0</v>
      </c>
      <c r="CE196" s="114">
        <f t="shared" si="857"/>
        <v>0</v>
      </c>
      <c r="CF196" s="114">
        <f t="shared" si="858"/>
        <v>0</v>
      </c>
      <c r="CG196" s="114">
        <f t="shared" si="859"/>
        <v>0</v>
      </c>
      <c r="CH196" s="114">
        <f t="shared" si="860"/>
        <v>0</v>
      </c>
      <c r="CI196" s="114">
        <f t="shared" si="861"/>
        <v>0</v>
      </c>
      <c r="CJ196" s="114">
        <f t="shared" si="862"/>
        <v>0</v>
      </c>
      <c r="CK196" s="114">
        <f t="shared" si="863"/>
        <v>0</v>
      </c>
      <c r="CL196" s="114">
        <f t="shared" si="864"/>
        <v>0</v>
      </c>
      <c r="CM196" s="114">
        <f t="shared" si="865"/>
        <v>0</v>
      </c>
      <c r="CN196" s="114">
        <f t="shared" si="866"/>
        <v>0</v>
      </c>
      <c r="CO196" s="114">
        <f t="shared" si="867"/>
        <v>0</v>
      </c>
      <c r="CP196" s="114">
        <f t="shared" si="868"/>
        <v>0</v>
      </c>
      <c r="CQ196" s="114">
        <f t="shared" si="869"/>
        <v>0</v>
      </c>
      <c r="CR196" s="114">
        <f t="shared" si="870"/>
        <v>0</v>
      </c>
      <c r="CS196" s="114">
        <f t="shared" si="871"/>
        <v>0</v>
      </c>
      <c r="CT196" s="114">
        <f t="shared" si="872"/>
        <v>0</v>
      </c>
      <c r="CU196" s="114">
        <f t="shared" si="873"/>
        <v>0</v>
      </c>
      <c r="CV196" s="114">
        <f t="shared" si="874"/>
        <v>0</v>
      </c>
      <c r="CW196" s="114">
        <f t="shared" si="875"/>
        <v>0</v>
      </c>
      <c r="CX196" s="114">
        <f t="shared" si="876"/>
        <v>0</v>
      </c>
      <c r="CY196" s="114">
        <f t="shared" si="877"/>
        <v>0</v>
      </c>
      <c r="CZ196" s="114">
        <f t="shared" si="878"/>
        <v>0</v>
      </c>
      <c r="DA196" s="114">
        <f t="shared" si="879"/>
        <v>0</v>
      </c>
    </row>
    <row r="197" spans="1:105">
      <c r="B197" s="5"/>
      <c r="M197" s="17"/>
      <c r="O197" s="17"/>
      <c r="P197" s="2">
        <f>COUNTIF(P163:P192,5)</f>
        <v>0</v>
      </c>
      <c r="Q197" s="3">
        <f>COUNTIF(Q163:Q192,5)</f>
        <v>0</v>
      </c>
      <c r="T197" s="163">
        <f>IF(Z197&gt;0,FLOOR(MAX(T$130:T196)+1,1),T196+0.001)</f>
        <v>12.038999999999978</v>
      </c>
      <c r="U197">
        <v>68</v>
      </c>
      <c r="V197" s="110">
        <v>4</v>
      </c>
      <c r="W197" s="110"/>
      <c r="X197" s="110">
        <f t="shared" si="880"/>
        <v>0</v>
      </c>
      <c r="Y197" s="110">
        <f t="shared" si="881"/>
        <v>0</v>
      </c>
      <c r="Z197" s="114">
        <f t="shared" si="882"/>
        <v>0</v>
      </c>
      <c r="AA197" s="114">
        <f t="shared" si="801"/>
        <v>0</v>
      </c>
      <c r="AB197" s="114">
        <f t="shared" si="802"/>
        <v>0</v>
      </c>
      <c r="AC197" s="114">
        <f t="shared" si="803"/>
        <v>0</v>
      </c>
      <c r="AD197" s="114">
        <f t="shared" si="804"/>
        <v>0</v>
      </c>
      <c r="AE197" s="114">
        <f t="shared" si="805"/>
        <v>0</v>
      </c>
      <c r="AF197" s="114">
        <f t="shared" si="806"/>
        <v>0</v>
      </c>
      <c r="AG197" s="114">
        <f t="shared" si="807"/>
        <v>0</v>
      </c>
      <c r="AH197" s="114">
        <f t="shared" si="808"/>
        <v>0</v>
      </c>
      <c r="AI197" s="114">
        <f t="shared" si="809"/>
        <v>0</v>
      </c>
      <c r="AJ197" s="114">
        <f t="shared" si="810"/>
        <v>0</v>
      </c>
      <c r="AK197" s="114">
        <f t="shared" si="811"/>
        <v>0</v>
      </c>
      <c r="AL197" s="114">
        <f t="shared" si="812"/>
        <v>0</v>
      </c>
      <c r="AM197" s="114">
        <f t="shared" si="813"/>
        <v>0</v>
      </c>
      <c r="AN197" s="114">
        <f t="shared" si="814"/>
        <v>0</v>
      </c>
      <c r="AO197" s="114">
        <f t="shared" si="815"/>
        <v>0</v>
      </c>
      <c r="AP197" s="114">
        <f t="shared" si="816"/>
        <v>0</v>
      </c>
      <c r="AQ197" s="114">
        <f t="shared" si="817"/>
        <v>0</v>
      </c>
      <c r="AR197" s="114">
        <f t="shared" si="818"/>
        <v>0</v>
      </c>
      <c r="AS197" s="114">
        <f t="shared" si="819"/>
        <v>0</v>
      </c>
      <c r="AT197" s="114">
        <f t="shared" si="820"/>
        <v>0</v>
      </c>
      <c r="AU197" s="114">
        <f t="shared" si="821"/>
        <v>0</v>
      </c>
      <c r="AV197" s="114">
        <f t="shared" si="822"/>
        <v>0</v>
      </c>
      <c r="AW197" s="114">
        <f t="shared" si="823"/>
        <v>0</v>
      </c>
      <c r="AX197" s="114">
        <f t="shared" si="824"/>
        <v>0</v>
      </c>
      <c r="AY197" s="114">
        <f t="shared" si="825"/>
        <v>0</v>
      </c>
      <c r="AZ197" s="114">
        <f t="shared" si="826"/>
        <v>0</v>
      </c>
      <c r="BA197" s="114">
        <f t="shared" si="827"/>
        <v>0</v>
      </c>
      <c r="BB197" s="114">
        <f t="shared" si="828"/>
        <v>0</v>
      </c>
      <c r="BC197" s="114">
        <f t="shared" si="829"/>
        <v>0</v>
      </c>
      <c r="BD197" s="114">
        <f t="shared" si="830"/>
        <v>0</v>
      </c>
      <c r="BE197" s="114">
        <f t="shared" si="831"/>
        <v>0</v>
      </c>
      <c r="BF197" s="114">
        <f t="shared" si="832"/>
        <v>0</v>
      </c>
      <c r="BG197" s="114">
        <f t="shared" si="833"/>
        <v>0</v>
      </c>
      <c r="BH197" s="114">
        <f t="shared" si="834"/>
        <v>0</v>
      </c>
      <c r="BI197" s="114">
        <f t="shared" si="835"/>
        <v>0</v>
      </c>
      <c r="BJ197" s="114">
        <f t="shared" si="836"/>
        <v>0</v>
      </c>
      <c r="BK197" s="114">
        <f t="shared" si="837"/>
        <v>0</v>
      </c>
      <c r="BL197" s="114">
        <f t="shared" si="838"/>
        <v>0</v>
      </c>
      <c r="BM197" s="114">
        <f t="shared" si="839"/>
        <v>0</v>
      </c>
      <c r="BN197" s="114">
        <f t="shared" si="840"/>
        <v>0</v>
      </c>
      <c r="BO197" s="114">
        <f t="shared" si="841"/>
        <v>0</v>
      </c>
      <c r="BP197" s="114">
        <f t="shared" si="842"/>
        <v>0</v>
      </c>
      <c r="BQ197" s="114">
        <f t="shared" si="843"/>
        <v>0</v>
      </c>
      <c r="BR197" s="114">
        <f t="shared" si="844"/>
        <v>0</v>
      </c>
      <c r="BS197" s="114">
        <f t="shared" si="845"/>
        <v>0</v>
      </c>
      <c r="BT197" s="114">
        <f t="shared" si="846"/>
        <v>0</v>
      </c>
      <c r="BU197" s="114">
        <f t="shared" si="847"/>
        <v>0</v>
      </c>
      <c r="BV197" s="114">
        <f t="shared" si="848"/>
        <v>0</v>
      </c>
      <c r="BW197" s="114">
        <f t="shared" si="849"/>
        <v>0</v>
      </c>
      <c r="BX197" s="114">
        <f t="shared" si="850"/>
        <v>0</v>
      </c>
      <c r="BY197" s="114">
        <f t="shared" si="851"/>
        <v>0</v>
      </c>
      <c r="BZ197" s="114">
        <f t="shared" si="852"/>
        <v>0</v>
      </c>
      <c r="CA197" s="114">
        <f t="shared" si="853"/>
        <v>0</v>
      </c>
      <c r="CB197" s="114">
        <f t="shared" si="854"/>
        <v>0</v>
      </c>
      <c r="CC197" s="114">
        <f t="shared" si="855"/>
        <v>0</v>
      </c>
      <c r="CD197" s="114">
        <f t="shared" si="856"/>
        <v>0</v>
      </c>
      <c r="CE197" s="114">
        <f t="shared" si="857"/>
        <v>0</v>
      </c>
      <c r="CF197" s="114">
        <f t="shared" si="858"/>
        <v>0</v>
      </c>
      <c r="CG197" s="114">
        <f t="shared" si="859"/>
        <v>0</v>
      </c>
      <c r="CH197" s="114">
        <f t="shared" si="860"/>
        <v>0</v>
      </c>
      <c r="CI197" s="114">
        <f t="shared" si="861"/>
        <v>0</v>
      </c>
      <c r="CJ197" s="114">
        <f t="shared" si="862"/>
        <v>0</v>
      </c>
      <c r="CK197" s="114">
        <f t="shared" si="863"/>
        <v>0</v>
      </c>
      <c r="CL197" s="114">
        <f t="shared" si="864"/>
        <v>0</v>
      </c>
      <c r="CM197" s="114">
        <f t="shared" si="865"/>
        <v>0</v>
      </c>
      <c r="CN197" s="114">
        <f t="shared" si="866"/>
        <v>0</v>
      </c>
      <c r="CO197" s="114">
        <f t="shared" si="867"/>
        <v>0</v>
      </c>
      <c r="CP197" s="114">
        <f t="shared" si="868"/>
        <v>0</v>
      </c>
      <c r="CQ197" s="114">
        <f t="shared" si="869"/>
        <v>0</v>
      </c>
      <c r="CR197" s="114">
        <f t="shared" si="870"/>
        <v>0</v>
      </c>
      <c r="CS197" s="114">
        <f t="shared" si="871"/>
        <v>0</v>
      </c>
      <c r="CT197" s="114">
        <f t="shared" si="872"/>
        <v>0</v>
      </c>
      <c r="CU197" s="114">
        <f t="shared" si="873"/>
        <v>0</v>
      </c>
      <c r="CV197" s="114">
        <f t="shared" si="874"/>
        <v>0</v>
      </c>
      <c r="CW197" s="114">
        <f t="shared" si="875"/>
        <v>0</v>
      </c>
      <c r="CX197" s="114">
        <f t="shared" si="876"/>
        <v>0</v>
      </c>
      <c r="CY197" s="114">
        <f t="shared" si="877"/>
        <v>0</v>
      </c>
      <c r="CZ197" s="114">
        <f t="shared" si="878"/>
        <v>0</v>
      </c>
      <c r="DA197" s="114">
        <f t="shared" si="879"/>
        <v>0</v>
      </c>
    </row>
    <row r="198" spans="1:105">
      <c r="B198" s="5"/>
      <c r="M198" s="17"/>
      <c r="O198" s="17"/>
      <c r="P198" s="4">
        <f>COUNTIF(P163:P192,6)</f>
        <v>0</v>
      </c>
      <c r="Q198" s="218">
        <f>COUNTIF(Q163:Q192,6)</f>
        <v>0</v>
      </c>
      <c r="T198" s="163">
        <f>IF(Z198&gt;0,FLOOR(MAX(T$130:T197)+1,1),T197+0.001)</f>
        <v>12.039999999999978</v>
      </c>
      <c r="U198">
        <v>69</v>
      </c>
      <c r="V198" s="110">
        <v>4</v>
      </c>
      <c r="W198" s="110"/>
      <c r="X198" s="110">
        <f t="shared" si="880"/>
        <v>0</v>
      </c>
      <c r="Y198" s="110">
        <f t="shared" si="881"/>
        <v>0</v>
      </c>
      <c r="Z198" s="114">
        <f t="shared" si="882"/>
        <v>0</v>
      </c>
      <c r="AA198" s="114">
        <f t="shared" si="801"/>
        <v>0</v>
      </c>
      <c r="AB198" s="114">
        <f t="shared" si="802"/>
        <v>0</v>
      </c>
      <c r="AC198" s="114">
        <f t="shared" si="803"/>
        <v>0</v>
      </c>
      <c r="AD198" s="114">
        <f t="shared" si="804"/>
        <v>0</v>
      </c>
      <c r="AE198" s="114">
        <f t="shared" si="805"/>
        <v>0</v>
      </c>
      <c r="AF198" s="114">
        <f t="shared" si="806"/>
        <v>0</v>
      </c>
      <c r="AG198" s="114">
        <f t="shared" si="807"/>
        <v>0</v>
      </c>
      <c r="AH198" s="114">
        <f t="shared" si="808"/>
        <v>0</v>
      </c>
      <c r="AI198" s="114">
        <f t="shared" si="809"/>
        <v>0</v>
      </c>
      <c r="AJ198" s="114">
        <f t="shared" si="810"/>
        <v>0</v>
      </c>
      <c r="AK198" s="114">
        <f t="shared" si="811"/>
        <v>0</v>
      </c>
      <c r="AL198" s="114">
        <f t="shared" si="812"/>
        <v>0</v>
      </c>
      <c r="AM198" s="114">
        <f t="shared" si="813"/>
        <v>0</v>
      </c>
      <c r="AN198" s="114">
        <f t="shared" si="814"/>
        <v>0</v>
      </c>
      <c r="AO198" s="114">
        <f t="shared" si="815"/>
        <v>0</v>
      </c>
      <c r="AP198" s="114">
        <f t="shared" si="816"/>
        <v>0</v>
      </c>
      <c r="AQ198" s="114">
        <f t="shared" si="817"/>
        <v>0</v>
      </c>
      <c r="AR198" s="114">
        <f t="shared" si="818"/>
        <v>0</v>
      </c>
      <c r="AS198" s="114">
        <f t="shared" si="819"/>
        <v>0</v>
      </c>
      <c r="AT198" s="114">
        <f t="shared" si="820"/>
        <v>0</v>
      </c>
      <c r="AU198" s="114">
        <f t="shared" si="821"/>
        <v>0</v>
      </c>
      <c r="AV198" s="114">
        <f t="shared" si="822"/>
        <v>0</v>
      </c>
      <c r="AW198" s="114">
        <f t="shared" si="823"/>
        <v>0</v>
      </c>
      <c r="AX198" s="114">
        <f t="shared" si="824"/>
        <v>0</v>
      </c>
      <c r="AY198" s="114">
        <f t="shared" si="825"/>
        <v>0</v>
      </c>
      <c r="AZ198" s="114">
        <f t="shared" si="826"/>
        <v>0</v>
      </c>
      <c r="BA198" s="114">
        <f t="shared" si="827"/>
        <v>0</v>
      </c>
      <c r="BB198" s="114">
        <f t="shared" si="828"/>
        <v>0</v>
      </c>
      <c r="BC198" s="114">
        <f t="shared" si="829"/>
        <v>0</v>
      </c>
      <c r="BD198" s="114">
        <f t="shared" si="830"/>
        <v>0</v>
      </c>
      <c r="BE198" s="114">
        <f t="shared" si="831"/>
        <v>0</v>
      </c>
      <c r="BF198" s="114">
        <f t="shared" si="832"/>
        <v>0</v>
      </c>
      <c r="BG198" s="114">
        <f t="shared" si="833"/>
        <v>0</v>
      </c>
      <c r="BH198" s="114">
        <f t="shared" si="834"/>
        <v>0</v>
      </c>
      <c r="BI198" s="114">
        <f t="shared" si="835"/>
        <v>0</v>
      </c>
      <c r="BJ198" s="114">
        <f t="shared" si="836"/>
        <v>0</v>
      </c>
      <c r="BK198" s="114">
        <f t="shared" si="837"/>
        <v>0</v>
      </c>
      <c r="BL198" s="114">
        <f t="shared" si="838"/>
        <v>0</v>
      </c>
      <c r="BM198" s="114">
        <f t="shared" si="839"/>
        <v>0</v>
      </c>
      <c r="BN198" s="114">
        <f t="shared" si="840"/>
        <v>0</v>
      </c>
      <c r="BO198" s="114">
        <f t="shared" si="841"/>
        <v>0</v>
      </c>
      <c r="BP198" s="114">
        <f t="shared" si="842"/>
        <v>0</v>
      </c>
      <c r="BQ198" s="114">
        <f t="shared" si="843"/>
        <v>0</v>
      </c>
      <c r="BR198" s="114">
        <f t="shared" si="844"/>
        <v>0</v>
      </c>
      <c r="BS198" s="114">
        <f t="shared" si="845"/>
        <v>0</v>
      </c>
      <c r="BT198" s="114">
        <f t="shared" si="846"/>
        <v>0</v>
      </c>
      <c r="BU198" s="114">
        <f t="shared" si="847"/>
        <v>0</v>
      </c>
      <c r="BV198" s="114">
        <f t="shared" si="848"/>
        <v>0</v>
      </c>
      <c r="BW198" s="114">
        <f t="shared" si="849"/>
        <v>0</v>
      </c>
      <c r="BX198" s="114">
        <f t="shared" si="850"/>
        <v>0</v>
      </c>
      <c r="BY198" s="114">
        <f t="shared" si="851"/>
        <v>0</v>
      </c>
      <c r="BZ198" s="114">
        <f t="shared" si="852"/>
        <v>0</v>
      </c>
      <c r="CA198" s="114">
        <f t="shared" si="853"/>
        <v>0</v>
      </c>
      <c r="CB198" s="114">
        <f t="shared" si="854"/>
        <v>0</v>
      </c>
      <c r="CC198" s="114">
        <f t="shared" si="855"/>
        <v>0</v>
      </c>
      <c r="CD198" s="114">
        <f t="shared" si="856"/>
        <v>0</v>
      </c>
      <c r="CE198" s="114">
        <f t="shared" si="857"/>
        <v>0</v>
      </c>
      <c r="CF198" s="114">
        <f t="shared" si="858"/>
        <v>0</v>
      </c>
      <c r="CG198" s="114">
        <f t="shared" si="859"/>
        <v>0</v>
      </c>
      <c r="CH198" s="114">
        <f t="shared" si="860"/>
        <v>0</v>
      </c>
      <c r="CI198" s="114">
        <f t="shared" si="861"/>
        <v>0</v>
      </c>
      <c r="CJ198" s="114">
        <f t="shared" si="862"/>
        <v>0</v>
      </c>
      <c r="CK198" s="114">
        <f t="shared" si="863"/>
        <v>0</v>
      </c>
      <c r="CL198" s="114">
        <f t="shared" si="864"/>
        <v>0</v>
      </c>
      <c r="CM198" s="114">
        <f t="shared" si="865"/>
        <v>0</v>
      </c>
      <c r="CN198" s="114">
        <f t="shared" si="866"/>
        <v>0</v>
      </c>
      <c r="CO198" s="114">
        <f t="shared" si="867"/>
        <v>0</v>
      </c>
      <c r="CP198" s="114">
        <f t="shared" si="868"/>
        <v>0</v>
      </c>
      <c r="CQ198" s="114">
        <f t="shared" si="869"/>
        <v>0</v>
      </c>
      <c r="CR198" s="114">
        <f t="shared" si="870"/>
        <v>0</v>
      </c>
      <c r="CS198" s="114">
        <f t="shared" si="871"/>
        <v>0</v>
      </c>
      <c r="CT198" s="114">
        <f t="shared" si="872"/>
        <v>0</v>
      </c>
      <c r="CU198" s="114">
        <f t="shared" si="873"/>
        <v>0</v>
      </c>
      <c r="CV198" s="114">
        <f t="shared" si="874"/>
        <v>0</v>
      </c>
      <c r="CW198" s="114">
        <f t="shared" si="875"/>
        <v>0</v>
      </c>
      <c r="CX198" s="114">
        <f t="shared" si="876"/>
        <v>0</v>
      </c>
      <c r="CY198" s="114">
        <f t="shared" si="877"/>
        <v>0</v>
      </c>
      <c r="CZ198" s="114">
        <f t="shared" si="878"/>
        <v>0</v>
      </c>
      <c r="DA198" s="114">
        <f t="shared" si="879"/>
        <v>0</v>
      </c>
    </row>
    <row r="199" spans="1:105">
      <c r="B199" s="5"/>
      <c r="M199" s="17"/>
      <c r="O199" s="17"/>
      <c r="T199" s="163">
        <f>IF(Z199&gt;0,FLOOR(MAX(T$130:T198)+1,1),T198+0.001)</f>
        <v>12.040999999999977</v>
      </c>
      <c r="U199">
        <v>70</v>
      </c>
      <c r="V199" s="110">
        <v>4</v>
      </c>
      <c r="W199" s="110"/>
      <c r="X199" s="110">
        <f t="shared" si="880"/>
        <v>0</v>
      </c>
      <c r="Y199" s="110">
        <f t="shared" si="881"/>
        <v>0</v>
      </c>
      <c r="Z199" s="114">
        <f t="shared" si="882"/>
        <v>0</v>
      </c>
      <c r="AA199" s="114">
        <f t="shared" si="801"/>
        <v>0</v>
      </c>
      <c r="AB199" s="114">
        <f t="shared" si="802"/>
        <v>0</v>
      </c>
      <c r="AC199" s="114">
        <f t="shared" si="803"/>
        <v>0</v>
      </c>
      <c r="AD199" s="114">
        <f t="shared" si="804"/>
        <v>0</v>
      </c>
      <c r="AE199" s="114">
        <f t="shared" si="805"/>
        <v>0</v>
      </c>
      <c r="AF199" s="114">
        <f t="shared" si="806"/>
        <v>0</v>
      </c>
      <c r="AG199" s="114">
        <f t="shared" si="807"/>
        <v>0</v>
      </c>
      <c r="AH199" s="114">
        <f t="shared" si="808"/>
        <v>0</v>
      </c>
      <c r="AI199" s="114">
        <f t="shared" si="809"/>
        <v>0</v>
      </c>
      <c r="AJ199" s="114">
        <f t="shared" si="810"/>
        <v>0</v>
      </c>
      <c r="AK199" s="114">
        <f t="shared" si="811"/>
        <v>0</v>
      </c>
      <c r="AL199" s="114">
        <f t="shared" si="812"/>
        <v>0</v>
      </c>
      <c r="AM199" s="114">
        <f t="shared" si="813"/>
        <v>0</v>
      </c>
      <c r="AN199" s="114">
        <f t="shared" si="814"/>
        <v>0</v>
      </c>
      <c r="AO199" s="114">
        <f t="shared" si="815"/>
        <v>0</v>
      </c>
      <c r="AP199" s="114">
        <f t="shared" si="816"/>
        <v>0</v>
      </c>
      <c r="AQ199" s="114">
        <f t="shared" si="817"/>
        <v>0</v>
      </c>
      <c r="AR199" s="114">
        <f t="shared" si="818"/>
        <v>0</v>
      </c>
      <c r="AS199" s="114">
        <f t="shared" si="819"/>
        <v>0</v>
      </c>
      <c r="AT199" s="114">
        <f t="shared" si="820"/>
        <v>0</v>
      </c>
      <c r="AU199" s="114">
        <f t="shared" si="821"/>
        <v>0</v>
      </c>
      <c r="AV199" s="114">
        <f t="shared" si="822"/>
        <v>0</v>
      </c>
      <c r="AW199" s="114">
        <f t="shared" si="823"/>
        <v>0</v>
      </c>
      <c r="AX199" s="114">
        <f t="shared" si="824"/>
        <v>0</v>
      </c>
      <c r="AY199" s="114">
        <f t="shared" si="825"/>
        <v>0</v>
      </c>
      <c r="AZ199" s="114">
        <f t="shared" si="826"/>
        <v>0</v>
      </c>
      <c r="BA199" s="114">
        <f t="shared" si="827"/>
        <v>0</v>
      </c>
      <c r="BB199" s="114">
        <f t="shared" si="828"/>
        <v>0</v>
      </c>
      <c r="BC199" s="114">
        <f t="shared" si="829"/>
        <v>0</v>
      </c>
      <c r="BD199" s="114">
        <f t="shared" si="830"/>
        <v>0</v>
      </c>
      <c r="BE199" s="114">
        <f t="shared" si="831"/>
        <v>0</v>
      </c>
      <c r="BF199" s="114">
        <f t="shared" si="832"/>
        <v>0</v>
      </c>
      <c r="BG199" s="114">
        <f t="shared" si="833"/>
        <v>0</v>
      </c>
      <c r="BH199" s="114">
        <f t="shared" si="834"/>
        <v>0</v>
      </c>
      <c r="BI199" s="114">
        <f t="shared" si="835"/>
        <v>0</v>
      </c>
      <c r="BJ199" s="114">
        <f t="shared" si="836"/>
        <v>0</v>
      </c>
      <c r="BK199" s="114">
        <f t="shared" si="837"/>
        <v>0</v>
      </c>
      <c r="BL199" s="114">
        <f t="shared" si="838"/>
        <v>0</v>
      </c>
      <c r="BM199" s="114">
        <f t="shared" si="839"/>
        <v>0</v>
      </c>
      <c r="BN199" s="114">
        <f t="shared" si="840"/>
        <v>0</v>
      </c>
      <c r="BO199" s="114">
        <f t="shared" si="841"/>
        <v>0</v>
      </c>
      <c r="BP199" s="114">
        <f t="shared" si="842"/>
        <v>0</v>
      </c>
      <c r="BQ199" s="114">
        <f t="shared" si="843"/>
        <v>0</v>
      </c>
      <c r="BR199" s="114">
        <f t="shared" si="844"/>
        <v>0</v>
      </c>
      <c r="BS199" s="114">
        <f t="shared" si="845"/>
        <v>0</v>
      </c>
      <c r="BT199" s="114">
        <f t="shared" si="846"/>
        <v>0</v>
      </c>
      <c r="BU199" s="114">
        <f t="shared" si="847"/>
        <v>0</v>
      </c>
      <c r="BV199" s="114">
        <f t="shared" si="848"/>
        <v>0</v>
      </c>
      <c r="BW199" s="114">
        <f t="shared" si="849"/>
        <v>0</v>
      </c>
      <c r="BX199" s="114">
        <f t="shared" si="850"/>
        <v>0</v>
      </c>
      <c r="BY199" s="114">
        <f t="shared" si="851"/>
        <v>0</v>
      </c>
      <c r="BZ199" s="114">
        <f t="shared" si="852"/>
        <v>0</v>
      </c>
      <c r="CA199" s="114">
        <f t="shared" si="853"/>
        <v>0</v>
      </c>
      <c r="CB199" s="114">
        <f t="shared" si="854"/>
        <v>0</v>
      </c>
      <c r="CC199" s="114">
        <f t="shared" si="855"/>
        <v>0</v>
      </c>
      <c r="CD199" s="114">
        <f t="shared" si="856"/>
        <v>0</v>
      </c>
      <c r="CE199" s="114">
        <f t="shared" si="857"/>
        <v>0</v>
      </c>
      <c r="CF199" s="114">
        <f t="shared" si="858"/>
        <v>0</v>
      </c>
      <c r="CG199" s="114">
        <f t="shared" si="859"/>
        <v>0</v>
      </c>
      <c r="CH199" s="114">
        <f t="shared" si="860"/>
        <v>0</v>
      </c>
      <c r="CI199" s="114">
        <f t="shared" si="861"/>
        <v>0</v>
      </c>
      <c r="CJ199" s="114">
        <f t="shared" si="862"/>
        <v>0</v>
      </c>
      <c r="CK199" s="114">
        <f t="shared" si="863"/>
        <v>0</v>
      </c>
      <c r="CL199" s="114">
        <f t="shared" si="864"/>
        <v>0</v>
      </c>
      <c r="CM199" s="114">
        <f t="shared" si="865"/>
        <v>0</v>
      </c>
      <c r="CN199" s="114">
        <f t="shared" si="866"/>
        <v>0</v>
      </c>
      <c r="CO199" s="114">
        <f t="shared" si="867"/>
        <v>0</v>
      </c>
      <c r="CP199" s="114">
        <f t="shared" si="868"/>
        <v>0</v>
      </c>
      <c r="CQ199" s="114">
        <f t="shared" si="869"/>
        <v>0</v>
      </c>
      <c r="CR199" s="114">
        <f t="shared" si="870"/>
        <v>0</v>
      </c>
      <c r="CS199" s="114">
        <f t="shared" si="871"/>
        <v>0</v>
      </c>
      <c r="CT199" s="114">
        <f t="shared" si="872"/>
        <v>0</v>
      </c>
      <c r="CU199" s="114">
        <f t="shared" si="873"/>
        <v>0</v>
      </c>
      <c r="CV199" s="114">
        <f t="shared" si="874"/>
        <v>0</v>
      </c>
      <c r="CW199" s="114">
        <f t="shared" si="875"/>
        <v>0</v>
      </c>
      <c r="CX199" s="114">
        <f t="shared" si="876"/>
        <v>0</v>
      </c>
      <c r="CY199" s="114">
        <f t="shared" si="877"/>
        <v>0</v>
      </c>
      <c r="CZ199" s="114">
        <f t="shared" si="878"/>
        <v>0</v>
      </c>
      <c r="DA199" s="114">
        <f t="shared" si="879"/>
        <v>0</v>
      </c>
    </row>
    <row r="200" spans="1:105">
      <c r="B200" s="5"/>
      <c r="I200" s="46" t="s">
        <v>514</v>
      </c>
      <c r="M200" s="17"/>
      <c r="O200" s="17"/>
      <c r="T200" s="163">
        <f>IF(Z200&gt;0,FLOOR(MAX(T$130:T199)+1,1),T199+0.001)</f>
        <v>12.041999999999977</v>
      </c>
      <c r="U200">
        <v>71</v>
      </c>
      <c r="V200" s="110">
        <v>4</v>
      </c>
      <c r="W200" s="110"/>
      <c r="X200" s="110">
        <f t="shared" si="880"/>
        <v>0</v>
      </c>
      <c r="Y200" s="110">
        <f t="shared" si="881"/>
        <v>0</v>
      </c>
      <c r="Z200" s="114">
        <f t="shared" si="882"/>
        <v>0</v>
      </c>
      <c r="AA200" s="114">
        <f t="shared" si="801"/>
        <v>0</v>
      </c>
      <c r="AB200" s="114">
        <f t="shared" si="802"/>
        <v>0</v>
      </c>
      <c r="AC200" s="114">
        <f t="shared" si="803"/>
        <v>0</v>
      </c>
      <c r="AD200" s="114">
        <f t="shared" si="804"/>
        <v>0</v>
      </c>
      <c r="AE200" s="114">
        <f t="shared" si="805"/>
        <v>0</v>
      </c>
      <c r="AF200" s="114">
        <f t="shared" si="806"/>
        <v>0</v>
      </c>
      <c r="AG200" s="114">
        <f t="shared" si="807"/>
        <v>0</v>
      </c>
      <c r="AH200" s="114">
        <f t="shared" si="808"/>
        <v>0</v>
      </c>
      <c r="AI200" s="114">
        <f t="shared" si="809"/>
        <v>0</v>
      </c>
      <c r="AJ200" s="114">
        <f t="shared" si="810"/>
        <v>0</v>
      </c>
      <c r="AK200" s="114">
        <f t="shared" si="811"/>
        <v>0</v>
      </c>
      <c r="AL200" s="114">
        <f t="shared" si="812"/>
        <v>0</v>
      </c>
      <c r="AM200" s="114">
        <f t="shared" si="813"/>
        <v>0</v>
      </c>
      <c r="AN200" s="114">
        <f t="shared" si="814"/>
        <v>0</v>
      </c>
      <c r="AO200" s="114">
        <f t="shared" si="815"/>
        <v>0</v>
      </c>
      <c r="AP200" s="114">
        <f t="shared" si="816"/>
        <v>0</v>
      </c>
      <c r="AQ200" s="114">
        <f t="shared" si="817"/>
        <v>0</v>
      </c>
      <c r="AR200" s="114">
        <f t="shared" si="818"/>
        <v>0</v>
      </c>
      <c r="AS200" s="114">
        <f t="shared" si="819"/>
        <v>0</v>
      </c>
      <c r="AT200" s="114">
        <f t="shared" si="820"/>
        <v>0</v>
      </c>
      <c r="AU200" s="114">
        <f t="shared" si="821"/>
        <v>0</v>
      </c>
      <c r="AV200" s="114">
        <f t="shared" si="822"/>
        <v>0</v>
      </c>
      <c r="AW200" s="114">
        <f t="shared" si="823"/>
        <v>0</v>
      </c>
      <c r="AX200" s="114">
        <f t="shared" si="824"/>
        <v>0</v>
      </c>
      <c r="AY200" s="114">
        <f t="shared" si="825"/>
        <v>0</v>
      </c>
      <c r="AZ200" s="114">
        <f t="shared" si="826"/>
        <v>0</v>
      </c>
      <c r="BA200" s="114">
        <f t="shared" si="827"/>
        <v>0</v>
      </c>
      <c r="BB200" s="114">
        <f t="shared" si="828"/>
        <v>0</v>
      </c>
      <c r="BC200" s="114">
        <f t="shared" si="829"/>
        <v>0</v>
      </c>
      <c r="BD200" s="114">
        <f t="shared" si="830"/>
        <v>0</v>
      </c>
      <c r="BE200" s="114">
        <f t="shared" si="831"/>
        <v>0</v>
      </c>
      <c r="BF200" s="114">
        <f t="shared" si="832"/>
        <v>0</v>
      </c>
      <c r="BG200" s="114">
        <f t="shared" si="833"/>
        <v>0</v>
      </c>
      <c r="BH200" s="114">
        <f t="shared" si="834"/>
        <v>0</v>
      </c>
      <c r="BI200" s="114">
        <f t="shared" si="835"/>
        <v>0</v>
      </c>
      <c r="BJ200" s="114">
        <f t="shared" si="836"/>
        <v>0</v>
      </c>
      <c r="BK200" s="114">
        <f t="shared" si="837"/>
        <v>0</v>
      </c>
      <c r="BL200" s="114">
        <f t="shared" si="838"/>
        <v>0</v>
      </c>
      <c r="BM200" s="114">
        <f t="shared" si="839"/>
        <v>0</v>
      </c>
      <c r="BN200" s="114">
        <f t="shared" si="840"/>
        <v>0</v>
      </c>
      <c r="BO200" s="114">
        <f t="shared" si="841"/>
        <v>0</v>
      </c>
      <c r="BP200" s="114">
        <f t="shared" si="842"/>
        <v>0</v>
      </c>
      <c r="BQ200" s="114">
        <f t="shared" si="843"/>
        <v>0</v>
      </c>
      <c r="BR200" s="114">
        <f t="shared" si="844"/>
        <v>0</v>
      </c>
      <c r="BS200" s="114">
        <f t="shared" si="845"/>
        <v>0</v>
      </c>
      <c r="BT200" s="114">
        <f t="shared" si="846"/>
        <v>0</v>
      </c>
      <c r="BU200" s="114">
        <f t="shared" si="847"/>
        <v>0</v>
      </c>
      <c r="BV200" s="114">
        <f t="shared" si="848"/>
        <v>0</v>
      </c>
      <c r="BW200" s="114">
        <f t="shared" si="849"/>
        <v>0</v>
      </c>
      <c r="BX200" s="114">
        <f t="shared" si="850"/>
        <v>0</v>
      </c>
      <c r="BY200" s="114">
        <f t="shared" si="851"/>
        <v>0</v>
      </c>
      <c r="BZ200" s="114">
        <f t="shared" si="852"/>
        <v>0</v>
      </c>
      <c r="CA200" s="114">
        <f t="shared" si="853"/>
        <v>0</v>
      </c>
      <c r="CB200" s="114">
        <f t="shared" si="854"/>
        <v>0</v>
      </c>
      <c r="CC200" s="114">
        <f t="shared" si="855"/>
        <v>0</v>
      </c>
      <c r="CD200" s="114">
        <f t="shared" si="856"/>
        <v>0</v>
      </c>
      <c r="CE200" s="114">
        <f t="shared" si="857"/>
        <v>0</v>
      </c>
      <c r="CF200" s="114">
        <f t="shared" si="858"/>
        <v>0</v>
      </c>
      <c r="CG200" s="114">
        <f t="shared" si="859"/>
        <v>0</v>
      </c>
      <c r="CH200" s="114">
        <f t="shared" si="860"/>
        <v>0</v>
      </c>
      <c r="CI200" s="114">
        <f t="shared" si="861"/>
        <v>0</v>
      </c>
      <c r="CJ200" s="114">
        <f t="shared" si="862"/>
        <v>0</v>
      </c>
      <c r="CK200" s="114">
        <f t="shared" si="863"/>
        <v>0</v>
      </c>
      <c r="CL200" s="114">
        <f t="shared" si="864"/>
        <v>0</v>
      </c>
      <c r="CM200" s="114">
        <f t="shared" si="865"/>
        <v>0</v>
      </c>
      <c r="CN200" s="114">
        <f t="shared" si="866"/>
        <v>0</v>
      </c>
      <c r="CO200" s="114">
        <f t="shared" si="867"/>
        <v>0</v>
      </c>
      <c r="CP200" s="114">
        <f t="shared" si="868"/>
        <v>0</v>
      </c>
      <c r="CQ200" s="114">
        <f t="shared" si="869"/>
        <v>0</v>
      </c>
      <c r="CR200" s="114">
        <f t="shared" si="870"/>
        <v>0</v>
      </c>
      <c r="CS200" s="114">
        <f t="shared" si="871"/>
        <v>0</v>
      </c>
      <c r="CT200" s="114">
        <f t="shared" si="872"/>
        <v>0</v>
      </c>
      <c r="CU200" s="114">
        <f t="shared" si="873"/>
        <v>0</v>
      </c>
      <c r="CV200" s="114">
        <f t="shared" si="874"/>
        <v>0</v>
      </c>
      <c r="CW200" s="114">
        <f t="shared" si="875"/>
        <v>0</v>
      </c>
      <c r="CX200" s="114">
        <f t="shared" si="876"/>
        <v>0</v>
      </c>
      <c r="CY200" s="114">
        <f t="shared" si="877"/>
        <v>0</v>
      </c>
      <c r="CZ200" s="114">
        <f t="shared" si="878"/>
        <v>0</v>
      </c>
      <c r="DA200" s="114">
        <f t="shared" si="879"/>
        <v>0</v>
      </c>
    </row>
    <row r="201" spans="1:105">
      <c r="B201" s="5"/>
      <c r="I201" s="46" t="s">
        <v>515</v>
      </c>
      <c r="J201">
        <f>J193+K193+L193+M193+N193+O193+MAX(S130:S159)+J193+K193</f>
        <v>16</v>
      </c>
      <c r="M201" s="17"/>
      <c r="O201" s="17"/>
      <c r="Q201" s="17"/>
      <c r="T201" s="163">
        <f>IF(Z201&gt;0,FLOOR(MAX(T$130:T200)+1,1),T200+0.001)</f>
        <v>12.042999999999976</v>
      </c>
      <c r="U201">
        <v>72</v>
      </c>
      <c r="V201" s="110">
        <v>4</v>
      </c>
      <c r="W201" s="110"/>
      <c r="X201" s="110">
        <f t="shared" si="880"/>
        <v>0</v>
      </c>
      <c r="Y201" s="110">
        <f t="shared" si="881"/>
        <v>0</v>
      </c>
      <c r="Z201" s="114">
        <f t="shared" si="882"/>
        <v>0</v>
      </c>
      <c r="AA201" s="114">
        <f t="shared" si="801"/>
        <v>0</v>
      </c>
      <c r="AB201" s="114">
        <f t="shared" si="802"/>
        <v>0</v>
      </c>
      <c r="AC201" s="114">
        <f t="shared" si="803"/>
        <v>0</v>
      </c>
      <c r="AD201" s="114">
        <f t="shared" si="804"/>
        <v>0</v>
      </c>
      <c r="AE201" s="114">
        <f t="shared" si="805"/>
        <v>0</v>
      </c>
      <c r="AF201" s="114">
        <f t="shared" si="806"/>
        <v>0</v>
      </c>
      <c r="AG201" s="114">
        <f t="shared" si="807"/>
        <v>0</v>
      </c>
      <c r="AH201" s="114">
        <f t="shared" si="808"/>
        <v>0</v>
      </c>
      <c r="AI201" s="114">
        <f t="shared" si="809"/>
        <v>0</v>
      </c>
      <c r="AJ201" s="114">
        <f t="shared" si="810"/>
        <v>0</v>
      </c>
      <c r="AK201" s="114">
        <f t="shared" si="811"/>
        <v>0</v>
      </c>
      <c r="AL201" s="114">
        <f t="shared" si="812"/>
        <v>0</v>
      </c>
      <c r="AM201" s="114">
        <f t="shared" si="813"/>
        <v>0</v>
      </c>
      <c r="AN201" s="114">
        <f t="shared" si="814"/>
        <v>0</v>
      </c>
      <c r="AO201" s="114">
        <f t="shared" si="815"/>
        <v>0</v>
      </c>
      <c r="AP201" s="114">
        <f t="shared" si="816"/>
        <v>0</v>
      </c>
      <c r="AQ201" s="114">
        <f t="shared" si="817"/>
        <v>0</v>
      </c>
      <c r="AR201" s="114">
        <f t="shared" si="818"/>
        <v>0</v>
      </c>
      <c r="AS201" s="114">
        <f t="shared" si="819"/>
        <v>0</v>
      </c>
      <c r="AT201" s="114">
        <f t="shared" si="820"/>
        <v>0</v>
      </c>
      <c r="AU201" s="114">
        <f t="shared" si="821"/>
        <v>0</v>
      </c>
      <c r="AV201" s="114">
        <f t="shared" si="822"/>
        <v>0</v>
      </c>
      <c r="AW201" s="114">
        <f t="shared" si="823"/>
        <v>0</v>
      </c>
      <c r="AX201" s="114">
        <f t="shared" si="824"/>
        <v>0</v>
      </c>
      <c r="AY201" s="114">
        <f t="shared" si="825"/>
        <v>0</v>
      </c>
      <c r="AZ201" s="114">
        <f t="shared" si="826"/>
        <v>0</v>
      </c>
      <c r="BA201" s="114">
        <f t="shared" si="827"/>
        <v>0</v>
      </c>
      <c r="BB201" s="114">
        <f t="shared" si="828"/>
        <v>0</v>
      </c>
      <c r="BC201" s="114">
        <f t="shared" si="829"/>
        <v>0</v>
      </c>
      <c r="BD201" s="114">
        <f t="shared" si="830"/>
        <v>0</v>
      </c>
      <c r="BE201" s="114">
        <f t="shared" si="831"/>
        <v>0</v>
      </c>
      <c r="BF201" s="114">
        <f t="shared" si="832"/>
        <v>0</v>
      </c>
      <c r="BG201" s="114">
        <f t="shared" si="833"/>
        <v>0</v>
      </c>
      <c r="BH201" s="114">
        <f t="shared" si="834"/>
        <v>0</v>
      </c>
      <c r="BI201" s="114">
        <f t="shared" si="835"/>
        <v>0</v>
      </c>
      <c r="BJ201" s="114">
        <f t="shared" si="836"/>
        <v>0</v>
      </c>
      <c r="BK201" s="114">
        <f t="shared" si="837"/>
        <v>0</v>
      </c>
      <c r="BL201" s="114">
        <f t="shared" si="838"/>
        <v>0</v>
      </c>
      <c r="BM201" s="114">
        <f t="shared" si="839"/>
        <v>0</v>
      </c>
      <c r="BN201" s="114">
        <f t="shared" si="840"/>
        <v>0</v>
      </c>
      <c r="BO201" s="114">
        <f t="shared" si="841"/>
        <v>0</v>
      </c>
      <c r="BP201" s="114">
        <f t="shared" si="842"/>
        <v>0</v>
      </c>
      <c r="BQ201" s="114">
        <f t="shared" si="843"/>
        <v>0</v>
      </c>
      <c r="BR201" s="114">
        <f t="shared" si="844"/>
        <v>0</v>
      </c>
      <c r="BS201" s="114">
        <f t="shared" si="845"/>
        <v>0</v>
      </c>
      <c r="BT201" s="114">
        <f t="shared" si="846"/>
        <v>0</v>
      </c>
      <c r="BU201" s="114">
        <f t="shared" si="847"/>
        <v>0</v>
      </c>
      <c r="BV201" s="114">
        <f t="shared" si="848"/>
        <v>0</v>
      </c>
      <c r="BW201" s="114">
        <f t="shared" si="849"/>
        <v>0</v>
      </c>
      <c r="BX201" s="114">
        <f t="shared" si="850"/>
        <v>0</v>
      </c>
      <c r="BY201" s="114">
        <f t="shared" si="851"/>
        <v>0</v>
      </c>
      <c r="BZ201" s="114">
        <f t="shared" si="852"/>
        <v>0</v>
      </c>
      <c r="CA201" s="114">
        <f t="shared" si="853"/>
        <v>0</v>
      </c>
      <c r="CB201" s="114">
        <f t="shared" si="854"/>
        <v>0</v>
      </c>
      <c r="CC201" s="114">
        <f t="shared" si="855"/>
        <v>0</v>
      </c>
      <c r="CD201" s="114">
        <f t="shared" si="856"/>
        <v>0</v>
      </c>
      <c r="CE201" s="114">
        <f t="shared" si="857"/>
        <v>0</v>
      </c>
      <c r="CF201" s="114">
        <f t="shared" si="858"/>
        <v>0</v>
      </c>
      <c r="CG201" s="114">
        <f t="shared" si="859"/>
        <v>0</v>
      </c>
      <c r="CH201" s="114">
        <f t="shared" si="860"/>
        <v>0</v>
      </c>
      <c r="CI201" s="114">
        <f t="shared" si="861"/>
        <v>0</v>
      </c>
      <c r="CJ201" s="114">
        <f t="shared" si="862"/>
        <v>0</v>
      </c>
      <c r="CK201" s="114">
        <f t="shared" si="863"/>
        <v>0</v>
      </c>
      <c r="CL201" s="114">
        <f t="shared" si="864"/>
        <v>0</v>
      </c>
      <c r="CM201" s="114">
        <f t="shared" si="865"/>
        <v>0</v>
      </c>
      <c r="CN201" s="114">
        <f t="shared" si="866"/>
        <v>0</v>
      </c>
      <c r="CO201" s="114">
        <f t="shared" si="867"/>
        <v>0</v>
      </c>
      <c r="CP201" s="114">
        <f t="shared" si="868"/>
        <v>0</v>
      </c>
      <c r="CQ201" s="114">
        <f t="shared" si="869"/>
        <v>0</v>
      </c>
      <c r="CR201" s="114">
        <f t="shared" si="870"/>
        <v>0</v>
      </c>
      <c r="CS201" s="114">
        <f t="shared" si="871"/>
        <v>0</v>
      </c>
      <c r="CT201" s="114">
        <f t="shared" si="872"/>
        <v>0</v>
      </c>
      <c r="CU201" s="114">
        <f t="shared" si="873"/>
        <v>0</v>
      </c>
      <c r="CV201" s="114">
        <f t="shared" si="874"/>
        <v>0</v>
      </c>
      <c r="CW201" s="114">
        <f t="shared" si="875"/>
        <v>0</v>
      </c>
      <c r="CX201" s="114">
        <f t="shared" si="876"/>
        <v>0</v>
      </c>
      <c r="CY201" s="114">
        <f t="shared" si="877"/>
        <v>0</v>
      </c>
      <c r="CZ201" s="114">
        <f t="shared" si="878"/>
        <v>0</v>
      </c>
      <c r="DA201" s="114">
        <f t="shared" si="879"/>
        <v>0</v>
      </c>
    </row>
    <row r="202" spans="1:105">
      <c r="B202" s="5"/>
      <c r="I202" s="46" t="s">
        <v>516</v>
      </c>
      <c r="J202">
        <f>S193</f>
        <v>11</v>
      </c>
      <c r="M202" s="17"/>
      <c r="O202" s="17"/>
      <c r="Q202" s="17"/>
      <c r="T202" s="163">
        <f>IF(Z202&gt;0,FLOOR(MAX(T$130:T201)+1,1),T201+0.001)</f>
        <v>12.043999999999976</v>
      </c>
      <c r="U202">
        <v>73</v>
      </c>
      <c r="V202" s="110">
        <v>4</v>
      </c>
      <c r="W202" s="110"/>
      <c r="X202" s="110">
        <f t="shared" si="880"/>
        <v>0</v>
      </c>
      <c r="Y202" s="110">
        <f t="shared" si="881"/>
        <v>0</v>
      </c>
      <c r="Z202" s="114">
        <f t="shared" si="882"/>
        <v>0</v>
      </c>
      <c r="AA202" s="114">
        <f t="shared" si="801"/>
        <v>0</v>
      </c>
      <c r="AB202" s="114">
        <f t="shared" si="802"/>
        <v>0</v>
      </c>
      <c r="AC202" s="114">
        <f t="shared" si="803"/>
        <v>0</v>
      </c>
      <c r="AD202" s="114">
        <f t="shared" si="804"/>
        <v>0</v>
      </c>
      <c r="AE202" s="114">
        <f t="shared" si="805"/>
        <v>0</v>
      </c>
      <c r="AF202" s="114">
        <f t="shared" si="806"/>
        <v>0</v>
      </c>
      <c r="AG202" s="114">
        <f t="shared" si="807"/>
        <v>0</v>
      </c>
      <c r="AH202" s="114">
        <f t="shared" si="808"/>
        <v>0</v>
      </c>
      <c r="AI202" s="114">
        <f t="shared" si="809"/>
        <v>0</v>
      </c>
      <c r="AJ202" s="114">
        <f t="shared" si="810"/>
        <v>0</v>
      </c>
      <c r="AK202" s="114">
        <f t="shared" si="811"/>
        <v>0</v>
      </c>
      <c r="AL202" s="114">
        <f t="shared" si="812"/>
        <v>0</v>
      </c>
      <c r="AM202" s="114">
        <f t="shared" si="813"/>
        <v>0</v>
      </c>
      <c r="AN202" s="114">
        <f t="shared" si="814"/>
        <v>0</v>
      </c>
      <c r="AO202" s="114">
        <f t="shared" si="815"/>
        <v>0</v>
      </c>
      <c r="AP202" s="114">
        <f t="shared" si="816"/>
        <v>0</v>
      </c>
      <c r="AQ202" s="114">
        <f t="shared" si="817"/>
        <v>0</v>
      </c>
      <c r="AR202" s="114">
        <f t="shared" si="818"/>
        <v>0</v>
      </c>
      <c r="AS202" s="114">
        <f t="shared" si="819"/>
        <v>0</v>
      </c>
      <c r="AT202" s="114">
        <f t="shared" si="820"/>
        <v>0</v>
      </c>
      <c r="AU202" s="114">
        <f t="shared" si="821"/>
        <v>0</v>
      </c>
      <c r="AV202" s="114">
        <f t="shared" si="822"/>
        <v>0</v>
      </c>
      <c r="AW202" s="114">
        <f t="shared" si="823"/>
        <v>0</v>
      </c>
      <c r="AX202" s="114">
        <f t="shared" si="824"/>
        <v>0</v>
      </c>
      <c r="AY202" s="114">
        <f t="shared" si="825"/>
        <v>0</v>
      </c>
      <c r="AZ202" s="114">
        <f t="shared" si="826"/>
        <v>0</v>
      </c>
      <c r="BA202" s="114">
        <f t="shared" si="827"/>
        <v>0</v>
      </c>
      <c r="BB202" s="114">
        <f t="shared" si="828"/>
        <v>0</v>
      </c>
      <c r="BC202" s="114">
        <f t="shared" si="829"/>
        <v>0</v>
      </c>
      <c r="BD202" s="114">
        <f t="shared" si="830"/>
        <v>0</v>
      </c>
      <c r="BE202" s="114">
        <f t="shared" si="831"/>
        <v>0</v>
      </c>
      <c r="BF202" s="114">
        <f t="shared" si="832"/>
        <v>0</v>
      </c>
      <c r="BG202" s="114">
        <f t="shared" si="833"/>
        <v>0</v>
      </c>
      <c r="BH202" s="114">
        <f t="shared" si="834"/>
        <v>0</v>
      </c>
      <c r="BI202" s="114">
        <f t="shared" si="835"/>
        <v>0</v>
      </c>
      <c r="BJ202" s="114">
        <f t="shared" si="836"/>
        <v>0</v>
      </c>
      <c r="BK202" s="114">
        <f t="shared" si="837"/>
        <v>0</v>
      </c>
      <c r="BL202" s="114">
        <f t="shared" si="838"/>
        <v>0</v>
      </c>
      <c r="BM202" s="114">
        <f t="shared" si="839"/>
        <v>0</v>
      </c>
      <c r="BN202" s="114">
        <f t="shared" si="840"/>
        <v>0</v>
      </c>
      <c r="BO202" s="114">
        <f t="shared" si="841"/>
        <v>0</v>
      </c>
      <c r="BP202" s="114">
        <f t="shared" si="842"/>
        <v>0</v>
      </c>
      <c r="BQ202" s="114">
        <f t="shared" si="843"/>
        <v>0</v>
      </c>
      <c r="BR202" s="114">
        <f t="shared" si="844"/>
        <v>0</v>
      </c>
      <c r="BS202" s="114">
        <f t="shared" si="845"/>
        <v>0</v>
      </c>
      <c r="BT202" s="114">
        <f t="shared" si="846"/>
        <v>0</v>
      </c>
      <c r="BU202" s="114">
        <f t="shared" si="847"/>
        <v>0</v>
      </c>
      <c r="BV202" s="114">
        <f t="shared" si="848"/>
        <v>0</v>
      </c>
      <c r="BW202" s="114">
        <f t="shared" si="849"/>
        <v>0</v>
      </c>
      <c r="BX202" s="114">
        <f t="shared" si="850"/>
        <v>0</v>
      </c>
      <c r="BY202" s="114">
        <f t="shared" si="851"/>
        <v>0</v>
      </c>
      <c r="BZ202" s="114">
        <f t="shared" si="852"/>
        <v>0</v>
      </c>
      <c r="CA202" s="114">
        <f t="shared" si="853"/>
        <v>0</v>
      </c>
      <c r="CB202" s="114">
        <f t="shared" si="854"/>
        <v>0</v>
      </c>
      <c r="CC202" s="114">
        <f t="shared" si="855"/>
        <v>0</v>
      </c>
      <c r="CD202" s="114">
        <f t="shared" si="856"/>
        <v>0</v>
      </c>
      <c r="CE202" s="114">
        <f t="shared" si="857"/>
        <v>0</v>
      </c>
      <c r="CF202" s="114">
        <f t="shared" si="858"/>
        <v>0</v>
      </c>
      <c r="CG202" s="114">
        <f t="shared" si="859"/>
        <v>0</v>
      </c>
      <c r="CH202" s="114">
        <f t="shared" si="860"/>
        <v>0</v>
      </c>
      <c r="CI202" s="114">
        <f t="shared" si="861"/>
        <v>0</v>
      </c>
      <c r="CJ202" s="114">
        <f t="shared" si="862"/>
        <v>0</v>
      </c>
      <c r="CK202" s="114">
        <f t="shared" si="863"/>
        <v>0</v>
      </c>
      <c r="CL202" s="114">
        <f t="shared" si="864"/>
        <v>0</v>
      </c>
      <c r="CM202" s="114">
        <f t="shared" si="865"/>
        <v>0</v>
      </c>
      <c r="CN202" s="114">
        <f t="shared" si="866"/>
        <v>0</v>
      </c>
      <c r="CO202" s="114">
        <f t="shared" si="867"/>
        <v>0</v>
      </c>
      <c r="CP202" s="114">
        <f t="shared" si="868"/>
        <v>0</v>
      </c>
      <c r="CQ202" s="114">
        <f t="shared" si="869"/>
        <v>0</v>
      </c>
      <c r="CR202" s="114">
        <f t="shared" si="870"/>
        <v>0</v>
      </c>
      <c r="CS202" s="114">
        <f t="shared" si="871"/>
        <v>0</v>
      </c>
      <c r="CT202" s="114">
        <f t="shared" si="872"/>
        <v>0</v>
      </c>
      <c r="CU202" s="114">
        <f t="shared" si="873"/>
        <v>0</v>
      </c>
      <c r="CV202" s="114">
        <f t="shared" si="874"/>
        <v>0</v>
      </c>
      <c r="CW202" s="114">
        <f t="shared" si="875"/>
        <v>0</v>
      </c>
      <c r="CX202" s="114">
        <f t="shared" si="876"/>
        <v>0</v>
      </c>
      <c r="CY202" s="114">
        <f t="shared" si="877"/>
        <v>0</v>
      </c>
      <c r="CZ202" s="114">
        <f t="shared" si="878"/>
        <v>0</v>
      </c>
      <c r="DA202" s="114">
        <f t="shared" si="879"/>
        <v>0</v>
      </c>
    </row>
    <row r="203" spans="1:105">
      <c r="B203" s="5"/>
      <c r="M203" s="17"/>
      <c r="O203" s="17"/>
      <c r="Q203" s="17"/>
      <c r="T203" s="163">
        <f>IF(Z203&gt;0,FLOOR(MAX(T$130:T202)+1,1),T202+0.001)</f>
        <v>12.044999999999975</v>
      </c>
      <c r="U203">
        <v>74</v>
      </c>
      <c r="V203" s="110">
        <v>4</v>
      </c>
      <c r="W203" s="110"/>
      <c r="X203" s="110">
        <f t="shared" si="880"/>
        <v>0</v>
      </c>
      <c r="Y203" s="110">
        <f t="shared" si="881"/>
        <v>0</v>
      </c>
      <c r="Z203" s="114">
        <f t="shared" si="882"/>
        <v>0</v>
      </c>
      <c r="AA203" s="114">
        <f t="shared" si="801"/>
        <v>0</v>
      </c>
      <c r="AB203" s="114">
        <f t="shared" si="802"/>
        <v>0</v>
      </c>
      <c r="AC203" s="114">
        <f t="shared" si="803"/>
        <v>0</v>
      </c>
      <c r="AD203" s="114">
        <f t="shared" si="804"/>
        <v>0</v>
      </c>
      <c r="AE203" s="114">
        <f t="shared" si="805"/>
        <v>0</v>
      </c>
      <c r="AF203" s="114">
        <f t="shared" si="806"/>
        <v>0</v>
      </c>
      <c r="AG203" s="114">
        <f t="shared" si="807"/>
        <v>0</v>
      </c>
      <c r="AH203" s="114">
        <f t="shared" si="808"/>
        <v>0</v>
      </c>
      <c r="AI203" s="114">
        <f t="shared" si="809"/>
        <v>0</v>
      </c>
      <c r="AJ203" s="114">
        <f t="shared" si="810"/>
        <v>0</v>
      </c>
      <c r="AK203" s="114">
        <f t="shared" si="811"/>
        <v>0</v>
      </c>
      <c r="AL203" s="114">
        <f t="shared" si="812"/>
        <v>0</v>
      </c>
      <c r="AM203" s="114">
        <f t="shared" si="813"/>
        <v>0</v>
      </c>
      <c r="AN203" s="114">
        <f t="shared" si="814"/>
        <v>0</v>
      </c>
      <c r="AO203" s="114">
        <f t="shared" si="815"/>
        <v>0</v>
      </c>
      <c r="AP203" s="114">
        <f t="shared" si="816"/>
        <v>0</v>
      </c>
      <c r="AQ203" s="114">
        <f t="shared" si="817"/>
        <v>0</v>
      </c>
      <c r="AR203" s="114">
        <f t="shared" si="818"/>
        <v>0</v>
      </c>
      <c r="AS203" s="114">
        <f t="shared" si="819"/>
        <v>0</v>
      </c>
      <c r="AT203" s="114">
        <f t="shared" si="820"/>
        <v>0</v>
      </c>
      <c r="AU203" s="114">
        <f t="shared" si="821"/>
        <v>0</v>
      </c>
      <c r="AV203" s="114">
        <f t="shared" si="822"/>
        <v>0</v>
      </c>
      <c r="AW203" s="114">
        <f t="shared" si="823"/>
        <v>0</v>
      </c>
      <c r="AX203" s="114">
        <f t="shared" si="824"/>
        <v>0</v>
      </c>
      <c r="AY203" s="114">
        <f t="shared" si="825"/>
        <v>0</v>
      </c>
      <c r="AZ203" s="114">
        <f t="shared" si="826"/>
        <v>0</v>
      </c>
      <c r="BA203" s="114">
        <f t="shared" si="827"/>
        <v>0</v>
      </c>
      <c r="BB203" s="114">
        <f t="shared" si="828"/>
        <v>0</v>
      </c>
      <c r="BC203" s="114">
        <f t="shared" si="829"/>
        <v>0</v>
      </c>
      <c r="BD203" s="114">
        <f t="shared" si="830"/>
        <v>0</v>
      </c>
      <c r="BE203" s="114">
        <f t="shared" si="831"/>
        <v>0</v>
      </c>
      <c r="BF203" s="114">
        <f t="shared" si="832"/>
        <v>0</v>
      </c>
      <c r="BG203" s="114">
        <f t="shared" si="833"/>
        <v>0</v>
      </c>
      <c r="BH203" s="114">
        <f t="shared" si="834"/>
        <v>0</v>
      </c>
      <c r="BI203" s="114">
        <f t="shared" si="835"/>
        <v>0</v>
      </c>
      <c r="BJ203" s="114">
        <f t="shared" si="836"/>
        <v>0</v>
      </c>
      <c r="BK203" s="114">
        <f t="shared" si="837"/>
        <v>0</v>
      </c>
      <c r="BL203" s="114">
        <f t="shared" si="838"/>
        <v>0</v>
      </c>
      <c r="BM203" s="114">
        <f t="shared" si="839"/>
        <v>0</v>
      </c>
      <c r="BN203" s="114">
        <f t="shared" si="840"/>
        <v>0</v>
      </c>
      <c r="BO203" s="114">
        <f t="shared" si="841"/>
        <v>0</v>
      </c>
      <c r="BP203" s="114">
        <f t="shared" si="842"/>
        <v>0</v>
      </c>
      <c r="BQ203" s="114">
        <f t="shared" si="843"/>
        <v>0</v>
      </c>
      <c r="BR203" s="114">
        <f t="shared" si="844"/>
        <v>0</v>
      </c>
      <c r="BS203" s="114">
        <f t="shared" si="845"/>
        <v>0</v>
      </c>
      <c r="BT203" s="114">
        <f t="shared" si="846"/>
        <v>0</v>
      </c>
      <c r="BU203" s="114">
        <f t="shared" si="847"/>
        <v>0</v>
      </c>
      <c r="BV203" s="114">
        <f t="shared" si="848"/>
        <v>0</v>
      </c>
      <c r="BW203" s="114">
        <f t="shared" si="849"/>
        <v>0</v>
      </c>
      <c r="BX203" s="114">
        <f t="shared" si="850"/>
        <v>0</v>
      </c>
      <c r="BY203" s="114">
        <f t="shared" si="851"/>
        <v>0</v>
      </c>
      <c r="BZ203" s="114">
        <f t="shared" si="852"/>
        <v>0</v>
      </c>
      <c r="CA203" s="114">
        <f t="shared" si="853"/>
        <v>0</v>
      </c>
      <c r="CB203" s="114">
        <f t="shared" si="854"/>
        <v>0</v>
      </c>
      <c r="CC203" s="114">
        <f t="shared" si="855"/>
        <v>0</v>
      </c>
      <c r="CD203" s="114">
        <f t="shared" si="856"/>
        <v>0</v>
      </c>
      <c r="CE203" s="114">
        <f t="shared" si="857"/>
        <v>0</v>
      </c>
      <c r="CF203" s="114">
        <f t="shared" si="858"/>
        <v>0</v>
      </c>
      <c r="CG203" s="114">
        <f t="shared" si="859"/>
        <v>0</v>
      </c>
      <c r="CH203" s="114">
        <f t="shared" si="860"/>
        <v>0</v>
      </c>
      <c r="CI203" s="114">
        <f t="shared" si="861"/>
        <v>0</v>
      </c>
      <c r="CJ203" s="114">
        <f t="shared" si="862"/>
        <v>0</v>
      </c>
      <c r="CK203" s="114">
        <f t="shared" si="863"/>
        <v>0</v>
      </c>
      <c r="CL203" s="114">
        <f t="shared" si="864"/>
        <v>0</v>
      </c>
      <c r="CM203" s="114">
        <f t="shared" si="865"/>
        <v>0</v>
      </c>
      <c r="CN203" s="114">
        <f t="shared" si="866"/>
        <v>0</v>
      </c>
      <c r="CO203" s="114">
        <f t="shared" si="867"/>
        <v>0</v>
      </c>
      <c r="CP203" s="114">
        <f t="shared" si="868"/>
        <v>0</v>
      </c>
      <c r="CQ203" s="114">
        <f t="shared" si="869"/>
        <v>0</v>
      </c>
      <c r="CR203" s="114">
        <f t="shared" si="870"/>
        <v>0</v>
      </c>
      <c r="CS203" s="114">
        <f t="shared" si="871"/>
        <v>0</v>
      </c>
      <c r="CT203" s="114">
        <f t="shared" si="872"/>
        <v>0</v>
      </c>
      <c r="CU203" s="114">
        <f t="shared" si="873"/>
        <v>0</v>
      </c>
      <c r="CV203" s="114">
        <f t="shared" si="874"/>
        <v>0</v>
      </c>
      <c r="CW203" s="114">
        <f t="shared" si="875"/>
        <v>0</v>
      </c>
      <c r="CX203" s="114">
        <f t="shared" si="876"/>
        <v>0</v>
      </c>
      <c r="CY203" s="114">
        <f t="shared" si="877"/>
        <v>0</v>
      </c>
      <c r="CZ203" s="114">
        <f t="shared" si="878"/>
        <v>0</v>
      </c>
      <c r="DA203" s="114">
        <f t="shared" si="879"/>
        <v>0</v>
      </c>
    </row>
    <row r="204" spans="1:105">
      <c r="B204" s="5"/>
      <c r="I204" s="46" t="s">
        <v>526</v>
      </c>
      <c r="M204" s="17"/>
      <c r="O204" s="17"/>
      <c r="Q204" s="17"/>
      <c r="T204" s="163">
        <f>IF(Z204&gt;0,FLOOR(MAX(T$130:T203)+1,1),T203+0.001)</f>
        <v>12.045999999999975</v>
      </c>
      <c r="U204">
        <v>75</v>
      </c>
      <c r="V204" s="110">
        <v>4</v>
      </c>
      <c r="W204" s="110"/>
      <c r="X204" s="110">
        <f t="shared" si="880"/>
        <v>0</v>
      </c>
      <c r="Y204" s="110">
        <f t="shared" si="881"/>
        <v>0</v>
      </c>
      <c r="Z204" s="114">
        <f t="shared" si="882"/>
        <v>0</v>
      </c>
      <c r="AA204" s="114">
        <f t="shared" si="801"/>
        <v>0</v>
      </c>
      <c r="AB204" s="114">
        <f t="shared" si="802"/>
        <v>0</v>
      </c>
      <c r="AC204" s="114">
        <f t="shared" si="803"/>
        <v>0</v>
      </c>
      <c r="AD204" s="114">
        <f t="shared" si="804"/>
        <v>0</v>
      </c>
      <c r="AE204" s="114">
        <f t="shared" si="805"/>
        <v>0</v>
      </c>
      <c r="AF204" s="114">
        <f t="shared" si="806"/>
        <v>0</v>
      </c>
      <c r="AG204" s="114">
        <f t="shared" si="807"/>
        <v>0</v>
      </c>
      <c r="AH204" s="114">
        <f t="shared" si="808"/>
        <v>0</v>
      </c>
      <c r="AI204" s="114">
        <f t="shared" si="809"/>
        <v>0</v>
      </c>
      <c r="AJ204" s="114">
        <f t="shared" si="810"/>
        <v>0</v>
      </c>
      <c r="AK204" s="114">
        <f t="shared" si="811"/>
        <v>0</v>
      </c>
      <c r="AL204" s="114">
        <f t="shared" si="812"/>
        <v>0</v>
      </c>
      <c r="AM204" s="114">
        <f t="shared" si="813"/>
        <v>0</v>
      </c>
      <c r="AN204" s="114">
        <f t="shared" si="814"/>
        <v>0</v>
      </c>
      <c r="AO204" s="114">
        <f t="shared" si="815"/>
        <v>0</v>
      </c>
      <c r="AP204" s="114">
        <f t="shared" si="816"/>
        <v>0</v>
      </c>
      <c r="AQ204" s="114">
        <f t="shared" si="817"/>
        <v>0</v>
      </c>
      <c r="AR204" s="114">
        <f t="shared" si="818"/>
        <v>0</v>
      </c>
      <c r="AS204" s="114">
        <f t="shared" si="819"/>
        <v>0</v>
      </c>
      <c r="AT204" s="114">
        <f t="shared" si="820"/>
        <v>0</v>
      </c>
      <c r="AU204" s="114">
        <f t="shared" si="821"/>
        <v>0</v>
      </c>
      <c r="AV204" s="114">
        <f t="shared" si="822"/>
        <v>0</v>
      </c>
      <c r="AW204" s="114">
        <f t="shared" si="823"/>
        <v>0</v>
      </c>
      <c r="AX204" s="114">
        <f t="shared" si="824"/>
        <v>0</v>
      </c>
      <c r="AY204" s="114">
        <f t="shared" si="825"/>
        <v>0</v>
      </c>
      <c r="AZ204" s="114">
        <f t="shared" si="826"/>
        <v>0</v>
      </c>
      <c r="BA204" s="114">
        <f t="shared" si="827"/>
        <v>0</v>
      </c>
      <c r="BB204" s="114">
        <f t="shared" si="828"/>
        <v>0</v>
      </c>
      <c r="BC204" s="114">
        <f t="shared" si="829"/>
        <v>0</v>
      </c>
      <c r="BD204" s="114">
        <f t="shared" si="830"/>
        <v>0</v>
      </c>
      <c r="BE204" s="114">
        <f t="shared" si="831"/>
        <v>0</v>
      </c>
      <c r="BF204" s="114">
        <f t="shared" si="832"/>
        <v>0</v>
      </c>
      <c r="BG204" s="114">
        <f t="shared" si="833"/>
        <v>0</v>
      </c>
      <c r="BH204" s="114">
        <f t="shared" si="834"/>
        <v>0</v>
      </c>
      <c r="BI204" s="114">
        <f t="shared" si="835"/>
        <v>0</v>
      </c>
      <c r="BJ204" s="114">
        <f t="shared" si="836"/>
        <v>0</v>
      </c>
      <c r="BK204" s="114">
        <f t="shared" si="837"/>
        <v>0</v>
      </c>
      <c r="BL204" s="114">
        <f t="shared" si="838"/>
        <v>0</v>
      </c>
      <c r="BM204" s="114">
        <f t="shared" si="839"/>
        <v>0</v>
      </c>
      <c r="BN204" s="114">
        <f t="shared" si="840"/>
        <v>0</v>
      </c>
      <c r="BO204" s="114">
        <f t="shared" si="841"/>
        <v>0</v>
      </c>
      <c r="BP204" s="114">
        <f t="shared" si="842"/>
        <v>0</v>
      </c>
      <c r="BQ204" s="114">
        <f t="shared" si="843"/>
        <v>0</v>
      </c>
      <c r="BR204" s="114">
        <f t="shared" si="844"/>
        <v>0</v>
      </c>
      <c r="BS204" s="114">
        <f t="shared" si="845"/>
        <v>0</v>
      </c>
      <c r="BT204" s="114">
        <f t="shared" si="846"/>
        <v>0</v>
      </c>
      <c r="BU204" s="114">
        <f t="shared" si="847"/>
        <v>0</v>
      </c>
      <c r="BV204" s="114">
        <f t="shared" si="848"/>
        <v>0</v>
      </c>
      <c r="BW204" s="114">
        <f t="shared" si="849"/>
        <v>0</v>
      </c>
      <c r="BX204" s="114">
        <f t="shared" si="850"/>
        <v>0</v>
      </c>
      <c r="BY204" s="114">
        <f t="shared" si="851"/>
        <v>0</v>
      </c>
      <c r="BZ204" s="114">
        <f t="shared" si="852"/>
        <v>0</v>
      </c>
      <c r="CA204" s="114">
        <f t="shared" si="853"/>
        <v>0</v>
      </c>
      <c r="CB204" s="114">
        <f t="shared" si="854"/>
        <v>0</v>
      </c>
      <c r="CC204" s="114">
        <f t="shared" si="855"/>
        <v>0</v>
      </c>
      <c r="CD204" s="114">
        <f t="shared" si="856"/>
        <v>0</v>
      </c>
      <c r="CE204" s="114">
        <f t="shared" si="857"/>
        <v>0</v>
      </c>
      <c r="CF204" s="114">
        <f t="shared" si="858"/>
        <v>0</v>
      </c>
      <c r="CG204" s="114">
        <f t="shared" si="859"/>
        <v>0</v>
      </c>
      <c r="CH204" s="114">
        <f t="shared" si="860"/>
        <v>0</v>
      </c>
      <c r="CI204" s="114">
        <f t="shared" si="861"/>
        <v>0</v>
      </c>
      <c r="CJ204" s="114">
        <f t="shared" si="862"/>
        <v>0</v>
      </c>
      <c r="CK204" s="114">
        <f t="shared" si="863"/>
        <v>0</v>
      </c>
      <c r="CL204" s="114">
        <f t="shared" si="864"/>
        <v>0</v>
      </c>
      <c r="CM204" s="114">
        <f t="shared" si="865"/>
        <v>0</v>
      </c>
      <c r="CN204" s="114">
        <f t="shared" si="866"/>
        <v>0</v>
      </c>
      <c r="CO204" s="114">
        <f t="shared" si="867"/>
        <v>0</v>
      </c>
      <c r="CP204" s="114">
        <f t="shared" si="868"/>
        <v>0</v>
      </c>
      <c r="CQ204" s="114">
        <f t="shared" si="869"/>
        <v>0</v>
      </c>
      <c r="CR204" s="114">
        <f t="shared" si="870"/>
        <v>0</v>
      </c>
      <c r="CS204" s="114">
        <f t="shared" si="871"/>
        <v>0</v>
      </c>
      <c r="CT204" s="114">
        <f t="shared" si="872"/>
        <v>0</v>
      </c>
      <c r="CU204" s="114">
        <f t="shared" si="873"/>
        <v>0</v>
      </c>
      <c r="CV204" s="114">
        <f t="shared" si="874"/>
        <v>0</v>
      </c>
      <c r="CW204" s="114">
        <f t="shared" si="875"/>
        <v>0</v>
      </c>
      <c r="CX204" s="114">
        <f t="shared" si="876"/>
        <v>0</v>
      </c>
      <c r="CY204" s="114">
        <f t="shared" si="877"/>
        <v>0</v>
      </c>
      <c r="CZ204" s="114">
        <f t="shared" si="878"/>
        <v>0</v>
      </c>
      <c r="DA204" s="114">
        <f t="shared" si="879"/>
        <v>0</v>
      </c>
    </row>
    <row r="205" spans="1:105">
      <c r="B205" s="5"/>
      <c r="I205" s="46" t="s">
        <v>515</v>
      </c>
      <c r="J205">
        <f>J193+K193+L193+M193+N193+O193+MAX(S130:S159)</f>
        <v>14</v>
      </c>
      <c r="M205" s="17"/>
      <c r="O205" s="17"/>
      <c r="Q205" s="17"/>
      <c r="T205" s="163">
        <f>IF(Z205&gt;0,FLOOR(MAX(T$130:T204)+1,1),T204+0.001)</f>
        <v>12.046999999999974</v>
      </c>
      <c r="U205">
        <v>76</v>
      </c>
      <c r="V205" s="110">
        <v>4</v>
      </c>
      <c r="W205" s="110"/>
      <c r="X205" s="110">
        <f t="shared" si="880"/>
        <v>0</v>
      </c>
      <c r="Y205" s="110">
        <f t="shared" si="881"/>
        <v>0</v>
      </c>
      <c r="Z205" s="114">
        <f t="shared" si="882"/>
        <v>0</v>
      </c>
      <c r="AA205" s="114">
        <f t="shared" si="801"/>
        <v>0</v>
      </c>
      <c r="AB205" s="114">
        <f t="shared" si="802"/>
        <v>0</v>
      </c>
      <c r="AC205" s="114">
        <f t="shared" si="803"/>
        <v>0</v>
      </c>
      <c r="AD205" s="114">
        <f t="shared" si="804"/>
        <v>0</v>
      </c>
      <c r="AE205" s="114">
        <f t="shared" si="805"/>
        <v>0</v>
      </c>
      <c r="AF205" s="114">
        <f t="shared" si="806"/>
        <v>0</v>
      </c>
      <c r="AG205" s="114">
        <f t="shared" si="807"/>
        <v>0</v>
      </c>
      <c r="AH205" s="114">
        <f t="shared" si="808"/>
        <v>0</v>
      </c>
      <c r="AI205" s="114">
        <f t="shared" si="809"/>
        <v>0</v>
      </c>
      <c r="AJ205" s="114">
        <f t="shared" si="810"/>
        <v>0</v>
      </c>
      <c r="AK205" s="114">
        <f t="shared" si="811"/>
        <v>0</v>
      </c>
      <c r="AL205" s="114">
        <f t="shared" si="812"/>
        <v>0</v>
      </c>
      <c r="AM205" s="114">
        <f t="shared" si="813"/>
        <v>0</v>
      </c>
      <c r="AN205" s="114">
        <f t="shared" si="814"/>
        <v>0</v>
      </c>
      <c r="AO205" s="114">
        <f t="shared" si="815"/>
        <v>0</v>
      </c>
      <c r="AP205" s="114">
        <f t="shared" si="816"/>
        <v>0</v>
      </c>
      <c r="AQ205" s="114">
        <f t="shared" si="817"/>
        <v>0</v>
      </c>
      <c r="AR205" s="114">
        <f t="shared" si="818"/>
        <v>0</v>
      </c>
      <c r="AS205" s="114">
        <f t="shared" si="819"/>
        <v>0</v>
      </c>
      <c r="AT205" s="114">
        <f t="shared" si="820"/>
        <v>0</v>
      </c>
      <c r="AU205" s="114">
        <f t="shared" si="821"/>
        <v>0</v>
      </c>
      <c r="AV205" s="114">
        <f t="shared" si="822"/>
        <v>0</v>
      </c>
      <c r="AW205" s="114">
        <f t="shared" si="823"/>
        <v>0</v>
      </c>
      <c r="AX205" s="114">
        <f t="shared" si="824"/>
        <v>0</v>
      </c>
      <c r="AY205" s="114">
        <f t="shared" si="825"/>
        <v>0</v>
      </c>
      <c r="AZ205" s="114">
        <f t="shared" si="826"/>
        <v>0</v>
      </c>
      <c r="BA205" s="114">
        <f t="shared" si="827"/>
        <v>0</v>
      </c>
      <c r="BB205" s="114">
        <f t="shared" si="828"/>
        <v>0</v>
      </c>
      <c r="BC205" s="114">
        <f t="shared" si="829"/>
        <v>0</v>
      </c>
      <c r="BD205" s="114">
        <f t="shared" si="830"/>
        <v>0</v>
      </c>
      <c r="BE205" s="114">
        <f t="shared" si="831"/>
        <v>0</v>
      </c>
      <c r="BF205" s="114">
        <f t="shared" si="832"/>
        <v>0</v>
      </c>
      <c r="BG205" s="114">
        <f t="shared" si="833"/>
        <v>0</v>
      </c>
      <c r="BH205" s="114">
        <f t="shared" si="834"/>
        <v>0</v>
      </c>
      <c r="BI205" s="114">
        <f t="shared" si="835"/>
        <v>0</v>
      </c>
      <c r="BJ205" s="114">
        <f t="shared" si="836"/>
        <v>0</v>
      </c>
      <c r="BK205" s="114">
        <f t="shared" si="837"/>
        <v>0</v>
      </c>
      <c r="BL205" s="114">
        <f t="shared" si="838"/>
        <v>0</v>
      </c>
      <c r="BM205" s="114">
        <f t="shared" si="839"/>
        <v>0</v>
      </c>
      <c r="BN205" s="114">
        <f t="shared" si="840"/>
        <v>0</v>
      </c>
      <c r="BO205" s="114">
        <f t="shared" si="841"/>
        <v>0</v>
      </c>
      <c r="BP205" s="114">
        <f t="shared" si="842"/>
        <v>0</v>
      </c>
      <c r="BQ205" s="114">
        <f t="shared" si="843"/>
        <v>0</v>
      </c>
      <c r="BR205" s="114">
        <f t="shared" si="844"/>
        <v>0</v>
      </c>
      <c r="BS205" s="114">
        <f t="shared" si="845"/>
        <v>0</v>
      </c>
      <c r="BT205" s="114">
        <f t="shared" si="846"/>
        <v>0</v>
      </c>
      <c r="BU205" s="114">
        <f t="shared" si="847"/>
        <v>0</v>
      </c>
      <c r="BV205" s="114">
        <f t="shared" si="848"/>
        <v>0</v>
      </c>
      <c r="BW205" s="114">
        <f t="shared" si="849"/>
        <v>0</v>
      </c>
      <c r="BX205" s="114">
        <f t="shared" si="850"/>
        <v>0</v>
      </c>
      <c r="BY205" s="114">
        <f t="shared" si="851"/>
        <v>0</v>
      </c>
      <c r="BZ205" s="114">
        <f t="shared" si="852"/>
        <v>0</v>
      </c>
      <c r="CA205" s="114">
        <f t="shared" si="853"/>
        <v>0</v>
      </c>
      <c r="CB205" s="114">
        <f t="shared" si="854"/>
        <v>0</v>
      </c>
      <c r="CC205" s="114">
        <f t="shared" si="855"/>
        <v>0</v>
      </c>
      <c r="CD205" s="114">
        <f t="shared" si="856"/>
        <v>0</v>
      </c>
      <c r="CE205" s="114">
        <f t="shared" si="857"/>
        <v>0</v>
      </c>
      <c r="CF205" s="114">
        <f t="shared" si="858"/>
        <v>0</v>
      </c>
      <c r="CG205" s="114">
        <f t="shared" si="859"/>
        <v>0</v>
      </c>
      <c r="CH205" s="114">
        <f t="shared" si="860"/>
        <v>0</v>
      </c>
      <c r="CI205" s="114">
        <f t="shared" si="861"/>
        <v>0</v>
      </c>
      <c r="CJ205" s="114">
        <f t="shared" si="862"/>
        <v>0</v>
      </c>
      <c r="CK205" s="114">
        <f t="shared" si="863"/>
        <v>0</v>
      </c>
      <c r="CL205" s="114">
        <f t="shared" si="864"/>
        <v>0</v>
      </c>
      <c r="CM205" s="114">
        <f t="shared" si="865"/>
        <v>0</v>
      </c>
      <c r="CN205" s="114">
        <f t="shared" si="866"/>
        <v>0</v>
      </c>
      <c r="CO205" s="114">
        <f t="shared" si="867"/>
        <v>0</v>
      </c>
      <c r="CP205" s="114">
        <f t="shared" si="868"/>
        <v>0</v>
      </c>
      <c r="CQ205" s="114">
        <f t="shared" si="869"/>
        <v>0</v>
      </c>
      <c r="CR205" s="114">
        <f t="shared" si="870"/>
        <v>0</v>
      </c>
      <c r="CS205" s="114">
        <f t="shared" si="871"/>
        <v>0</v>
      </c>
      <c r="CT205" s="114">
        <f t="shared" si="872"/>
        <v>0</v>
      </c>
      <c r="CU205" s="114">
        <f t="shared" si="873"/>
        <v>0</v>
      </c>
      <c r="CV205" s="114">
        <f t="shared" si="874"/>
        <v>0</v>
      </c>
      <c r="CW205" s="114">
        <f t="shared" si="875"/>
        <v>0</v>
      </c>
      <c r="CX205" s="114">
        <f t="shared" si="876"/>
        <v>0</v>
      </c>
      <c r="CY205" s="114">
        <f t="shared" si="877"/>
        <v>0</v>
      </c>
      <c r="CZ205" s="114">
        <f t="shared" si="878"/>
        <v>0</v>
      </c>
      <c r="DA205" s="114">
        <f t="shared" si="879"/>
        <v>0</v>
      </c>
    </row>
    <row r="206" spans="1:105">
      <c r="B206" s="5"/>
      <c r="I206" s="46" t="s">
        <v>527</v>
      </c>
      <c r="J206">
        <f>J202</f>
        <v>11</v>
      </c>
      <c r="M206" s="17"/>
      <c r="O206" s="17"/>
      <c r="Q206" s="17"/>
      <c r="T206" s="163">
        <f>IF(Z206&gt;0,FLOOR(MAX(T$130:T205)+1,1),T205+0.001)</f>
        <v>12.047999999999973</v>
      </c>
      <c r="U206">
        <v>77</v>
      </c>
      <c r="V206" s="110">
        <v>4</v>
      </c>
      <c r="W206" s="110"/>
      <c r="X206" s="110">
        <f t="shared" si="880"/>
        <v>0</v>
      </c>
      <c r="Y206" s="110">
        <f t="shared" si="881"/>
        <v>0</v>
      </c>
      <c r="Z206" s="114">
        <f t="shared" si="882"/>
        <v>0</v>
      </c>
      <c r="AA206" s="114">
        <f t="shared" si="801"/>
        <v>0</v>
      </c>
      <c r="AB206" s="114">
        <f t="shared" si="802"/>
        <v>0</v>
      </c>
      <c r="AC206" s="114">
        <f t="shared" si="803"/>
        <v>0</v>
      </c>
      <c r="AD206" s="114">
        <f t="shared" si="804"/>
        <v>0</v>
      </c>
      <c r="AE206" s="114">
        <f t="shared" si="805"/>
        <v>0</v>
      </c>
      <c r="AF206" s="114">
        <f t="shared" si="806"/>
        <v>0</v>
      </c>
      <c r="AG206" s="114">
        <f t="shared" si="807"/>
        <v>0</v>
      </c>
      <c r="AH206" s="114">
        <f t="shared" si="808"/>
        <v>0</v>
      </c>
      <c r="AI206" s="114">
        <f t="shared" si="809"/>
        <v>0</v>
      </c>
      <c r="AJ206" s="114">
        <f t="shared" si="810"/>
        <v>0</v>
      </c>
      <c r="AK206" s="114">
        <f t="shared" si="811"/>
        <v>0</v>
      </c>
      <c r="AL206" s="114">
        <f t="shared" si="812"/>
        <v>0</v>
      </c>
      <c r="AM206" s="114">
        <f t="shared" si="813"/>
        <v>0</v>
      </c>
      <c r="AN206" s="114">
        <f t="shared" si="814"/>
        <v>0</v>
      </c>
      <c r="AO206" s="114">
        <f t="shared" si="815"/>
        <v>0</v>
      </c>
      <c r="AP206" s="114">
        <f t="shared" si="816"/>
        <v>0</v>
      </c>
      <c r="AQ206" s="114">
        <f t="shared" si="817"/>
        <v>0</v>
      </c>
      <c r="AR206" s="114">
        <f t="shared" si="818"/>
        <v>0</v>
      </c>
      <c r="AS206" s="114">
        <f t="shared" si="819"/>
        <v>0</v>
      </c>
      <c r="AT206" s="114">
        <f t="shared" si="820"/>
        <v>0</v>
      </c>
      <c r="AU206" s="114">
        <f t="shared" si="821"/>
        <v>0</v>
      </c>
      <c r="AV206" s="114">
        <f t="shared" si="822"/>
        <v>0</v>
      </c>
      <c r="AW206" s="114">
        <f t="shared" si="823"/>
        <v>0</v>
      </c>
      <c r="AX206" s="114">
        <f t="shared" si="824"/>
        <v>0</v>
      </c>
      <c r="AY206" s="114">
        <f t="shared" si="825"/>
        <v>0</v>
      </c>
      <c r="AZ206" s="114">
        <f t="shared" si="826"/>
        <v>0</v>
      </c>
      <c r="BA206" s="114">
        <f t="shared" si="827"/>
        <v>0</v>
      </c>
      <c r="BB206" s="114">
        <f t="shared" si="828"/>
        <v>0</v>
      </c>
      <c r="BC206" s="114">
        <f t="shared" si="829"/>
        <v>0</v>
      </c>
      <c r="BD206" s="114">
        <f t="shared" si="830"/>
        <v>0</v>
      </c>
      <c r="BE206" s="114">
        <f t="shared" si="831"/>
        <v>0</v>
      </c>
      <c r="BF206" s="114">
        <f t="shared" si="832"/>
        <v>0</v>
      </c>
      <c r="BG206" s="114">
        <f t="shared" si="833"/>
        <v>0</v>
      </c>
      <c r="BH206" s="114">
        <f t="shared" si="834"/>
        <v>0</v>
      </c>
      <c r="BI206" s="114">
        <f t="shared" si="835"/>
        <v>0</v>
      </c>
      <c r="BJ206" s="114">
        <f t="shared" si="836"/>
        <v>0</v>
      </c>
      <c r="BK206" s="114">
        <f t="shared" si="837"/>
        <v>0</v>
      </c>
      <c r="BL206" s="114">
        <f t="shared" si="838"/>
        <v>0</v>
      </c>
      <c r="BM206" s="114">
        <f t="shared" si="839"/>
        <v>0</v>
      </c>
      <c r="BN206" s="114">
        <f t="shared" si="840"/>
        <v>0</v>
      </c>
      <c r="BO206" s="114">
        <f t="shared" si="841"/>
        <v>0</v>
      </c>
      <c r="BP206" s="114">
        <f t="shared" si="842"/>
        <v>0</v>
      </c>
      <c r="BQ206" s="114">
        <f t="shared" si="843"/>
        <v>0</v>
      </c>
      <c r="BR206" s="114">
        <f t="shared" si="844"/>
        <v>0</v>
      </c>
      <c r="BS206" s="114">
        <f t="shared" si="845"/>
        <v>0</v>
      </c>
      <c r="BT206" s="114">
        <f t="shared" si="846"/>
        <v>0</v>
      </c>
      <c r="BU206" s="114">
        <f t="shared" si="847"/>
        <v>0</v>
      </c>
      <c r="BV206" s="114">
        <f t="shared" si="848"/>
        <v>0</v>
      </c>
      <c r="BW206" s="114">
        <f t="shared" si="849"/>
        <v>0</v>
      </c>
      <c r="BX206" s="114">
        <f t="shared" si="850"/>
        <v>0</v>
      </c>
      <c r="BY206" s="114">
        <f t="shared" si="851"/>
        <v>0</v>
      </c>
      <c r="BZ206" s="114">
        <f t="shared" si="852"/>
        <v>0</v>
      </c>
      <c r="CA206" s="114">
        <f t="shared" si="853"/>
        <v>0</v>
      </c>
      <c r="CB206" s="114">
        <f t="shared" si="854"/>
        <v>0</v>
      </c>
      <c r="CC206" s="114">
        <f t="shared" si="855"/>
        <v>0</v>
      </c>
      <c r="CD206" s="114">
        <f t="shared" si="856"/>
        <v>0</v>
      </c>
      <c r="CE206" s="114">
        <f t="shared" si="857"/>
        <v>0</v>
      </c>
      <c r="CF206" s="114">
        <f t="shared" si="858"/>
        <v>0</v>
      </c>
      <c r="CG206" s="114">
        <f t="shared" si="859"/>
        <v>0</v>
      </c>
      <c r="CH206" s="114">
        <f t="shared" si="860"/>
        <v>0</v>
      </c>
      <c r="CI206" s="114">
        <f t="shared" si="861"/>
        <v>0</v>
      </c>
      <c r="CJ206" s="114">
        <f t="shared" si="862"/>
        <v>0</v>
      </c>
      <c r="CK206" s="114">
        <f t="shared" si="863"/>
        <v>0</v>
      </c>
      <c r="CL206" s="114">
        <f t="shared" si="864"/>
        <v>0</v>
      </c>
      <c r="CM206" s="114">
        <f t="shared" si="865"/>
        <v>0</v>
      </c>
      <c r="CN206" s="114">
        <f t="shared" si="866"/>
        <v>0</v>
      </c>
      <c r="CO206" s="114">
        <f t="shared" si="867"/>
        <v>0</v>
      </c>
      <c r="CP206" s="114">
        <f t="shared" si="868"/>
        <v>0</v>
      </c>
      <c r="CQ206" s="114">
        <f t="shared" si="869"/>
        <v>0</v>
      </c>
      <c r="CR206" s="114">
        <f t="shared" si="870"/>
        <v>0</v>
      </c>
      <c r="CS206" s="114">
        <f t="shared" si="871"/>
        <v>0</v>
      </c>
      <c r="CT206" s="114">
        <f t="shared" si="872"/>
        <v>0</v>
      </c>
      <c r="CU206" s="114">
        <f t="shared" si="873"/>
        <v>0</v>
      </c>
      <c r="CV206" s="114">
        <f t="shared" si="874"/>
        <v>0</v>
      </c>
      <c r="CW206" s="114">
        <f t="shared" si="875"/>
        <v>0</v>
      </c>
      <c r="CX206" s="114">
        <f t="shared" si="876"/>
        <v>0</v>
      </c>
      <c r="CY206" s="114">
        <f t="shared" si="877"/>
        <v>0</v>
      </c>
      <c r="CZ206" s="114">
        <f t="shared" si="878"/>
        <v>0</v>
      </c>
      <c r="DA206" s="114">
        <f t="shared" si="879"/>
        <v>0</v>
      </c>
    </row>
    <row r="207" spans="1:105">
      <c r="B207" s="5"/>
      <c r="M207" s="17"/>
      <c r="O207" s="17"/>
      <c r="Q207" s="17"/>
      <c r="T207" s="163">
        <f>IF(Z207&gt;0,FLOOR(MAX(T$130:T206)+1,1),T206+0.001)</f>
        <v>12.048999999999973</v>
      </c>
      <c r="U207">
        <v>78</v>
      </c>
      <c r="V207" s="110">
        <v>4</v>
      </c>
      <c r="W207" s="110"/>
      <c r="X207" s="110">
        <f t="shared" si="880"/>
        <v>0</v>
      </c>
      <c r="Y207" s="110">
        <f t="shared" si="881"/>
        <v>0</v>
      </c>
      <c r="Z207" s="114">
        <f t="shared" si="882"/>
        <v>0</v>
      </c>
      <c r="AA207" s="114">
        <f t="shared" si="801"/>
        <v>0</v>
      </c>
      <c r="AB207" s="114">
        <f t="shared" si="802"/>
        <v>0</v>
      </c>
      <c r="AC207" s="114">
        <f t="shared" si="803"/>
        <v>0</v>
      </c>
      <c r="AD207" s="114">
        <f t="shared" si="804"/>
        <v>0</v>
      </c>
      <c r="AE207" s="114">
        <f t="shared" si="805"/>
        <v>0</v>
      </c>
      <c r="AF207" s="114">
        <f t="shared" si="806"/>
        <v>0</v>
      </c>
      <c r="AG207" s="114">
        <f t="shared" si="807"/>
        <v>0</v>
      </c>
      <c r="AH207" s="114">
        <f t="shared" si="808"/>
        <v>0</v>
      </c>
      <c r="AI207" s="114">
        <f t="shared" si="809"/>
        <v>0</v>
      </c>
      <c r="AJ207" s="114">
        <f t="shared" si="810"/>
        <v>0</v>
      </c>
      <c r="AK207" s="114">
        <f t="shared" si="811"/>
        <v>0</v>
      </c>
      <c r="AL207" s="114">
        <f t="shared" si="812"/>
        <v>0</v>
      </c>
      <c r="AM207" s="114">
        <f t="shared" si="813"/>
        <v>0</v>
      </c>
      <c r="AN207" s="114">
        <f t="shared" si="814"/>
        <v>0</v>
      </c>
      <c r="AO207" s="114">
        <f t="shared" si="815"/>
        <v>0</v>
      </c>
      <c r="AP207" s="114">
        <f t="shared" si="816"/>
        <v>0</v>
      </c>
      <c r="AQ207" s="114">
        <f t="shared" si="817"/>
        <v>0</v>
      </c>
      <c r="AR207" s="114">
        <f t="shared" si="818"/>
        <v>0</v>
      </c>
      <c r="AS207" s="114">
        <f t="shared" si="819"/>
        <v>0</v>
      </c>
      <c r="AT207" s="114">
        <f t="shared" si="820"/>
        <v>0</v>
      </c>
      <c r="AU207" s="114">
        <f t="shared" si="821"/>
        <v>0</v>
      </c>
      <c r="AV207" s="114">
        <f t="shared" si="822"/>
        <v>0</v>
      </c>
      <c r="AW207" s="114">
        <f t="shared" si="823"/>
        <v>0</v>
      </c>
      <c r="AX207" s="114">
        <f t="shared" si="824"/>
        <v>0</v>
      </c>
      <c r="AY207" s="114">
        <f t="shared" si="825"/>
        <v>0</v>
      </c>
      <c r="AZ207" s="114">
        <f t="shared" si="826"/>
        <v>0</v>
      </c>
      <c r="BA207" s="114">
        <f t="shared" si="827"/>
        <v>0</v>
      </c>
      <c r="BB207" s="114">
        <f t="shared" si="828"/>
        <v>0</v>
      </c>
      <c r="BC207" s="114">
        <f t="shared" si="829"/>
        <v>0</v>
      </c>
      <c r="BD207" s="114">
        <f t="shared" si="830"/>
        <v>0</v>
      </c>
      <c r="BE207" s="114">
        <f t="shared" si="831"/>
        <v>0</v>
      </c>
      <c r="BF207" s="114">
        <f t="shared" si="832"/>
        <v>0</v>
      </c>
      <c r="BG207" s="114">
        <f t="shared" si="833"/>
        <v>0</v>
      </c>
      <c r="BH207" s="114">
        <f t="shared" si="834"/>
        <v>0</v>
      </c>
      <c r="BI207" s="114">
        <f t="shared" si="835"/>
        <v>0</v>
      </c>
      <c r="BJ207" s="114">
        <f t="shared" si="836"/>
        <v>0</v>
      </c>
      <c r="BK207" s="114">
        <f t="shared" si="837"/>
        <v>0</v>
      </c>
      <c r="BL207" s="114">
        <f t="shared" si="838"/>
        <v>0</v>
      </c>
      <c r="BM207" s="114">
        <f t="shared" si="839"/>
        <v>0</v>
      </c>
      <c r="BN207" s="114">
        <f t="shared" si="840"/>
        <v>0</v>
      </c>
      <c r="BO207" s="114">
        <f t="shared" si="841"/>
        <v>0</v>
      </c>
      <c r="BP207" s="114">
        <f t="shared" si="842"/>
        <v>0</v>
      </c>
      <c r="BQ207" s="114">
        <f t="shared" si="843"/>
        <v>0</v>
      </c>
      <c r="BR207" s="114">
        <f t="shared" si="844"/>
        <v>0</v>
      </c>
      <c r="BS207" s="114">
        <f t="shared" si="845"/>
        <v>0</v>
      </c>
      <c r="BT207" s="114">
        <f t="shared" si="846"/>
        <v>0</v>
      </c>
      <c r="BU207" s="114">
        <f t="shared" si="847"/>
        <v>0</v>
      </c>
      <c r="BV207" s="114">
        <f t="shared" si="848"/>
        <v>0</v>
      </c>
      <c r="BW207" s="114">
        <f t="shared" si="849"/>
        <v>0</v>
      </c>
      <c r="BX207" s="114">
        <f t="shared" si="850"/>
        <v>0</v>
      </c>
      <c r="BY207" s="114">
        <f t="shared" si="851"/>
        <v>0</v>
      </c>
      <c r="BZ207" s="114">
        <f t="shared" si="852"/>
        <v>0</v>
      </c>
      <c r="CA207" s="114">
        <f t="shared" si="853"/>
        <v>0</v>
      </c>
      <c r="CB207" s="114">
        <f t="shared" si="854"/>
        <v>0</v>
      </c>
      <c r="CC207" s="114">
        <f t="shared" si="855"/>
        <v>0</v>
      </c>
      <c r="CD207" s="114">
        <f t="shared" si="856"/>
        <v>0</v>
      </c>
      <c r="CE207" s="114">
        <f t="shared" si="857"/>
        <v>0</v>
      </c>
      <c r="CF207" s="114">
        <f t="shared" si="858"/>
        <v>0</v>
      </c>
      <c r="CG207" s="114">
        <f t="shared" si="859"/>
        <v>0</v>
      </c>
      <c r="CH207" s="114">
        <f t="shared" si="860"/>
        <v>0</v>
      </c>
      <c r="CI207" s="114">
        <f t="shared" si="861"/>
        <v>0</v>
      </c>
      <c r="CJ207" s="114">
        <f t="shared" si="862"/>
        <v>0</v>
      </c>
      <c r="CK207" s="114">
        <f t="shared" si="863"/>
        <v>0</v>
      </c>
      <c r="CL207" s="114">
        <f t="shared" si="864"/>
        <v>0</v>
      </c>
      <c r="CM207" s="114">
        <f t="shared" si="865"/>
        <v>0</v>
      </c>
      <c r="CN207" s="114">
        <f t="shared" si="866"/>
        <v>0</v>
      </c>
      <c r="CO207" s="114">
        <f t="shared" si="867"/>
        <v>0</v>
      </c>
      <c r="CP207" s="114">
        <f t="shared" si="868"/>
        <v>0</v>
      </c>
      <c r="CQ207" s="114">
        <f t="shared" si="869"/>
        <v>0</v>
      </c>
      <c r="CR207" s="114">
        <f t="shared" si="870"/>
        <v>0</v>
      </c>
      <c r="CS207" s="114">
        <f t="shared" si="871"/>
        <v>0</v>
      </c>
      <c r="CT207" s="114">
        <f t="shared" si="872"/>
        <v>0</v>
      </c>
      <c r="CU207" s="114">
        <f t="shared" si="873"/>
        <v>0</v>
      </c>
      <c r="CV207" s="114">
        <f t="shared" si="874"/>
        <v>0</v>
      </c>
      <c r="CW207" s="114">
        <f t="shared" si="875"/>
        <v>0</v>
      </c>
      <c r="CX207" s="114">
        <f t="shared" si="876"/>
        <v>0</v>
      </c>
      <c r="CY207" s="114">
        <f t="shared" si="877"/>
        <v>0</v>
      </c>
      <c r="CZ207" s="114">
        <f t="shared" si="878"/>
        <v>0</v>
      </c>
      <c r="DA207" s="114">
        <f t="shared" si="879"/>
        <v>0</v>
      </c>
    </row>
    <row r="208" spans="1:105">
      <c r="B208" s="5"/>
      <c r="J208" s="46" t="s">
        <v>656</v>
      </c>
      <c r="K208" s="46" t="s">
        <v>658</v>
      </c>
      <c r="M208" s="17"/>
      <c r="O208" s="17"/>
      <c r="Q208" s="17"/>
      <c r="T208" s="163">
        <f>IF(Z208&gt;0,FLOOR(MAX(T$130:T207)+1,1),T207+0.001)</f>
        <v>12.049999999999972</v>
      </c>
      <c r="U208">
        <v>79</v>
      </c>
      <c r="V208" s="110">
        <v>4</v>
      </c>
      <c r="W208" s="110"/>
      <c r="X208" s="110">
        <f t="shared" si="880"/>
        <v>0</v>
      </c>
      <c r="Y208" s="110">
        <f t="shared" si="881"/>
        <v>0</v>
      </c>
      <c r="Z208" s="114">
        <f t="shared" si="882"/>
        <v>0</v>
      </c>
      <c r="AA208" s="114">
        <f t="shared" si="801"/>
        <v>0</v>
      </c>
      <c r="AB208" s="114">
        <f t="shared" si="802"/>
        <v>0</v>
      </c>
      <c r="AC208" s="114">
        <f t="shared" si="803"/>
        <v>0</v>
      </c>
      <c r="AD208" s="114">
        <f t="shared" si="804"/>
        <v>0</v>
      </c>
      <c r="AE208" s="114">
        <f t="shared" si="805"/>
        <v>0</v>
      </c>
      <c r="AF208" s="114">
        <f t="shared" si="806"/>
        <v>0</v>
      </c>
      <c r="AG208" s="114">
        <f t="shared" si="807"/>
        <v>0</v>
      </c>
      <c r="AH208" s="114">
        <f t="shared" si="808"/>
        <v>0</v>
      </c>
      <c r="AI208" s="114">
        <f t="shared" si="809"/>
        <v>0</v>
      </c>
      <c r="AJ208" s="114">
        <f t="shared" si="810"/>
        <v>0</v>
      </c>
      <c r="AK208" s="114">
        <f t="shared" si="811"/>
        <v>0</v>
      </c>
      <c r="AL208" s="114">
        <f t="shared" si="812"/>
        <v>0</v>
      </c>
      <c r="AM208" s="114">
        <f t="shared" si="813"/>
        <v>0</v>
      </c>
      <c r="AN208" s="114">
        <f t="shared" si="814"/>
        <v>0</v>
      </c>
      <c r="AO208" s="114">
        <f t="shared" si="815"/>
        <v>0</v>
      </c>
      <c r="AP208" s="114">
        <f t="shared" si="816"/>
        <v>0</v>
      </c>
      <c r="AQ208" s="114">
        <f t="shared" si="817"/>
        <v>0</v>
      </c>
      <c r="AR208" s="114">
        <f t="shared" si="818"/>
        <v>0</v>
      </c>
      <c r="AS208" s="114">
        <f t="shared" si="819"/>
        <v>0</v>
      </c>
      <c r="AT208" s="114">
        <f t="shared" si="820"/>
        <v>0</v>
      </c>
      <c r="AU208" s="114">
        <f t="shared" si="821"/>
        <v>0</v>
      </c>
      <c r="AV208" s="114">
        <f t="shared" si="822"/>
        <v>0</v>
      </c>
      <c r="AW208" s="114">
        <f t="shared" si="823"/>
        <v>0</v>
      </c>
      <c r="AX208" s="114">
        <f t="shared" si="824"/>
        <v>0</v>
      </c>
      <c r="AY208" s="114">
        <f t="shared" si="825"/>
        <v>0</v>
      </c>
      <c r="AZ208" s="114">
        <f t="shared" si="826"/>
        <v>0</v>
      </c>
      <c r="BA208" s="114">
        <f t="shared" si="827"/>
        <v>0</v>
      </c>
      <c r="BB208" s="114">
        <f t="shared" si="828"/>
        <v>0</v>
      </c>
      <c r="BC208" s="114">
        <f t="shared" si="829"/>
        <v>0</v>
      </c>
      <c r="BD208" s="114">
        <f t="shared" si="830"/>
        <v>0</v>
      </c>
      <c r="BE208" s="114">
        <f t="shared" si="831"/>
        <v>0</v>
      </c>
      <c r="BF208" s="114">
        <f t="shared" si="832"/>
        <v>0</v>
      </c>
      <c r="BG208" s="114">
        <f t="shared" si="833"/>
        <v>0</v>
      </c>
      <c r="BH208" s="114">
        <f t="shared" si="834"/>
        <v>0</v>
      </c>
      <c r="BI208" s="114">
        <f t="shared" si="835"/>
        <v>0</v>
      </c>
      <c r="BJ208" s="114">
        <f t="shared" si="836"/>
        <v>0</v>
      </c>
      <c r="BK208" s="114">
        <f t="shared" si="837"/>
        <v>0</v>
      </c>
      <c r="BL208" s="114">
        <f t="shared" si="838"/>
        <v>0</v>
      </c>
      <c r="BM208" s="114">
        <f t="shared" si="839"/>
        <v>0</v>
      </c>
      <c r="BN208" s="114">
        <f t="shared" si="840"/>
        <v>0</v>
      </c>
      <c r="BO208" s="114">
        <f t="shared" si="841"/>
        <v>0</v>
      </c>
      <c r="BP208" s="114">
        <f t="shared" si="842"/>
        <v>0</v>
      </c>
      <c r="BQ208" s="114">
        <f t="shared" si="843"/>
        <v>0</v>
      </c>
      <c r="BR208" s="114">
        <f t="shared" si="844"/>
        <v>0</v>
      </c>
      <c r="BS208" s="114">
        <f t="shared" si="845"/>
        <v>0</v>
      </c>
      <c r="BT208" s="114">
        <f t="shared" si="846"/>
        <v>0</v>
      </c>
      <c r="BU208" s="114">
        <f t="shared" si="847"/>
        <v>0</v>
      </c>
      <c r="BV208" s="114">
        <f t="shared" si="848"/>
        <v>0</v>
      </c>
      <c r="BW208" s="114">
        <f t="shared" si="849"/>
        <v>0</v>
      </c>
      <c r="BX208" s="114">
        <f t="shared" si="850"/>
        <v>0</v>
      </c>
      <c r="BY208" s="114">
        <f t="shared" si="851"/>
        <v>0</v>
      </c>
      <c r="BZ208" s="114">
        <f t="shared" si="852"/>
        <v>0</v>
      </c>
      <c r="CA208" s="114">
        <f t="shared" si="853"/>
        <v>0</v>
      </c>
      <c r="CB208" s="114">
        <f t="shared" si="854"/>
        <v>0</v>
      </c>
      <c r="CC208" s="114">
        <f t="shared" si="855"/>
        <v>0</v>
      </c>
      <c r="CD208" s="114">
        <f t="shared" si="856"/>
        <v>0</v>
      </c>
      <c r="CE208" s="114">
        <f t="shared" si="857"/>
        <v>0</v>
      </c>
      <c r="CF208" s="114">
        <f t="shared" si="858"/>
        <v>0</v>
      </c>
      <c r="CG208" s="114">
        <f t="shared" si="859"/>
        <v>0</v>
      </c>
      <c r="CH208" s="114">
        <f t="shared" si="860"/>
        <v>0</v>
      </c>
      <c r="CI208" s="114">
        <f t="shared" si="861"/>
        <v>0</v>
      </c>
      <c r="CJ208" s="114">
        <f t="shared" si="862"/>
        <v>0</v>
      </c>
      <c r="CK208" s="114">
        <f t="shared" si="863"/>
        <v>0</v>
      </c>
      <c r="CL208" s="114">
        <f t="shared" si="864"/>
        <v>0</v>
      </c>
      <c r="CM208" s="114">
        <f t="shared" si="865"/>
        <v>0</v>
      </c>
      <c r="CN208" s="114">
        <f t="shared" si="866"/>
        <v>0</v>
      </c>
      <c r="CO208" s="114">
        <f t="shared" si="867"/>
        <v>0</v>
      </c>
      <c r="CP208" s="114">
        <f t="shared" si="868"/>
        <v>0</v>
      </c>
      <c r="CQ208" s="114">
        <f t="shared" si="869"/>
        <v>0</v>
      </c>
      <c r="CR208" s="114">
        <f t="shared" si="870"/>
        <v>0</v>
      </c>
      <c r="CS208" s="114">
        <f t="shared" si="871"/>
        <v>0</v>
      </c>
      <c r="CT208" s="114">
        <f t="shared" si="872"/>
        <v>0</v>
      </c>
      <c r="CU208" s="114">
        <f t="shared" si="873"/>
        <v>0</v>
      </c>
      <c r="CV208" s="114">
        <f t="shared" si="874"/>
        <v>0</v>
      </c>
      <c r="CW208" s="114">
        <f t="shared" si="875"/>
        <v>0</v>
      </c>
      <c r="CX208" s="114">
        <f t="shared" si="876"/>
        <v>0</v>
      </c>
      <c r="CY208" s="114">
        <f t="shared" si="877"/>
        <v>0</v>
      </c>
      <c r="CZ208" s="114">
        <f t="shared" si="878"/>
        <v>0</v>
      </c>
      <c r="DA208" s="114">
        <f t="shared" si="879"/>
        <v>0</v>
      </c>
    </row>
    <row r="209" spans="2:105">
      <c r="B209" s="5"/>
      <c r="I209">
        <v>1</v>
      </c>
      <c r="J209">
        <f t="shared" ref="J209:J238" si="884">IF(P163=2,"LH10mm",IF(P163&gt;2,"LH40mm",IF(Q163=2,"RH10mm",IF(Q163&gt;2,"RH40mm",0))))</f>
        <v>0</v>
      </c>
      <c r="K209">
        <f t="shared" ref="K209:K213" si="885">IF(P163=2,VLOOKUP(S130,$R$111:$W$119,5),IF(P163=3,M130-VLOOKUP(S130,$R$111:$W$119,5),IF(Q163=2,M130-VLOOKUP(S130,$R$111:$W$119,6),IF(Q163=3,VLOOKUP(S130,$R$111:$W$119,6),0))))</f>
        <v>0</v>
      </c>
      <c r="M209" s="17"/>
      <c r="O209" s="17"/>
      <c r="Q209" s="17"/>
      <c r="T209" s="163">
        <f>IF(Z209&gt;0,FLOOR(MAX(T$130:T208)+1,1),T208+0.001)</f>
        <v>12.050999999999972</v>
      </c>
      <c r="U209">
        <v>80</v>
      </c>
      <c r="V209" s="110">
        <v>4</v>
      </c>
      <c r="W209" s="110"/>
      <c r="X209" s="110">
        <f t="shared" si="880"/>
        <v>0</v>
      </c>
      <c r="Y209" s="110">
        <f t="shared" si="881"/>
        <v>0</v>
      </c>
      <c r="Z209" s="114">
        <f t="shared" si="882"/>
        <v>0</v>
      </c>
      <c r="AA209" s="114">
        <f t="shared" si="801"/>
        <v>0</v>
      </c>
      <c r="AB209" s="114">
        <f t="shared" si="802"/>
        <v>0</v>
      </c>
      <c r="AC209" s="114">
        <f t="shared" si="803"/>
        <v>0</v>
      </c>
      <c r="AD209" s="114">
        <f t="shared" si="804"/>
        <v>0</v>
      </c>
      <c r="AE209" s="114">
        <f t="shared" si="805"/>
        <v>0</v>
      </c>
      <c r="AF209" s="114">
        <f t="shared" si="806"/>
        <v>0</v>
      </c>
      <c r="AG209" s="114">
        <f t="shared" si="807"/>
        <v>0</v>
      </c>
      <c r="AH209" s="114">
        <f t="shared" si="808"/>
        <v>0</v>
      </c>
      <c r="AI209" s="114">
        <f t="shared" si="809"/>
        <v>0</v>
      </c>
      <c r="AJ209" s="114">
        <f t="shared" si="810"/>
        <v>0</v>
      </c>
      <c r="AK209" s="114">
        <f t="shared" si="811"/>
        <v>0</v>
      </c>
      <c r="AL209" s="114">
        <f t="shared" si="812"/>
        <v>0</v>
      </c>
      <c r="AM209" s="114">
        <f t="shared" si="813"/>
        <v>0</v>
      </c>
      <c r="AN209" s="114">
        <f t="shared" si="814"/>
        <v>0</v>
      </c>
      <c r="AO209" s="114">
        <f t="shared" si="815"/>
        <v>0</v>
      </c>
      <c r="AP209" s="114">
        <f t="shared" si="816"/>
        <v>0</v>
      </c>
      <c r="AQ209" s="114">
        <f t="shared" si="817"/>
        <v>0</v>
      </c>
      <c r="AR209" s="114">
        <f t="shared" si="818"/>
        <v>0</v>
      </c>
      <c r="AS209" s="114">
        <f t="shared" si="819"/>
        <v>0</v>
      </c>
      <c r="AT209" s="114">
        <f t="shared" si="820"/>
        <v>0</v>
      </c>
      <c r="AU209" s="114">
        <f t="shared" si="821"/>
        <v>0</v>
      </c>
      <c r="AV209" s="114">
        <f t="shared" si="822"/>
        <v>0</v>
      </c>
      <c r="AW209" s="114">
        <f t="shared" si="823"/>
        <v>0</v>
      </c>
      <c r="AX209" s="114">
        <f t="shared" si="824"/>
        <v>0</v>
      </c>
      <c r="AY209" s="114">
        <f t="shared" si="825"/>
        <v>0</v>
      </c>
      <c r="AZ209" s="114">
        <f t="shared" si="826"/>
        <v>0</v>
      </c>
      <c r="BA209" s="114">
        <f t="shared" si="827"/>
        <v>0</v>
      </c>
      <c r="BB209" s="114">
        <f t="shared" si="828"/>
        <v>0</v>
      </c>
      <c r="BC209" s="114">
        <f t="shared" si="829"/>
        <v>0</v>
      </c>
      <c r="BD209" s="114">
        <f t="shared" si="830"/>
        <v>0</v>
      </c>
      <c r="BE209" s="114">
        <f t="shared" si="831"/>
        <v>0</v>
      </c>
      <c r="BF209" s="114">
        <f t="shared" si="832"/>
        <v>0</v>
      </c>
      <c r="BG209" s="114">
        <f t="shared" si="833"/>
        <v>0</v>
      </c>
      <c r="BH209" s="114">
        <f t="shared" si="834"/>
        <v>0</v>
      </c>
      <c r="BI209" s="114">
        <f t="shared" si="835"/>
        <v>0</v>
      </c>
      <c r="BJ209" s="114">
        <f t="shared" si="836"/>
        <v>0</v>
      </c>
      <c r="BK209" s="114">
        <f t="shared" si="837"/>
        <v>0</v>
      </c>
      <c r="BL209" s="114">
        <f t="shared" si="838"/>
        <v>0</v>
      </c>
      <c r="BM209" s="114">
        <f t="shared" si="839"/>
        <v>0</v>
      </c>
      <c r="BN209" s="114">
        <f t="shared" si="840"/>
        <v>0</v>
      </c>
      <c r="BO209" s="114">
        <f t="shared" si="841"/>
        <v>0</v>
      </c>
      <c r="BP209" s="114">
        <f t="shared" si="842"/>
        <v>0</v>
      </c>
      <c r="BQ209" s="114">
        <f t="shared" si="843"/>
        <v>0</v>
      </c>
      <c r="BR209" s="114">
        <f t="shared" si="844"/>
        <v>0</v>
      </c>
      <c r="BS209" s="114">
        <f t="shared" si="845"/>
        <v>0</v>
      </c>
      <c r="BT209" s="114">
        <f t="shared" si="846"/>
        <v>0</v>
      </c>
      <c r="BU209" s="114">
        <f t="shared" si="847"/>
        <v>0</v>
      </c>
      <c r="BV209" s="114">
        <f t="shared" si="848"/>
        <v>0</v>
      </c>
      <c r="BW209" s="114">
        <f t="shared" si="849"/>
        <v>0</v>
      </c>
      <c r="BX209" s="114">
        <f t="shared" si="850"/>
        <v>0</v>
      </c>
      <c r="BY209" s="114">
        <f t="shared" si="851"/>
        <v>0</v>
      </c>
      <c r="BZ209" s="114">
        <f t="shared" si="852"/>
        <v>0</v>
      </c>
      <c r="CA209" s="114">
        <f t="shared" si="853"/>
        <v>0</v>
      </c>
      <c r="CB209" s="114">
        <f t="shared" si="854"/>
        <v>0</v>
      </c>
      <c r="CC209" s="114">
        <f t="shared" si="855"/>
        <v>0</v>
      </c>
      <c r="CD209" s="114">
        <f t="shared" si="856"/>
        <v>0</v>
      </c>
      <c r="CE209" s="114">
        <f t="shared" si="857"/>
        <v>0</v>
      </c>
      <c r="CF209" s="114">
        <f t="shared" si="858"/>
        <v>0</v>
      </c>
      <c r="CG209" s="114">
        <f t="shared" si="859"/>
        <v>0</v>
      </c>
      <c r="CH209" s="114">
        <f t="shared" si="860"/>
        <v>0</v>
      </c>
      <c r="CI209" s="114">
        <f t="shared" si="861"/>
        <v>0</v>
      </c>
      <c r="CJ209" s="114">
        <f t="shared" si="862"/>
        <v>0</v>
      </c>
      <c r="CK209" s="114">
        <f t="shared" si="863"/>
        <v>0</v>
      </c>
      <c r="CL209" s="114">
        <f t="shared" si="864"/>
        <v>0</v>
      </c>
      <c r="CM209" s="114">
        <f t="shared" si="865"/>
        <v>0</v>
      </c>
      <c r="CN209" s="114">
        <f t="shared" si="866"/>
        <v>0</v>
      </c>
      <c r="CO209" s="114">
        <f t="shared" si="867"/>
        <v>0</v>
      </c>
      <c r="CP209" s="114">
        <f t="shared" si="868"/>
        <v>0</v>
      </c>
      <c r="CQ209" s="114">
        <f t="shared" si="869"/>
        <v>0</v>
      </c>
      <c r="CR209" s="114">
        <f t="shared" si="870"/>
        <v>0</v>
      </c>
      <c r="CS209" s="114">
        <f t="shared" si="871"/>
        <v>0</v>
      </c>
      <c r="CT209" s="114">
        <f t="shared" si="872"/>
        <v>0</v>
      </c>
      <c r="CU209" s="114">
        <f t="shared" si="873"/>
        <v>0</v>
      </c>
      <c r="CV209" s="114">
        <f t="shared" si="874"/>
        <v>0</v>
      </c>
      <c r="CW209" s="114">
        <f t="shared" si="875"/>
        <v>0</v>
      </c>
      <c r="CX209" s="114">
        <f t="shared" si="876"/>
        <v>0</v>
      </c>
      <c r="CY209" s="114">
        <f t="shared" si="877"/>
        <v>0</v>
      </c>
      <c r="CZ209" s="114">
        <f t="shared" si="878"/>
        <v>0</v>
      </c>
      <c r="DA209" s="114">
        <f t="shared" si="879"/>
        <v>0</v>
      </c>
    </row>
    <row r="210" spans="2:105">
      <c r="B210" s="15"/>
      <c r="I210">
        <v>2</v>
      </c>
      <c r="J210">
        <f t="shared" si="884"/>
        <v>0</v>
      </c>
      <c r="K210">
        <f t="shared" si="885"/>
        <v>0</v>
      </c>
      <c r="T210" s="163">
        <f>IF(Z210&gt;0,FLOOR(MAX(T$130:T209)+1,1),T209+0.001)</f>
        <v>12.051999999999971</v>
      </c>
      <c r="U210">
        <v>81</v>
      </c>
      <c r="V210" s="110">
        <v>5</v>
      </c>
      <c r="W210" s="110"/>
      <c r="X210" s="110">
        <f>B10</f>
        <v>0</v>
      </c>
      <c r="Y210" s="110">
        <f>IF(KOHILASKENTA!R38&gt;0,KOHILASKENTA!R38,KOHILASKENTA!R49)</f>
        <v>0</v>
      </c>
      <c r="Z210" s="114">
        <f>FLOOR(KOHILASKENTA!U25,0.5)</f>
        <v>0</v>
      </c>
      <c r="AA210" s="110">
        <f>IF(KOHILASKENTA!W25&gt;0,"L",IF(KOHILASKENTA!X25&gt;0,"R",0))</f>
        <v>0</v>
      </c>
      <c r="AB210" s="110">
        <f>FLOOR(IF(KOHILASKENTA!V38&gt;0,KOHILASKENTA!X38,KOHILASKENTA!X49),0.5)</f>
        <v>0</v>
      </c>
      <c r="AC210" s="115">
        <f>IF(KOHILASKENTA!Y10+KOHILASKENTA!Z10&gt;0,"F",IF(KOHILASKENTA!W25+KOHILASKENTA!X25-KOHILASKENTA!AD10=1,"S",0))</f>
        <v>0</v>
      </c>
      <c r="AD210" s="114">
        <f>FLOOR(KOHILASKENTA!Y25,0.5)</f>
        <v>0</v>
      </c>
      <c r="AE210" s="110">
        <f>IF(KOHILASKENTA!AA25&gt;0,"L",IF(KOHILASKENTA!AB25&gt;0,"R",0))</f>
        <v>0</v>
      </c>
      <c r="AF210" s="110">
        <f>FLOOR(IF(KOHILASKENTA!Z38&gt;0,KOHILASKENTA!AB38,KOHILASKENTA!AB49),0.5)</f>
        <v>0</v>
      </c>
      <c r="AG210" s="115">
        <f>IF(KOHILASKENTA!AC10+KOHILASKENTA!AD10&gt;0,"F",IF(KOHILASKENTA!AA25+KOHILASKENTA!AB25-KOHILASKENTA!Y10-KOHILASKENTA!AH10=1,"S",0))</f>
        <v>0</v>
      </c>
      <c r="AH210" s="114">
        <f>FLOOR(KOHILASKENTA!AC25,0.5)</f>
        <v>0</v>
      </c>
      <c r="AI210" s="110">
        <f>IF(KOHILASKENTA!AE25&gt;0,"L",IF(KOHILASKENTA!AF25&gt;0,"R",0))</f>
        <v>0</v>
      </c>
      <c r="AJ210" s="110">
        <f>FLOOR(IF(KOHILASKENTA!AD38&gt;0,KOHILASKENTA!AF38,KOHILASKENTA!AF49),0.5)</f>
        <v>0</v>
      </c>
      <c r="AK210" s="115">
        <f>IF(KOHILASKENTA!AG10+KOHILASKENTA!AH10&gt;0,"F",IF(KOHILASKENTA!AE25+KOHILASKENTA!AF25-KOHILASKENTA!AC10-KOHILASKENTA!AL10=1,"S",0))</f>
        <v>0</v>
      </c>
      <c r="AL210" s="114">
        <f>FLOOR(KOHILASKENTA!AG25,0.5)</f>
        <v>0</v>
      </c>
      <c r="AM210" s="110">
        <f>IF(KOHILASKENTA!AI25&gt;0,"L",IF(KOHILASKENTA!AJ25&gt;0,"R",0))</f>
        <v>0</v>
      </c>
      <c r="AN210" s="110">
        <f>FLOOR(IF(KOHILASKENTA!AH38&gt;0,KOHILASKENTA!AJ38,KOHILASKENTA!AJ49),0.5)</f>
        <v>0</v>
      </c>
      <c r="AO210" s="115">
        <f>IF(KOHILASKENTA!AK10+KOHILASKENTA!AL10&gt;0,"F",IF(KOHILASKENTA!AI25+KOHILASKENTA!AJ25-KOHILASKENTA!AG10-KOHILASKENTA!AP10=1,"S",0))</f>
        <v>0</v>
      </c>
      <c r="AP210" s="114">
        <f>FLOOR(KOHILASKENTA!AK25,0.5)</f>
        <v>0</v>
      </c>
      <c r="AQ210" s="110">
        <f>IF(KOHILASKENTA!AM25&gt;0,"L",IF(KOHILASKENTA!AN25&gt;0,"R",0))</f>
        <v>0</v>
      </c>
      <c r="AR210" s="110">
        <f>FLOOR(IF(KOHILASKENTA!AL38&gt;0,KOHILASKENTA!AN38,KOHILASKENTA!AN49),0.5)</f>
        <v>0</v>
      </c>
      <c r="AS210" s="115">
        <f>IF(KOHILASKENTA!AO10+KOHILASKENTA!AP10&gt;0,"F",IF(KOHILASKENTA!AM25+KOHILASKENTA!AN25-KOHILASKENTA!AK10-KOHILASKENTA!AT10=1,"S",0))</f>
        <v>0</v>
      </c>
      <c r="AT210" s="114">
        <f>FLOOR(KOHILASKENTA!AO25,0.5)</f>
        <v>0</v>
      </c>
      <c r="AU210" s="110">
        <f>IF(KOHILASKENTA!AQ25&gt;0,"L",IF(KOHILASKENTA!AR25&gt;0,"R",0))</f>
        <v>0</v>
      </c>
      <c r="AV210" s="110">
        <f>FLOOR(IF(KOHILASKENTA!AP38&gt;0,KOHILASKENTA!AR38,KOHILASKENTA!AR49),0.5)</f>
        <v>0</v>
      </c>
      <c r="AW210" s="115">
        <f>IF(KOHILASKENTA!AS10+KOHILASKENTA!AT10&gt;0,"F",IF(KOHILASKENTA!AQ25+KOHILASKENTA!AR25-KOHILASKENTA!AO10-KOHILASKENTA!AX10=1,"S",0))</f>
        <v>0</v>
      </c>
      <c r="AX210" s="114">
        <f>FLOOR(KOHILASKENTA!AS25,0.5)</f>
        <v>0</v>
      </c>
      <c r="AY210" s="110">
        <f>IF(KOHILASKENTA!AU25&gt;0,"L",IF(KOHILASKENTA!AV25&gt;0,"R",0))</f>
        <v>0</v>
      </c>
      <c r="AZ210" s="110">
        <f>FLOOR(IF(KOHILASKENTA!AT38&gt;0,KOHILASKENTA!AV38,KOHILASKENTA!AV49),0.5)</f>
        <v>0</v>
      </c>
      <c r="BA210" s="115">
        <f>IF(KOHILASKENTA!AW10+KOHILASKENTA!AX10&gt;0,"F",IF(KOHILASKENTA!AU25+KOHILASKENTA!AV25-KOHILASKENTA!AS10-KOHILASKENTA!BB10=1,"S",0))</f>
        <v>0</v>
      </c>
      <c r="BB210" s="114">
        <f>FLOOR(KOHILASKENTA!AW25,0.5)</f>
        <v>0</v>
      </c>
      <c r="BC210" s="110">
        <f>IF(KOHILASKENTA!AY25&gt;0,"L",IF(KOHILASKENTA!AZ25&gt;0,"R",0))</f>
        <v>0</v>
      </c>
      <c r="BD210" s="110">
        <f>FLOOR(IF(KOHILASKENTA!AX38&gt;0,KOHILASKENTA!AZ38,KOHILASKENTA!AZ49),0.5)</f>
        <v>0</v>
      </c>
      <c r="BE210" s="115">
        <f>IF(KOHILASKENTA!BA10+KOHILASKENTA!BB10&gt;0,"F",IF(KOHILASKENTA!AY25+KOHILASKENTA!AZ25-KOHILASKENTA!AW10-KOHILASKENTA!BF10=1,"S",0))</f>
        <v>0</v>
      </c>
      <c r="BF210" s="114">
        <f>FLOOR(KOHILASKENTA!BA25,0.5)</f>
        <v>0</v>
      </c>
      <c r="BG210" s="110">
        <f>IF(KOHILASKENTA!BC25&gt;0,"L",IF(KOHILASKENTA!BD25&gt;0,"R",0))</f>
        <v>0</v>
      </c>
      <c r="BH210" s="110">
        <f>FLOOR(IF(KOHILASKENTA!BB38&gt;0,KOHILASKENTA!BD38,KOHILASKENTA!BD49),0.5)</f>
        <v>0</v>
      </c>
      <c r="BI210" s="115">
        <f>IF(KOHILASKENTA!BE10+KOHILASKENTA!BF10&gt;0,"F",IF(KOHILASKENTA!BC25+KOHILASKENTA!BD25-KOHILASKENTA!BA10-KOHILASKENTA!BJ10=1,"S",0))</f>
        <v>0</v>
      </c>
      <c r="BJ210" s="114">
        <f>FLOOR(KOHILASKENTA!BE25,0.5)</f>
        <v>0</v>
      </c>
      <c r="BK210" s="110">
        <f>IF(KOHILASKENTA!BG25&gt;0,"L",IF(KOHILASKENTA!BH25&gt;0,"R",0))</f>
        <v>0</v>
      </c>
      <c r="BL210" s="110">
        <f>FLOOR(IF(KOHILASKENTA!BF38&gt;0,KOHILASKENTA!BH38,KOHILASKENTA!BH49),0.5)</f>
        <v>0</v>
      </c>
      <c r="BM210" s="115">
        <f>IF(KOHILASKENTA!BI10+KOHILASKENTA!BJ10&gt;0,"F",IF(KOHILASKENTA!BG25+KOHILASKENTA!BH25-KOHILASKENTA!BE10-KOHILASKENTA!BN10=1,"S",0))</f>
        <v>0</v>
      </c>
      <c r="BN210" s="114">
        <f>FLOOR(KOHILASKENTA!BI25,0.5)</f>
        <v>0</v>
      </c>
      <c r="BO210" s="110">
        <f>IF(KOHILASKENTA!BK25&gt;0,"L",IF(KOHILASKENTA!BL25&gt;0,"R",0))</f>
        <v>0</v>
      </c>
      <c r="BP210" s="110">
        <f>FLOOR(IF(KOHILASKENTA!BJ38&gt;0,KOHILASKENTA!BL38,KOHILASKENTA!BL49),0.5)</f>
        <v>0</v>
      </c>
      <c r="BQ210" s="115">
        <f>IF(KOHILASKENTA!BM10+KOHILASKENTA!BN10&gt;0,"F",IF(KOHILASKENTA!BK25+KOHILASKENTA!BL25-KOHILASKENTA!BI10-KOHILASKENTA!BR10=1,"S",0))</f>
        <v>0</v>
      </c>
      <c r="BR210" s="114">
        <f>FLOOR(KOHILASKENTA!BM25,0.5)</f>
        <v>0</v>
      </c>
      <c r="BS210" s="110">
        <f>IF(KOHILASKENTA!BO25&gt;0,"L",IF(KOHILASKENTA!BP25&gt;0,"R",0))</f>
        <v>0</v>
      </c>
      <c r="BT210" s="110">
        <f>FLOOR(IF(KOHILASKENTA!BN38&gt;0,KOHILASKENTA!BP38,KOHILASKENTA!BP49),0.5)</f>
        <v>0</v>
      </c>
      <c r="BU210" s="115">
        <f>IF(KOHILASKENTA!BQ10+KOHILASKENTA!BR10&gt;0,"F",IF(KOHILASKENTA!BO25+KOHILASKENTA!BP25-KOHILASKENTA!BM10-KOHILASKENTA!BV10=1,"S",0))</f>
        <v>0</v>
      </c>
      <c r="BV210" s="114">
        <f>FLOOR(KOHILASKENTA!BQ25,0.5)</f>
        <v>0</v>
      </c>
      <c r="BW210" s="110">
        <f>IF(KOHILASKENTA!BS25&gt;0,"L",IF(KOHILASKENTA!BT25&gt;0,"R",0))</f>
        <v>0</v>
      </c>
      <c r="BX210" s="110">
        <f>FLOOR(IF(KOHILASKENTA!BR38&gt;0,KOHILASKENTA!BT38,KOHILASKENTA!BT49),0.5)</f>
        <v>0</v>
      </c>
      <c r="BY210" s="115">
        <f>IF(KOHILASKENTA!BU10+KOHILASKENTA!BV10&gt;0,"F",IF(KOHILASKENTA!BS25+KOHILASKENTA!BT25-KOHILASKENTA!BQ10-KOHILASKENTA!BZ10=1,"S",0))</f>
        <v>0</v>
      </c>
      <c r="BZ210" s="114">
        <f>FLOOR(KOHILASKENTA!BU25,0.5)</f>
        <v>0</v>
      </c>
      <c r="CA210" s="110">
        <f>IF(KOHILASKENTA!BW25&gt;0,"L",IF(KOHILASKENTA!BX25&gt;0,"R",0))</f>
        <v>0</v>
      </c>
      <c r="CB210" s="110">
        <f>FLOOR(IF(KOHILASKENTA!BV38&gt;0,KOHILASKENTA!BX38,KOHILASKENTA!BX49),0.5)</f>
        <v>0</v>
      </c>
      <c r="CC210" s="115">
        <f>IF(KOHILASKENTA!BY10+KOHILASKENTA!BZ10&gt;0,"F",IF(KOHILASKENTA!BW25+KOHILASKENTA!BX25-KOHILASKENTA!BU10-KOHILASKENTA!CD10=1,"S",0))</f>
        <v>0</v>
      </c>
      <c r="CD210" s="114">
        <f>FLOOR(KOHILASKENTA!BY25,0.5)</f>
        <v>0</v>
      </c>
      <c r="CE210" s="110">
        <f>IF(KOHILASKENTA!CA25&gt;0,"L",IF(KOHILASKENTA!CB25&gt;0,"R",0))</f>
        <v>0</v>
      </c>
      <c r="CF210" s="110">
        <f>FLOOR(IF(KOHILASKENTA!BZ38&gt;0,KOHILASKENTA!CB38,KOHILASKENTA!CB49),0.5)</f>
        <v>0</v>
      </c>
      <c r="CG210" s="115">
        <f>IF(KOHILASKENTA!CC10+KOHILASKENTA!CD10&gt;0,"F",IF(KOHILASKENTA!CA25+KOHILASKENTA!CB25-KOHILASKENTA!BY10-KOHILASKENTA!CH10=1,"S",0))</f>
        <v>0</v>
      </c>
      <c r="CH210" s="114">
        <f>FLOOR(KOHILASKENTA!CC25,0.5)</f>
        <v>0</v>
      </c>
      <c r="CI210" s="110">
        <f>IF(KOHILASKENTA!CE25&gt;0,"L",IF(KOHILASKENTA!CF25&gt;0,"R",0))</f>
        <v>0</v>
      </c>
      <c r="CJ210" s="110">
        <f>FLOOR(IF(KOHILASKENTA!CD38&gt;0,KOHILASKENTA!CF38,KOHILASKENTA!CF49),0.5)</f>
        <v>0</v>
      </c>
      <c r="CK210" s="115">
        <f>IF(KOHILASKENTA!CG10+KOHILASKENTA!CH10&gt;0,"F",IF(KOHILASKENTA!CE25+KOHILASKENTA!CF25-KOHILASKENTA!CC10-KOHILASKENTA!CL10=1,"S",0))</f>
        <v>0</v>
      </c>
      <c r="CL210" s="114">
        <f>FLOOR(KOHILASKENTA!CG25,0.5)</f>
        <v>0</v>
      </c>
      <c r="CM210" s="110">
        <f>IF(KOHILASKENTA!CI25&gt;0,"L",IF(KOHILASKENTA!CJ25&gt;0,"R",0))</f>
        <v>0</v>
      </c>
      <c r="CN210" s="110">
        <f>FLOOR(IF(KOHILASKENTA!CH38&gt;0,KOHILASKENTA!CJ38,KOHILASKENTA!CJ49),0.5)</f>
        <v>0</v>
      </c>
      <c r="CO210" s="115">
        <f>IF(KOHILASKENTA!CK10+KOHILASKENTA!CL10&gt;0,"F",IF(KOHILASKENTA!CI25+KOHILASKENTA!CJ25-KOHILASKENTA!CG10-KOHILASKENTA!CP10=1,"S",0))</f>
        <v>0</v>
      </c>
      <c r="CP210" s="114">
        <f>FLOOR(KOHILASKENTA!CK25,0.5)</f>
        <v>0</v>
      </c>
      <c r="CQ210" s="110">
        <f>IF(KOHILASKENTA!CM25&gt;0,"L",IF(KOHILASKENTA!CN25&gt;0,"R",0))</f>
        <v>0</v>
      </c>
      <c r="CR210" s="110">
        <f>FLOOR(IF(KOHILASKENTA!CL38&gt;0,KOHILASKENTA!CN38,KOHILASKENTA!CN49),0.5)</f>
        <v>0</v>
      </c>
      <c r="CS210" s="115">
        <f>IF(KOHILASKENTA!CO10+KOHILASKENTA!CP10&gt;0,"F",IF(KOHILASKENTA!CM25+KOHILASKENTA!CN25-KOHILASKENTA!CK10-KOHILASKENTA!CT10=1,"S",0))</f>
        <v>0</v>
      </c>
      <c r="CT210" s="114">
        <f>FLOOR(KOHILASKENTA!CO25,0.5)</f>
        <v>0</v>
      </c>
      <c r="CU210" s="110">
        <f>IF(KOHILASKENTA!CQ25&gt;0,"L",IF(KOHILASKENTA!CR25&gt;0,"R",0))</f>
        <v>0</v>
      </c>
      <c r="CV210" s="110">
        <f>FLOOR(IF(KOHILASKENTA!CP38&gt;0,KOHILASKENTA!CR38,KOHILASKENTA!CR49),0.5)</f>
        <v>0</v>
      </c>
      <c r="CW210" s="115">
        <f>IF(KOHILASKENTA!CS10+KOHILASKENTA!CT10&gt;0,"F",IF(KOHILASKENTA!CQ25+KOHILASKENTA!CR25-KOHILASKENTA!CO10-KOHILASKENTA!CX10=1,"S",0))</f>
        <v>0</v>
      </c>
      <c r="CX210" s="114">
        <f>FLOOR(KOHILASKENTA!CS25,0.5)</f>
        <v>0</v>
      </c>
      <c r="CY210" s="110">
        <f>IF(KOHILASKENTA!CU25&gt;0,"L",IF(KOHILASKENTA!CV25&gt;0,"R",0))</f>
        <v>0</v>
      </c>
      <c r="CZ210" s="110">
        <f>IF(KOHILASKENTA!CT38&gt;0,KOHILASKENTA!CV38,KOHILASKENTA!CV49)</f>
        <v>0</v>
      </c>
      <c r="DA210" s="115">
        <f>IF(KOHILASKENTA!CW10+KOHILASKENTA!CX10&gt;0,"F",IF(KOHILASKENTA!CU25+KOHILASKENTA!CV25-KOHILASKENTA!CS10-KOHILASKENTA!DB10=1,"S",0))</f>
        <v>0</v>
      </c>
    </row>
    <row r="211" spans="2:105">
      <c r="B211" s="5"/>
      <c r="I211">
        <v>3</v>
      </c>
      <c r="J211">
        <f t="shared" si="884"/>
        <v>0</v>
      </c>
      <c r="K211">
        <f t="shared" si="885"/>
        <v>0</v>
      </c>
      <c r="M211" s="17"/>
      <c r="O211" s="17"/>
      <c r="Q211" s="17"/>
      <c r="T211" s="163">
        <f>IF(Z211&gt;0,FLOOR(MAX(T$130:T210)+1,1),T210+0.001)</f>
        <v>12.052999999999971</v>
      </c>
      <c r="U211">
        <v>82</v>
      </c>
      <c r="V211" s="110">
        <v>5</v>
      </c>
      <c r="W211" s="110"/>
      <c r="X211" s="110">
        <f>IF(Y211&gt;0,X210,0)</f>
        <v>0</v>
      </c>
      <c r="Y211" s="110">
        <f>IF(Z211&gt;0,Y210,0)</f>
        <v>0</v>
      </c>
      <c r="Z211" s="114">
        <f>AD210</f>
        <v>0</v>
      </c>
      <c r="AA211" s="114">
        <f t="shared" ref="AA211:AA229" si="886">AE210</f>
        <v>0</v>
      </c>
      <c r="AB211" s="114">
        <f t="shared" ref="AB211:AB229" si="887">AF210</f>
        <v>0</v>
      </c>
      <c r="AC211" s="114">
        <f t="shared" ref="AC211:AC229" si="888">AG210</f>
        <v>0</v>
      </c>
      <c r="AD211" s="114">
        <f t="shared" ref="AD211:AD229" si="889">AH210</f>
        <v>0</v>
      </c>
      <c r="AE211" s="114">
        <f t="shared" ref="AE211:AE229" si="890">AI210</f>
        <v>0</v>
      </c>
      <c r="AF211" s="114">
        <f t="shared" ref="AF211:AF229" si="891">AJ210</f>
        <v>0</v>
      </c>
      <c r="AG211" s="114">
        <f t="shared" ref="AG211:AG229" si="892">AK210</f>
        <v>0</v>
      </c>
      <c r="AH211" s="114">
        <f t="shared" ref="AH211:AH229" si="893">AL210</f>
        <v>0</v>
      </c>
      <c r="AI211" s="114">
        <f t="shared" ref="AI211:AI229" si="894">AM210</f>
        <v>0</v>
      </c>
      <c r="AJ211" s="114">
        <f t="shared" ref="AJ211:AJ229" si="895">AN210</f>
        <v>0</v>
      </c>
      <c r="AK211" s="114">
        <f t="shared" ref="AK211:AK229" si="896">AO210</f>
        <v>0</v>
      </c>
      <c r="AL211" s="114">
        <f t="shared" ref="AL211:AL229" si="897">AP210</f>
        <v>0</v>
      </c>
      <c r="AM211" s="114">
        <f t="shared" ref="AM211:AM229" si="898">AQ210</f>
        <v>0</v>
      </c>
      <c r="AN211" s="114">
        <f t="shared" ref="AN211:AN229" si="899">AR210</f>
        <v>0</v>
      </c>
      <c r="AO211" s="114">
        <f t="shared" ref="AO211:AO229" si="900">AS210</f>
        <v>0</v>
      </c>
      <c r="AP211" s="114">
        <f t="shared" ref="AP211:AP229" si="901">AT210</f>
        <v>0</v>
      </c>
      <c r="AQ211" s="114">
        <f t="shared" ref="AQ211:AQ229" si="902">AU210</f>
        <v>0</v>
      </c>
      <c r="AR211" s="114">
        <f t="shared" ref="AR211:AR229" si="903">AV210</f>
        <v>0</v>
      </c>
      <c r="AS211" s="114">
        <f t="shared" ref="AS211:AS229" si="904">AW210</f>
        <v>0</v>
      </c>
      <c r="AT211" s="114">
        <f t="shared" ref="AT211:AT229" si="905">AX210</f>
        <v>0</v>
      </c>
      <c r="AU211" s="114">
        <f t="shared" ref="AU211:AU229" si="906">AY210</f>
        <v>0</v>
      </c>
      <c r="AV211" s="114">
        <f t="shared" ref="AV211:AV229" si="907">AZ210</f>
        <v>0</v>
      </c>
      <c r="AW211" s="114">
        <f t="shared" ref="AW211:AW229" si="908">BA210</f>
        <v>0</v>
      </c>
      <c r="AX211" s="114">
        <f t="shared" ref="AX211:AX229" si="909">BB210</f>
        <v>0</v>
      </c>
      <c r="AY211" s="114">
        <f t="shared" ref="AY211:AY229" si="910">BC210</f>
        <v>0</v>
      </c>
      <c r="AZ211" s="114">
        <f t="shared" ref="AZ211:AZ229" si="911">BD210</f>
        <v>0</v>
      </c>
      <c r="BA211" s="114">
        <f t="shared" ref="BA211:BA229" si="912">BE210</f>
        <v>0</v>
      </c>
      <c r="BB211" s="114">
        <f t="shared" ref="BB211:BB229" si="913">BF210</f>
        <v>0</v>
      </c>
      <c r="BC211" s="114">
        <f t="shared" ref="BC211:BC229" si="914">BG210</f>
        <v>0</v>
      </c>
      <c r="BD211" s="114">
        <f t="shared" ref="BD211:BD229" si="915">BH210</f>
        <v>0</v>
      </c>
      <c r="BE211" s="114">
        <f t="shared" ref="BE211:BE229" si="916">BI210</f>
        <v>0</v>
      </c>
      <c r="BF211" s="114">
        <f t="shared" ref="BF211:BF229" si="917">BJ210</f>
        <v>0</v>
      </c>
      <c r="BG211" s="114">
        <f t="shared" ref="BG211:BG229" si="918">BK210</f>
        <v>0</v>
      </c>
      <c r="BH211" s="114">
        <f t="shared" ref="BH211:BH229" si="919">BL210</f>
        <v>0</v>
      </c>
      <c r="BI211" s="114">
        <f t="shared" ref="BI211:BI229" si="920">BM210</f>
        <v>0</v>
      </c>
      <c r="BJ211" s="114">
        <f t="shared" ref="BJ211:BJ229" si="921">BN210</f>
        <v>0</v>
      </c>
      <c r="BK211" s="114">
        <f t="shared" ref="BK211:BK229" si="922">BO210</f>
        <v>0</v>
      </c>
      <c r="BL211" s="114">
        <f t="shared" ref="BL211:BL229" si="923">BP210</f>
        <v>0</v>
      </c>
      <c r="BM211" s="114">
        <f t="shared" ref="BM211:BM229" si="924">BQ210</f>
        <v>0</v>
      </c>
      <c r="BN211" s="114">
        <f t="shared" ref="BN211:BN229" si="925">BR210</f>
        <v>0</v>
      </c>
      <c r="BO211" s="114">
        <f t="shared" ref="BO211:BO229" si="926">BS210</f>
        <v>0</v>
      </c>
      <c r="BP211" s="114">
        <f t="shared" ref="BP211:BP229" si="927">BT210</f>
        <v>0</v>
      </c>
      <c r="BQ211" s="114">
        <f t="shared" ref="BQ211:BQ229" si="928">BU210</f>
        <v>0</v>
      </c>
      <c r="BR211" s="114">
        <f t="shared" ref="BR211:BR229" si="929">BV210</f>
        <v>0</v>
      </c>
      <c r="BS211" s="114">
        <f t="shared" ref="BS211:BS229" si="930">BW210</f>
        <v>0</v>
      </c>
      <c r="BT211" s="114">
        <f t="shared" ref="BT211:BT229" si="931">BX210</f>
        <v>0</v>
      </c>
      <c r="BU211" s="114">
        <f t="shared" ref="BU211:BU229" si="932">BY210</f>
        <v>0</v>
      </c>
      <c r="BV211" s="114">
        <f t="shared" ref="BV211:BV229" si="933">BZ210</f>
        <v>0</v>
      </c>
      <c r="BW211" s="114">
        <f t="shared" ref="BW211:BW229" si="934">CA210</f>
        <v>0</v>
      </c>
      <c r="BX211" s="114">
        <f t="shared" ref="BX211:BX229" si="935">CB210</f>
        <v>0</v>
      </c>
      <c r="BY211" s="114">
        <f t="shared" ref="BY211:BY229" si="936">CC210</f>
        <v>0</v>
      </c>
      <c r="BZ211" s="114">
        <f t="shared" ref="BZ211:BZ229" si="937">CD210</f>
        <v>0</v>
      </c>
      <c r="CA211" s="114">
        <f t="shared" ref="CA211:CA229" si="938">CE210</f>
        <v>0</v>
      </c>
      <c r="CB211" s="114">
        <f t="shared" ref="CB211:CB229" si="939">CF210</f>
        <v>0</v>
      </c>
      <c r="CC211" s="114">
        <f t="shared" ref="CC211:CC229" si="940">CG210</f>
        <v>0</v>
      </c>
      <c r="CD211" s="114">
        <f t="shared" ref="CD211:CD229" si="941">CH210</f>
        <v>0</v>
      </c>
      <c r="CE211" s="114">
        <f t="shared" ref="CE211:CE229" si="942">CI210</f>
        <v>0</v>
      </c>
      <c r="CF211" s="114">
        <f t="shared" ref="CF211:CF229" si="943">CJ210</f>
        <v>0</v>
      </c>
      <c r="CG211" s="114">
        <f t="shared" ref="CG211:CG229" si="944">CK210</f>
        <v>0</v>
      </c>
      <c r="CH211" s="114">
        <f t="shared" ref="CH211:CH229" si="945">CL210</f>
        <v>0</v>
      </c>
      <c r="CI211" s="114">
        <f t="shared" ref="CI211:CI229" si="946">CM210</f>
        <v>0</v>
      </c>
      <c r="CJ211" s="114">
        <f t="shared" ref="CJ211:CJ229" si="947">CN210</f>
        <v>0</v>
      </c>
      <c r="CK211" s="114">
        <f t="shared" ref="CK211:CK229" si="948">CO210</f>
        <v>0</v>
      </c>
      <c r="CL211" s="114">
        <f t="shared" ref="CL211:CL229" si="949">CP210</f>
        <v>0</v>
      </c>
      <c r="CM211" s="114">
        <f t="shared" ref="CM211:CM229" si="950">CQ210</f>
        <v>0</v>
      </c>
      <c r="CN211" s="114">
        <f t="shared" ref="CN211:CN229" si="951">CR210</f>
        <v>0</v>
      </c>
      <c r="CO211" s="114">
        <f t="shared" ref="CO211:CO229" si="952">CS210</f>
        <v>0</v>
      </c>
      <c r="CP211" s="114">
        <f t="shared" ref="CP211:CP229" si="953">CT210</f>
        <v>0</v>
      </c>
      <c r="CQ211" s="114">
        <f t="shared" ref="CQ211:CQ229" si="954">CU210</f>
        <v>0</v>
      </c>
      <c r="CR211" s="114">
        <f t="shared" ref="CR211:CR229" si="955">CV210</f>
        <v>0</v>
      </c>
      <c r="CS211" s="114">
        <f t="shared" ref="CS211:CS229" si="956">CW210</f>
        <v>0</v>
      </c>
      <c r="CT211" s="114">
        <f t="shared" ref="CT211:CT229" si="957">CX210</f>
        <v>0</v>
      </c>
      <c r="CU211" s="114">
        <f t="shared" ref="CU211:CU229" si="958">CY210</f>
        <v>0</v>
      </c>
      <c r="CV211" s="114">
        <f t="shared" ref="CV211:CV229" si="959">CZ210</f>
        <v>0</v>
      </c>
      <c r="CW211" s="114">
        <f t="shared" ref="CW211:CW229" si="960">DA210</f>
        <v>0</v>
      </c>
      <c r="CX211" s="114">
        <f t="shared" ref="CX211:CX229" si="961">DB210</f>
        <v>0</v>
      </c>
      <c r="CY211" s="114">
        <f t="shared" ref="CY211:CY229" si="962">DC210</f>
        <v>0</v>
      </c>
      <c r="CZ211" s="114">
        <f t="shared" ref="CZ211:CZ229" si="963">DD210</f>
        <v>0</v>
      </c>
      <c r="DA211" s="114">
        <f t="shared" ref="DA211:DA229" si="964">DE210</f>
        <v>0</v>
      </c>
    </row>
    <row r="212" spans="2:105">
      <c r="B212" s="5"/>
      <c r="I212">
        <v>4</v>
      </c>
      <c r="J212">
        <f t="shared" si="884"/>
        <v>0</v>
      </c>
      <c r="K212">
        <f t="shared" si="885"/>
        <v>0</v>
      </c>
      <c r="M212" s="17"/>
      <c r="O212" s="17"/>
      <c r="Q212" s="17"/>
      <c r="T212" s="163">
        <f>IF(Z212&gt;0,FLOOR(MAX(T$130:T211)+1,1),T211+0.001)</f>
        <v>12.05399999999997</v>
      </c>
      <c r="U212">
        <v>83</v>
      </c>
      <c r="V212" s="110">
        <v>5</v>
      </c>
      <c r="W212" s="110"/>
      <c r="X212" s="110">
        <f t="shared" ref="X212:X229" si="965">IF(Y212&gt;0,X211,0)</f>
        <v>0</v>
      </c>
      <c r="Y212" s="110">
        <f t="shared" ref="Y212:Y229" si="966">IF(Z212&gt;0,Y211,0)</f>
        <v>0</v>
      </c>
      <c r="Z212" s="114">
        <f t="shared" ref="Z212:Z229" si="967">AD211</f>
        <v>0</v>
      </c>
      <c r="AA212" s="114">
        <f t="shared" si="886"/>
        <v>0</v>
      </c>
      <c r="AB212" s="114">
        <f t="shared" si="887"/>
        <v>0</v>
      </c>
      <c r="AC212" s="114">
        <f t="shared" si="888"/>
        <v>0</v>
      </c>
      <c r="AD212" s="114">
        <f t="shared" si="889"/>
        <v>0</v>
      </c>
      <c r="AE212" s="114">
        <f t="shared" si="890"/>
        <v>0</v>
      </c>
      <c r="AF212" s="114">
        <f t="shared" si="891"/>
        <v>0</v>
      </c>
      <c r="AG212" s="114">
        <f t="shared" si="892"/>
        <v>0</v>
      </c>
      <c r="AH212" s="114">
        <f t="shared" si="893"/>
        <v>0</v>
      </c>
      <c r="AI212" s="114">
        <f t="shared" si="894"/>
        <v>0</v>
      </c>
      <c r="AJ212" s="114">
        <f t="shared" si="895"/>
        <v>0</v>
      </c>
      <c r="AK212" s="114">
        <f t="shared" si="896"/>
        <v>0</v>
      </c>
      <c r="AL212" s="114">
        <f t="shared" si="897"/>
        <v>0</v>
      </c>
      <c r="AM212" s="114">
        <f t="shared" si="898"/>
        <v>0</v>
      </c>
      <c r="AN212" s="114">
        <f t="shared" si="899"/>
        <v>0</v>
      </c>
      <c r="AO212" s="114">
        <f t="shared" si="900"/>
        <v>0</v>
      </c>
      <c r="AP212" s="114">
        <f t="shared" si="901"/>
        <v>0</v>
      </c>
      <c r="AQ212" s="114">
        <f t="shared" si="902"/>
        <v>0</v>
      </c>
      <c r="AR212" s="114">
        <f t="shared" si="903"/>
        <v>0</v>
      </c>
      <c r="AS212" s="114">
        <f t="shared" si="904"/>
        <v>0</v>
      </c>
      <c r="AT212" s="114">
        <f t="shared" si="905"/>
        <v>0</v>
      </c>
      <c r="AU212" s="114">
        <f t="shared" si="906"/>
        <v>0</v>
      </c>
      <c r="AV212" s="114">
        <f t="shared" si="907"/>
        <v>0</v>
      </c>
      <c r="AW212" s="114">
        <f t="shared" si="908"/>
        <v>0</v>
      </c>
      <c r="AX212" s="114">
        <f t="shared" si="909"/>
        <v>0</v>
      </c>
      <c r="AY212" s="114">
        <f t="shared" si="910"/>
        <v>0</v>
      </c>
      <c r="AZ212" s="114">
        <f t="shared" si="911"/>
        <v>0</v>
      </c>
      <c r="BA212" s="114">
        <f t="shared" si="912"/>
        <v>0</v>
      </c>
      <c r="BB212" s="114">
        <f t="shared" si="913"/>
        <v>0</v>
      </c>
      <c r="BC212" s="114">
        <f t="shared" si="914"/>
        <v>0</v>
      </c>
      <c r="BD212" s="114">
        <f t="shared" si="915"/>
        <v>0</v>
      </c>
      <c r="BE212" s="114">
        <f t="shared" si="916"/>
        <v>0</v>
      </c>
      <c r="BF212" s="114">
        <f t="shared" si="917"/>
        <v>0</v>
      </c>
      <c r="BG212" s="114">
        <f t="shared" si="918"/>
        <v>0</v>
      </c>
      <c r="BH212" s="114">
        <f t="shared" si="919"/>
        <v>0</v>
      </c>
      <c r="BI212" s="114">
        <f t="shared" si="920"/>
        <v>0</v>
      </c>
      <c r="BJ212" s="114">
        <f t="shared" si="921"/>
        <v>0</v>
      </c>
      <c r="BK212" s="114">
        <f t="shared" si="922"/>
        <v>0</v>
      </c>
      <c r="BL212" s="114">
        <f t="shared" si="923"/>
        <v>0</v>
      </c>
      <c r="BM212" s="114">
        <f t="shared" si="924"/>
        <v>0</v>
      </c>
      <c r="BN212" s="114">
        <f t="shared" si="925"/>
        <v>0</v>
      </c>
      <c r="BO212" s="114">
        <f t="shared" si="926"/>
        <v>0</v>
      </c>
      <c r="BP212" s="114">
        <f t="shared" si="927"/>
        <v>0</v>
      </c>
      <c r="BQ212" s="114">
        <f t="shared" si="928"/>
        <v>0</v>
      </c>
      <c r="BR212" s="114">
        <f t="shared" si="929"/>
        <v>0</v>
      </c>
      <c r="BS212" s="114">
        <f t="shared" si="930"/>
        <v>0</v>
      </c>
      <c r="BT212" s="114">
        <f t="shared" si="931"/>
        <v>0</v>
      </c>
      <c r="BU212" s="114">
        <f t="shared" si="932"/>
        <v>0</v>
      </c>
      <c r="BV212" s="114">
        <f t="shared" si="933"/>
        <v>0</v>
      </c>
      <c r="BW212" s="114">
        <f t="shared" si="934"/>
        <v>0</v>
      </c>
      <c r="BX212" s="114">
        <f t="shared" si="935"/>
        <v>0</v>
      </c>
      <c r="BY212" s="114">
        <f t="shared" si="936"/>
        <v>0</v>
      </c>
      <c r="BZ212" s="114">
        <f t="shared" si="937"/>
        <v>0</v>
      </c>
      <c r="CA212" s="114">
        <f t="shared" si="938"/>
        <v>0</v>
      </c>
      <c r="CB212" s="114">
        <f t="shared" si="939"/>
        <v>0</v>
      </c>
      <c r="CC212" s="114">
        <f t="shared" si="940"/>
        <v>0</v>
      </c>
      <c r="CD212" s="114">
        <f t="shared" si="941"/>
        <v>0</v>
      </c>
      <c r="CE212" s="114">
        <f t="shared" si="942"/>
        <v>0</v>
      </c>
      <c r="CF212" s="114">
        <f t="shared" si="943"/>
        <v>0</v>
      </c>
      <c r="CG212" s="114">
        <f t="shared" si="944"/>
        <v>0</v>
      </c>
      <c r="CH212" s="114">
        <f t="shared" si="945"/>
        <v>0</v>
      </c>
      <c r="CI212" s="114">
        <f t="shared" si="946"/>
        <v>0</v>
      </c>
      <c r="CJ212" s="114">
        <f t="shared" si="947"/>
        <v>0</v>
      </c>
      <c r="CK212" s="114">
        <f t="shared" si="948"/>
        <v>0</v>
      </c>
      <c r="CL212" s="114">
        <f t="shared" si="949"/>
        <v>0</v>
      </c>
      <c r="CM212" s="114">
        <f t="shared" si="950"/>
        <v>0</v>
      </c>
      <c r="CN212" s="114">
        <f t="shared" si="951"/>
        <v>0</v>
      </c>
      <c r="CO212" s="114">
        <f t="shared" si="952"/>
        <v>0</v>
      </c>
      <c r="CP212" s="114">
        <f t="shared" si="953"/>
        <v>0</v>
      </c>
      <c r="CQ212" s="114">
        <f t="shared" si="954"/>
        <v>0</v>
      </c>
      <c r="CR212" s="114">
        <f t="shared" si="955"/>
        <v>0</v>
      </c>
      <c r="CS212" s="114">
        <f t="shared" si="956"/>
        <v>0</v>
      </c>
      <c r="CT212" s="114">
        <f t="shared" si="957"/>
        <v>0</v>
      </c>
      <c r="CU212" s="114">
        <f t="shared" si="958"/>
        <v>0</v>
      </c>
      <c r="CV212" s="114">
        <f t="shared" si="959"/>
        <v>0</v>
      </c>
      <c r="CW212" s="114">
        <f t="shared" si="960"/>
        <v>0</v>
      </c>
      <c r="CX212" s="114">
        <f t="shared" si="961"/>
        <v>0</v>
      </c>
      <c r="CY212" s="114">
        <f t="shared" si="962"/>
        <v>0</v>
      </c>
      <c r="CZ212" s="114">
        <f t="shared" si="963"/>
        <v>0</v>
      </c>
      <c r="DA212" s="114">
        <f t="shared" si="964"/>
        <v>0</v>
      </c>
    </row>
    <row r="213" spans="2:105">
      <c r="B213" s="5"/>
      <c r="I213">
        <v>5</v>
      </c>
      <c r="J213">
        <f t="shared" si="884"/>
        <v>0</v>
      </c>
      <c r="K213">
        <f t="shared" si="885"/>
        <v>0</v>
      </c>
      <c r="M213" s="17"/>
      <c r="O213" s="17"/>
      <c r="Q213" s="17"/>
      <c r="T213" s="163">
        <f>IF(Z213&gt;0,FLOOR(MAX(T$130:T212)+1,1),T212+0.001)</f>
        <v>12.05499999999997</v>
      </c>
      <c r="U213">
        <v>84</v>
      </c>
      <c r="V213" s="110">
        <v>5</v>
      </c>
      <c r="W213" s="110"/>
      <c r="X213" s="110">
        <f t="shared" si="965"/>
        <v>0</v>
      </c>
      <c r="Y213" s="110">
        <f t="shared" si="966"/>
        <v>0</v>
      </c>
      <c r="Z213" s="114">
        <f t="shared" si="967"/>
        <v>0</v>
      </c>
      <c r="AA213" s="114">
        <f t="shared" si="886"/>
        <v>0</v>
      </c>
      <c r="AB213" s="114">
        <f t="shared" si="887"/>
        <v>0</v>
      </c>
      <c r="AC213" s="114">
        <f t="shared" si="888"/>
        <v>0</v>
      </c>
      <c r="AD213" s="114">
        <f t="shared" si="889"/>
        <v>0</v>
      </c>
      <c r="AE213" s="114">
        <f t="shared" si="890"/>
        <v>0</v>
      </c>
      <c r="AF213" s="114">
        <f t="shared" si="891"/>
        <v>0</v>
      </c>
      <c r="AG213" s="114">
        <f t="shared" si="892"/>
        <v>0</v>
      </c>
      <c r="AH213" s="114">
        <f t="shared" si="893"/>
        <v>0</v>
      </c>
      <c r="AI213" s="114">
        <f t="shared" si="894"/>
        <v>0</v>
      </c>
      <c r="AJ213" s="114">
        <f t="shared" si="895"/>
        <v>0</v>
      </c>
      <c r="AK213" s="114">
        <f t="shared" si="896"/>
        <v>0</v>
      </c>
      <c r="AL213" s="114">
        <f t="shared" si="897"/>
        <v>0</v>
      </c>
      <c r="AM213" s="114">
        <f t="shared" si="898"/>
        <v>0</v>
      </c>
      <c r="AN213" s="114">
        <f t="shared" si="899"/>
        <v>0</v>
      </c>
      <c r="AO213" s="114">
        <f t="shared" si="900"/>
        <v>0</v>
      </c>
      <c r="AP213" s="114">
        <f t="shared" si="901"/>
        <v>0</v>
      </c>
      <c r="AQ213" s="114">
        <f t="shared" si="902"/>
        <v>0</v>
      </c>
      <c r="AR213" s="114">
        <f t="shared" si="903"/>
        <v>0</v>
      </c>
      <c r="AS213" s="114">
        <f t="shared" si="904"/>
        <v>0</v>
      </c>
      <c r="AT213" s="114">
        <f t="shared" si="905"/>
        <v>0</v>
      </c>
      <c r="AU213" s="114">
        <f t="shared" si="906"/>
        <v>0</v>
      </c>
      <c r="AV213" s="114">
        <f t="shared" si="907"/>
        <v>0</v>
      </c>
      <c r="AW213" s="114">
        <f t="shared" si="908"/>
        <v>0</v>
      </c>
      <c r="AX213" s="114">
        <f t="shared" si="909"/>
        <v>0</v>
      </c>
      <c r="AY213" s="114">
        <f t="shared" si="910"/>
        <v>0</v>
      </c>
      <c r="AZ213" s="114">
        <f t="shared" si="911"/>
        <v>0</v>
      </c>
      <c r="BA213" s="114">
        <f t="shared" si="912"/>
        <v>0</v>
      </c>
      <c r="BB213" s="114">
        <f t="shared" si="913"/>
        <v>0</v>
      </c>
      <c r="BC213" s="114">
        <f t="shared" si="914"/>
        <v>0</v>
      </c>
      <c r="BD213" s="114">
        <f t="shared" si="915"/>
        <v>0</v>
      </c>
      <c r="BE213" s="114">
        <f t="shared" si="916"/>
        <v>0</v>
      </c>
      <c r="BF213" s="114">
        <f t="shared" si="917"/>
        <v>0</v>
      </c>
      <c r="BG213" s="114">
        <f t="shared" si="918"/>
        <v>0</v>
      </c>
      <c r="BH213" s="114">
        <f t="shared" si="919"/>
        <v>0</v>
      </c>
      <c r="BI213" s="114">
        <f t="shared" si="920"/>
        <v>0</v>
      </c>
      <c r="BJ213" s="114">
        <f t="shared" si="921"/>
        <v>0</v>
      </c>
      <c r="BK213" s="114">
        <f t="shared" si="922"/>
        <v>0</v>
      </c>
      <c r="BL213" s="114">
        <f t="shared" si="923"/>
        <v>0</v>
      </c>
      <c r="BM213" s="114">
        <f t="shared" si="924"/>
        <v>0</v>
      </c>
      <c r="BN213" s="114">
        <f t="shared" si="925"/>
        <v>0</v>
      </c>
      <c r="BO213" s="114">
        <f t="shared" si="926"/>
        <v>0</v>
      </c>
      <c r="BP213" s="114">
        <f t="shared" si="927"/>
        <v>0</v>
      </c>
      <c r="BQ213" s="114">
        <f t="shared" si="928"/>
        <v>0</v>
      </c>
      <c r="BR213" s="114">
        <f t="shared" si="929"/>
        <v>0</v>
      </c>
      <c r="BS213" s="114">
        <f t="shared" si="930"/>
        <v>0</v>
      </c>
      <c r="BT213" s="114">
        <f t="shared" si="931"/>
        <v>0</v>
      </c>
      <c r="BU213" s="114">
        <f t="shared" si="932"/>
        <v>0</v>
      </c>
      <c r="BV213" s="114">
        <f t="shared" si="933"/>
        <v>0</v>
      </c>
      <c r="BW213" s="114">
        <f t="shared" si="934"/>
        <v>0</v>
      </c>
      <c r="BX213" s="114">
        <f t="shared" si="935"/>
        <v>0</v>
      </c>
      <c r="BY213" s="114">
        <f t="shared" si="936"/>
        <v>0</v>
      </c>
      <c r="BZ213" s="114">
        <f t="shared" si="937"/>
        <v>0</v>
      </c>
      <c r="CA213" s="114">
        <f t="shared" si="938"/>
        <v>0</v>
      </c>
      <c r="CB213" s="114">
        <f t="shared" si="939"/>
        <v>0</v>
      </c>
      <c r="CC213" s="114">
        <f t="shared" si="940"/>
        <v>0</v>
      </c>
      <c r="CD213" s="114">
        <f t="shared" si="941"/>
        <v>0</v>
      </c>
      <c r="CE213" s="114">
        <f t="shared" si="942"/>
        <v>0</v>
      </c>
      <c r="CF213" s="114">
        <f t="shared" si="943"/>
        <v>0</v>
      </c>
      <c r="CG213" s="114">
        <f t="shared" si="944"/>
        <v>0</v>
      </c>
      <c r="CH213" s="114">
        <f t="shared" si="945"/>
        <v>0</v>
      </c>
      <c r="CI213" s="114">
        <f t="shared" si="946"/>
        <v>0</v>
      </c>
      <c r="CJ213" s="114">
        <f t="shared" si="947"/>
        <v>0</v>
      </c>
      <c r="CK213" s="114">
        <f t="shared" si="948"/>
        <v>0</v>
      </c>
      <c r="CL213" s="114">
        <f t="shared" si="949"/>
        <v>0</v>
      </c>
      <c r="CM213" s="114">
        <f t="shared" si="950"/>
        <v>0</v>
      </c>
      <c r="CN213" s="114">
        <f t="shared" si="951"/>
        <v>0</v>
      </c>
      <c r="CO213" s="114">
        <f t="shared" si="952"/>
        <v>0</v>
      </c>
      <c r="CP213" s="114">
        <f t="shared" si="953"/>
        <v>0</v>
      </c>
      <c r="CQ213" s="114">
        <f t="shared" si="954"/>
        <v>0</v>
      </c>
      <c r="CR213" s="114">
        <f t="shared" si="955"/>
        <v>0</v>
      </c>
      <c r="CS213" s="114">
        <f t="shared" si="956"/>
        <v>0</v>
      </c>
      <c r="CT213" s="114">
        <f t="shared" si="957"/>
        <v>0</v>
      </c>
      <c r="CU213" s="114">
        <f t="shared" si="958"/>
        <v>0</v>
      </c>
      <c r="CV213" s="114">
        <f t="shared" si="959"/>
        <v>0</v>
      </c>
      <c r="CW213" s="114">
        <f t="shared" si="960"/>
        <v>0</v>
      </c>
      <c r="CX213" s="114">
        <f t="shared" si="961"/>
        <v>0</v>
      </c>
      <c r="CY213" s="114">
        <f t="shared" si="962"/>
        <v>0</v>
      </c>
      <c r="CZ213" s="114">
        <f t="shared" si="963"/>
        <v>0</v>
      </c>
      <c r="DA213" s="114">
        <f t="shared" si="964"/>
        <v>0</v>
      </c>
    </row>
    <row r="214" spans="2:105">
      <c r="B214" s="5"/>
      <c r="I214">
        <v>6</v>
      </c>
      <c r="J214">
        <f t="shared" si="884"/>
        <v>0</v>
      </c>
      <c r="K214">
        <f>IF(P168=2,VLOOKUP(S135,$R$111:$W$119,5),IF(P168=3,M135-VLOOKUP(S135,$R$111:$W$119,5),IF(Q168=2,M135-VLOOKUP(S135,$R$111:$W$119,6),IF(Q168=3,VLOOKUP(S135,$R$111:$W$119,6),0))))</f>
        <v>0</v>
      </c>
      <c r="M214" s="17"/>
      <c r="O214" s="17"/>
      <c r="Q214" s="17"/>
      <c r="T214" s="163">
        <f>IF(Z214&gt;0,FLOOR(MAX(T$130:T213)+1,1),T213+0.001)</f>
        <v>12.055999999999969</v>
      </c>
      <c r="U214">
        <v>85</v>
      </c>
      <c r="V214" s="110">
        <v>5</v>
      </c>
      <c r="W214" s="110"/>
      <c r="X214" s="110">
        <f t="shared" si="965"/>
        <v>0</v>
      </c>
      <c r="Y214" s="110">
        <f t="shared" si="966"/>
        <v>0</v>
      </c>
      <c r="Z214" s="114">
        <f t="shared" si="967"/>
        <v>0</v>
      </c>
      <c r="AA214" s="114">
        <f t="shared" si="886"/>
        <v>0</v>
      </c>
      <c r="AB214" s="114">
        <f t="shared" si="887"/>
        <v>0</v>
      </c>
      <c r="AC214" s="114">
        <f t="shared" si="888"/>
        <v>0</v>
      </c>
      <c r="AD214" s="114">
        <f t="shared" si="889"/>
        <v>0</v>
      </c>
      <c r="AE214" s="114">
        <f t="shared" si="890"/>
        <v>0</v>
      </c>
      <c r="AF214" s="114">
        <f t="shared" si="891"/>
        <v>0</v>
      </c>
      <c r="AG214" s="114">
        <f t="shared" si="892"/>
        <v>0</v>
      </c>
      <c r="AH214" s="114">
        <f t="shared" si="893"/>
        <v>0</v>
      </c>
      <c r="AI214" s="114">
        <f t="shared" si="894"/>
        <v>0</v>
      </c>
      <c r="AJ214" s="114">
        <f t="shared" si="895"/>
        <v>0</v>
      </c>
      <c r="AK214" s="114">
        <f t="shared" si="896"/>
        <v>0</v>
      </c>
      <c r="AL214" s="114">
        <f t="shared" si="897"/>
        <v>0</v>
      </c>
      <c r="AM214" s="114">
        <f t="shared" si="898"/>
        <v>0</v>
      </c>
      <c r="AN214" s="114">
        <f t="shared" si="899"/>
        <v>0</v>
      </c>
      <c r="AO214" s="114">
        <f t="shared" si="900"/>
        <v>0</v>
      </c>
      <c r="AP214" s="114">
        <f t="shared" si="901"/>
        <v>0</v>
      </c>
      <c r="AQ214" s="114">
        <f t="shared" si="902"/>
        <v>0</v>
      </c>
      <c r="AR214" s="114">
        <f t="shared" si="903"/>
        <v>0</v>
      </c>
      <c r="AS214" s="114">
        <f t="shared" si="904"/>
        <v>0</v>
      </c>
      <c r="AT214" s="114">
        <f t="shared" si="905"/>
        <v>0</v>
      </c>
      <c r="AU214" s="114">
        <f t="shared" si="906"/>
        <v>0</v>
      </c>
      <c r="AV214" s="114">
        <f t="shared" si="907"/>
        <v>0</v>
      </c>
      <c r="AW214" s="114">
        <f t="shared" si="908"/>
        <v>0</v>
      </c>
      <c r="AX214" s="114">
        <f t="shared" si="909"/>
        <v>0</v>
      </c>
      <c r="AY214" s="114">
        <f t="shared" si="910"/>
        <v>0</v>
      </c>
      <c r="AZ214" s="114">
        <f t="shared" si="911"/>
        <v>0</v>
      </c>
      <c r="BA214" s="114">
        <f t="shared" si="912"/>
        <v>0</v>
      </c>
      <c r="BB214" s="114">
        <f t="shared" si="913"/>
        <v>0</v>
      </c>
      <c r="BC214" s="114">
        <f t="shared" si="914"/>
        <v>0</v>
      </c>
      <c r="BD214" s="114">
        <f t="shared" si="915"/>
        <v>0</v>
      </c>
      <c r="BE214" s="114">
        <f t="shared" si="916"/>
        <v>0</v>
      </c>
      <c r="BF214" s="114">
        <f t="shared" si="917"/>
        <v>0</v>
      </c>
      <c r="BG214" s="114">
        <f t="shared" si="918"/>
        <v>0</v>
      </c>
      <c r="BH214" s="114">
        <f t="shared" si="919"/>
        <v>0</v>
      </c>
      <c r="BI214" s="114">
        <f t="shared" si="920"/>
        <v>0</v>
      </c>
      <c r="BJ214" s="114">
        <f t="shared" si="921"/>
        <v>0</v>
      </c>
      <c r="BK214" s="114">
        <f t="shared" si="922"/>
        <v>0</v>
      </c>
      <c r="BL214" s="114">
        <f t="shared" si="923"/>
        <v>0</v>
      </c>
      <c r="BM214" s="114">
        <f t="shared" si="924"/>
        <v>0</v>
      </c>
      <c r="BN214" s="114">
        <f t="shared" si="925"/>
        <v>0</v>
      </c>
      <c r="BO214" s="114">
        <f t="shared" si="926"/>
        <v>0</v>
      </c>
      <c r="BP214" s="114">
        <f t="shared" si="927"/>
        <v>0</v>
      </c>
      <c r="BQ214" s="114">
        <f t="shared" si="928"/>
        <v>0</v>
      </c>
      <c r="BR214" s="114">
        <f t="shared" si="929"/>
        <v>0</v>
      </c>
      <c r="BS214" s="114">
        <f t="shared" si="930"/>
        <v>0</v>
      </c>
      <c r="BT214" s="114">
        <f t="shared" si="931"/>
        <v>0</v>
      </c>
      <c r="BU214" s="114">
        <f t="shared" si="932"/>
        <v>0</v>
      </c>
      <c r="BV214" s="114">
        <f t="shared" si="933"/>
        <v>0</v>
      </c>
      <c r="BW214" s="114">
        <f t="shared" si="934"/>
        <v>0</v>
      </c>
      <c r="BX214" s="114">
        <f t="shared" si="935"/>
        <v>0</v>
      </c>
      <c r="BY214" s="114">
        <f t="shared" si="936"/>
        <v>0</v>
      </c>
      <c r="BZ214" s="114">
        <f t="shared" si="937"/>
        <v>0</v>
      </c>
      <c r="CA214" s="114">
        <f t="shared" si="938"/>
        <v>0</v>
      </c>
      <c r="CB214" s="114">
        <f t="shared" si="939"/>
        <v>0</v>
      </c>
      <c r="CC214" s="114">
        <f t="shared" si="940"/>
        <v>0</v>
      </c>
      <c r="CD214" s="114">
        <f t="shared" si="941"/>
        <v>0</v>
      </c>
      <c r="CE214" s="114">
        <f t="shared" si="942"/>
        <v>0</v>
      </c>
      <c r="CF214" s="114">
        <f t="shared" si="943"/>
        <v>0</v>
      </c>
      <c r="CG214" s="114">
        <f t="shared" si="944"/>
        <v>0</v>
      </c>
      <c r="CH214" s="114">
        <f t="shared" si="945"/>
        <v>0</v>
      </c>
      <c r="CI214" s="114">
        <f t="shared" si="946"/>
        <v>0</v>
      </c>
      <c r="CJ214" s="114">
        <f t="shared" si="947"/>
        <v>0</v>
      </c>
      <c r="CK214" s="114">
        <f t="shared" si="948"/>
        <v>0</v>
      </c>
      <c r="CL214" s="114">
        <f t="shared" si="949"/>
        <v>0</v>
      </c>
      <c r="CM214" s="114">
        <f t="shared" si="950"/>
        <v>0</v>
      </c>
      <c r="CN214" s="114">
        <f t="shared" si="951"/>
        <v>0</v>
      </c>
      <c r="CO214" s="114">
        <f t="shared" si="952"/>
        <v>0</v>
      </c>
      <c r="CP214" s="114">
        <f t="shared" si="953"/>
        <v>0</v>
      </c>
      <c r="CQ214" s="114">
        <f t="shared" si="954"/>
        <v>0</v>
      </c>
      <c r="CR214" s="114">
        <f t="shared" si="955"/>
        <v>0</v>
      </c>
      <c r="CS214" s="114">
        <f t="shared" si="956"/>
        <v>0</v>
      </c>
      <c r="CT214" s="114">
        <f t="shared" si="957"/>
        <v>0</v>
      </c>
      <c r="CU214" s="114">
        <f t="shared" si="958"/>
        <v>0</v>
      </c>
      <c r="CV214" s="114">
        <f t="shared" si="959"/>
        <v>0</v>
      </c>
      <c r="CW214" s="114">
        <f t="shared" si="960"/>
        <v>0</v>
      </c>
      <c r="CX214" s="114">
        <f t="shared" si="961"/>
        <v>0</v>
      </c>
      <c r="CY214" s="114">
        <f t="shared" si="962"/>
        <v>0</v>
      </c>
      <c r="CZ214" s="114">
        <f t="shared" si="963"/>
        <v>0</v>
      </c>
      <c r="DA214" s="114">
        <f t="shared" si="964"/>
        <v>0</v>
      </c>
    </row>
    <row r="215" spans="2:105">
      <c r="B215" s="5"/>
      <c r="I215">
        <v>7</v>
      </c>
      <c r="J215">
        <f t="shared" si="884"/>
        <v>0</v>
      </c>
      <c r="K215">
        <f t="shared" ref="K215:K238" si="968">IF(P169=2,VLOOKUP(S136,$R$111:$W$119,5),IF(P169=3,M136-VLOOKUP(S136,$R$111:$W$119,5),IF(Q169=2,M136-VLOOKUP(S136,$R$111:$W$119,6),IF(Q169=3,VLOOKUP(S136,$R$111:$W$119,6),0))))</f>
        <v>0</v>
      </c>
      <c r="M215" s="17"/>
      <c r="O215" s="17"/>
      <c r="Q215" s="17"/>
      <c r="T215" s="163">
        <f>IF(Z215&gt;0,FLOOR(MAX(T$130:T214)+1,1),T214+0.001)</f>
        <v>12.056999999999968</v>
      </c>
      <c r="U215">
        <v>86</v>
      </c>
      <c r="V215" s="110">
        <v>5</v>
      </c>
      <c r="W215" s="110"/>
      <c r="X215" s="110">
        <f t="shared" si="965"/>
        <v>0</v>
      </c>
      <c r="Y215" s="110">
        <f t="shared" si="966"/>
        <v>0</v>
      </c>
      <c r="Z215" s="114">
        <f t="shared" si="967"/>
        <v>0</v>
      </c>
      <c r="AA215" s="114">
        <f t="shared" si="886"/>
        <v>0</v>
      </c>
      <c r="AB215" s="114">
        <f t="shared" si="887"/>
        <v>0</v>
      </c>
      <c r="AC215" s="114">
        <f t="shared" si="888"/>
        <v>0</v>
      </c>
      <c r="AD215" s="114">
        <f t="shared" si="889"/>
        <v>0</v>
      </c>
      <c r="AE215" s="114">
        <f t="shared" si="890"/>
        <v>0</v>
      </c>
      <c r="AF215" s="114">
        <f t="shared" si="891"/>
        <v>0</v>
      </c>
      <c r="AG215" s="114">
        <f t="shared" si="892"/>
        <v>0</v>
      </c>
      <c r="AH215" s="114">
        <f t="shared" si="893"/>
        <v>0</v>
      </c>
      <c r="AI215" s="114">
        <f t="shared" si="894"/>
        <v>0</v>
      </c>
      <c r="AJ215" s="114">
        <f t="shared" si="895"/>
        <v>0</v>
      </c>
      <c r="AK215" s="114">
        <f t="shared" si="896"/>
        <v>0</v>
      </c>
      <c r="AL215" s="114">
        <f t="shared" si="897"/>
        <v>0</v>
      </c>
      <c r="AM215" s="114">
        <f t="shared" si="898"/>
        <v>0</v>
      </c>
      <c r="AN215" s="114">
        <f t="shared" si="899"/>
        <v>0</v>
      </c>
      <c r="AO215" s="114">
        <f t="shared" si="900"/>
        <v>0</v>
      </c>
      <c r="AP215" s="114">
        <f t="shared" si="901"/>
        <v>0</v>
      </c>
      <c r="AQ215" s="114">
        <f t="shared" si="902"/>
        <v>0</v>
      </c>
      <c r="AR215" s="114">
        <f t="shared" si="903"/>
        <v>0</v>
      </c>
      <c r="AS215" s="114">
        <f t="shared" si="904"/>
        <v>0</v>
      </c>
      <c r="AT215" s="114">
        <f t="shared" si="905"/>
        <v>0</v>
      </c>
      <c r="AU215" s="114">
        <f t="shared" si="906"/>
        <v>0</v>
      </c>
      <c r="AV215" s="114">
        <f t="shared" si="907"/>
        <v>0</v>
      </c>
      <c r="AW215" s="114">
        <f t="shared" si="908"/>
        <v>0</v>
      </c>
      <c r="AX215" s="114">
        <f t="shared" si="909"/>
        <v>0</v>
      </c>
      <c r="AY215" s="114">
        <f t="shared" si="910"/>
        <v>0</v>
      </c>
      <c r="AZ215" s="114">
        <f t="shared" si="911"/>
        <v>0</v>
      </c>
      <c r="BA215" s="114">
        <f t="shared" si="912"/>
        <v>0</v>
      </c>
      <c r="BB215" s="114">
        <f t="shared" si="913"/>
        <v>0</v>
      </c>
      <c r="BC215" s="114">
        <f t="shared" si="914"/>
        <v>0</v>
      </c>
      <c r="BD215" s="114">
        <f t="shared" si="915"/>
        <v>0</v>
      </c>
      <c r="BE215" s="114">
        <f t="shared" si="916"/>
        <v>0</v>
      </c>
      <c r="BF215" s="114">
        <f t="shared" si="917"/>
        <v>0</v>
      </c>
      <c r="BG215" s="114">
        <f t="shared" si="918"/>
        <v>0</v>
      </c>
      <c r="BH215" s="114">
        <f t="shared" si="919"/>
        <v>0</v>
      </c>
      <c r="BI215" s="114">
        <f t="shared" si="920"/>
        <v>0</v>
      </c>
      <c r="BJ215" s="114">
        <f t="shared" si="921"/>
        <v>0</v>
      </c>
      <c r="BK215" s="114">
        <f t="shared" si="922"/>
        <v>0</v>
      </c>
      <c r="BL215" s="114">
        <f t="shared" si="923"/>
        <v>0</v>
      </c>
      <c r="BM215" s="114">
        <f t="shared" si="924"/>
        <v>0</v>
      </c>
      <c r="BN215" s="114">
        <f t="shared" si="925"/>
        <v>0</v>
      </c>
      <c r="BO215" s="114">
        <f t="shared" si="926"/>
        <v>0</v>
      </c>
      <c r="BP215" s="114">
        <f t="shared" si="927"/>
        <v>0</v>
      </c>
      <c r="BQ215" s="114">
        <f t="shared" si="928"/>
        <v>0</v>
      </c>
      <c r="BR215" s="114">
        <f t="shared" si="929"/>
        <v>0</v>
      </c>
      <c r="BS215" s="114">
        <f t="shared" si="930"/>
        <v>0</v>
      </c>
      <c r="BT215" s="114">
        <f t="shared" si="931"/>
        <v>0</v>
      </c>
      <c r="BU215" s="114">
        <f t="shared" si="932"/>
        <v>0</v>
      </c>
      <c r="BV215" s="114">
        <f t="shared" si="933"/>
        <v>0</v>
      </c>
      <c r="BW215" s="114">
        <f t="shared" si="934"/>
        <v>0</v>
      </c>
      <c r="BX215" s="114">
        <f t="shared" si="935"/>
        <v>0</v>
      </c>
      <c r="BY215" s="114">
        <f t="shared" si="936"/>
        <v>0</v>
      </c>
      <c r="BZ215" s="114">
        <f t="shared" si="937"/>
        <v>0</v>
      </c>
      <c r="CA215" s="114">
        <f t="shared" si="938"/>
        <v>0</v>
      </c>
      <c r="CB215" s="114">
        <f t="shared" si="939"/>
        <v>0</v>
      </c>
      <c r="CC215" s="114">
        <f t="shared" si="940"/>
        <v>0</v>
      </c>
      <c r="CD215" s="114">
        <f t="shared" si="941"/>
        <v>0</v>
      </c>
      <c r="CE215" s="114">
        <f t="shared" si="942"/>
        <v>0</v>
      </c>
      <c r="CF215" s="114">
        <f t="shared" si="943"/>
        <v>0</v>
      </c>
      <c r="CG215" s="114">
        <f t="shared" si="944"/>
        <v>0</v>
      </c>
      <c r="CH215" s="114">
        <f t="shared" si="945"/>
        <v>0</v>
      </c>
      <c r="CI215" s="114">
        <f t="shared" si="946"/>
        <v>0</v>
      </c>
      <c r="CJ215" s="114">
        <f t="shared" si="947"/>
        <v>0</v>
      </c>
      <c r="CK215" s="114">
        <f t="shared" si="948"/>
        <v>0</v>
      </c>
      <c r="CL215" s="114">
        <f t="shared" si="949"/>
        <v>0</v>
      </c>
      <c r="CM215" s="114">
        <f t="shared" si="950"/>
        <v>0</v>
      </c>
      <c r="CN215" s="114">
        <f t="shared" si="951"/>
        <v>0</v>
      </c>
      <c r="CO215" s="114">
        <f t="shared" si="952"/>
        <v>0</v>
      </c>
      <c r="CP215" s="114">
        <f t="shared" si="953"/>
        <v>0</v>
      </c>
      <c r="CQ215" s="114">
        <f t="shared" si="954"/>
        <v>0</v>
      </c>
      <c r="CR215" s="114">
        <f t="shared" si="955"/>
        <v>0</v>
      </c>
      <c r="CS215" s="114">
        <f t="shared" si="956"/>
        <v>0</v>
      </c>
      <c r="CT215" s="114">
        <f t="shared" si="957"/>
        <v>0</v>
      </c>
      <c r="CU215" s="114">
        <f t="shared" si="958"/>
        <v>0</v>
      </c>
      <c r="CV215" s="114">
        <f t="shared" si="959"/>
        <v>0</v>
      </c>
      <c r="CW215" s="114">
        <f t="shared" si="960"/>
        <v>0</v>
      </c>
      <c r="CX215" s="114">
        <f t="shared" si="961"/>
        <v>0</v>
      </c>
      <c r="CY215" s="114">
        <f t="shared" si="962"/>
        <v>0</v>
      </c>
      <c r="CZ215" s="114">
        <f t="shared" si="963"/>
        <v>0</v>
      </c>
      <c r="DA215" s="114">
        <f t="shared" si="964"/>
        <v>0</v>
      </c>
    </row>
    <row r="216" spans="2:105">
      <c r="B216" s="5"/>
      <c r="I216">
        <v>8</v>
      </c>
      <c r="J216">
        <f t="shared" si="884"/>
        <v>0</v>
      </c>
      <c r="K216">
        <f t="shared" si="968"/>
        <v>0</v>
      </c>
      <c r="M216" s="17"/>
      <c r="O216" s="17"/>
      <c r="Q216" s="17"/>
      <c r="T216" s="163">
        <f>IF(Z216&gt;0,FLOOR(MAX(T$130:T215)+1,1),T215+0.001)</f>
        <v>12.057999999999968</v>
      </c>
      <c r="U216">
        <v>87</v>
      </c>
      <c r="V216" s="110">
        <v>5</v>
      </c>
      <c r="W216" s="110"/>
      <c r="X216" s="110">
        <f t="shared" si="965"/>
        <v>0</v>
      </c>
      <c r="Y216" s="110">
        <f t="shared" si="966"/>
        <v>0</v>
      </c>
      <c r="Z216" s="114">
        <f t="shared" si="967"/>
        <v>0</v>
      </c>
      <c r="AA216" s="114">
        <f t="shared" si="886"/>
        <v>0</v>
      </c>
      <c r="AB216" s="114">
        <f t="shared" si="887"/>
        <v>0</v>
      </c>
      <c r="AC216" s="114">
        <f t="shared" si="888"/>
        <v>0</v>
      </c>
      <c r="AD216" s="114">
        <f t="shared" si="889"/>
        <v>0</v>
      </c>
      <c r="AE216" s="114">
        <f t="shared" si="890"/>
        <v>0</v>
      </c>
      <c r="AF216" s="114">
        <f t="shared" si="891"/>
        <v>0</v>
      </c>
      <c r="AG216" s="114">
        <f t="shared" si="892"/>
        <v>0</v>
      </c>
      <c r="AH216" s="114">
        <f t="shared" si="893"/>
        <v>0</v>
      </c>
      <c r="AI216" s="114">
        <f t="shared" si="894"/>
        <v>0</v>
      </c>
      <c r="AJ216" s="114">
        <f t="shared" si="895"/>
        <v>0</v>
      </c>
      <c r="AK216" s="114">
        <f t="shared" si="896"/>
        <v>0</v>
      </c>
      <c r="AL216" s="114">
        <f t="shared" si="897"/>
        <v>0</v>
      </c>
      <c r="AM216" s="114">
        <f t="shared" si="898"/>
        <v>0</v>
      </c>
      <c r="AN216" s="114">
        <f t="shared" si="899"/>
        <v>0</v>
      </c>
      <c r="AO216" s="114">
        <f t="shared" si="900"/>
        <v>0</v>
      </c>
      <c r="AP216" s="114">
        <f t="shared" si="901"/>
        <v>0</v>
      </c>
      <c r="AQ216" s="114">
        <f t="shared" si="902"/>
        <v>0</v>
      </c>
      <c r="AR216" s="114">
        <f t="shared" si="903"/>
        <v>0</v>
      </c>
      <c r="AS216" s="114">
        <f t="shared" si="904"/>
        <v>0</v>
      </c>
      <c r="AT216" s="114">
        <f t="shared" si="905"/>
        <v>0</v>
      </c>
      <c r="AU216" s="114">
        <f t="shared" si="906"/>
        <v>0</v>
      </c>
      <c r="AV216" s="114">
        <f t="shared" si="907"/>
        <v>0</v>
      </c>
      <c r="AW216" s="114">
        <f t="shared" si="908"/>
        <v>0</v>
      </c>
      <c r="AX216" s="114">
        <f t="shared" si="909"/>
        <v>0</v>
      </c>
      <c r="AY216" s="114">
        <f t="shared" si="910"/>
        <v>0</v>
      </c>
      <c r="AZ216" s="114">
        <f t="shared" si="911"/>
        <v>0</v>
      </c>
      <c r="BA216" s="114">
        <f t="shared" si="912"/>
        <v>0</v>
      </c>
      <c r="BB216" s="114">
        <f t="shared" si="913"/>
        <v>0</v>
      </c>
      <c r="BC216" s="114">
        <f t="shared" si="914"/>
        <v>0</v>
      </c>
      <c r="BD216" s="114">
        <f t="shared" si="915"/>
        <v>0</v>
      </c>
      <c r="BE216" s="114">
        <f t="shared" si="916"/>
        <v>0</v>
      </c>
      <c r="BF216" s="114">
        <f t="shared" si="917"/>
        <v>0</v>
      </c>
      <c r="BG216" s="114">
        <f t="shared" si="918"/>
        <v>0</v>
      </c>
      <c r="BH216" s="114">
        <f t="shared" si="919"/>
        <v>0</v>
      </c>
      <c r="BI216" s="114">
        <f t="shared" si="920"/>
        <v>0</v>
      </c>
      <c r="BJ216" s="114">
        <f t="shared" si="921"/>
        <v>0</v>
      </c>
      <c r="BK216" s="114">
        <f t="shared" si="922"/>
        <v>0</v>
      </c>
      <c r="BL216" s="114">
        <f t="shared" si="923"/>
        <v>0</v>
      </c>
      <c r="BM216" s="114">
        <f t="shared" si="924"/>
        <v>0</v>
      </c>
      <c r="BN216" s="114">
        <f t="shared" si="925"/>
        <v>0</v>
      </c>
      <c r="BO216" s="114">
        <f t="shared" si="926"/>
        <v>0</v>
      </c>
      <c r="BP216" s="114">
        <f t="shared" si="927"/>
        <v>0</v>
      </c>
      <c r="BQ216" s="114">
        <f t="shared" si="928"/>
        <v>0</v>
      </c>
      <c r="BR216" s="114">
        <f t="shared" si="929"/>
        <v>0</v>
      </c>
      <c r="BS216" s="114">
        <f t="shared" si="930"/>
        <v>0</v>
      </c>
      <c r="BT216" s="114">
        <f t="shared" si="931"/>
        <v>0</v>
      </c>
      <c r="BU216" s="114">
        <f t="shared" si="932"/>
        <v>0</v>
      </c>
      <c r="BV216" s="114">
        <f t="shared" si="933"/>
        <v>0</v>
      </c>
      <c r="BW216" s="114">
        <f t="shared" si="934"/>
        <v>0</v>
      </c>
      <c r="BX216" s="114">
        <f t="shared" si="935"/>
        <v>0</v>
      </c>
      <c r="BY216" s="114">
        <f t="shared" si="936"/>
        <v>0</v>
      </c>
      <c r="BZ216" s="114">
        <f t="shared" si="937"/>
        <v>0</v>
      </c>
      <c r="CA216" s="114">
        <f t="shared" si="938"/>
        <v>0</v>
      </c>
      <c r="CB216" s="114">
        <f t="shared" si="939"/>
        <v>0</v>
      </c>
      <c r="CC216" s="114">
        <f t="shared" si="940"/>
        <v>0</v>
      </c>
      <c r="CD216" s="114">
        <f t="shared" si="941"/>
        <v>0</v>
      </c>
      <c r="CE216" s="114">
        <f t="shared" si="942"/>
        <v>0</v>
      </c>
      <c r="CF216" s="114">
        <f t="shared" si="943"/>
        <v>0</v>
      </c>
      <c r="CG216" s="114">
        <f t="shared" si="944"/>
        <v>0</v>
      </c>
      <c r="CH216" s="114">
        <f t="shared" si="945"/>
        <v>0</v>
      </c>
      <c r="CI216" s="114">
        <f t="shared" si="946"/>
        <v>0</v>
      </c>
      <c r="CJ216" s="114">
        <f t="shared" si="947"/>
        <v>0</v>
      </c>
      <c r="CK216" s="114">
        <f t="shared" si="948"/>
        <v>0</v>
      </c>
      <c r="CL216" s="114">
        <f t="shared" si="949"/>
        <v>0</v>
      </c>
      <c r="CM216" s="114">
        <f t="shared" si="950"/>
        <v>0</v>
      </c>
      <c r="CN216" s="114">
        <f t="shared" si="951"/>
        <v>0</v>
      </c>
      <c r="CO216" s="114">
        <f t="shared" si="952"/>
        <v>0</v>
      </c>
      <c r="CP216" s="114">
        <f t="shared" si="953"/>
        <v>0</v>
      </c>
      <c r="CQ216" s="114">
        <f t="shared" si="954"/>
        <v>0</v>
      </c>
      <c r="CR216" s="114">
        <f t="shared" si="955"/>
        <v>0</v>
      </c>
      <c r="CS216" s="114">
        <f t="shared" si="956"/>
        <v>0</v>
      </c>
      <c r="CT216" s="114">
        <f t="shared" si="957"/>
        <v>0</v>
      </c>
      <c r="CU216" s="114">
        <f t="shared" si="958"/>
        <v>0</v>
      </c>
      <c r="CV216" s="114">
        <f t="shared" si="959"/>
        <v>0</v>
      </c>
      <c r="CW216" s="114">
        <f t="shared" si="960"/>
        <v>0</v>
      </c>
      <c r="CX216" s="114">
        <f t="shared" si="961"/>
        <v>0</v>
      </c>
      <c r="CY216" s="114">
        <f t="shared" si="962"/>
        <v>0</v>
      </c>
      <c r="CZ216" s="114">
        <f t="shared" si="963"/>
        <v>0</v>
      </c>
      <c r="DA216" s="114">
        <f t="shared" si="964"/>
        <v>0</v>
      </c>
    </row>
    <row r="217" spans="2:105">
      <c r="B217" s="5"/>
      <c r="I217">
        <v>9</v>
      </c>
      <c r="J217">
        <f t="shared" si="884"/>
        <v>0</v>
      </c>
      <c r="K217">
        <f t="shared" si="968"/>
        <v>0</v>
      </c>
      <c r="M217" s="17"/>
      <c r="O217" s="17"/>
      <c r="Q217" s="17"/>
      <c r="T217" s="163">
        <f>IF(Z217&gt;0,FLOOR(MAX(T$130:T216)+1,1),T216+0.001)</f>
        <v>12.058999999999967</v>
      </c>
      <c r="U217">
        <v>88</v>
      </c>
      <c r="V217" s="110">
        <v>5</v>
      </c>
      <c r="W217" s="110"/>
      <c r="X217" s="110">
        <f t="shared" si="965"/>
        <v>0</v>
      </c>
      <c r="Y217" s="110">
        <f t="shared" si="966"/>
        <v>0</v>
      </c>
      <c r="Z217" s="114">
        <f t="shared" si="967"/>
        <v>0</v>
      </c>
      <c r="AA217" s="114">
        <f t="shared" si="886"/>
        <v>0</v>
      </c>
      <c r="AB217" s="114">
        <f t="shared" si="887"/>
        <v>0</v>
      </c>
      <c r="AC217" s="114">
        <f t="shared" si="888"/>
        <v>0</v>
      </c>
      <c r="AD217" s="114">
        <f t="shared" si="889"/>
        <v>0</v>
      </c>
      <c r="AE217" s="114">
        <f t="shared" si="890"/>
        <v>0</v>
      </c>
      <c r="AF217" s="114">
        <f t="shared" si="891"/>
        <v>0</v>
      </c>
      <c r="AG217" s="114">
        <f t="shared" si="892"/>
        <v>0</v>
      </c>
      <c r="AH217" s="114">
        <f t="shared" si="893"/>
        <v>0</v>
      </c>
      <c r="AI217" s="114">
        <f t="shared" si="894"/>
        <v>0</v>
      </c>
      <c r="AJ217" s="114">
        <f t="shared" si="895"/>
        <v>0</v>
      </c>
      <c r="AK217" s="114">
        <f t="shared" si="896"/>
        <v>0</v>
      </c>
      <c r="AL217" s="114">
        <f t="shared" si="897"/>
        <v>0</v>
      </c>
      <c r="AM217" s="114">
        <f t="shared" si="898"/>
        <v>0</v>
      </c>
      <c r="AN217" s="114">
        <f t="shared" si="899"/>
        <v>0</v>
      </c>
      <c r="AO217" s="114">
        <f t="shared" si="900"/>
        <v>0</v>
      </c>
      <c r="AP217" s="114">
        <f t="shared" si="901"/>
        <v>0</v>
      </c>
      <c r="AQ217" s="114">
        <f t="shared" si="902"/>
        <v>0</v>
      </c>
      <c r="AR217" s="114">
        <f t="shared" si="903"/>
        <v>0</v>
      </c>
      <c r="AS217" s="114">
        <f t="shared" si="904"/>
        <v>0</v>
      </c>
      <c r="AT217" s="114">
        <f t="shared" si="905"/>
        <v>0</v>
      </c>
      <c r="AU217" s="114">
        <f t="shared" si="906"/>
        <v>0</v>
      </c>
      <c r="AV217" s="114">
        <f t="shared" si="907"/>
        <v>0</v>
      </c>
      <c r="AW217" s="114">
        <f t="shared" si="908"/>
        <v>0</v>
      </c>
      <c r="AX217" s="114">
        <f t="shared" si="909"/>
        <v>0</v>
      </c>
      <c r="AY217" s="114">
        <f t="shared" si="910"/>
        <v>0</v>
      </c>
      <c r="AZ217" s="114">
        <f t="shared" si="911"/>
        <v>0</v>
      </c>
      <c r="BA217" s="114">
        <f t="shared" si="912"/>
        <v>0</v>
      </c>
      <c r="BB217" s="114">
        <f t="shared" si="913"/>
        <v>0</v>
      </c>
      <c r="BC217" s="114">
        <f t="shared" si="914"/>
        <v>0</v>
      </c>
      <c r="BD217" s="114">
        <f t="shared" si="915"/>
        <v>0</v>
      </c>
      <c r="BE217" s="114">
        <f t="shared" si="916"/>
        <v>0</v>
      </c>
      <c r="BF217" s="114">
        <f t="shared" si="917"/>
        <v>0</v>
      </c>
      <c r="BG217" s="114">
        <f t="shared" si="918"/>
        <v>0</v>
      </c>
      <c r="BH217" s="114">
        <f t="shared" si="919"/>
        <v>0</v>
      </c>
      <c r="BI217" s="114">
        <f t="shared" si="920"/>
        <v>0</v>
      </c>
      <c r="BJ217" s="114">
        <f t="shared" si="921"/>
        <v>0</v>
      </c>
      <c r="BK217" s="114">
        <f t="shared" si="922"/>
        <v>0</v>
      </c>
      <c r="BL217" s="114">
        <f t="shared" si="923"/>
        <v>0</v>
      </c>
      <c r="BM217" s="114">
        <f t="shared" si="924"/>
        <v>0</v>
      </c>
      <c r="BN217" s="114">
        <f t="shared" si="925"/>
        <v>0</v>
      </c>
      <c r="BO217" s="114">
        <f t="shared" si="926"/>
        <v>0</v>
      </c>
      <c r="BP217" s="114">
        <f t="shared" si="927"/>
        <v>0</v>
      </c>
      <c r="BQ217" s="114">
        <f t="shared" si="928"/>
        <v>0</v>
      </c>
      <c r="BR217" s="114">
        <f t="shared" si="929"/>
        <v>0</v>
      </c>
      <c r="BS217" s="114">
        <f t="shared" si="930"/>
        <v>0</v>
      </c>
      <c r="BT217" s="114">
        <f t="shared" si="931"/>
        <v>0</v>
      </c>
      <c r="BU217" s="114">
        <f t="shared" si="932"/>
        <v>0</v>
      </c>
      <c r="BV217" s="114">
        <f t="shared" si="933"/>
        <v>0</v>
      </c>
      <c r="BW217" s="114">
        <f t="shared" si="934"/>
        <v>0</v>
      </c>
      <c r="BX217" s="114">
        <f t="shared" si="935"/>
        <v>0</v>
      </c>
      <c r="BY217" s="114">
        <f t="shared" si="936"/>
        <v>0</v>
      </c>
      <c r="BZ217" s="114">
        <f t="shared" si="937"/>
        <v>0</v>
      </c>
      <c r="CA217" s="114">
        <f t="shared" si="938"/>
        <v>0</v>
      </c>
      <c r="CB217" s="114">
        <f t="shared" si="939"/>
        <v>0</v>
      </c>
      <c r="CC217" s="114">
        <f t="shared" si="940"/>
        <v>0</v>
      </c>
      <c r="CD217" s="114">
        <f t="shared" si="941"/>
        <v>0</v>
      </c>
      <c r="CE217" s="114">
        <f t="shared" si="942"/>
        <v>0</v>
      </c>
      <c r="CF217" s="114">
        <f t="shared" si="943"/>
        <v>0</v>
      </c>
      <c r="CG217" s="114">
        <f t="shared" si="944"/>
        <v>0</v>
      </c>
      <c r="CH217" s="114">
        <f t="shared" si="945"/>
        <v>0</v>
      </c>
      <c r="CI217" s="114">
        <f t="shared" si="946"/>
        <v>0</v>
      </c>
      <c r="CJ217" s="114">
        <f t="shared" si="947"/>
        <v>0</v>
      </c>
      <c r="CK217" s="114">
        <f t="shared" si="948"/>
        <v>0</v>
      </c>
      <c r="CL217" s="114">
        <f t="shared" si="949"/>
        <v>0</v>
      </c>
      <c r="CM217" s="114">
        <f t="shared" si="950"/>
        <v>0</v>
      </c>
      <c r="CN217" s="114">
        <f t="shared" si="951"/>
        <v>0</v>
      </c>
      <c r="CO217" s="114">
        <f t="shared" si="952"/>
        <v>0</v>
      </c>
      <c r="CP217" s="114">
        <f t="shared" si="953"/>
        <v>0</v>
      </c>
      <c r="CQ217" s="114">
        <f t="shared" si="954"/>
        <v>0</v>
      </c>
      <c r="CR217" s="114">
        <f t="shared" si="955"/>
        <v>0</v>
      </c>
      <c r="CS217" s="114">
        <f t="shared" si="956"/>
        <v>0</v>
      </c>
      <c r="CT217" s="114">
        <f t="shared" si="957"/>
        <v>0</v>
      </c>
      <c r="CU217" s="114">
        <f t="shared" si="958"/>
        <v>0</v>
      </c>
      <c r="CV217" s="114">
        <f t="shared" si="959"/>
        <v>0</v>
      </c>
      <c r="CW217" s="114">
        <f t="shared" si="960"/>
        <v>0</v>
      </c>
      <c r="CX217" s="114">
        <f t="shared" si="961"/>
        <v>0</v>
      </c>
      <c r="CY217" s="114">
        <f t="shared" si="962"/>
        <v>0</v>
      </c>
      <c r="CZ217" s="114">
        <f t="shared" si="963"/>
        <v>0</v>
      </c>
      <c r="DA217" s="114">
        <f t="shared" si="964"/>
        <v>0</v>
      </c>
    </row>
    <row r="218" spans="2:105">
      <c r="B218" s="5"/>
      <c r="I218">
        <v>10</v>
      </c>
      <c r="J218">
        <f t="shared" si="884"/>
        <v>0</v>
      </c>
      <c r="K218">
        <f t="shared" si="968"/>
        <v>0</v>
      </c>
      <c r="M218" s="17"/>
      <c r="O218" s="17"/>
      <c r="Q218" s="17"/>
      <c r="T218" s="163">
        <f>IF(Z218&gt;0,FLOOR(MAX(T$130:T217)+1,1),T217+0.001)</f>
        <v>12.059999999999967</v>
      </c>
      <c r="U218">
        <v>89</v>
      </c>
      <c r="V218" s="110">
        <v>5</v>
      </c>
      <c r="W218" s="110"/>
      <c r="X218" s="110">
        <f t="shared" si="965"/>
        <v>0</v>
      </c>
      <c r="Y218" s="110">
        <f t="shared" si="966"/>
        <v>0</v>
      </c>
      <c r="Z218" s="114">
        <f t="shared" si="967"/>
        <v>0</v>
      </c>
      <c r="AA218" s="114">
        <f t="shared" si="886"/>
        <v>0</v>
      </c>
      <c r="AB218" s="114">
        <f t="shared" si="887"/>
        <v>0</v>
      </c>
      <c r="AC218" s="114">
        <f t="shared" si="888"/>
        <v>0</v>
      </c>
      <c r="AD218" s="114">
        <f t="shared" si="889"/>
        <v>0</v>
      </c>
      <c r="AE218" s="114">
        <f t="shared" si="890"/>
        <v>0</v>
      </c>
      <c r="AF218" s="114">
        <f t="shared" si="891"/>
        <v>0</v>
      </c>
      <c r="AG218" s="114">
        <f t="shared" si="892"/>
        <v>0</v>
      </c>
      <c r="AH218" s="114">
        <f t="shared" si="893"/>
        <v>0</v>
      </c>
      <c r="AI218" s="114">
        <f t="shared" si="894"/>
        <v>0</v>
      </c>
      <c r="AJ218" s="114">
        <f t="shared" si="895"/>
        <v>0</v>
      </c>
      <c r="AK218" s="114">
        <f t="shared" si="896"/>
        <v>0</v>
      </c>
      <c r="AL218" s="114">
        <f t="shared" si="897"/>
        <v>0</v>
      </c>
      <c r="AM218" s="114">
        <f t="shared" si="898"/>
        <v>0</v>
      </c>
      <c r="AN218" s="114">
        <f t="shared" si="899"/>
        <v>0</v>
      </c>
      <c r="AO218" s="114">
        <f t="shared" si="900"/>
        <v>0</v>
      </c>
      <c r="AP218" s="114">
        <f t="shared" si="901"/>
        <v>0</v>
      </c>
      <c r="AQ218" s="114">
        <f t="shared" si="902"/>
        <v>0</v>
      </c>
      <c r="AR218" s="114">
        <f t="shared" si="903"/>
        <v>0</v>
      </c>
      <c r="AS218" s="114">
        <f t="shared" si="904"/>
        <v>0</v>
      </c>
      <c r="AT218" s="114">
        <f t="shared" si="905"/>
        <v>0</v>
      </c>
      <c r="AU218" s="114">
        <f t="shared" si="906"/>
        <v>0</v>
      </c>
      <c r="AV218" s="114">
        <f t="shared" si="907"/>
        <v>0</v>
      </c>
      <c r="AW218" s="114">
        <f t="shared" si="908"/>
        <v>0</v>
      </c>
      <c r="AX218" s="114">
        <f t="shared" si="909"/>
        <v>0</v>
      </c>
      <c r="AY218" s="114">
        <f t="shared" si="910"/>
        <v>0</v>
      </c>
      <c r="AZ218" s="114">
        <f t="shared" si="911"/>
        <v>0</v>
      </c>
      <c r="BA218" s="114">
        <f t="shared" si="912"/>
        <v>0</v>
      </c>
      <c r="BB218" s="114">
        <f t="shared" si="913"/>
        <v>0</v>
      </c>
      <c r="BC218" s="114">
        <f t="shared" si="914"/>
        <v>0</v>
      </c>
      <c r="BD218" s="114">
        <f t="shared" si="915"/>
        <v>0</v>
      </c>
      <c r="BE218" s="114">
        <f t="shared" si="916"/>
        <v>0</v>
      </c>
      <c r="BF218" s="114">
        <f t="shared" si="917"/>
        <v>0</v>
      </c>
      <c r="BG218" s="114">
        <f t="shared" si="918"/>
        <v>0</v>
      </c>
      <c r="BH218" s="114">
        <f t="shared" si="919"/>
        <v>0</v>
      </c>
      <c r="BI218" s="114">
        <f t="shared" si="920"/>
        <v>0</v>
      </c>
      <c r="BJ218" s="114">
        <f t="shared" si="921"/>
        <v>0</v>
      </c>
      <c r="BK218" s="114">
        <f t="shared" si="922"/>
        <v>0</v>
      </c>
      <c r="BL218" s="114">
        <f t="shared" si="923"/>
        <v>0</v>
      </c>
      <c r="BM218" s="114">
        <f t="shared" si="924"/>
        <v>0</v>
      </c>
      <c r="BN218" s="114">
        <f t="shared" si="925"/>
        <v>0</v>
      </c>
      <c r="BO218" s="114">
        <f t="shared" si="926"/>
        <v>0</v>
      </c>
      <c r="BP218" s="114">
        <f t="shared" si="927"/>
        <v>0</v>
      </c>
      <c r="BQ218" s="114">
        <f t="shared" si="928"/>
        <v>0</v>
      </c>
      <c r="BR218" s="114">
        <f t="shared" si="929"/>
        <v>0</v>
      </c>
      <c r="BS218" s="114">
        <f t="shared" si="930"/>
        <v>0</v>
      </c>
      <c r="BT218" s="114">
        <f t="shared" si="931"/>
        <v>0</v>
      </c>
      <c r="BU218" s="114">
        <f t="shared" si="932"/>
        <v>0</v>
      </c>
      <c r="BV218" s="114">
        <f t="shared" si="933"/>
        <v>0</v>
      </c>
      <c r="BW218" s="114">
        <f t="shared" si="934"/>
        <v>0</v>
      </c>
      <c r="BX218" s="114">
        <f t="shared" si="935"/>
        <v>0</v>
      </c>
      <c r="BY218" s="114">
        <f t="shared" si="936"/>
        <v>0</v>
      </c>
      <c r="BZ218" s="114">
        <f t="shared" si="937"/>
        <v>0</v>
      </c>
      <c r="CA218" s="114">
        <f t="shared" si="938"/>
        <v>0</v>
      </c>
      <c r="CB218" s="114">
        <f t="shared" si="939"/>
        <v>0</v>
      </c>
      <c r="CC218" s="114">
        <f t="shared" si="940"/>
        <v>0</v>
      </c>
      <c r="CD218" s="114">
        <f t="shared" si="941"/>
        <v>0</v>
      </c>
      <c r="CE218" s="114">
        <f t="shared" si="942"/>
        <v>0</v>
      </c>
      <c r="CF218" s="114">
        <f t="shared" si="943"/>
        <v>0</v>
      </c>
      <c r="CG218" s="114">
        <f t="shared" si="944"/>
        <v>0</v>
      </c>
      <c r="CH218" s="114">
        <f t="shared" si="945"/>
        <v>0</v>
      </c>
      <c r="CI218" s="114">
        <f t="shared" si="946"/>
        <v>0</v>
      </c>
      <c r="CJ218" s="114">
        <f t="shared" si="947"/>
        <v>0</v>
      </c>
      <c r="CK218" s="114">
        <f t="shared" si="948"/>
        <v>0</v>
      </c>
      <c r="CL218" s="114">
        <f t="shared" si="949"/>
        <v>0</v>
      </c>
      <c r="CM218" s="114">
        <f t="shared" si="950"/>
        <v>0</v>
      </c>
      <c r="CN218" s="114">
        <f t="shared" si="951"/>
        <v>0</v>
      </c>
      <c r="CO218" s="114">
        <f t="shared" si="952"/>
        <v>0</v>
      </c>
      <c r="CP218" s="114">
        <f t="shared" si="953"/>
        <v>0</v>
      </c>
      <c r="CQ218" s="114">
        <f t="shared" si="954"/>
        <v>0</v>
      </c>
      <c r="CR218" s="114">
        <f t="shared" si="955"/>
        <v>0</v>
      </c>
      <c r="CS218" s="114">
        <f t="shared" si="956"/>
        <v>0</v>
      </c>
      <c r="CT218" s="114">
        <f t="shared" si="957"/>
        <v>0</v>
      </c>
      <c r="CU218" s="114">
        <f t="shared" si="958"/>
        <v>0</v>
      </c>
      <c r="CV218" s="114">
        <f t="shared" si="959"/>
        <v>0</v>
      </c>
      <c r="CW218" s="114">
        <f t="shared" si="960"/>
        <v>0</v>
      </c>
      <c r="CX218" s="114">
        <f t="shared" si="961"/>
        <v>0</v>
      </c>
      <c r="CY218" s="114">
        <f t="shared" si="962"/>
        <v>0</v>
      </c>
      <c r="CZ218" s="114">
        <f t="shared" si="963"/>
        <v>0</v>
      </c>
      <c r="DA218" s="114">
        <f t="shared" si="964"/>
        <v>0</v>
      </c>
    </row>
    <row r="219" spans="2:105">
      <c r="B219" s="5"/>
      <c r="I219">
        <v>11</v>
      </c>
      <c r="J219">
        <f t="shared" si="884"/>
        <v>0</v>
      </c>
      <c r="K219">
        <f t="shared" si="968"/>
        <v>0</v>
      </c>
      <c r="M219" s="17"/>
      <c r="O219" s="17"/>
      <c r="Q219" s="17"/>
      <c r="T219" s="163">
        <f>IF(Z219&gt;0,FLOOR(MAX(T$130:T218)+1,1),T218+0.001)</f>
        <v>12.060999999999966</v>
      </c>
      <c r="U219">
        <v>90</v>
      </c>
      <c r="V219" s="110">
        <v>5</v>
      </c>
      <c r="W219" s="110"/>
      <c r="X219" s="110">
        <f t="shared" si="965"/>
        <v>0</v>
      </c>
      <c r="Y219" s="110">
        <f t="shared" si="966"/>
        <v>0</v>
      </c>
      <c r="Z219" s="114">
        <f t="shared" si="967"/>
        <v>0</v>
      </c>
      <c r="AA219" s="114">
        <f t="shared" si="886"/>
        <v>0</v>
      </c>
      <c r="AB219" s="114">
        <f t="shared" si="887"/>
        <v>0</v>
      </c>
      <c r="AC219" s="114">
        <f t="shared" si="888"/>
        <v>0</v>
      </c>
      <c r="AD219" s="114">
        <f t="shared" si="889"/>
        <v>0</v>
      </c>
      <c r="AE219" s="114">
        <f t="shared" si="890"/>
        <v>0</v>
      </c>
      <c r="AF219" s="114">
        <f t="shared" si="891"/>
        <v>0</v>
      </c>
      <c r="AG219" s="114">
        <f t="shared" si="892"/>
        <v>0</v>
      </c>
      <c r="AH219" s="114">
        <f t="shared" si="893"/>
        <v>0</v>
      </c>
      <c r="AI219" s="114">
        <f t="shared" si="894"/>
        <v>0</v>
      </c>
      <c r="AJ219" s="114">
        <f t="shared" si="895"/>
        <v>0</v>
      </c>
      <c r="AK219" s="114">
        <f t="shared" si="896"/>
        <v>0</v>
      </c>
      <c r="AL219" s="114">
        <f t="shared" si="897"/>
        <v>0</v>
      </c>
      <c r="AM219" s="114">
        <f t="shared" si="898"/>
        <v>0</v>
      </c>
      <c r="AN219" s="114">
        <f t="shared" si="899"/>
        <v>0</v>
      </c>
      <c r="AO219" s="114">
        <f t="shared" si="900"/>
        <v>0</v>
      </c>
      <c r="AP219" s="114">
        <f t="shared" si="901"/>
        <v>0</v>
      </c>
      <c r="AQ219" s="114">
        <f t="shared" si="902"/>
        <v>0</v>
      </c>
      <c r="AR219" s="114">
        <f t="shared" si="903"/>
        <v>0</v>
      </c>
      <c r="AS219" s="114">
        <f t="shared" si="904"/>
        <v>0</v>
      </c>
      <c r="AT219" s="114">
        <f t="shared" si="905"/>
        <v>0</v>
      </c>
      <c r="AU219" s="114">
        <f t="shared" si="906"/>
        <v>0</v>
      </c>
      <c r="AV219" s="114">
        <f t="shared" si="907"/>
        <v>0</v>
      </c>
      <c r="AW219" s="114">
        <f t="shared" si="908"/>
        <v>0</v>
      </c>
      <c r="AX219" s="114">
        <f t="shared" si="909"/>
        <v>0</v>
      </c>
      <c r="AY219" s="114">
        <f t="shared" si="910"/>
        <v>0</v>
      </c>
      <c r="AZ219" s="114">
        <f t="shared" si="911"/>
        <v>0</v>
      </c>
      <c r="BA219" s="114">
        <f t="shared" si="912"/>
        <v>0</v>
      </c>
      <c r="BB219" s="114">
        <f t="shared" si="913"/>
        <v>0</v>
      </c>
      <c r="BC219" s="114">
        <f t="shared" si="914"/>
        <v>0</v>
      </c>
      <c r="BD219" s="114">
        <f t="shared" si="915"/>
        <v>0</v>
      </c>
      <c r="BE219" s="114">
        <f t="shared" si="916"/>
        <v>0</v>
      </c>
      <c r="BF219" s="114">
        <f t="shared" si="917"/>
        <v>0</v>
      </c>
      <c r="BG219" s="114">
        <f t="shared" si="918"/>
        <v>0</v>
      </c>
      <c r="BH219" s="114">
        <f t="shared" si="919"/>
        <v>0</v>
      </c>
      <c r="BI219" s="114">
        <f t="shared" si="920"/>
        <v>0</v>
      </c>
      <c r="BJ219" s="114">
        <f t="shared" si="921"/>
        <v>0</v>
      </c>
      <c r="BK219" s="114">
        <f t="shared" si="922"/>
        <v>0</v>
      </c>
      <c r="BL219" s="114">
        <f t="shared" si="923"/>
        <v>0</v>
      </c>
      <c r="BM219" s="114">
        <f t="shared" si="924"/>
        <v>0</v>
      </c>
      <c r="BN219" s="114">
        <f t="shared" si="925"/>
        <v>0</v>
      </c>
      <c r="BO219" s="114">
        <f t="shared" si="926"/>
        <v>0</v>
      </c>
      <c r="BP219" s="114">
        <f t="shared" si="927"/>
        <v>0</v>
      </c>
      <c r="BQ219" s="114">
        <f t="shared" si="928"/>
        <v>0</v>
      </c>
      <c r="BR219" s="114">
        <f t="shared" si="929"/>
        <v>0</v>
      </c>
      <c r="BS219" s="114">
        <f t="shared" si="930"/>
        <v>0</v>
      </c>
      <c r="BT219" s="114">
        <f t="shared" si="931"/>
        <v>0</v>
      </c>
      <c r="BU219" s="114">
        <f t="shared" si="932"/>
        <v>0</v>
      </c>
      <c r="BV219" s="114">
        <f t="shared" si="933"/>
        <v>0</v>
      </c>
      <c r="BW219" s="114">
        <f t="shared" si="934"/>
        <v>0</v>
      </c>
      <c r="BX219" s="114">
        <f t="shared" si="935"/>
        <v>0</v>
      </c>
      <c r="BY219" s="114">
        <f t="shared" si="936"/>
        <v>0</v>
      </c>
      <c r="BZ219" s="114">
        <f t="shared" si="937"/>
        <v>0</v>
      </c>
      <c r="CA219" s="114">
        <f t="shared" si="938"/>
        <v>0</v>
      </c>
      <c r="CB219" s="114">
        <f t="shared" si="939"/>
        <v>0</v>
      </c>
      <c r="CC219" s="114">
        <f t="shared" si="940"/>
        <v>0</v>
      </c>
      <c r="CD219" s="114">
        <f t="shared" si="941"/>
        <v>0</v>
      </c>
      <c r="CE219" s="114">
        <f t="shared" si="942"/>
        <v>0</v>
      </c>
      <c r="CF219" s="114">
        <f t="shared" si="943"/>
        <v>0</v>
      </c>
      <c r="CG219" s="114">
        <f t="shared" si="944"/>
        <v>0</v>
      </c>
      <c r="CH219" s="114">
        <f t="shared" si="945"/>
        <v>0</v>
      </c>
      <c r="CI219" s="114">
        <f t="shared" si="946"/>
        <v>0</v>
      </c>
      <c r="CJ219" s="114">
        <f t="shared" si="947"/>
        <v>0</v>
      </c>
      <c r="CK219" s="114">
        <f t="shared" si="948"/>
        <v>0</v>
      </c>
      <c r="CL219" s="114">
        <f t="shared" si="949"/>
        <v>0</v>
      </c>
      <c r="CM219" s="114">
        <f t="shared" si="950"/>
        <v>0</v>
      </c>
      <c r="CN219" s="114">
        <f t="shared" si="951"/>
        <v>0</v>
      </c>
      <c r="CO219" s="114">
        <f t="shared" si="952"/>
        <v>0</v>
      </c>
      <c r="CP219" s="114">
        <f t="shared" si="953"/>
        <v>0</v>
      </c>
      <c r="CQ219" s="114">
        <f t="shared" si="954"/>
        <v>0</v>
      </c>
      <c r="CR219" s="114">
        <f t="shared" si="955"/>
        <v>0</v>
      </c>
      <c r="CS219" s="114">
        <f t="shared" si="956"/>
        <v>0</v>
      </c>
      <c r="CT219" s="114">
        <f t="shared" si="957"/>
        <v>0</v>
      </c>
      <c r="CU219" s="114">
        <f t="shared" si="958"/>
        <v>0</v>
      </c>
      <c r="CV219" s="114">
        <f t="shared" si="959"/>
        <v>0</v>
      </c>
      <c r="CW219" s="114">
        <f t="shared" si="960"/>
        <v>0</v>
      </c>
      <c r="CX219" s="114">
        <f t="shared" si="961"/>
        <v>0</v>
      </c>
      <c r="CY219" s="114">
        <f t="shared" si="962"/>
        <v>0</v>
      </c>
      <c r="CZ219" s="114">
        <f t="shared" si="963"/>
        <v>0</v>
      </c>
      <c r="DA219" s="114">
        <f t="shared" si="964"/>
        <v>0</v>
      </c>
    </row>
    <row r="220" spans="2:105">
      <c r="B220" s="5"/>
      <c r="I220">
        <v>12</v>
      </c>
      <c r="J220">
        <f t="shared" si="884"/>
        <v>0</v>
      </c>
      <c r="K220">
        <f t="shared" si="968"/>
        <v>0</v>
      </c>
      <c r="M220" s="17"/>
      <c r="O220" s="17"/>
      <c r="Q220" s="17"/>
      <c r="T220" s="163">
        <f>IF(Z220&gt;0,FLOOR(MAX(T$130:T219)+1,1),T219+0.001)</f>
        <v>12.061999999999966</v>
      </c>
      <c r="U220">
        <v>91</v>
      </c>
      <c r="V220" s="110">
        <v>5</v>
      </c>
      <c r="W220" s="110"/>
      <c r="X220" s="110">
        <f t="shared" si="965"/>
        <v>0</v>
      </c>
      <c r="Y220" s="110">
        <f t="shared" si="966"/>
        <v>0</v>
      </c>
      <c r="Z220" s="114">
        <f t="shared" si="967"/>
        <v>0</v>
      </c>
      <c r="AA220" s="114">
        <f t="shared" si="886"/>
        <v>0</v>
      </c>
      <c r="AB220" s="114">
        <f t="shared" si="887"/>
        <v>0</v>
      </c>
      <c r="AC220" s="114">
        <f t="shared" si="888"/>
        <v>0</v>
      </c>
      <c r="AD220" s="114">
        <f t="shared" si="889"/>
        <v>0</v>
      </c>
      <c r="AE220" s="114">
        <f t="shared" si="890"/>
        <v>0</v>
      </c>
      <c r="AF220" s="114">
        <f t="shared" si="891"/>
        <v>0</v>
      </c>
      <c r="AG220" s="114">
        <f t="shared" si="892"/>
        <v>0</v>
      </c>
      <c r="AH220" s="114">
        <f t="shared" si="893"/>
        <v>0</v>
      </c>
      <c r="AI220" s="114">
        <f t="shared" si="894"/>
        <v>0</v>
      </c>
      <c r="AJ220" s="114">
        <f t="shared" si="895"/>
        <v>0</v>
      </c>
      <c r="AK220" s="114">
        <f t="shared" si="896"/>
        <v>0</v>
      </c>
      <c r="AL220" s="114">
        <f t="shared" si="897"/>
        <v>0</v>
      </c>
      <c r="AM220" s="114">
        <f t="shared" si="898"/>
        <v>0</v>
      </c>
      <c r="AN220" s="114">
        <f t="shared" si="899"/>
        <v>0</v>
      </c>
      <c r="AO220" s="114">
        <f t="shared" si="900"/>
        <v>0</v>
      </c>
      <c r="AP220" s="114">
        <f t="shared" si="901"/>
        <v>0</v>
      </c>
      <c r="AQ220" s="114">
        <f t="shared" si="902"/>
        <v>0</v>
      </c>
      <c r="AR220" s="114">
        <f t="shared" si="903"/>
        <v>0</v>
      </c>
      <c r="AS220" s="114">
        <f t="shared" si="904"/>
        <v>0</v>
      </c>
      <c r="AT220" s="114">
        <f t="shared" si="905"/>
        <v>0</v>
      </c>
      <c r="AU220" s="114">
        <f t="shared" si="906"/>
        <v>0</v>
      </c>
      <c r="AV220" s="114">
        <f t="shared" si="907"/>
        <v>0</v>
      </c>
      <c r="AW220" s="114">
        <f t="shared" si="908"/>
        <v>0</v>
      </c>
      <c r="AX220" s="114">
        <f t="shared" si="909"/>
        <v>0</v>
      </c>
      <c r="AY220" s="114">
        <f t="shared" si="910"/>
        <v>0</v>
      </c>
      <c r="AZ220" s="114">
        <f t="shared" si="911"/>
        <v>0</v>
      </c>
      <c r="BA220" s="114">
        <f t="shared" si="912"/>
        <v>0</v>
      </c>
      <c r="BB220" s="114">
        <f t="shared" si="913"/>
        <v>0</v>
      </c>
      <c r="BC220" s="114">
        <f t="shared" si="914"/>
        <v>0</v>
      </c>
      <c r="BD220" s="114">
        <f t="shared" si="915"/>
        <v>0</v>
      </c>
      <c r="BE220" s="114">
        <f t="shared" si="916"/>
        <v>0</v>
      </c>
      <c r="BF220" s="114">
        <f t="shared" si="917"/>
        <v>0</v>
      </c>
      <c r="BG220" s="114">
        <f t="shared" si="918"/>
        <v>0</v>
      </c>
      <c r="BH220" s="114">
        <f t="shared" si="919"/>
        <v>0</v>
      </c>
      <c r="BI220" s="114">
        <f t="shared" si="920"/>
        <v>0</v>
      </c>
      <c r="BJ220" s="114">
        <f t="shared" si="921"/>
        <v>0</v>
      </c>
      <c r="BK220" s="114">
        <f t="shared" si="922"/>
        <v>0</v>
      </c>
      <c r="BL220" s="114">
        <f t="shared" si="923"/>
        <v>0</v>
      </c>
      <c r="BM220" s="114">
        <f t="shared" si="924"/>
        <v>0</v>
      </c>
      <c r="BN220" s="114">
        <f t="shared" si="925"/>
        <v>0</v>
      </c>
      <c r="BO220" s="114">
        <f t="shared" si="926"/>
        <v>0</v>
      </c>
      <c r="BP220" s="114">
        <f t="shared" si="927"/>
        <v>0</v>
      </c>
      <c r="BQ220" s="114">
        <f t="shared" si="928"/>
        <v>0</v>
      </c>
      <c r="BR220" s="114">
        <f t="shared" si="929"/>
        <v>0</v>
      </c>
      <c r="BS220" s="114">
        <f t="shared" si="930"/>
        <v>0</v>
      </c>
      <c r="BT220" s="114">
        <f t="shared" si="931"/>
        <v>0</v>
      </c>
      <c r="BU220" s="114">
        <f t="shared" si="932"/>
        <v>0</v>
      </c>
      <c r="BV220" s="114">
        <f t="shared" si="933"/>
        <v>0</v>
      </c>
      <c r="BW220" s="114">
        <f t="shared" si="934"/>
        <v>0</v>
      </c>
      <c r="BX220" s="114">
        <f t="shared" si="935"/>
        <v>0</v>
      </c>
      <c r="BY220" s="114">
        <f t="shared" si="936"/>
        <v>0</v>
      </c>
      <c r="BZ220" s="114">
        <f t="shared" si="937"/>
        <v>0</v>
      </c>
      <c r="CA220" s="114">
        <f t="shared" si="938"/>
        <v>0</v>
      </c>
      <c r="CB220" s="114">
        <f t="shared" si="939"/>
        <v>0</v>
      </c>
      <c r="CC220" s="114">
        <f t="shared" si="940"/>
        <v>0</v>
      </c>
      <c r="CD220" s="114">
        <f t="shared" si="941"/>
        <v>0</v>
      </c>
      <c r="CE220" s="114">
        <f t="shared" si="942"/>
        <v>0</v>
      </c>
      <c r="CF220" s="114">
        <f t="shared" si="943"/>
        <v>0</v>
      </c>
      <c r="CG220" s="114">
        <f t="shared" si="944"/>
        <v>0</v>
      </c>
      <c r="CH220" s="114">
        <f t="shared" si="945"/>
        <v>0</v>
      </c>
      <c r="CI220" s="114">
        <f t="shared" si="946"/>
        <v>0</v>
      </c>
      <c r="CJ220" s="114">
        <f t="shared" si="947"/>
        <v>0</v>
      </c>
      <c r="CK220" s="114">
        <f t="shared" si="948"/>
        <v>0</v>
      </c>
      <c r="CL220" s="114">
        <f t="shared" si="949"/>
        <v>0</v>
      </c>
      <c r="CM220" s="114">
        <f t="shared" si="950"/>
        <v>0</v>
      </c>
      <c r="CN220" s="114">
        <f t="shared" si="951"/>
        <v>0</v>
      </c>
      <c r="CO220" s="114">
        <f t="shared" si="952"/>
        <v>0</v>
      </c>
      <c r="CP220" s="114">
        <f t="shared" si="953"/>
        <v>0</v>
      </c>
      <c r="CQ220" s="114">
        <f t="shared" si="954"/>
        <v>0</v>
      </c>
      <c r="CR220" s="114">
        <f t="shared" si="955"/>
        <v>0</v>
      </c>
      <c r="CS220" s="114">
        <f t="shared" si="956"/>
        <v>0</v>
      </c>
      <c r="CT220" s="114">
        <f t="shared" si="957"/>
        <v>0</v>
      </c>
      <c r="CU220" s="114">
        <f t="shared" si="958"/>
        <v>0</v>
      </c>
      <c r="CV220" s="114">
        <f t="shared" si="959"/>
        <v>0</v>
      </c>
      <c r="CW220" s="114">
        <f t="shared" si="960"/>
        <v>0</v>
      </c>
      <c r="CX220" s="114">
        <f t="shared" si="961"/>
        <v>0</v>
      </c>
      <c r="CY220" s="114">
        <f t="shared" si="962"/>
        <v>0</v>
      </c>
      <c r="CZ220" s="114">
        <f t="shared" si="963"/>
        <v>0</v>
      </c>
      <c r="DA220" s="114">
        <f t="shared" si="964"/>
        <v>0</v>
      </c>
    </row>
    <row r="221" spans="2:105">
      <c r="B221" s="5"/>
      <c r="I221">
        <v>13</v>
      </c>
      <c r="J221">
        <f t="shared" si="884"/>
        <v>0</v>
      </c>
      <c r="K221">
        <f t="shared" si="968"/>
        <v>0</v>
      </c>
      <c r="M221" s="17"/>
      <c r="O221" s="17"/>
      <c r="Q221" s="17"/>
      <c r="T221" s="163">
        <f>IF(Z221&gt;0,FLOOR(MAX(T$130:T220)+1,1),T220+0.001)</f>
        <v>12.062999999999965</v>
      </c>
      <c r="U221">
        <v>92</v>
      </c>
      <c r="V221" s="110">
        <v>5</v>
      </c>
      <c r="W221" s="110"/>
      <c r="X221" s="110">
        <f t="shared" si="965"/>
        <v>0</v>
      </c>
      <c r="Y221" s="110">
        <f t="shared" si="966"/>
        <v>0</v>
      </c>
      <c r="Z221" s="114">
        <f t="shared" si="967"/>
        <v>0</v>
      </c>
      <c r="AA221" s="114">
        <f t="shared" si="886"/>
        <v>0</v>
      </c>
      <c r="AB221" s="114">
        <f t="shared" si="887"/>
        <v>0</v>
      </c>
      <c r="AC221" s="114">
        <f t="shared" si="888"/>
        <v>0</v>
      </c>
      <c r="AD221" s="114">
        <f t="shared" si="889"/>
        <v>0</v>
      </c>
      <c r="AE221" s="114">
        <f t="shared" si="890"/>
        <v>0</v>
      </c>
      <c r="AF221" s="114">
        <f t="shared" si="891"/>
        <v>0</v>
      </c>
      <c r="AG221" s="114">
        <f t="shared" si="892"/>
        <v>0</v>
      </c>
      <c r="AH221" s="114">
        <f t="shared" si="893"/>
        <v>0</v>
      </c>
      <c r="AI221" s="114">
        <f t="shared" si="894"/>
        <v>0</v>
      </c>
      <c r="AJ221" s="114">
        <f t="shared" si="895"/>
        <v>0</v>
      </c>
      <c r="AK221" s="114">
        <f t="shared" si="896"/>
        <v>0</v>
      </c>
      <c r="AL221" s="114">
        <f t="shared" si="897"/>
        <v>0</v>
      </c>
      <c r="AM221" s="114">
        <f t="shared" si="898"/>
        <v>0</v>
      </c>
      <c r="AN221" s="114">
        <f t="shared" si="899"/>
        <v>0</v>
      </c>
      <c r="AO221" s="114">
        <f t="shared" si="900"/>
        <v>0</v>
      </c>
      <c r="AP221" s="114">
        <f t="shared" si="901"/>
        <v>0</v>
      </c>
      <c r="AQ221" s="114">
        <f t="shared" si="902"/>
        <v>0</v>
      </c>
      <c r="AR221" s="114">
        <f t="shared" si="903"/>
        <v>0</v>
      </c>
      <c r="AS221" s="114">
        <f t="shared" si="904"/>
        <v>0</v>
      </c>
      <c r="AT221" s="114">
        <f t="shared" si="905"/>
        <v>0</v>
      </c>
      <c r="AU221" s="114">
        <f t="shared" si="906"/>
        <v>0</v>
      </c>
      <c r="AV221" s="114">
        <f t="shared" si="907"/>
        <v>0</v>
      </c>
      <c r="AW221" s="114">
        <f t="shared" si="908"/>
        <v>0</v>
      </c>
      <c r="AX221" s="114">
        <f t="shared" si="909"/>
        <v>0</v>
      </c>
      <c r="AY221" s="114">
        <f t="shared" si="910"/>
        <v>0</v>
      </c>
      <c r="AZ221" s="114">
        <f t="shared" si="911"/>
        <v>0</v>
      </c>
      <c r="BA221" s="114">
        <f t="shared" si="912"/>
        <v>0</v>
      </c>
      <c r="BB221" s="114">
        <f t="shared" si="913"/>
        <v>0</v>
      </c>
      <c r="BC221" s="114">
        <f t="shared" si="914"/>
        <v>0</v>
      </c>
      <c r="BD221" s="114">
        <f t="shared" si="915"/>
        <v>0</v>
      </c>
      <c r="BE221" s="114">
        <f t="shared" si="916"/>
        <v>0</v>
      </c>
      <c r="BF221" s="114">
        <f t="shared" si="917"/>
        <v>0</v>
      </c>
      <c r="BG221" s="114">
        <f t="shared" si="918"/>
        <v>0</v>
      </c>
      <c r="BH221" s="114">
        <f t="shared" si="919"/>
        <v>0</v>
      </c>
      <c r="BI221" s="114">
        <f t="shared" si="920"/>
        <v>0</v>
      </c>
      <c r="BJ221" s="114">
        <f t="shared" si="921"/>
        <v>0</v>
      </c>
      <c r="BK221" s="114">
        <f t="shared" si="922"/>
        <v>0</v>
      </c>
      <c r="BL221" s="114">
        <f t="shared" si="923"/>
        <v>0</v>
      </c>
      <c r="BM221" s="114">
        <f t="shared" si="924"/>
        <v>0</v>
      </c>
      <c r="BN221" s="114">
        <f t="shared" si="925"/>
        <v>0</v>
      </c>
      <c r="BO221" s="114">
        <f t="shared" si="926"/>
        <v>0</v>
      </c>
      <c r="BP221" s="114">
        <f t="shared" si="927"/>
        <v>0</v>
      </c>
      <c r="BQ221" s="114">
        <f t="shared" si="928"/>
        <v>0</v>
      </c>
      <c r="BR221" s="114">
        <f t="shared" si="929"/>
        <v>0</v>
      </c>
      <c r="BS221" s="114">
        <f t="shared" si="930"/>
        <v>0</v>
      </c>
      <c r="BT221" s="114">
        <f t="shared" si="931"/>
        <v>0</v>
      </c>
      <c r="BU221" s="114">
        <f t="shared" si="932"/>
        <v>0</v>
      </c>
      <c r="BV221" s="114">
        <f t="shared" si="933"/>
        <v>0</v>
      </c>
      <c r="BW221" s="114">
        <f t="shared" si="934"/>
        <v>0</v>
      </c>
      <c r="BX221" s="114">
        <f t="shared" si="935"/>
        <v>0</v>
      </c>
      <c r="BY221" s="114">
        <f t="shared" si="936"/>
        <v>0</v>
      </c>
      <c r="BZ221" s="114">
        <f t="shared" si="937"/>
        <v>0</v>
      </c>
      <c r="CA221" s="114">
        <f t="shared" si="938"/>
        <v>0</v>
      </c>
      <c r="CB221" s="114">
        <f t="shared" si="939"/>
        <v>0</v>
      </c>
      <c r="CC221" s="114">
        <f t="shared" si="940"/>
        <v>0</v>
      </c>
      <c r="CD221" s="114">
        <f t="shared" si="941"/>
        <v>0</v>
      </c>
      <c r="CE221" s="114">
        <f t="shared" si="942"/>
        <v>0</v>
      </c>
      <c r="CF221" s="114">
        <f t="shared" si="943"/>
        <v>0</v>
      </c>
      <c r="CG221" s="114">
        <f t="shared" si="944"/>
        <v>0</v>
      </c>
      <c r="CH221" s="114">
        <f t="shared" si="945"/>
        <v>0</v>
      </c>
      <c r="CI221" s="114">
        <f t="shared" si="946"/>
        <v>0</v>
      </c>
      <c r="CJ221" s="114">
        <f t="shared" si="947"/>
        <v>0</v>
      </c>
      <c r="CK221" s="114">
        <f t="shared" si="948"/>
        <v>0</v>
      </c>
      <c r="CL221" s="114">
        <f t="shared" si="949"/>
        <v>0</v>
      </c>
      <c r="CM221" s="114">
        <f t="shared" si="950"/>
        <v>0</v>
      </c>
      <c r="CN221" s="114">
        <f t="shared" si="951"/>
        <v>0</v>
      </c>
      <c r="CO221" s="114">
        <f t="shared" si="952"/>
        <v>0</v>
      </c>
      <c r="CP221" s="114">
        <f t="shared" si="953"/>
        <v>0</v>
      </c>
      <c r="CQ221" s="114">
        <f t="shared" si="954"/>
        <v>0</v>
      </c>
      <c r="CR221" s="114">
        <f t="shared" si="955"/>
        <v>0</v>
      </c>
      <c r="CS221" s="114">
        <f t="shared" si="956"/>
        <v>0</v>
      </c>
      <c r="CT221" s="114">
        <f t="shared" si="957"/>
        <v>0</v>
      </c>
      <c r="CU221" s="114">
        <f t="shared" si="958"/>
        <v>0</v>
      </c>
      <c r="CV221" s="114">
        <f t="shared" si="959"/>
        <v>0</v>
      </c>
      <c r="CW221" s="114">
        <f t="shared" si="960"/>
        <v>0</v>
      </c>
      <c r="CX221" s="114">
        <f t="shared" si="961"/>
        <v>0</v>
      </c>
      <c r="CY221" s="114">
        <f t="shared" si="962"/>
        <v>0</v>
      </c>
      <c r="CZ221" s="114">
        <f t="shared" si="963"/>
        <v>0</v>
      </c>
      <c r="DA221" s="114">
        <f t="shared" si="964"/>
        <v>0</v>
      </c>
    </row>
    <row r="222" spans="2:105">
      <c r="B222" s="5"/>
      <c r="I222">
        <v>14</v>
      </c>
      <c r="J222">
        <f t="shared" si="884"/>
        <v>0</v>
      </c>
      <c r="K222">
        <f t="shared" si="968"/>
        <v>0</v>
      </c>
      <c r="M222" s="17"/>
      <c r="O222" s="17"/>
      <c r="Q222" s="17"/>
      <c r="T222" s="163">
        <f>IF(Z222&gt;0,FLOOR(MAX(T$130:T221)+1,1),T221+0.001)</f>
        <v>12.063999999999965</v>
      </c>
      <c r="U222">
        <v>93</v>
      </c>
      <c r="V222" s="110">
        <v>5</v>
      </c>
      <c r="W222" s="110"/>
      <c r="X222" s="110">
        <f t="shared" si="965"/>
        <v>0</v>
      </c>
      <c r="Y222" s="110">
        <f t="shared" si="966"/>
        <v>0</v>
      </c>
      <c r="Z222" s="114">
        <f t="shared" si="967"/>
        <v>0</v>
      </c>
      <c r="AA222" s="114">
        <f t="shared" si="886"/>
        <v>0</v>
      </c>
      <c r="AB222" s="114">
        <f t="shared" si="887"/>
        <v>0</v>
      </c>
      <c r="AC222" s="114">
        <f t="shared" si="888"/>
        <v>0</v>
      </c>
      <c r="AD222" s="114">
        <f t="shared" si="889"/>
        <v>0</v>
      </c>
      <c r="AE222" s="114">
        <f t="shared" si="890"/>
        <v>0</v>
      </c>
      <c r="AF222" s="114">
        <f t="shared" si="891"/>
        <v>0</v>
      </c>
      <c r="AG222" s="114">
        <f t="shared" si="892"/>
        <v>0</v>
      </c>
      <c r="AH222" s="114">
        <f t="shared" si="893"/>
        <v>0</v>
      </c>
      <c r="AI222" s="114">
        <f t="shared" si="894"/>
        <v>0</v>
      </c>
      <c r="AJ222" s="114">
        <f t="shared" si="895"/>
        <v>0</v>
      </c>
      <c r="AK222" s="114">
        <f t="shared" si="896"/>
        <v>0</v>
      </c>
      <c r="AL222" s="114">
        <f t="shared" si="897"/>
        <v>0</v>
      </c>
      <c r="AM222" s="114">
        <f t="shared" si="898"/>
        <v>0</v>
      </c>
      <c r="AN222" s="114">
        <f t="shared" si="899"/>
        <v>0</v>
      </c>
      <c r="AO222" s="114">
        <f t="shared" si="900"/>
        <v>0</v>
      </c>
      <c r="AP222" s="114">
        <f t="shared" si="901"/>
        <v>0</v>
      </c>
      <c r="AQ222" s="114">
        <f t="shared" si="902"/>
        <v>0</v>
      </c>
      <c r="AR222" s="114">
        <f t="shared" si="903"/>
        <v>0</v>
      </c>
      <c r="AS222" s="114">
        <f t="shared" si="904"/>
        <v>0</v>
      </c>
      <c r="AT222" s="114">
        <f t="shared" si="905"/>
        <v>0</v>
      </c>
      <c r="AU222" s="114">
        <f t="shared" si="906"/>
        <v>0</v>
      </c>
      <c r="AV222" s="114">
        <f t="shared" si="907"/>
        <v>0</v>
      </c>
      <c r="AW222" s="114">
        <f t="shared" si="908"/>
        <v>0</v>
      </c>
      <c r="AX222" s="114">
        <f t="shared" si="909"/>
        <v>0</v>
      </c>
      <c r="AY222" s="114">
        <f t="shared" si="910"/>
        <v>0</v>
      </c>
      <c r="AZ222" s="114">
        <f t="shared" si="911"/>
        <v>0</v>
      </c>
      <c r="BA222" s="114">
        <f t="shared" si="912"/>
        <v>0</v>
      </c>
      <c r="BB222" s="114">
        <f t="shared" si="913"/>
        <v>0</v>
      </c>
      <c r="BC222" s="114">
        <f t="shared" si="914"/>
        <v>0</v>
      </c>
      <c r="BD222" s="114">
        <f t="shared" si="915"/>
        <v>0</v>
      </c>
      <c r="BE222" s="114">
        <f t="shared" si="916"/>
        <v>0</v>
      </c>
      <c r="BF222" s="114">
        <f t="shared" si="917"/>
        <v>0</v>
      </c>
      <c r="BG222" s="114">
        <f t="shared" si="918"/>
        <v>0</v>
      </c>
      <c r="BH222" s="114">
        <f t="shared" si="919"/>
        <v>0</v>
      </c>
      <c r="BI222" s="114">
        <f t="shared" si="920"/>
        <v>0</v>
      </c>
      <c r="BJ222" s="114">
        <f t="shared" si="921"/>
        <v>0</v>
      </c>
      <c r="BK222" s="114">
        <f t="shared" si="922"/>
        <v>0</v>
      </c>
      <c r="BL222" s="114">
        <f t="shared" si="923"/>
        <v>0</v>
      </c>
      <c r="BM222" s="114">
        <f t="shared" si="924"/>
        <v>0</v>
      </c>
      <c r="BN222" s="114">
        <f t="shared" si="925"/>
        <v>0</v>
      </c>
      <c r="BO222" s="114">
        <f t="shared" si="926"/>
        <v>0</v>
      </c>
      <c r="BP222" s="114">
        <f t="shared" si="927"/>
        <v>0</v>
      </c>
      <c r="BQ222" s="114">
        <f t="shared" si="928"/>
        <v>0</v>
      </c>
      <c r="BR222" s="114">
        <f t="shared" si="929"/>
        <v>0</v>
      </c>
      <c r="BS222" s="114">
        <f t="shared" si="930"/>
        <v>0</v>
      </c>
      <c r="BT222" s="114">
        <f t="shared" si="931"/>
        <v>0</v>
      </c>
      <c r="BU222" s="114">
        <f t="shared" si="932"/>
        <v>0</v>
      </c>
      <c r="BV222" s="114">
        <f t="shared" si="933"/>
        <v>0</v>
      </c>
      <c r="BW222" s="114">
        <f t="shared" si="934"/>
        <v>0</v>
      </c>
      <c r="BX222" s="114">
        <f t="shared" si="935"/>
        <v>0</v>
      </c>
      <c r="BY222" s="114">
        <f t="shared" si="936"/>
        <v>0</v>
      </c>
      <c r="BZ222" s="114">
        <f t="shared" si="937"/>
        <v>0</v>
      </c>
      <c r="CA222" s="114">
        <f t="shared" si="938"/>
        <v>0</v>
      </c>
      <c r="CB222" s="114">
        <f t="shared" si="939"/>
        <v>0</v>
      </c>
      <c r="CC222" s="114">
        <f t="shared" si="940"/>
        <v>0</v>
      </c>
      <c r="CD222" s="114">
        <f t="shared" si="941"/>
        <v>0</v>
      </c>
      <c r="CE222" s="114">
        <f t="shared" si="942"/>
        <v>0</v>
      </c>
      <c r="CF222" s="114">
        <f t="shared" si="943"/>
        <v>0</v>
      </c>
      <c r="CG222" s="114">
        <f t="shared" si="944"/>
        <v>0</v>
      </c>
      <c r="CH222" s="114">
        <f t="shared" si="945"/>
        <v>0</v>
      </c>
      <c r="CI222" s="114">
        <f t="shared" si="946"/>
        <v>0</v>
      </c>
      <c r="CJ222" s="114">
        <f t="shared" si="947"/>
        <v>0</v>
      </c>
      <c r="CK222" s="114">
        <f t="shared" si="948"/>
        <v>0</v>
      </c>
      <c r="CL222" s="114">
        <f t="shared" si="949"/>
        <v>0</v>
      </c>
      <c r="CM222" s="114">
        <f t="shared" si="950"/>
        <v>0</v>
      </c>
      <c r="CN222" s="114">
        <f t="shared" si="951"/>
        <v>0</v>
      </c>
      <c r="CO222" s="114">
        <f t="shared" si="952"/>
        <v>0</v>
      </c>
      <c r="CP222" s="114">
        <f t="shared" si="953"/>
        <v>0</v>
      </c>
      <c r="CQ222" s="114">
        <f t="shared" si="954"/>
        <v>0</v>
      </c>
      <c r="CR222" s="114">
        <f t="shared" si="955"/>
        <v>0</v>
      </c>
      <c r="CS222" s="114">
        <f t="shared" si="956"/>
        <v>0</v>
      </c>
      <c r="CT222" s="114">
        <f t="shared" si="957"/>
        <v>0</v>
      </c>
      <c r="CU222" s="114">
        <f t="shared" si="958"/>
        <v>0</v>
      </c>
      <c r="CV222" s="114">
        <f t="shared" si="959"/>
        <v>0</v>
      </c>
      <c r="CW222" s="114">
        <f t="shared" si="960"/>
        <v>0</v>
      </c>
      <c r="CX222" s="114">
        <f t="shared" si="961"/>
        <v>0</v>
      </c>
      <c r="CY222" s="114">
        <f t="shared" si="962"/>
        <v>0</v>
      </c>
      <c r="CZ222" s="114">
        <f t="shared" si="963"/>
        <v>0</v>
      </c>
      <c r="DA222" s="114">
        <f t="shared" si="964"/>
        <v>0</v>
      </c>
    </row>
    <row r="223" spans="2:105">
      <c r="B223" s="5"/>
      <c r="I223">
        <v>15</v>
      </c>
      <c r="J223">
        <f t="shared" si="884"/>
        <v>0</v>
      </c>
      <c r="K223">
        <f t="shared" si="968"/>
        <v>0</v>
      </c>
      <c r="M223" s="17"/>
      <c r="O223" s="17"/>
      <c r="Q223" s="17"/>
      <c r="T223" s="163">
        <f>IF(Z223&gt;0,FLOOR(MAX(T$130:T222)+1,1),T222+0.001)</f>
        <v>12.064999999999964</v>
      </c>
      <c r="U223">
        <v>94</v>
      </c>
      <c r="V223" s="110">
        <v>5</v>
      </c>
      <c r="W223" s="110"/>
      <c r="X223" s="110">
        <f t="shared" si="965"/>
        <v>0</v>
      </c>
      <c r="Y223" s="110">
        <f t="shared" si="966"/>
        <v>0</v>
      </c>
      <c r="Z223" s="114">
        <f t="shared" si="967"/>
        <v>0</v>
      </c>
      <c r="AA223" s="114">
        <f t="shared" si="886"/>
        <v>0</v>
      </c>
      <c r="AB223" s="114">
        <f t="shared" si="887"/>
        <v>0</v>
      </c>
      <c r="AC223" s="114">
        <f t="shared" si="888"/>
        <v>0</v>
      </c>
      <c r="AD223" s="114">
        <f t="shared" si="889"/>
        <v>0</v>
      </c>
      <c r="AE223" s="114">
        <f t="shared" si="890"/>
        <v>0</v>
      </c>
      <c r="AF223" s="114">
        <f t="shared" si="891"/>
        <v>0</v>
      </c>
      <c r="AG223" s="114">
        <f t="shared" si="892"/>
        <v>0</v>
      </c>
      <c r="AH223" s="114">
        <f t="shared" si="893"/>
        <v>0</v>
      </c>
      <c r="AI223" s="114">
        <f t="shared" si="894"/>
        <v>0</v>
      </c>
      <c r="AJ223" s="114">
        <f t="shared" si="895"/>
        <v>0</v>
      </c>
      <c r="AK223" s="114">
        <f t="shared" si="896"/>
        <v>0</v>
      </c>
      <c r="AL223" s="114">
        <f t="shared" si="897"/>
        <v>0</v>
      </c>
      <c r="AM223" s="114">
        <f t="shared" si="898"/>
        <v>0</v>
      </c>
      <c r="AN223" s="114">
        <f t="shared" si="899"/>
        <v>0</v>
      </c>
      <c r="AO223" s="114">
        <f t="shared" si="900"/>
        <v>0</v>
      </c>
      <c r="AP223" s="114">
        <f t="shared" si="901"/>
        <v>0</v>
      </c>
      <c r="AQ223" s="114">
        <f t="shared" si="902"/>
        <v>0</v>
      </c>
      <c r="AR223" s="114">
        <f t="shared" si="903"/>
        <v>0</v>
      </c>
      <c r="AS223" s="114">
        <f t="shared" si="904"/>
        <v>0</v>
      </c>
      <c r="AT223" s="114">
        <f t="shared" si="905"/>
        <v>0</v>
      </c>
      <c r="AU223" s="114">
        <f t="shared" si="906"/>
        <v>0</v>
      </c>
      <c r="AV223" s="114">
        <f t="shared" si="907"/>
        <v>0</v>
      </c>
      <c r="AW223" s="114">
        <f t="shared" si="908"/>
        <v>0</v>
      </c>
      <c r="AX223" s="114">
        <f t="shared" si="909"/>
        <v>0</v>
      </c>
      <c r="AY223" s="114">
        <f t="shared" si="910"/>
        <v>0</v>
      </c>
      <c r="AZ223" s="114">
        <f t="shared" si="911"/>
        <v>0</v>
      </c>
      <c r="BA223" s="114">
        <f t="shared" si="912"/>
        <v>0</v>
      </c>
      <c r="BB223" s="114">
        <f t="shared" si="913"/>
        <v>0</v>
      </c>
      <c r="BC223" s="114">
        <f t="shared" si="914"/>
        <v>0</v>
      </c>
      <c r="BD223" s="114">
        <f t="shared" si="915"/>
        <v>0</v>
      </c>
      <c r="BE223" s="114">
        <f t="shared" si="916"/>
        <v>0</v>
      </c>
      <c r="BF223" s="114">
        <f t="shared" si="917"/>
        <v>0</v>
      </c>
      <c r="BG223" s="114">
        <f t="shared" si="918"/>
        <v>0</v>
      </c>
      <c r="BH223" s="114">
        <f t="shared" si="919"/>
        <v>0</v>
      </c>
      <c r="BI223" s="114">
        <f t="shared" si="920"/>
        <v>0</v>
      </c>
      <c r="BJ223" s="114">
        <f t="shared" si="921"/>
        <v>0</v>
      </c>
      <c r="BK223" s="114">
        <f t="shared" si="922"/>
        <v>0</v>
      </c>
      <c r="BL223" s="114">
        <f t="shared" si="923"/>
        <v>0</v>
      </c>
      <c r="BM223" s="114">
        <f t="shared" si="924"/>
        <v>0</v>
      </c>
      <c r="BN223" s="114">
        <f t="shared" si="925"/>
        <v>0</v>
      </c>
      <c r="BO223" s="114">
        <f t="shared" si="926"/>
        <v>0</v>
      </c>
      <c r="BP223" s="114">
        <f t="shared" si="927"/>
        <v>0</v>
      </c>
      <c r="BQ223" s="114">
        <f t="shared" si="928"/>
        <v>0</v>
      </c>
      <c r="BR223" s="114">
        <f t="shared" si="929"/>
        <v>0</v>
      </c>
      <c r="BS223" s="114">
        <f t="shared" si="930"/>
        <v>0</v>
      </c>
      <c r="BT223" s="114">
        <f t="shared" si="931"/>
        <v>0</v>
      </c>
      <c r="BU223" s="114">
        <f t="shared" si="932"/>
        <v>0</v>
      </c>
      <c r="BV223" s="114">
        <f t="shared" si="933"/>
        <v>0</v>
      </c>
      <c r="BW223" s="114">
        <f t="shared" si="934"/>
        <v>0</v>
      </c>
      <c r="BX223" s="114">
        <f t="shared" si="935"/>
        <v>0</v>
      </c>
      <c r="BY223" s="114">
        <f t="shared" si="936"/>
        <v>0</v>
      </c>
      <c r="BZ223" s="114">
        <f t="shared" si="937"/>
        <v>0</v>
      </c>
      <c r="CA223" s="114">
        <f t="shared" si="938"/>
        <v>0</v>
      </c>
      <c r="CB223" s="114">
        <f t="shared" si="939"/>
        <v>0</v>
      </c>
      <c r="CC223" s="114">
        <f t="shared" si="940"/>
        <v>0</v>
      </c>
      <c r="CD223" s="114">
        <f t="shared" si="941"/>
        <v>0</v>
      </c>
      <c r="CE223" s="114">
        <f t="shared" si="942"/>
        <v>0</v>
      </c>
      <c r="CF223" s="114">
        <f t="shared" si="943"/>
        <v>0</v>
      </c>
      <c r="CG223" s="114">
        <f t="shared" si="944"/>
        <v>0</v>
      </c>
      <c r="CH223" s="114">
        <f t="shared" si="945"/>
        <v>0</v>
      </c>
      <c r="CI223" s="114">
        <f t="shared" si="946"/>
        <v>0</v>
      </c>
      <c r="CJ223" s="114">
        <f t="shared" si="947"/>
        <v>0</v>
      </c>
      <c r="CK223" s="114">
        <f t="shared" si="948"/>
        <v>0</v>
      </c>
      <c r="CL223" s="114">
        <f t="shared" si="949"/>
        <v>0</v>
      </c>
      <c r="CM223" s="114">
        <f t="shared" si="950"/>
        <v>0</v>
      </c>
      <c r="CN223" s="114">
        <f t="shared" si="951"/>
        <v>0</v>
      </c>
      <c r="CO223" s="114">
        <f t="shared" si="952"/>
        <v>0</v>
      </c>
      <c r="CP223" s="114">
        <f t="shared" si="953"/>
        <v>0</v>
      </c>
      <c r="CQ223" s="114">
        <f t="shared" si="954"/>
        <v>0</v>
      </c>
      <c r="CR223" s="114">
        <f t="shared" si="955"/>
        <v>0</v>
      </c>
      <c r="CS223" s="114">
        <f t="shared" si="956"/>
        <v>0</v>
      </c>
      <c r="CT223" s="114">
        <f t="shared" si="957"/>
        <v>0</v>
      </c>
      <c r="CU223" s="114">
        <f t="shared" si="958"/>
        <v>0</v>
      </c>
      <c r="CV223" s="114">
        <f t="shared" si="959"/>
        <v>0</v>
      </c>
      <c r="CW223" s="114">
        <f t="shared" si="960"/>
        <v>0</v>
      </c>
      <c r="CX223" s="114">
        <f t="shared" si="961"/>
        <v>0</v>
      </c>
      <c r="CY223" s="114">
        <f t="shared" si="962"/>
        <v>0</v>
      </c>
      <c r="CZ223" s="114">
        <f t="shared" si="963"/>
        <v>0</v>
      </c>
      <c r="DA223" s="114">
        <f t="shared" si="964"/>
        <v>0</v>
      </c>
    </row>
    <row r="224" spans="2:105">
      <c r="B224" s="5"/>
      <c r="I224">
        <v>16</v>
      </c>
      <c r="J224">
        <f t="shared" si="884"/>
        <v>0</v>
      </c>
      <c r="K224">
        <f t="shared" si="968"/>
        <v>0</v>
      </c>
      <c r="M224" s="17"/>
      <c r="O224" s="17"/>
      <c r="Q224" s="17"/>
      <c r="T224" s="163">
        <f>IF(Z224&gt;0,FLOOR(MAX(T$130:T223)+1,1),T223+0.001)</f>
        <v>12.065999999999963</v>
      </c>
      <c r="U224">
        <v>95</v>
      </c>
      <c r="V224" s="110">
        <v>5</v>
      </c>
      <c r="W224" s="110"/>
      <c r="X224" s="110">
        <f t="shared" si="965"/>
        <v>0</v>
      </c>
      <c r="Y224" s="110">
        <f t="shared" si="966"/>
        <v>0</v>
      </c>
      <c r="Z224" s="114">
        <f t="shared" si="967"/>
        <v>0</v>
      </c>
      <c r="AA224" s="114">
        <f t="shared" si="886"/>
        <v>0</v>
      </c>
      <c r="AB224" s="114">
        <f t="shared" si="887"/>
        <v>0</v>
      </c>
      <c r="AC224" s="114">
        <f t="shared" si="888"/>
        <v>0</v>
      </c>
      <c r="AD224" s="114">
        <f t="shared" si="889"/>
        <v>0</v>
      </c>
      <c r="AE224" s="114">
        <f t="shared" si="890"/>
        <v>0</v>
      </c>
      <c r="AF224" s="114">
        <f t="shared" si="891"/>
        <v>0</v>
      </c>
      <c r="AG224" s="114">
        <f t="shared" si="892"/>
        <v>0</v>
      </c>
      <c r="AH224" s="114">
        <f t="shared" si="893"/>
        <v>0</v>
      </c>
      <c r="AI224" s="114">
        <f t="shared" si="894"/>
        <v>0</v>
      </c>
      <c r="AJ224" s="114">
        <f t="shared" si="895"/>
        <v>0</v>
      </c>
      <c r="AK224" s="114">
        <f t="shared" si="896"/>
        <v>0</v>
      </c>
      <c r="AL224" s="114">
        <f t="shared" si="897"/>
        <v>0</v>
      </c>
      <c r="AM224" s="114">
        <f t="shared" si="898"/>
        <v>0</v>
      </c>
      <c r="AN224" s="114">
        <f t="shared" si="899"/>
        <v>0</v>
      </c>
      <c r="AO224" s="114">
        <f t="shared" si="900"/>
        <v>0</v>
      </c>
      <c r="AP224" s="114">
        <f t="shared" si="901"/>
        <v>0</v>
      </c>
      <c r="AQ224" s="114">
        <f t="shared" si="902"/>
        <v>0</v>
      </c>
      <c r="AR224" s="114">
        <f t="shared" si="903"/>
        <v>0</v>
      </c>
      <c r="AS224" s="114">
        <f t="shared" si="904"/>
        <v>0</v>
      </c>
      <c r="AT224" s="114">
        <f t="shared" si="905"/>
        <v>0</v>
      </c>
      <c r="AU224" s="114">
        <f t="shared" si="906"/>
        <v>0</v>
      </c>
      <c r="AV224" s="114">
        <f t="shared" si="907"/>
        <v>0</v>
      </c>
      <c r="AW224" s="114">
        <f t="shared" si="908"/>
        <v>0</v>
      </c>
      <c r="AX224" s="114">
        <f t="shared" si="909"/>
        <v>0</v>
      </c>
      <c r="AY224" s="114">
        <f t="shared" si="910"/>
        <v>0</v>
      </c>
      <c r="AZ224" s="114">
        <f t="shared" si="911"/>
        <v>0</v>
      </c>
      <c r="BA224" s="114">
        <f t="shared" si="912"/>
        <v>0</v>
      </c>
      <c r="BB224" s="114">
        <f t="shared" si="913"/>
        <v>0</v>
      </c>
      <c r="BC224" s="114">
        <f t="shared" si="914"/>
        <v>0</v>
      </c>
      <c r="BD224" s="114">
        <f t="shared" si="915"/>
        <v>0</v>
      </c>
      <c r="BE224" s="114">
        <f t="shared" si="916"/>
        <v>0</v>
      </c>
      <c r="BF224" s="114">
        <f t="shared" si="917"/>
        <v>0</v>
      </c>
      <c r="BG224" s="114">
        <f t="shared" si="918"/>
        <v>0</v>
      </c>
      <c r="BH224" s="114">
        <f t="shared" si="919"/>
        <v>0</v>
      </c>
      <c r="BI224" s="114">
        <f t="shared" si="920"/>
        <v>0</v>
      </c>
      <c r="BJ224" s="114">
        <f t="shared" si="921"/>
        <v>0</v>
      </c>
      <c r="BK224" s="114">
        <f t="shared" si="922"/>
        <v>0</v>
      </c>
      <c r="BL224" s="114">
        <f t="shared" si="923"/>
        <v>0</v>
      </c>
      <c r="BM224" s="114">
        <f t="shared" si="924"/>
        <v>0</v>
      </c>
      <c r="BN224" s="114">
        <f t="shared" si="925"/>
        <v>0</v>
      </c>
      <c r="BO224" s="114">
        <f t="shared" si="926"/>
        <v>0</v>
      </c>
      <c r="BP224" s="114">
        <f t="shared" si="927"/>
        <v>0</v>
      </c>
      <c r="BQ224" s="114">
        <f t="shared" si="928"/>
        <v>0</v>
      </c>
      <c r="BR224" s="114">
        <f t="shared" si="929"/>
        <v>0</v>
      </c>
      <c r="BS224" s="114">
        <f t="shared" si="930"/>
        <v>0</v>
      </c>
      <c r="BT224" s="114">
        <f t="shared" si="931"/>
        <v>0</v>
      </c>
      <c r="BU224" s="114">
        <f t="shared" si="932"/>
        <v>0</v>
      </c>
      <c r="BV224" s="114">
        <f t="shared" si="933"/>
        <v>0</v>
      </c>
      <c r="BW224" s="114">
        <f t="shared" si="934"/>
        <v>0</v>
      </c>
      <c r="BX224" s="114">
        <f t="shared" si="935"/>
        <v>0</v>
      </c>
      <c r="BY224" s="114">
        <f t="shared" si="936"/>
        <v>0</v>
      </c>
      <c r="BZ224" s="114">
        <f t="shared" si="937"/>
        <v>0</v>
      </c>
      <c r="CA224" s="114">
        <f t="shared" si="938"/>
        <v>0</v>
      </c>
      <c r="CB224" s="114">
        <f t="shared" si="939"/>
        <v>0</v>
      </c>
      <c r="CC224" s="114">
        <f t="shared" si="940"/>
        <v>0</v>
      </c>
      <c r="CD224" s="114">
        <f t="shared" si="941"/>
        <v>0</v>
      </c>
      <c r="CE224" s="114">
        <f t="shared" si="942"/>
        <v>0</v>
      </c>
      <c r="CF224" s="114">
        <f t="shared" si="943"/>
        <v>0</v>
      </c>
      <c r="CG224" s="114">
        <f t="shared" si="944"/>
        <v>0</v>
      </c>
      <c r="CH224" s="114">
        <f t="shared" si="945"/>
        <v>0</v>
      </c>
      <c r="CI224" s="114">
        <f t="shared" si="946"/>
        <v>0</v>
      </c>
      <c r="CJ224" s="114">
        <f t="shared" si="947"/>
        <v>0</v>
      </c>
      <c r="CK224" s="114">
        <f t="shared" si="948"/>
        <v>0</v>
      </c>
      <c r="CL224" s="114">
        <f t="shared" si="949"/>
        <v>0</v>
      </c>
      <c r="CM224" s="114">
        <f t="shared" si="950"/>
        <v>0</v>
      </c>
      <c r="CN224" s="114">
        <f t="shared" si="951"/>
        <v>0</v>
      </c>
      <c r="CO224" s="114">
        <f t="shared" si="952"/>
        <v>0</v>
      </c>
      <c r="CP224" s="114">
        <f t="shared" si="953"/>
        <v>0</v>
      </c>
      <c r="CQ224" s="114">
        <f t="shared" si="954"/>
        <v>0</v>
      </c>
      <c r="CR224" s="114">
        <f t="shared" si="955"/>
        <v>0</v>
      </c>
      <c r="CS224" s="114">
        <f t="shared" si="956"/>
        <v>0</v>
      </c>
      <c r="CT224" s="114">
        <f t="shared" si="957"/>
        <v>0</v>
      </c>
      <c r="CU224" s="114">
        <f t="shared" si="958"/>
        <v>0</v>
      </c>
      <c r="CV224" s="114">
        <f t="shared" si="959"/>
        <v>0</v>
      </c>
      <c r="CW224" s="114">
        <f t="shared" si="960"/>
        <v>0</v>
      </c>
      <c r="CX224" s="114">
        <f t="shared" si="961"/>
        <v>0</v>
      </c>
      <c r="CY224" s="114">
        <f t="shared" si="962"/>
        <v>0</v>
      </c>
      <c r="CZ224" s="114">
        <f t="shared" si="963"/>
        <v>0</v>
      </c>
      <c r="DA224" s="114">
        <f t="shared" si="964"/>
        <v>0</v>
      </c>
    </row>
    <row r="225" spans="2:105">
      <c r="B225" s="5"/>
      <c r="I225">
        <v>17</v>
      </c>
      <c r="J225">
        <f t="shared" si="884"/>
        <v>0</v>
      </c>
      <c r="K225">
        <f t="shared" si="968"/>
        <v>0</v>
      </c>
      <c r="M225" s="17"/>
      <c r="O225" s="17"/>
      <c r="Q225" s="17"/>
      <c r="T225" s="163">
        <f>IF(Z225&gt;0,FLOOR(MAX(T$130:T224)+1,1),T224+0.001)</f>
        <v>12.066999999999963</v>
      </c>
      <c r="U225">
        <v>96</v>
      </c>
      <c r="V225" s="110">
        <v>5</v>
      </c>
      <c r="W225" s="110"/>
      <c r="X225" s="110">
        <f t="shared" si="965"/>
        <v>0</v>
      </c>
      <c r="Y225" s="110">
        <f t="shared" si="966"/>
        <v>0</v>
      </c>
      <c r="Z225" s="114">
        <f t="shared" si="967"/>
        <v>0</v>
      </c>
      <c r="AA225" s="114">
        <f t="shared" si="886"/>
        <v>0</v>
      </c>
      <c r="AB225" s="114">
        <f t="shared" si="887"/>
        <v>0</v>
      </c>
      <c r="AC225" s="114">
        <f t="shared" si="888"/>
        <v>0</v>
      </c>
      <c r="AD225" s="114">
        <f t="shared" si="889"/>
        <v>0</v>
      </c>
      <c r="AE225" s="114">
        <f t="shared" si="890"/>
        <v>0</v>
      </c>
      <c r="AF225" s="114">
        <f t="shared" si="891"/>
        <v>0</v>
      </c>
      <c r="AG225" s="114">
        <f t="shared" si="892"/>
        <v>0</v>
      </c>
      <c r="AH225" s="114">
        <f t="shared" si="893"/>
        <v>0</v>
      </c>
      <c r="AI225" s="114">
        <f t="shared" si="894"/>
        <v>0</v>
      </c>
      <c r="AJ225" s="114">
        <f t="shared" si="895"/>
        <v>0</v>
      </c>
      <c r="AK225" s="114">
        <f t="shared" si="896"/>
        <v>0</v>
      </c>
      <c r="AL225" s="114">
        <f t="shared" si="897"/>
        <v>0</v>
      </c>
      <c r="AM225" s="114">
        <f t="shared" si="898"/>
        <v>0</v>
      </c>
      <c r="AN225" s="114">
        <f t="shared" si="899"/>
        <v>0</v>
      </c>
      <c r="AO225" s="114">
        <f t="shared" si="900"/>
        <v>0</v>
      </c>
      <c r="AP225" s="114">
        <f t="shared" si="901"/>
        <v>0</v>
      </c>
      <c r="AQ225" s="114">
        <f t="shared" si="902"/>
        <v>0</v>
      </c>
      <c r="AR225" s="114">
        <f t="shared" si="903"/>
        <v>0</v>
      </c>
      <c r="AS225" s="114">
        <f t="shared" si="904"/>
        <v>0</v>
      </c>
      <c r="AT225" s="114">
        <f t="shared" si="905"/>
        <v>0</v>
      </c>
      <c r="AU225" s="114">
        <f t="shared" si="906"/>
        <v>0</v>
      </c>
      <c r="AV225" s="114">
        <f t="shared" si="907"/>
        <v>0</v>
      </c>
      <c r="AW225" s="114">
        <f t="shared" si="908"/>
        <v>0</v>
      </c>
      <c r="AX225" s="114">
        <f t="shared" si="909"/>
        <v>0</v>
      </c>
      <c r="AY225" s="114">
        <f t="shared" si="910"/>
        <v>0</v>
      </c>
      <c r="AZ225" s="114">
        <f t="shared" si="911"/>
        <v>0</v>
      </c>
      <c r="BA225" s="114">
        <f t="shared" si="912"/>
        <v>0</v>
      </c>
      <c r="BB225" s="114">
        <f t="shared" si="913"/>
        <v>0</v>
      </c>
      <c r="BC225" s="114">
        <f t="shared" si="914"/>
        <v>0</v>
      </c>
      <c r="BD225" s="114">
        <f t="shared" si="915"/>
        <v>0</v>
      </c>
      <c r="BE225" s="114">
        <f t="shared" si="916"/>
        <v>0</v>
      </c>
      <c r="BF225" s="114">
        <f t="shared" si="917"/>
        <v>0</v>
      </c>
      <c r="BG225" s="114">
        <f t="shared" si="918"/>
        <v>0</v>
      </c>
      <c r="BH225" s="114">
        <f t="shared" si="919"/>
        <v>0</v>
      </c>
      <c r="BI225" s="114">
        <f t="shared" si="920"/>
        <v>0</v>
      </c>
      <c r="BJ225" s="114">
        <f t="shared" si="921"/>
        <v>0</v>
      </c>
      <c r="BK225" s="114">
        <f t="shared" si="922"/>
        <v>0</v>
      </c>
      <c r="BL225" s="114">
        <f t="shared" si="923"/>
        <v>0</v>
      </c>
      <c r="BM225" s="114">
        <f t="shared" si="924"/>
        <v>0</v>
      </c>
      <c r="BN225" s="114">
        <f t="shared" si="925"/>
        <v>0</v>
      </c>
      <c r="BO225" s="114">
        <f t="shared" si="926"/>
        <v>0</v>
      </c>
      <c r="BP225" s="114">
        <f t="shared" si="927"/>
        <v>0</v>
      </c>
      <c r="BQ225" s="114">
        <f t="shared" si="928"/>
        <v>0</v>
      </c>
      <c r="BR225" s="114">
        <f t="shared" si="929"/>
        <v>0</v>
      </c>
      <c r="BS225" s="114">
        <f t="shared" si="930"/>
        <v>0</v>
      </c>
      <c r="BT225" s="114">
        <f t="shared" si="931"/>
        <v>0</v>
      </c>
      <c r="BU225" s="114">
        <f t="shared" si="932"/>
        <v>0</v>
      </c>
      <c r="BV225" s="114">
        <f t="shared" si="933"/>
        <v>0</v>
      </c>
      <c r="BW225" s="114">
        <f t="shared" si="934"/>
        <v>0</v>
      </c>
      <c r="BX225" s="114">
        <f t="shared" si="935"/>
        <v>0</v>
      </c>
      <c r="BY225" s="114">
        <f t="shared" si="936"/>
        <v>0</v>
      </c>
      <c r="BZ225" s="114">
        <f t="shared" si="937"/>
        <v>0</v>
      </c>
      <c r="CA225" s="114">
        <f t="shared" si="938"/>
        <v>0</v>
      </c>
      <c r="CB225" s="114">
        <f t="shared" si="939"/>
        <v>0</v>
      </c>
      <c r="CC225" s="114">
        <f t="shared" si="940"/>
        <v>0</v>
      </c>
      <c r="CD225" s="114">
        <f t="shared" si="941"/>
        <v>0</v>
      </c>
      <c r="CE225" s="114">
        <f t="shared" si="942"/>
        <v>0</v>
      </c>
      <c r="CF225" s="114">
        <f t="shared" si="943"/>
        <v>0</v>
      </c>
      <c r="CG225" s="114">
        <f t="shared" si="944"/>
        <v>0</v>
      </c>
      <c r="CH225" s="114">
        <f t="shared" si="945"/>
        <v>0</v>
      </c>
      <c r="CI225" s="114">
        <f t="shared" si="946"/>
        <v>0</v>
      </c>
      <c r="CJ225" s="114">
        <f t="shared" si="947"/>
        <v>0</v>
      </c>
      <c r="CK225" s="114">
        <f t="shared" si="948"/>
        <v>0</v>
      </c>
      <c r="CL225" s="114">
        <f t="shared" si="949"/>
        <v>0</v>
      </c>
      <c r="CM225" s="114">
        <f t="shared" si="950"/>
        <v>0</v>
      </c>
      <c r="CN225" s="114">
        <f t="shared" si="951"/>
        <v>0</v>
      </c>
      <c r="CO225" s="114">
        <f t="shared" si="952"/>
        <v>0</v>
      </c>
      <c r="CP225" s="114">
        <f t="shared" si="953"/>
        <v>0</v>
      </c>
      <c r="CQ225" s="114">
        <f t="shared" si="954"/>
        <v>0</v>
      </c>
      <c r="CR225" s="114">
        <f t="shared" si="955"/>
        <v>0</v>
      </c>
      <c r="CS225" s="114">
        <f t="shared" si="956"/>
        <v>0</v>
      </c>
      <c r="CT225" s="114">
        <f t="shared" si="957"/>
        <v>0</v>
      </c>
      <c r="CU225" s="114">
        <f t="shared" si="958"/>
        <v>0</v>
      </c>
      <c r="CV225" s="114">
        <f t="shared" si="959"/>
        <v>0</v>
      </c>
      <c r="CW225" s="114">
        <f t="shared" si="960"/>
        <v>0</v>
      </c>
      <c r="CX225" s="114">
        <f t="shared" si="961"/>
        <v>0</v>
      </c>
      <c r="CY225" s="114">
        <f t="shared" si="962"/>
        <v>0</v>
      </c>
      <c r="CZ225" s="114">
        <f t="shared" si="963"/>
        <v>0</v>
      </c>
      <c r="DA225" s="114">
        <f t="shared" si="964"/>
        <v>0</v>
      </c>
    </row>
    <row r="226" spans="2:105">
      <c r="B226" s="5"/>
      <c r="I226">
        <v>18</v>
      </c>
      <c r="J226">
        <f t="shared" si="884"/>
        <v>0</v>
      </c>
      <c r="K226">
        <f t="shared" si="968"/>
        <v>0</v>
      </c>
      <c r="M226" s="17"/>
      <c r="O226" s="17"/>
      <c r="Q226" s="17"/>
      <c r="T226" s="163">
        <f>IF(Z226&gt;0,FLOOR(MAX(T$130:T225)+1,1),T225+0.001)</f>
        <v>12.067999999999962</v>
      </c>
      <c r="U226">
        <v>97</v>
      </c>
      <c r="V226" s="110">
        <v>5</v>
      </c>
      <c r="W226" s="110"/>
      <c r="X226" s="110">
        <f t="shared" si="965"/>
        <v>0</v>
      </c>
      <c r="Y226" s="110">
        <f t="shared" si="966"/>
        <v>0</v>
      </c>
      <c r="Z226" s="114">
        <f t="shared" si="967"/>
        <v>0</v>
      </c>
      <c r="AA226" s="114">
        <f t="shared" si="886"/>
        <v>0</v>
      </c>
      <c r="AB226" s="114">
        <f t="shared" si="887"/>
        <v>0</v>
      </c>
      <c r="AC226" s="114">
        <f t="shared" si="888"/>
        <v>0</v>
      </c>
      <c r="AD226" s="114">
        <f t="shared" si="889"/>
        <v>0</v>
      </c>
      <c r="AE226" s="114">
        <f t="shared" si="890"/>
        <v>0</v>
      </c>
      <c r="AF226" s="114">
        <f t="shared" si="891"/>
        <v>0</v>
      </c>
      <c r="AG226" s="114">
        <f t="shared" si="892"/>
        <v>0</v>
      </c>
      <c r="AH226" s="114">
        <f t="shared" si="893"/>
        <v>0</v>
      </c>
      <c r="AI226" s="114">
        <f t="shared" si="894"/>
        <v>0</v>
      </c>
      <c r="AJ226" s="114">
        <f t="shared" si="895"/>
        <v>0</v>
      </c>
      <c r="AK226" s="114">
        <f t="shared" si="896"/>
        <v>0</v>
      </c>
      <c r="AL226" s="114">
        <f t="shared" si="897"/>
        <v>0</v>
      </c>
      <c r="AM226" s="114">
        <f t="shared" si="898"/>
        <v>0</v>
      </c>
      <c r="AN226" s="114">
        <f t="shared" si="899"/>
        <v>0</v>
      </c>
      <c r="AO226" s="114">
        <f t="shared" si="900"/>
        <v>0</v>
      </c>
      <c r="AP226" s="114">
        <f t="shared" si="901"/>
        <v>0</v>
      </c>
      <c r="AQ226" s="114">
        <f t="shared" si="902"/>
        <v>0</v>
      </c>
      <c r="AR226" s="114">
        <f t="shared" si="903"/>
        <v>0</v>
      </c>
      <c r="AS226" s="114">
        <f t="shared" si="904"/>
        <v>0</v>
      </c>
      <c r="AT226" s="114">
        <f t="shared" si="905"/>
        <v>0</v>
      </c>
      <c r="AU226" s="114">
        <f t="shared" si="906"/>
        <v>0</v>
      </c>
      <c r="AV226" s="114">
        <f t="shared" si="907"/>
        <v>0</v>
      </c>
      <c r="AW226" s="114">
        <f t="shared" si="908"/>
        <v>0</v>
      </c>
      <c r="AX226" s="114">
        <f t="shared" si="909"/>
        <v>0</v>
      </c>
      <c r="AY226" s="114">
        <f t="shared" si="910"/>
        <v>0</v>
      </c>
      <c r="AZ226" s="114">
        <f t="shared" si="911"/>
        <v>0</v>
      </c>
      <c r="BA226" s="114">
        <f t="shared" si="912"/>
        <v>0</v>
      </c>
      <c r="BB226" s="114">
        <f t="shared" si="913"/>
        <v>0</v>
      </c>
      <c r="BC226" s="114">
        <f t="shared" si="914"/>
        <v>0</v>
      </c>
      <c r="BD226" s="114">
        <f t="shared" si="915"/>
        <v>0</v>
      </c>
      <c r="BE226" s="114">
        <f t="shared" si="916"/>
        <v>0</v>
      </c>
      <c r="BF226" s="114">
        <f t="shared" si="917"/>
        <v>0</v>
      </c>
      <c r="BG226" s="114">
        <f t="shared" si="918"/>
        <v>0</v>
      </c>
      <c r="BH226" s="114">
        <f t="shared" si="919"/>
        <v>0</v>
      </c>
      <c r="BI226" s="114">
        <f t="shared" si="920"/>
        <v>0</v>
      </c>
      <c r="BJ226" s="114">
        <f t="shared" si="921"/>
        <v>0</v>
      </c>
      <c r="BK226" s="114">
        <f t="shared" si="922"/>
        <v>0</v>
      </c>
      <c r="BL226" s="114">
        <f t="shared" si="923"/>
        <v>0</v>
      </c>
      <c r="BM226" s="114">
        <f t="shared" si="924"/>
        <v>0</v>
      </c>
      <c r="BN226" s="114">
        <f t="shared" si="925"/>
        <v>0</v>
      </c>
      <c r="BO226" s="114">
        <f t="shared" si="926"/>
        <v>0</v>
      </c>
      <c r="BP226" s="114">
        <f t="shared" si="927"/>
        <v>0</v>
      </c>
      <c r="BQ226" s="114">
        <f t="shared" si="928"/>
        <v>0</v>
      </c>
      <c r="BR226" s="114">
        <f t="shared" si="929"/>
        <v>0</v>
      </c>
      <c r="BS226" s="114">
        <f t="shared" si="930"/>
        <v>0</v>
      </c>
      <c r="BT226" s="114">
        <f t="shared" si="931"/>
        <v>0</v>
      </c>
      <c r="BU226" s="114">
        <f t="shared" si="932"/>
        <v>0</v>
      </c>
      <c r="BV226" s="114">
        <f t="shared" si="933"/>
        <v>0</v>
      </c>
      <c r="BW226" s="114">
        <f t="shared" si="934"/>
        <v>0</v>
      </c>
      <c r="BX226" s="114">
        <f t="shared" si="935"/>
        <v>0</v>
      </c>
      <c r="BY226" s="114">
        <f t="shared" si="936"/>
        <v>0</v>
      </c>
      <c r="BZ226" s="114">
        <f t="shared" si="937"/>
        <v>0</v>
      </c>
      <c r="CA226" s="114">
        <f t="shared" si="938"/>
        <v>0</v>
      </c>
      <c r="CB226" s="114">
        <f t="shared" si="939"/>
        <v>0</v>
      </c>
      <c r="CC226" s="114">
        <f t="shared" si="940"/>
        <v>0</v>
      </c>
      <c r="CD226" s="114">
        <f t="shared" si="941"/>
        <v>0</v>
      </c>
      <c r="CE226" s="114">
        <f t="shared" si="942"/>
        <v>0</v>
      </c>
      <c r="CF226" s="114">
        <f t="shared" si="943"/>
        <v>0</v>
      </c>
      <c r="CG226" s="114">
        <f t="shared" si="944"/>
        <v>0</v>
      </c>
      <c r="CH226" s="114">
        <f t="shared" si="945"/>
        <v>0</v>
      </c>
      <c r="CI226" s="114">
        <f t="shared" si="946"/>
        <v>0</v>
      </c>
      <c r="CJ226" s="114">
        <f t="shared" si="947"/>
        <v>0</v>
      </c>
      <c r="CK226" s="114">
        <f t="shared" si="948"/>
        <v>0</v>
      </c>
      <c r="CL226" s="114">
        <f t="shared" si="949"/>
        <v>0</v>
      </c>
      <c r="CM226" s="114">
        <f t="shared" si="950"/>
        <v>0</v>
      </c>
      <c r="CN226" s="114">
        <f t="shared" si="951"/>
        <v>0</v>
      </c>
      <c r="CO226" s="114">
        <f t="shared" si="952"/>
        <v>0</v>
      </c>
      <c r="CP226" s="114">
        <f t="shared" si="953"/>
        <v>0</v>
      </c>
      <c r="CQ226" s="114">
        <f t="shared" si="954"/>
        <v>0</v>
      </c>
      <c r="CR226" s="114">
        <f t="shared" si="955"/>
        <v>0</v>
      </c>
      <c r="CS226" s="114">
        <f t="shared" si="956"/>
        <v>0</v>
      </c>
      <c r="CT226" s="114">
        <f t="shared" si="957"/>
        <v>0</v>
      </c>
      <c r="CU226" s="114">
        <f t="shared" si="958"/>
        <v>0</v>
      </c>
      <c r="CV226" s="114">
        <f t="shared" si="959"/>
        <v>0</v>
      </c>
      <c r="CW226" s="114">
        <f t="shared" si="960"/>
        <v>0</v>
      </c>
      <c r="CX226" s="114">
        <f t="shared" si="961"/>
        <v>0</v>
      </c>
      <c r="CY226" s="114">
        <f t="shared" si="962"/>
        <v>0</v>
      </c>
      <c r="CZ226" s="114">
        <f t="shared" si="963"/>
        <v>0</v>
      </c>
      <c r="DA226" s="114">
        <f t="shared" si="964"/>
        <v>0</v>
      </c>
    </row>
    <row r="227" spans="2:105">
      <c r="B227" s="5"/>
      <c r="I227">
        <v>19</v>
      </c>
      <c r="J227">
        <f t="shared" si="884"/>
        <v>0</v>
      </c>
      <c r="K227">
        <f t="shared" si="968"/>
        <v>0</v>
      </c>
      <c r="M227" s="17"/>
      <c r="O227" s="17"/>
      <c r="Q227" s="17"/>
      <c r="T227" s="163">
        <f>IF(Z227&gt;0,FLOOR(MAX(T$130:T226)+1,1),T226+0.001)</f>
        <v>12.068999999999962</v>
      </c>
      <c r="U227">
        <v>98</v>
      </c>
      <c r="V227" s="110">
        <v>5</v>
      </c>
      <c r="W227" s="110"/>
      <c r="X227" s="110">
        <f t="shared" si="965"/>
        <v>0</v>
      </c>
      <c r="Y227" s="110">
        <f t="shared" si="966"/>
        <v>0</v>
      </c>
      <c r="Z227" s="114">
        <f t="shared" si="967"/>
        <v>0</v>
      </c>
      <c r="AA227" s="114">
        <f t="shared" si="886"/>
        <v>0</v>
      </c>
      <c r="AB227" s="114">
        <f t="shared" si="887"/>
        <v>0</v>
      </c>
      <c r="AC227" s="114">
        <f t="shared" si="888"/>
        <v>0</v>
      </c>
      <c r="AD227" s="114">
        <f t="shared" si="889"/>
        <v>0</v>
      </c>
      <c r="AE227" s="114">
        <f t="shared" si="890"/>
        <v>0</v>
      </c>
      <c r="AF227" s="114">
        <f t="shared" si="891"/>
        <v>0</v>
      </c>
      <c r="AG227" s="114">
        <f t="shared" si="892"/>
        <v>0</v>
      </c>
      <c r="AH227" s="114">
        <f t="shared" si="893"/>
        <v>0</v>
      </c>
      <c r="AI227" s="114">
        <f t="shared" si="894"/>
        <v>0</v>
      </c>
      <c r="AJ227" s="114">
        <f t="shared" si="895"/>
        <v>0</v>
      </c>
      <c r="AK227" s="114">
        <f t="shared" si="896"/>
        <v>0</v>
      </c>
      <c r="AL227" s="114">
        <f t="shared" si="897"/>
        <v>0</v>
      </c>
      <c r="AM227" s="114">
        <f t="shared" si="898"/>
        <v>0</v>
      </c>
      <c r="AN227" s="114">
        <f t="shared" si="899"/>
        <v>0</v>
      </c>
      <c r="AO227" s="114">
        <f t="shared" si="900"/>
        <v>0</v>
      </c>
      <c r="AP227" s="114">
        <f t="shared" si="901"/>
        <v>0</v>
      </c>
      <c r="AQ227" s="114">
        <f t="shared" si="902"/>
        <v>0</v>
      </c>
      <c r="AR227" s="114">
        <f t="shared" si="903"/>
        <v>0</v>
      </c>
      <c r="AS227" s="114">
        <f t="shared" si="904"/>
        <v>0</v>
      </c>
      <c r="AT227" s="114">
        <f t="shared" si="905"/>
        <v>0</v>
      </c>
      <c r="AU227" s="114">
        <f t="shared" si="906"/>
        <v>0</v>
      </c>
      <c r="AV227" s="114">
        <f t="shared" si="907"/>
        <v>0</v>
      </c>
      <c r="AW227" s="114">
        <f t="shared" si="908"/>
        <v>0</v>
      </c>
      <c r="AX227" s="114">
        <f t="shared" si="909"/>
        <v>0</v>
      </c>
      <c r="AY227" s="114">
        <f t="shared" si="910"/>
        <v>0</v>
      </c>
      <c r="AZ227" s="114">
        <f t="shared" si="911"/>
        <v>0</v>
      </c>
      <c r="BA227" s="114">
        <f t="shared" si="912"/>
        <v>0</v>
      </c>
      <c r="BB227" s="114">
        <f t="shared" si="913"/>
        <v>0</v>
      </c>
      <c r="BC227" s="114">
        <f t="shared" si="914"/>
        <v>0</v>
      </c>
      <c r="BD227" s="114">
        <f t="shared" si="915"/>
        <v>0</v>
      </c>
      <c r="BE227" s="114">
        <f t="shared" si="916"/>
        <v>0</v>
      </c>
      <c r="BF227" s="114">
        <f t="shared" si="917"/>
        <v>0</v>
      </c>
      <c r="BG227" s="114">
        <f t="shared" si="918"/>
        <v>0</v>
      </c>
      <c r="BH227" s="114">
        <f t="shared" si="919"/>
        <v>0</v>
      </c>
      <c r="BI227" s="114">
        <f t="shared" si="920"/>
        <v>0</v>
      </c>
      <c r="BJ227" s="114">
        <f t="shared" si="921"/>
        <v>0</v>
      </c>
      <c r="BK227" s="114">
        <f t="shared" si="922"/>
        <v>0</v>
      </c>
      <c r="BL227" s="114">
        <f t="shared" si="923"/>
        <v>0</v>
      </c>
      <c r="BM227" s="114">
        <f t="shared" si="924"/>
        <v>0</v>
      </c>
      <c r="BN227" s="114">
        <f t="shared" si="925"/>
        <v>0</v>
      </c>
      <c r="BO227" s="114">
        <f t="shared" si="926"/>
        <v>0</v>
      </c>
      <c r="BP227" s="114">
        <f t="shared" si="927"/>
        <v>0</v>
      </c>
      <c r="BQ227" s="114">
        <f t="shared" si="928"/>
        <v>0</v>
      </c>
      <c r="BR227" s="114">
        <f t="shared" si="929"/>
        <v>0</v>
      </c>
      <c r="BS227" s="114">
        <f t="shared" si="930"/>
        <v>0</v>
      </c>
      <c r="BT227" s="114">
        <f t="shared" si="931"/>
        <v>0</v>
      </c>
      <c r="BU227" s="114">
        <f t="shared" si="932"/>
        <v>0</v>
      </c>
      <c r="BV227" s="114">
        <f t="shared" si="933"/>
        <v>0</v>
      </c>
      <c r="BW227" s="114">
        <f t="shared" si="934"/>
        <v>0</v>
      </c>
      <c r="BX227" s="114">
        <f t="shared" si="935"/>
        <v>0</v>
      </c>
      <c r="BY227" s="114">
        <f t="shared" si="936"/>
        <v>0</v>
      </c>
      <c r="BZ227" s="114">
        <f t="shared" si="937"/>
        <v>0</v>
      </c>
      <c r="CA227" s="114">
        <f t="shared" si="938"/>
        <v>0</v>
      </c>
      <c r="CB227" s="114">
        <f t="shared" si="939"/>
        <v>0</v>
      </c>
      <c r="CC227" s="114">
        <f t="shared" si="940"/>
        <v>0</v>
      </c>
      <c r="CD227" s="114">
        <f t="shared" si="941"/>
        <v>0</v>
      </c>
      <c r="CE227" s="114">
        <f t="shared" si="942"/>
        <v>0</v>
      </c>
      <c r="CF227" s="114">
        <f t="shared" si="943"/>
        <v>0</v>
      </c>
      <c r="CG227" s="114">
        <f t="shared" si="944"/>
        <v>0</v>
      </c>
      <c r="CH227" s="114">
        <f t="shared" si="945"/>
        <v>0</v>
      </c>
      <c r="CI227" s="114">
        <f t="shared" si="946"/>
        <v>0</v>
      </c>
      <c r="CJ227" s="114">
        <f t="shared" si="947"/>
        <v>0</v>
      </c>
      <c r="CK227" s="114">
        <f t="shared" si="948"/>
        <v>0</v>
      </c>
      <c r="CL227" s="114">
        <f t="shared" si="949"/>
        <v>0</v>
      </c>
      <c r="CM227" s="114">
        <f t="shared" si="950"/>
        <v>0</v>
      </c>
      <c r="CN227" s="114">
        <f t="shared" si="951"/>
        <v>0</v>
      </c>
      <c r="CO227" s="114">
        <f t="shared" si="952"/>
        <v>0</v>
      </c>
      <c r="CP227" s="114">
        <f t="shared" si="953"/>
        <v>0</v>
      </c>
      <c r="CQ227" s="114">
        <f t="shared" si="954"/>
        <v>0</v>
      </c>
      <c r="CR227" s="114">
        <f t="shared" si="955"/>
        <v>0</v>
      </c>
      <c r="CS227" s="114">
        <f t="shared" si="956"/>
        <v>0</v>
      </c>
      <c r="CT227" s="114">
        <f t="shared" si="957"/>
        <v>0</v>
      </c>
      <c r="CU227" s="114">
        <f t="shared" si="958"/>
        <v>0</v>
      </c>
      <c r="CV227" s="114">
        <f t="shared" si="959"/>
        <v>0</v>
      </c>
      <c r="CW227" s="114">
        <f t="shared" si="960"/>
        <v>0</v>
      </c>
      <c r="CX227" s="114">
        <f t="shared" si="961"/>
        <v>0</v>
      </c>
      <c r="CY227" s="114">
        <f t="shared" si="962"/>
        <v>0</v>
      </c>
      <c r="CZ227" s="114">
        <f t="shared" si="963"/>
        <v>0</v>
      </c>
      <c r="DA227" s="114">
        <f t="shared" si="964"/>
        <v>0</v>
      </c>
    </row>
    <row r="228" spans="2:105">
      <c r="B228" s="5"/>
      <c r="I228">
        <v>20</v>
      </c>
      <c r="J228">
        <f t="shared" si="884"/>
        <v>0</v>
      </c>
      <c r="K228">
        <f t="shared" si="968"/>
        <v>0</v>
      </c>
      <c r="M228" s="17"/>
      <c r="O228" s="17"/>
      <c r="Q228" s="17"/>
      <c r="T228" s="163">
        <f>IF(Z228&gt;0,FLOOR(MAX(T$130:T227)+1,1),T227+0.001)</f>
        <v>12.069999999999961</v>
      </c>
      <c r="U228">
        <v>99</v>
      </c>
      <c r="V228" s="110">
        <v>5</v>
      </c>
      <c r="W228" s="110"/>
      <c r="X228" s="110">
        <f t="shared" si="965"/>
        <v>0</v>
      </c>
      <c r="Y228" s="110">
        <f t="shared" si="966"/>
        <v>0</v>
      </c>
      <c r="Z228" s="114">
        <f t="shared" si="967"/>
        <v>0</v>
      </c>
      <c r="AA228" s="114">
        <f t="shared" si="886"/>
        <v>0</v>
      </c>
      <c r="AB228" s="114">
        <f t="shared" si="887"/>
        <v>0</v>
      </c>
      <c r="AC228" s="114">
        <f t="shared" si="888"/>
        <v>0</v>
      </c>
      <c r="AD228" s="114">
        <f t="shared" si="889"/>
        <v>0</v>
      </c>
      <c r="AE228" s="114">
        <f t="shared" si="890"/>
        <v>0</v>
      </c>
      <c r="AF228" s="114">
        <f t="shared" si="891"/>
        <v>0</v>
      </c>
      <c r="AG228" s="114">
        <f t="shared" si="892"/>
        <v>0</v>
      </c>
      <c r="AH228" s="114">
        <f t="shared" si="893"/>
        <v>0</v>
      </c>
      <c r="AI228" s="114">
        <f t="shared" si="894"/>
        <v>0</v>
      </c>
      <c r="AJ228" s="114">
        <f t="shared" si="895"/>
        <v>0</v>
      </c>
      <c r="AK228" s="114">
        <f t="shared" si="896"/>
        <v>0</v>
      </c>
      <c r="AL228" s="114">
        <f t="shared" si="897"/>
        <v>0</v>
      </c>
      <c r="AM228" s="114">
        <f t="shared" si="898"/>
        <v>0</v>
      </c>
      <c r="AN228" s="114">
        <f t="shared" si="899"/>
        <v>0</v>
      </c>
      <c r="AO228" s="114">
        <f t="shared" si="900"/>
        <v>0</v>
      </c>
      <c r="AP228" s="114">
        <f t="shared" si="901"/>
        <v>0</v>
      </c>
      <c r="AQ228" s="114">
        <f t="shared" si="902"/>
        <v>0</v>
      </c>
      <c r="AR228" s="114">
        <f t="shared" si="903"/>
        <v>0</v>
      </c>
      <c r="AS228" s="114">
        <f t="shared" si="904"/>
        <v>0</v>
      </c>
      <c r="AT228" s="114">
        <f t="shared" si="905"/>
        <v>0</v>
      </c>
      <c r="AU228" s="114">
        <f t="shared" si="906"/>
        <v>0</v>
      </c>
      <c r="AV228" s="114">
        <f t="shared" si="907"/>
        <v>0</v>
      </c>
      <c r="AW228" s="114">
        <f t="shared" si="908"/>
        <v>0</v>
      </c>
      <c r="AX228" s="114">
        <f t="shared" si="909"/>
        <v>0</v>
      </c>
      <c r="AY228" s="114">
        <f t="shared" si="910"/>
        <v>0</v>
      </c>
      <c r="AZ228" s="114">
        <f t="shared" si="911"/>
        <v>0</v>
      </c>
      <c r="BA228" s="114">
        <f t="shared" si="912"/>
        <v>0</v>
      </c>
      <c r="BB228" s="114">
        <f t="shared" si="913"/>
        <v>0</v>
      </c>
      <c r="BC228" s="114">
        <f t="shared" si="914"/>
        <v>0</v>
      </c>
      <c r="BD228" s="114">
        <f t="shared" si="915"/>
        <v>0</v>
      </c>
      <c r="BE228" s="114">
        <f t="shared" si="916"/>
        <v>0</v>
      </c>
      <c r="BF228" s="114">
        <f t="shared" si="917"/>
        <v>0</v>
      </c>
      <c r="BG228" s="114">
        <f t="shared" si="918"/>
        <v>0</v>
      </c>
      <c r="BH228" s="114">
        <f t="shared" si="919"/>
        <v>0</v>
      </c>
      <c r="BI228" s="114">
        <f t="shared" si="920"/>
        <v>0</v>
      </c>
      <c r="BJ228" s="114">
        <f t="shared" si="921"/>
        <v>0</v>
      </c>
      <c r="BK228" s="114">
        <f t="shared" si="922"/>
        <v>0</v>
      </c>
      <c r="BL228" s="114">
        <f t="shared" si="923"/>
        <v>0</v>
      </c>
      <c r="BM228" s="114">
        <f t="shared" si="924"/>
        <v>0</v>
      </c>
      <c r="BN228" s="114">
        <f t="shared" si="925"/>
        <v>0</v>
      </c>
      <c r="BO228" s="114">
        <f t="shared" si="926"/>
        <v>0</v>
      </c>
      <c r="BP228" s="114">
        <f t="shared" si="927"/>
        <v>0</v>
      </c>
      <c r="BQ228" s="114">
        <f t="shared" si="928"/>
        <v>0</v>
      </c>
      <c r="BR228" s="114">
        <f t="shared" si="929"/>
        <v>0</v>
      </c>
      <c r="BS228" s="114">
        <f t="shared" si="930"/>
        <v>0</v>
      </c>
      <c r="BT228" s="114">
        <f t="shared" si="931"/>
        <v>0</v>
      </c>
      <c r="BU228" s="114">
        <f t="shared" si="932"/>
        <v>0</v>
      </c>
      <c r="BV228" s="114">
        <f t="shared" si="933"/>
        <v>0</v>
      </c>
      <c r="BW228" s="114">
        <f t="shared" si="934"/>
        <v>0</v>
      </c>
      <c r="BX228" s="114">
        <f t="shared" si="935"/>
        <v>0</v>
      </c>
      <c r="BY228" s="114">
        <f t="shared" si="936"/>
        <v>0</v>
      </c>
      <c r="BZ228" s="114">
        <f t="shared" si="937"/>
        <v>0</v>
      </c>
      <c r="CA228" s="114">
        <f t="shared" si="938"/>
        <v>0</v>
      </c>
      <c r="CB228" s="114">
        <f t="shared" si="939"/>
        <v>0</v>
      </c>
      <c r="CC228" s="114">
        <f t="shared" si="940"/>
        <v>0</v>
      </c>
      <c r="CD228" s="114">
        <f t="shared" si="941"/>
        <v>0</v>
      </c>
      <c r="CE228" s="114">
        <f t="shared" si="942"/>
        <v>0</v>
      </c>
      <c r="CF228" s="114">
        <f t="shared" si="943"/>
        <v>0</v>
      </c>
      <c r="CG228" s="114">
        <f t="shared" si="944"/>
        <v>0</v>
      </c>
      <c r="CH228" s="114">
        <f t="shared" si="945"/>
        <v>0</v>
      </c>
      <c r="CI228" s="114">
        <f t="shared" si="946"/>
        <v>0</v>
      </c>
      <c r="CJ228" s="114">
        <f t="shared" si="947"/>
        <v>0</v>
      </c>
      <c r="CK228" s="114">
        <f t="shared" si="948"/>
        <v>0</v>
      </c>
      <c r="CL228" s="114">
        <f t="shared" si="949"/>
        <v>0</v>
      </c>
      <c r="CM228" s="114">
        <f t="shared" si="950"/>
        <v>0</v>
      </c>
      <c r="CN228" s="114">
        <f t="shared" si="951"/>
        <v>0</v>
      </c>
      <c r="CO228" s="114">
        <f t="shared" si="952"/>
        <v>0</v>
      </c>
      <c r="CP228" s="114">
        <f t="shared" si="953"/>
        <v>0</v>
      </c>
      <c r="CQ228" s="114">
        <f t="shared" si="954"/>
        <v>0</v>
      </c>
      <c r="CR228" s="114">
        <f t="shared" si="955"/>
        <v>0</v>
      </c>
      <c r="CS228" s="114">
        <f t="shared" si="956"/>
        <v>0</v>
      </c>
      <c r="CT228" s="114">
        <f t="shared" si="957"/>
        <v>0</v>
      </c>
      <c r="CU228" s="114">
        <f t="shared" si="958"/>
        <v>0</v>
      </c>
      <c r="CV228" s="114">
        <f t="shared" si="959"/>
        <v>0</v>
      </c>
      <c r="CW228" s="114">
        <f t="shared" si="960"/>
        <v>0</v>
      </c>
      <c r="CX228" s="114">
        <f t="shared" si="961"/>
        <v>0</v>
      </c>
      <c r="CY228" s="114">
        <f t="shared" si="962"/>
        <v>0</v>
      </c>
      <c r="CZ228" s="114">
        <f t="shared" si="963"/>
        <v>0</v>
      </c>
      <c r="DA228" s="114">
        <f t="shared" si="964"/>
        <v>0</v>
      </c>
    </row>
    <row r="229" spans="2:105">
      <c r="B229" s="5"/>
      <c r="I229">
        <v>21</v>
      </c>
      <c r="J229">
        <f t="shared" si="884"/>
        <v>0</v>
      </c>
      <c r="K229">
        <f t="shared" si="968"/>
        <v>0</v>
      </c>
      <c r="M229" s="17"/>
      <c r="O229" s="17"/>
      <c r="Q229" s="17"/>
      <c r="T229" s="163">
        <f>IF(Z229&gt;0,FLOOR(MAX(T$130:T228)+1,1),T228+0.001)</f>
        <v>12.070999999999961</v>
      </c>
      <c r="U229">
        <v>100</v>
      </c>
      <c r="V229" s="110">
        <v>5</v>
      </c>
      <c r="W229" s="110"/>
      <c r="X229" s="110">
        <f t="shared" si="965"/>
        <v>0</v>
      </c>
      <c r="Y229" s="110">
        <f t="shared" si="966"/>
        <v>0</v>
      </c>
      <c r="Z229" s="114">
        <f t="shared" si="967"/>
        <v>0</v>
      </c>
      <c r="AA229" s="114">
        <f t="shared" si="886"/>
        <v>0</v>
      </c>
      <c r="AB229" s="114">
        <f t="shared" si="887"/>
        <v>0</v>
      </c>
      <c r="AC229" s="114">
        <f t="shared" si="888"/>
        <v>0</v>
      </c>
      <c r="AD229" s="114">
        <f t="shared" si="889"/>
        <v>0</v>
      </c>
      <c r="AE229" s="114">
        <f t="shared" si="890"/>
        <v>0</v>
      </c>
      <c r="AF229" s="114">
        <f t="shared" si="891"/>
        <v>0</v>
      </c>
      <c r="AG229" s="114">
        <f t="shared" si="892"/>
        <v>0</v>
      </c>
      <c r="AH229" s="114">
        <f t="shared" si="893"/>
        <v>0</v>
      </c>
      <c r="AI229" s="114">
        <f t="shared" si="894"/>
        <v>0</v>
      </c>
      <c r="AJ229" s="114">
        <f t="shared" si="895"/>
        <v>0</v>
      </c>
      <c r="AK229" s="114">
        <f t="shared" si="896"/>
        <v>0</v>
      </c>
      <c r="AL229" s="114">
        <f t="shared" si="897"/>
        <v>0</v>
      </c>
      <c r="AM229" s="114">
        <f t="shared" si="898"/>
        <v>0</v>
      </c>
      <c r="AN229" s="114">
        <f t="shared" si="899"/>
        <v>0</v>
      </c>
      <c r="AO229" s="114">
        <f t="shared" si="900"/>
        <v>0</v>
      </c>
      <c r="AP229" s="114">
        <f t="shared" si="901"/>
        <v>0</v>
      </c>
      <c r="AQ229" s="114">
        <f t="shared" si="902"/>
        <v>0</v>
      </c>
      <c r="AR229" s="114">
        <f t="shared" si="903"/>
        <v>0</v>
      </c>
      <c r="AS229" s="114">
        <f t="shared" si="904"/>
        <v>0</v>
      </c>
      <c r="AT229" s="114">
        <f t="shared" si="905"/>
        <v>0</v>
      </c>
      <c r="AU229" s="114">
        <f t="shared" si="906"/>
        <v>0</v>
      </c>
      <c r="AV229" s="114">
        <f t="shared" si="907"/>
        <v>0</v>
      </c>
      <c r="AW229" s="114">
        <f t="shared" si="908"/>
        <v>0</v>
      </c>
      <c r="AX229" s="114">
        <f t="shared" si="909"/>
        <v>0</v>
      </c>
      <c r="AY229" s="114">
        <f t="shared" si="910"/>
        <v>0</v>
      </c>
      <c r="AZ229" s="114">
        <f t="shared" si="911"/>
        <v>0</v>
      </c>
      <c r="BA229" s="114">
        <f t="shared" si="912"/>
        <v>0</v>
      </c>
      <c r="BB229" s="114">
        <f t="shared" si="913"/>
        <v>0</v>
      </c>
      <c r="BC229" s="114">
        <f t="shared" si="914"/>
        <v>0</v>
      </c>
      <c r="BD229" s="114">
        <f t="shared" si="915"/>
        <v>0</v>
      </c>
      <c r="BE229" s="114">
        <f t="shared" si="916"/>
        <v>0</v>
      </c>
      <c r="BF229" s="114">
        <f t="shared" si="917"/>
        <v>0</v>
      </c>
      <c r="BG229" s="114">
        <f t="shared" si="918"/>
        <v>0</v>
      </c>
      <c r="BH229" s="114">
        <f t="shared" si="919"/>
        <v>0</v>
      </c>
      <c r="BI229" s="114">
        <f t="shared" si="920"/>
        <v>0</v>
      </c>
      <c r="BJ229" s="114">
        <f t="shared" si="921"/>
        <v>0</v>
      </c>
      <c r="BK229" s="114">
        <f t="shared" si="922"/>
        <v>0</v>
      </c>
      <c r="BL229" s="114">
        <f t="shared" si="923"/>
        <v>0</v>
      </c>
      <c r="BM229" s="114">
        <f t="shared" si="924"/>
        <v>0</v>
      </c>
      <c r="BN229" s="114">
        <f t="shared" si="925"/>
        <v>0</v>
      </c>
      <c r="BO229" s="114">
        <f t="shared" si="926"/>
        <v>0</v>
      </c>
      <c r="BP229" s="114">
        <f t="shared" si="927"/>
        <v>0</v>
      </c>
      <c r="BQ229" s="114">
        <f t="shared" si="928"/>
        <v>0</v>
      </c>
      <c r="BR229" s="114">
        <f t="shared" si="929"/>
        <v>0</v>
      </c>
      <c r="BS229" s="114">
        <f t="shared" si="930"/>
        <v>0</v>
      </c>
      <c r="BT229" s="114">
        <f t="shared" si="931"/>
        <v>0</v>
      </c>
      <c r="BU229" s="114">
        <f t="shared" si="932"/>
        <v>0</v>
      </c>
      <c r="BV229" s="114">
        <f t="shared" si="933"/>
        <v>0</v>
      </c>
      <c r="BW229" s="114">
        <f t="shared" si="934"/>
        <v>0</v>
      </c>
      <c r="BX229" s="114">
        <f t="shared" si="935"/>
        <v>0</v>
      </c>
      <c r="BY229" s="114">
        <f t="shared" si="936"/>
        <v>0</v>
      </c>
      <c r="BZ229" s="114">
        <f t="shared" si="937"/>
        <v>0</v>
      </c>
      <c r="CA229" s="114">
        <f t="shared" si="938"/>
        <v>0</v>
      </c>
      <c r="CB229" s="114">
        <f t="shared" si="939"/>
        <v>0</v>
      </c>
      <c r="CC229" s="114">
        <f t="shared" si="940"/>
        <v>0</v>
      </c>
      <c r="CD229" s="114">
        <f t="shared" si="941"/>
        <v>0</v>
      </c>
      <c r="CE229" s="114">
        <f t="shared" si="942"/>
        <v>0</v>
      </c>
      <c r="CF229" s="114">
        <f t="shared" si="943"/>
        <v>0</v>
      </c>
      <c r="CG229" s="114">
        <f t="shared" si="944"/>
        <v>0</v>
      </c>
      <c r="CH229" s="114">
        <f t="shared" si="945"/>
        <v>0</v>
      </c>
      <c r="CI229" s="114">
        <f t="shared" si="946"/>
        <v>0</v>
      </c>
      <c r="CJ229" s="114">
        <f t="shared" si="947"/>
        <v>0</v>
      </c>
      <c r="CK229" s="114">
        <f t="shared" si="948"/>
        <v>0</v>
      </c>
      <c r="CL229" s="114">
        <f t="shared" si="949"/>
        <v>0</v>
      </c>
      <c r="CM229" s="114">
        <f t="shared" si="950"/>
        <v>0</v>
      </c>
      <c r="CN229" s="114">
        <f t="shared" si="951"/>
        <v>0</v>
      </c>
      <c r="CO229" s="114">
        <f t="shared" si="952"/>
        <v>0</v>
      </c>
      <c r="CP229" s="114">
        <f t="shared" si="953"/>
        <v>0</v>
      </c>
      <c r="CQ229" s="114">
        <f t="shared" si="954"/>
        <v>0</v>
      </c>
      <c r="CR229" s="114">
        <f t="shared" si="955"/>
        <v>0</v>
      </c>
      <c r="CS229" s="114">
        <f t="shared" si="956"/>
        <v>0</v>
      </c>
      <c r="CT229" s="114">
        <f t="shared" si="957"/>
        <v>0</v>
      </c>
      <c r="CU229" s="114">
        <f t="shared" si="958"/>
        <v>0</v>
      </c>
      <c r="CV229" s="114">
        <f t="shared" si="959"/>
        <v>0</v>
      </c>
      <c r="CW229" s="114">
        <f t="shared" si="960"/>
        <v>0</v>
      </c>
      <c r="CX229" s="114">
        <f t="shared" si="961"/>
        <v>0</v>
      </c>
      <c r="CY229" s="114">
        <f t="shared" si="962"/>
        <v>0</v>
      </c>
      <c r="CZ229" s="114">
        <f t="shared" si="963"/>
        <v>0</v>
      </c>
      <c r="DA229" s="114">
        <f t="shared" si="964"/>
        <v>0</v>
      </c>
    </row>
    <row r="230" spans="2:105">
      <c r="B230" s="15"/>
      <c r="I230">
        <v>22</v>
      </c>
      <c r="J230">
        <f t="shared" si="884"/>
        <v>0</v>
      </c>
      <c r="K230">
        <f t="shared" si="968"/>
        <v>0</v>
      </c>
      <c r="T230" s="163">
        <f>IF(Z230&gt;0,FLOOR(MAX(T$130:T229)+1,1),T229+0.001)</f>
        <v>12.07199999999996</v>
      </c>
      <c r="U230">
        <v>101</v>
      </c>
      <c r="V230" s="110">
        <v>6</v>
      </c>
      <c r="W230" s="110"/>
      <c r="X230" s="110">
        <f>B11</f>
        <v>0</v>
      </c>
      <c r="Y230" s="110">
        <f>IF(KOHILASKENTA!R39&gt;0,KOHILASKENTA!R39,KOHILASKENTA!R50)</f>
        <v>0</v>
      </c>
      <c r="Z230" s="114">
        <f>FLOOR(KOHILASKENTA!U26,0.5)</f>
        <v>0</v>
      </c>
      <c r="AA230" s="110">
        <f>IF(KOHILASKENTA!W26&gt;0,"L",IF(KOHILASKENTA!X26&gt;0,"R",0))</f>
        <v>0</v>
      </c>
      <c r="AB230" s="110">
        <f>FLOOR(IF(KOHILASKENTA!V39&gt;0,KOHILASKENTA!X39,KOHILASKENTA!X50),0.5)</f>
        <v>0</v>
      </c>
      <c r="AC230" s="115">
        <f>IF(KOHILASKENTA!Y11+KOHILASKENTA!Z11&gt;0,"F",IF(KOHILASKENTA!W26+KOHILASKENTA!X26-KOHILASKENTA!AD11=1,"S",0))</f>
        <v>0</v>
      </c>
      <c r="AD230" s="114">
        <f>FLOOR(KOHILASKENTA!Y26,0.5)</f>
        <v>0</v>
      </c>
      <c r="AE230" s="110">
        <f>IF(KOHILASKENTA!AA26&gt;0,"L",IF(KOHILASKENTA!AB26&gt;0,"R",0))</f>
        <v>0</v>
      </c>
      <c r="AF230" s="110">
        <f>FLOOR(IF(KOHILASKENTA!Z39&gt;0,KOHILASKENTA!AB39,KOHILASKENTA!AB50),0.5)</f>
        <v>0</v>
      </c>
      <c r="AG230" s="115">
        <f>IF(KOHILASKENTA!AC11+KOHILASKENTA!AD11&gt;0,"F",IF(KOHILASKENTA!AA26+KOHILASKENTA!AB26-KOHILASKENTA!Y11-KOHILASKENTA!AH11=1,"S",0))</f>
        <v>0</v>
      </c>
      <c r="AH230" s="114">
        <f>FLOOR(KOHILASKENTA!AC26,0.5)</f>
        <v>0</v>
      </c>
      <c r="AI230" s="110">
        <f>IF(KOHILASKENTA!AE26&gt;0,"L",IF(KOHILASKENTA!AF26&gt;0,"R",0))</f>
        <v>0</v>
      </c>
      <c r="AJ230" s="110">
        <f>FLOOR(IF(KOHILASKENTA!AD39&gt;0,KOHILASKENTA!AF39,KOHILASKENTA!AF50),0.5)</f>
        <v>0</v>
      </c>
      <c r="AK230" s="115">
        <f>IF(KOHILASKENTA!AG11+KOHILASKENTA!AH11&gt;0,"F",IF(KOHILASKENTA!AE26+KOHILASKENTA!AF26-KOHILASKENTA!AC11-KOHILASKENTA!AL11=1,"S",0))</f>
        <v>0</v>
      </c>
      <c r="AL230" s="114">
        <f>FLOOR(KOHILASKENTA!AG26,0.5)</f>
        <v>0</v>
      </c>
      <c r="AM230" s="110">
        <f>IF(KOHILASKENTA!AI26&gt;0,"L",IF(KOHILASKENTA!AJ26&gt;0,"R",0))</f>
        <v>0</v>
      </c>
      <c r="AN230" s="110">
        <f>FLOOR(IF(KOHILASKENTA!AH39&gt;0,KOHILASKENTA!AJ39,KOHILASKENTA!AJ50),0.5)</f>
        <v>0</v>
      </c>
      <c r="AO230" s="115">
        <f>IF(KOHILASKENTA!AK11+KOHILASKENTA!AL11&gt;0,"F",IF(KOHILASKENTA!AI26+KOHILASKENTA!AJ26-KOHILASKENTA!AG11-KOHILASKENTA!AP11=1,"S",0))</f>
        <v>0</v>
      </c>
      <c r="AP230" s="114">
        <f>FLOOR(KOHILASKENTA!AK26,0.5)</f>
        <v>0</v>
      </c>
      <c r="AQ230" s="110">
        <f>IF(KOHILASKENTA!AM26&gt;0,"L",IF(KOHILASKENTA!AN26&gt;0,"R",0))</f>
        <v>0</v>
      </c>
      <c r="AR230" s="110">
        <f>FLOOR(IF(KOHILASKENTA!AL39&gt;0,KOHILASKENTA!AN39,KOHILASKENTA!AN50),0.5)</f>
        <v>0</v>
      </c>
      <c r="AS230" s="115">
        <f>IF(KOHILASKENTA!AO11+KOHILASKENTA!AP11&gt;0,"F",IF(KOHILASKENTA!AM26+KOHILASKENTA!AN26-KOHILASKENTA!AK11-KOHILASKENTA!AT11=1,"S",0))</f>
        <v>0</v>
      </c>
      <c r="AT230" s="114">
        <f>FLOOR(KOHILASKENTA!AO26,0.5)</f>
        <v>0</v>
      </c>
      <c r="AU230" s="110">
        <f>IF(KOHILASKENTA!AQ26&gt;0,"L",IF(KOHILASKENTA!AR26&gt;0,"R",0))</f>
        <v>0</v>
      </c>
      <c r="AV230" s="110">
        <f>FLOOR(IF(KOHILASKENTA!AP39&gt;0,KOHILASKENTA!AR39,KOHILASKENTA!AR50),0.5)</f>
        <v>0</v>
      </c>
      <c r="AW230" s="115">
        <f>IF(KOHILASKENTA!AS11+KOHILASKENTA!AT11&gt;0,"F",IF(KOHILASKENTA!AQ26+KOHILASKENTA!AR26-KOHILASKENTA!AO11-KOHILASKENTA!AX11=1,"S",0))</f>
        <v>0</v>
      </c>
      <c r="AX230" s="114">
        <f>FLOOR(KOHILASKENTA!AS26,0.5)</f>
        <v>0</v>
      </c>
      <c r="AY230" s="110">
        <f>IF(KOHILASKENTA!AU26&gt;0,"L",IF(KOHILASKENTA!AV26&gt;0,"R",0))</f>
        <v>0</v>
      </c>
      <c r="AZ230" s="110">
        <f>FLOOR(IF(KOHILASKENTA!AT39&gt;0,KOHILASKENTA!AV39,KOHILASKENTA!AV50),0.5)</f>
        <v>0</v>
      </c>
      <c r="BA230" s="115">
        <f>IF(KOHILASKENTA!AW11+KOHILASKENTA!AX11&gt;0,"F",IF(KOHILASKENTA!AU26+KOHILASKENTA!AV26-KOHILASKENTA!AS11-KOHILASKENTA!BB11=1,"S",0))</f>
        <v>0</v>
      </c>
      <c r="BB230" s="114">
        <f>FLOOR(KOHILASKENTA!AW26,0.5)</f>
        <v>0</v>
      </c>
      <c r="BC230" s="110">
        <f>IF(KOHILASKENTA!AY26&gt;0,"L",IF(KOHILASKENTA!AZ26&gt;0,"R",0))</f>
        <v>0</v>
      </c>
      <c r="BD230" s="110">
        <f>FLOOR(IF(KOHILASKENTA!AX39&gt;0,KOHILASKENTA!AZ39,KOHILASKENTA!AZ50),0.5)</f>
        <v>0</v>
      </c>
      <c r="BE230" s="115">
        <f>IF(KOHILASKENTA!BA11+KOHILASKENTA!BB11&gt;0,"F",IF(KOHILASKENTA!AY26+KOHILASKENTA!AZ26-KOHILASKENTA!AW11-KOHILASKENTA!BF11=1,"S",0))</f>
        <v>0</v>
      </c>
      <c r="BF230" s="114">
        <f>FLOOR(KOHILASKENTA!BA26,0.5)</f>
        <v>0</v>
      </c>
      <c r="BG230" s="110">
        <f>IF(KOHILASKENTA!BC26&gt;0,"L",IF(KOHILASKENTA!BD26&gt;0,"R",0))</f>
        <v>0</v>
      </c>
      <c r="BH230" s="110">
        <f>FLOOR(IF(KOHILASKENTA!BB39&gt;0,KOHILASKENTA!BD39,KOHILASKENTA!BD50),0.5)</f>
        <v>0</v>
      </c>
      <c r="BI230" s="115">
        <f>IF(KOHILASKENTA!BE11+KOHILASKENTA!BF11&gt;0,"F",IF(KOHILASKENTA!BC26+KOHILASKENTA!BD26-KOHILASKENTA!BA11-KOHILASKENTA!BJ11=1,"S",0))</f>
        <v>0</v>
      </c>
      <c r="BJ230" s="114">
        <f>FLOOR(KOHILASKENTA!BE26,0.5)</f>
        <v>0</v>
      </c>
      <c r="BK230" s="110">
        <f>IF(KOHILASKENTA!BG26&gt;0,"L",IF(KOHILASKENTA!BH26&gt;0,"R",0))</f>
        <v>0</v>
      </c>
      <c r="BL230" s="110">
        <f>FLOOR(IF(KOHILASKENTA!BF39&gt;0,KOHILASKENTA!BH39,KOHILASKENTA!BH50),0.5)</f>
        <v>0</v>
      </c>
      <c r="BM230" s="115">
        <f>IF(KOHILASKENTA!BI11+KOHILASKENTA!BJ11&gt;0,"F",IF(KOHILASKENTA!BG26+KOHILASKENTA!BH26-KOHILASKENTA!BE11-KOHILASKENTA!BN11=1,"S",0))</f>
        <v>0</v>
      </c>
      <c r="BN230" s="114">
        <f>FLOOR(KOHILASKENTA!BI26,0.5)</f>
        <v>0</v>
      </c>
      <c r="BO230" s="110">
        <f>IF(KOHILASKENTA!BK26&gt;0,"L",IF(KOHILASKENTA!BL26&gt;0,"R",0))</f>
        <v>0</v>
      </c>
      <c r="BP230" s="110">
        <f>FLOOR(IF(KOHILASKENTA!BJ39&gt;0,KOHILASKENTA!BL39,KOHILASKENTA!BL50),0.5)</f>
        <v>0</v>
      </c>
      <c r="BQ230" s="115">
        <f>IF(KOHILASKENTA!BM11+KOHILASKENTA!BN11&gt;0,"F",IF(KOHILASKENTA!BK26+KOHILASKENTA!BL26-KOHILASKENTA!BI11-KOHILASKENTA!BR11=1,"S",0))</f>
        <v>0</v>
      </c>
      <c r="BR230" s="114">
        <f>FLOOR(KOHILASKENTA!BM26,0.5)</f>
        <v>0</v>
      </c>
      <c r="BS230" s="110">
        <f>IF(KOHILASKENTA!BO26&gt;0,"L",IF(KOHILASKENTA!BP26&gt;0,"R",0))</f>
        <v>0</v>
      </c>
      <c r="BT230" s="110">
        <f>FLOOR(IF(KOHILASKENTA!BN39&gt;0,KOHILASKENTA!BP39,KOHILASKENTA!BP50),0.5)</f>
        <v>0</v>
      </c>
      <c r="BU230" s="115">
        <f>IF(KOHILASKENTA!BQ11+KOHILASKENTA!BR11&gt;0,"F",IF(KOHILASKENTA!BO26+KOHILASKENTA!BP26-KOHILASKENTA!BM11-KOHILASKENTA!BV11=1,"S",0))</f>
        <v>0</v>
      </c>
      <c r="BV230" s="114">
        <f>FLOOR(KOHILASKENTA!BQ26,0.5)</f>
        <v>0</v>
      </c>
      <c r="BW230" s="110">
        <f>IF(KOHILASKENTA!BS26&gt;0,"L",IF(KOHILASKENTA!BT26&gt;0,"R",0))</f>
        <v>0</v>
      </c>
      <c r="BX230" s="110">
        <f>FLOOR(IF(KOHILASKENTA!BR39&gt;0,KOHILASKENTA!BT39,KOHILASKENTA!BT50),0.5)</f>
        <v>0</v>
      </c>
      <c r="BY230" s="115">
        <f>IF(KOHILASKENTA!BU11+KOHILASKENTA!BV11&gt;0,"F",IF(KOHILASKENTA!BS26+KOHILASKENTA!BT26-KOHILASKENTA!BQ11-KOHILASKENTA!BZ11=1,"S",0))</f>
        <v>0</v>
      </c>
      <c r="BZ230" s="114">
        <f>FLOOR(KOHILASKENTA!BU26,0.5)</f>
        <v>0</v>
      </c>
      <c r="CA230" s="110">
        <f>IF(KOHILASKENTA!BW26&gt;0,"L",IF(KOHILASKENTA!BX26&gt;0,"R",0))</f>
        <v>0</v>
      </c>
      <c r="CB230" s="110">
        <f>FLOOR(IF(KOHILASKENTA!BV39&gt;0,KOHILASKENTA!BX39,KOHILASKENTA!BX50),0.5)</f>
        <v>0</v>
      </c>
      <c r="CC230" s="115">
        <f>IF(KOHILASKENTA!BY11+KOHILASKENTA!BZ11&gt;0,"F",IF(KOHILASKENTA!BW26+KOHILASKENTA!BX26-KOHILASKENTA!BU11-KOHILASKENTA!CD11=1,"S",0))</f>
        <v>0</v>
      </c>
      <c r="CD230" s="114">
        <f>FLOOR(KOHILASKENTA!BY26,0.5)</f>
        <v>0</v>
      </c>
      <c r="CE230" s="110">
        <f>IF(KOHILASKENTA!CA26&gt;0,"L",IF(KOHILASKENTA!CB26&gt;0,"R",0))</f>
        <v>0</v>
      </c>
      <c r="CF230" s="110">
        <f>FLOOR(IF(KOHILASKENTA!BZ39&gt;0,KOHILASKENTA!CB39,KOHILASKENTA!CB50),0.5)</f>
        <v>0</v>
      </c>
      <c r="CG230" s="115">
        <f>IF(KOHILASKENTA!CC11+KOHILASKENTA!CD11&gt;0,"F",IF(KOHILASKENTA!CA26+KOHILASKENTA!CB26-KOHILASKENTA!BY11-KOHILASKENTA!CH11=1,"S",0))</f>
        <v>0</v>
      </c>
      <c r="CH230" s="114">
        <f>FLOOR(KOHILASKENTA!CC26,0.5)</f>
        <v>0</v>
      </c>
      <c r="CI230" s="110">
        <f>IF(KOHILASKENTA!CE26&gt;0,"L",IF(KOHILASKENTA!CF26&gt;0,"R",0))</f>
        <v>0</v>
      </c>
      <c r="CJ230" s="110">
        <f>FLOOR(IF(KOHILASKENTA!CD39&gt;0,KOHILASKENTA!CF39,KOHILASKENTA!CF50),0.5)</f>
        <v>0</v>
      </c>
      <c r="CK230" s="115">
        <f>IF(KOHILASKENTA!CG11+KOHILASKENTA!CH11&gt;0,"F",IF(KOHILASKENTA!CE26+KOHILASKENTA!CF26-KOHILASKENTA!CC11-KOHILASKENTA!CL11=1,"S",0))</f>
        <v>0</v>
      </c>
      <c r="CL230" s="114">
        <f>FLOOR(KOHILASKENTA!CG26,0.5)</f>
        <v>0</v>
      </c>
      <c r="CM230" s="110">
        <f>IF(KOHILASKENTA!CI26&gt;0,"L",IF(KOHILASKENTA!CJ26&gt;0,"R",0))</f>
        <v>0</v>
      </c>
      <c r="CN230" s="110">
        <f>FLOOR(IF(KOHILASKENTA!CH39&gt;0,KOHILASKENTA!CJ39,KOHILASKENTA!CJ50),0.5)</f>
        <v>0</v>
      </c>
      <c r="CO230" s="115">
        <f>IF(KOHILASKENTA!CK11+KOHILASKENTA!CL11&gt;0,"F",IF(KOHILASKENTA!CI26+KOHILASKENTA!CJ26-KOHILASKENTA!CG11-KOHILASKENTA!CP11=1,"S",0))</f>
        <v>0</v>
      </c>
      <c r="CP230" s="114">
        <f>FLOOR(KOHILASKENTA!CK26,0.5)</f>
        <v>0</v>
      </c>
      <c r="CQ230" s="110">
        <f>IF(KOHILASKENTA!CM26&gt;0,"L",IF(KOHILASKENTA!CN26&gt;0,"R",0))</f>
        <v>0</v>
      </c>
      <c r="CR230" s="110">
        <f>FLOOR(IF(KOHILASKENTA!CL39&gt;0,KOHILASKENTA!CN39,KOHILASKENTA!CN50),0.5)</f>
        <v>0</v>
      </c>
      <c r="CS230" s="115">
        <f>IF(KOHILASKENTA!CO11+KOHILASKENTA!CP11&gt;0,"F",IF(KOHILASKENTA!CM26+KOHILASKENTA!CN26-KOHILASKENTA!CK11-KOHILASKENTA!CT11=1,"S",0))</f>
        <v>0</v>
      </c>
      <c r="CT230" s="114">
        <f>FLOOR(KOHILASKENTA!CO26,0.5)</f>
        <v>0</v>
      </c>
      <c r="CU230" s="110">
        <f>IF(KOHILASKENTA!CQ26&gt;0,"L",IF(KOHILASKENTA!CR26&gt;0,"R",0))</f>
        <v>0</v>
      </c>
      <c r="CV230" s="110">
        <f>FLOOR(IF(KOHILASKENTA!CP39&gt;0,KOHILASKENTA!CR39,KOHILASKENTA!CR50),0.5)</f>
        <v>0</v>
      </c>
      <c r="CW230" s="115">
        <f>IF(KOHILASKENTA!CS11+KOHILASKENTA!CT11&gt;0,"F",IF(KOHILASKENTA!CQ26+KOHILASKENTA!CR26-KOHILASKENTA!CO11-KOHILASKENTA!CX11=1,"S",0))</f>
        <v>0</v>
      </c>
      <c r="CX230" s="114">
        <f>FLOOR(KOHILASKENTA!CS26,0.5)</f>
        <v>0</v>
      </c>
      <c r="CY230" s="110">
        <f>IF(KOHILASKENTA!CU26&gt;0,"L",IF(KOHILASKENTA!CV26&gt;0,"R",0))</f>
        <v>0</v>
      </c>
      <c r="CZ230" s="110">
        <f>IF(KOHILASKENTA!CT39&gt;0,KOHILASKENTA!CV39,KOHILASKENTA!CV50)</f>
        <v>0</v>
      </c>
      <c r="DA230" s="115">
        <f>IF(KOHILASKENTA!CW11+KOHILASKENTA!CX11&gt;0,"F",IF(KOHILASKENTA!CU26+KOHILASKENTA!CV26-KOHILASKENTA!CS11-KOHILASKENTA!DB11=1,"S",0))</f>
        <v>0</v>
      </c>
    </row>
    <row r="231" spans="2:105">
      <c r="B231" s="5"/>
      <c r="I231">
        <v>23</v>
      </c>
      <c r="J231">
        <f t="shared" si="884"/>
        <v>0</v>
      </c>
      <c r="K231">
        <f t="shared" si="968"/>
        <v>0</v>
      </c>
      <c r="M231" s="17"/>
      <c r="O231" s="17"/>
      <c r="Q231" s="17"/>
      <c r="T231" s="163">
        <f>IF(Z231&gt;0,FLOOR(MAX(T$130:T230)+1,1),T230+0.001)</f>
        <v>12.07299999999996</v>
      </c>
      <c r="U231">
        <v>102</v>
      </c>
      <c r="V231" s="110">
        <v>6</v>
      </c>
      <c r="W231" s="110"/>
      <c r="X231" s="110">
        <f>IF(Y231&gt;0,X230,0)</f>
        <v>0</v>
      </c>
      <c r="Y231" s="110">
        <f>IF(Z231&gt;0,Y230,0)</f>
        <v>0</v>
      </c>
      <c r="Z231" s="114">
        <f>AD230</f>
        <v>0</v>
      </c>
      <c r="AA231" s="114">
        <f t="shared" ref="AA231:AA249" si="969">AE230</f>
        <v>0</v>
      </c>
      <c r="AB231" s="114">
        <f t="shared" ref="AB231:AB249" si="970">AF230</f>
        <v>0</v>
      </c>
      <c r="AC231" s="114">
        <f t="shared" ref="AC231:AC249" si="971">AG230</f>
        <v>0</v>
      </c>
      <c r="AD231" s="114">
        <f t="shared" ref="AD231:AD249" si="972">AH230</f>
        <v>0</v>
      </c>
      <c r="AE231" s="114">
        <f t="shared" ref="AE231:AE249" si="973">AI230</f>
        <v>0</v>
      </c>
      <c r="AF231" s="114">
        <f t="shared" ref="AF231:AF249" si="974">AJ230</f>
        <v>0</v>
      </c>
      <c r="AG231" s="114">
        <f t="shared" ref="AG231:AG249" si="975">AK230</f>
        <v>0</v>
      </c>
      <c r="AH231" s="114">
        <f t="shared" ref="AH231:AH249" si="976">AL230</f>
        <v>0</v>
      </c>
      <c r="AI231" s="114">
        <f t="shared" ref="AI231:AI249" si="977">AM230</f>
        <v>0</v>
      </c>
      <c r="AJ231" s="114">
        <f t="shared" ref="AJ231:AJ249" si="978">AN230</f>
        <v>0</v>
      </c>
      <c r="AK231" s="114">
        <f t="shared" ref="AK231:AK249" si="979">AO230</f>
        <v>0</v>
      </c>
      <c r="AL231" s="114">
        <f t="shared" ref="AL231:AL249" si="980">AP230</f>
        <v>0</v>
      </c>
      <c r="AM231" s="114">
        <f t="shared" ref="AM231:AM249" si="981">AQ230</f>
        <v>0</v>
      </c>
      <c r="AN231" s="114">
        <f t="shared" ref="AN231:AN249" si="982">AR230</f>
        <v>0</v>
      </c>
      <c r="AO231" s="114">
        <f t="shared" ref="AO231:AO249" si="983">AS230</f>
        <v>0</v>
      </c>
      <c r="AP231" s="114">
        <f t="shared" ref="AP231:AP249" si="984">AT230</f>
        <v>0</v>
      </c>
      <c r="AQ231" s="114">
        <f t="shared" ref="AQ231:AQ249" si="985">AU230</f>
        <v>0</v>
      </c>
      <c r="AR231" s="114">
        <f t="shared" ref="AR231:AR249" si="986">AV230</f>
        <v>0</v>
      </c>
      <c r="AS231" s="114">
        <f t="shared" ref="AS231:AS249" si="987">AW230</f>
        <v>0</v>
      </c>
      <c r="AT231" s="114">
        <f t="shared" ref="AT231:AT249" si="988">AX230</f>
        <v>0</v>
      </c>
      <c r="AU231" s="114">
        <f t="shared" ref="AU231:AU249" si="989">AY230</f>
        <v>0</v>
      </c>
      <c r="AV231" s="114">
        <f t="shared" ref="AV231:AV249" si="990">AZ230</f>
        <v>0</v>
      </c>
      <c r="AW231" s="114">
        <f t="shared" ref="AW231:AW249" si="991">BA230</f>
        <v>0</v>
      </c>
      <c r="AX231" s="114">
        <f t="shared" ref="AX231:AX249" si="992">BB230</f>
        <v>0</v>
      </c>
      <c r="AY231" s="114">
        <f t="shared" ref="AY231:AY249" si="993">BC230</f>
        <v>0</v>
      </c>
      <c r="AZ231" s="114">
        <f t="shared" ref="AZ231:AZ249" si="994">BD230</f>
        <v>0</v>
      </c>
      <c r="BA231" s="114">
        <f t="shared" ref="BA231:BA249" si="995">BE230</f>
        <v>0</v>
      </c>
      <c r="BB231" s="114">
        <f t="shared" ref="BB231:BB249" si="996">BF230</f>
        <v>0</v>
      </c>
      <c r="BC231" s="114">
        <f t="shared" ref="BC231:BC249" si="997">BG230</f>
        <v>0</v>
      </c>
      <c r="BD231" s="114">
        <f t="shared" ref="BD231:BD249" si="998">BH230</f>
        <v>0</v>
      </c>
      <c r="BE231" s="114">
        <f t="shared" ref="BE231:BE249" si="999">BI230</f>
        <v>0</v>
      </c>
      <c r="BF231" s="114">
        <f t="shared" ref="BF231:BF249" si="1000">BJ230</f>
        <v>0</v>
      </c>
      <c r="BG231" s="114">
        <f t="shared" ref="BG231:BG249" si="1001">BK230</f>
        <v>0</v>
      </c>
      <c r="BH231" s="114">
        <f t="shared" ref="BH231:BH249" si="1002">BL230</f>
        <v>0</v>
      </c>
      <c r="BI231" s="114">
        <f t="shared" ref="BI231:BI249" si="1003">BM230</f>
        <v>0</v>
      </c>
      <c r="BJ231" s="114">
        <f t="shared" ref="BJ231:BJ249" si="1004">BN230</f>
        <v>0</v>
      </c>
      <c r="BK231" s="114">
        <f t="shared" ref="BK231:BK249" si="1005">BO230</f>
        <v>0</v>
      </c>
      <c r="BL231" s="114">
        <f t="shared" ref="BL231:BL249" si="1006">BP230</f>
        <v>0</v>
      </c>
      <c r="BM231" s="114">
        <f t="shared" ref="BM231:BM249" si="1007">BQ230</f>
        <v>0</v>
      </c>
      <c r="BN231" s="114">
        <f t="shared" ref="BN231:BN249" si="1008">BR230</f>
        <v>0</v>
      </c>
      <c r="BO231" s="114">
        <f t="shared" ref="BO231:BO249" si="1009">BS230</f>
        <v>0</v>
      </c>
      <c r="BP231" s="114">
        <f t="shared" ref="BP231:BP249" si="1010">BT230</f>
        <v>0</v>
      </c>
      <c r="BQ231" s="114">
        <f t="shared" ref="BQ231:BQ249" si="1011">BU230</f>
        <v>0</v>
      </c>
      <c r="BR231" s="114">
        <f t="shared" ref="BR231:BR249" si="1012">BV230</f>
        <v>0</v>
      </c>
      <c r="BS231" s="114">
        <f t="shared" ref="BS231:BS249" si="1013">BW230</f>
        <v>0</v>
      </c>
      <c r="BT231" s="114">
        <f t="shared" ref="BT231:BT249" si="1014">BX230</f>
        <v>0</v>
      </c>
      <c r="BU231" s="114">
        <f t="shared" ref="BU231:BU249" si="1015">BY230</f>
        <v>0</v>
      </c>
      <c r="BV231" s="114">
        <f t="shared" ref="BV231:BV249" si="1016">BZ230</f>
        <v>0</v>
      </c>
      <c r="BW231" s="114">
        <f t="shared" ref="BW231:BW249" si="1017">CA230</f>
        <v>0</v>
      </c>
      <c r="BX231" s="114">
        <f t="shared" ref="BX231:BX249" si="1018">CB230</f>
        <v>0</v>
      </c>
      <c r="BY231" s="114">
        <f t="shared" ref="BY231:BY249" si="1019">CC230</f>
        <v>0</v>
      </c>
      <c r="BZ231" s="114">
        <f t="shared" ref="BZ231:BZ249" si="1020">CD230</f>
        <v>0</v>
      </c>
      <c r="CA231" s="114">
        <f t="shared" ref="CA231:CA249" si="1021">CE230</f>
        <v>0</v>
      </c>
      <c r="CB231" s="114">
        <f t="shared" ref="CB231:CB249" si="1022">CF230</f>
        <v>0</v>
      </c>
      <c r="CC231" s="114">
        <f t="shared" ref="CC231:CC249" si="1023">CG230</f>
        <v>0</v>
      </c>
      <c r="CD231" s="114">
        <f t="shared" ref="CD231:CD249" si="1024">CH230</f>
        <v>0</v>
      </c>
      <c r="CE231" s="114">
        <f t="shared" ref="CE231:CE249" si="1025">CI230</f>
        <v>0</v>
      </c>
      <c r="CF231" s="114">
        <f t="shared" ref="CF231:CF249" si="1026">CJ230</f>
        <v>0</v>
      </c>
      <c r="CG231" s="114">
        <f t="shared" ref="CG231:CG249" si="1027">CK230</f>
        <v>0</v>
      </c>
      <c r="CH231" s="114">
        <f t="shared" ref="CH231:CH249" si="1028">CL230</f>
        <v>0</v>
      </c>
      <c r="CI231" s="114">
        <f t="shared" ref="CI231:CI249" si="1029">CM230</f>
        <v>0</v>
      </c>
      <c r="CJ231" s="114">
        <f t="shared" ref="CJ231:CJ249" si="1030">CN230</f>
        <v>0</v>
      </c>
      <c r="CK231" s="114">
        <f t="shared" ref="CK231:CK249" si="1031">CO230</f>
        <v>0</v>
      </c>
      <c r="CL231" s="114">
        <f t="shared" ref="CL231:CL249" si="1032">CP230</f>
        <v>0</v>
      </c>
      <c r="CM231" s="114">
        <f t="shared" ref="CM231:CM249" si="1033">CQ230</f>
        <v>0</v>
      </c>
      <c r="CN231" s="114">
        <f t="shared" ref="CN231:CN249" si="1034">CR230</f>
        <v>0</v>
      </c>
      <c r="CO231" s="114">
        <f t="shared" ref="CO231:CO249" si="1035">CS230</f>
        <v>0</v>
      </c>
      <c r="CP231" s="114">
        <f t="shared" ref="CP231:CP249" si="1036">CT230</f>
        <v>0</v>
      </c>
      <c r="CQ231" s="114">
        <f t="shared" ref="CQ231:CQ249" si="1037">CU230</f>
        <v>0</v>
      </c>
      <c r="CR231" s="114">
        <f t="shared" ref="CR231:CR249" si="1038">CV230</f>
        <v>0</v>
      </c>
      <c r="CS231" s="114">
        <f t="shared" ref="CS231:CS249" si="1039">CW230</f>
        <v>0</v>
      </c>
      <c r="CT231" s="114">
        <f t="shared" ref="CT231:CT249" si="1040">CX230</f>
        <v>0</v>
      </c>
      <c r="CU231" s="114">
        <f t="shared" ref="CU231:CU249" si="1041">CY230</f>
        <v>0</v>
      </c>
      <c r="CV231" s="114">
        <f t="shared" ref="CV231:CV249" si="1042">CZ230</f>
        <v>0</v>
      </c>
      <c r="CW231" s="114">
        <f t="shared" ref="CW231:CW249" si="1043">DA230</f>
        <v>0</v>
      </c>
      <c r="CX231" s="114">
        <f t="shared" ref="CX231:CX249" si="1044">DB230</f>
        <v>0</v>
      </c>
      <c r="CY231" s="114">
        <f t="shared" ref="CY231:CY249" si="1045">DC230</f>
        <v>0</v>
      </c>
      <c r="CZ231" s="114">
        <f t="shared" ref="CZ231:CZ249" si="1046">DD230</f>
        <v>0</v>
      </c>
      <c r="DA231" s="114">
        <f t="shared" ref="DA231:DA249" si="1047">DE230</f>
        <v>0</v>
      </c>
    </row>
    <row r="232" spans="2:105">
      <c r="B232" s="5"/>
      <c r="I232">
        <v>24</v>
      </c>
      <c r="J232">
        <f t="shared" si="884"/>
        <v>0</v>
      </c>
      <c r="K232">
        <f t="shared" si="968"/>
        <v>0</v>
      </c>
      <c r="M232" s="17"/>
      <c r="O232" s="17"/>
      <c r="Q232" s="17"/>
      <c r="T232" s="163">
        <f>IF(Z232&gt;0,FLOOR(MAX(T$130:T231)+1,1),T231+0.001)</f>
        <v>12.073999999999959</v>
      </c>
      <c r="U232">
        <v>103</v>
      </c>
      <c r="V232" s="110">
        <v>6</v>
      </c>
      <c r="W232" s="110"/>
      <c r="X232" s="110">
        <f t="shared" ref="X232:X249" si="1048">IF(Y232&gt;0,X231,0)</f>
        <v>0</v>
      </c>
      <c r="Y232" s="110">
        <f t="shared" ref="Y232:Y249" si="1049">IF(Z232&gt;0,Y231,0)</f>
        <v>0</v>
      </c>
      <c r="Z232" s="114">
        <f t="shared" ref="Z232:Z249" si="1050">AD231</f>
        <v>0</v>
      </c>
      <c r="AA232" s="114">
        <f t="shared" si="969"/>
        <v>0</v>
      </c>
      <c r="AB232" s="114">
        <f t="shared" si="970"/>
        <v>0</v>
      </c>
      <c r="AC232" s="114">
        <f t="shared" si="971"/>
        <v>0</v>
      </c>
      <c r="AD232" s="114">
        <f t="shared" si="972"/>
        <v>0</v>
      </c>
      <c r="AE232" s="114">
        <f t="shared" si="973"/>
        <v>0</v>
      </c>
      <c r="AF232" s="114">
        <f t="shared" si="974"/>
        <v>0</v>
      </c>
      <c r="AG232" s="114">
        <f t="shared" si="975"/>
        <v>0</v>
      </c>
      <c r="AH232" s="114">
        <f t="shared" si="976"/>
        <v>0</v>
      </c>
      <c r="AI232" s="114">
        <f t="shared" si="977"/>
        <v>0</v>
      </c>
      <c r="AJ232" s="114">
        <f t="shared" si="978"/>
        <v>0</v>
      </c>
      <c r="AK232" s="114">
        <f t="shared" si="979"/>
        <v>0</v>
      </c>
      <c r="AL232" s="114">
        <f t="shared" si="980"/>
        <v>0</v>
      </c>
      <c r="AM232" s="114">
        <f t="shared" si="981"/>
        <v>0</v>
      </c>
      <c r="AN232" s="114">
        <f t="shared" si="982"/>
        <v>0</v>
      </c>
      <c r="AO232" s="114">
        <f t="shared" si="983"/>
        <v>0</v>
      </c>
      <c r="AP232" s="114">
        <f t="shared" si="984"/>
        <v>0</v>
      </c>
      <c r="AQ232" s="114">
        <f t="shared" si="985"/>
        <v>0</v>
      </c>
      <c r="AR232" s="114">
        <f t="shared" si="986"/>
        <v>0</v>
      </c>
      <c r="AS232" s="114">
        <f t="shared" si="987"/>
        <v>0</v>
      </c>
      <c r="AT232" s="114">
        <f t="shared" si="988"/>
        <v>0</v>
      </c>
      <c r="AU232" s="114">
        <f t="shared" si="989"/>
        <v>0</v>
      </c>
      <c r="AV232" s="114">
        <f t="shared" si="990"/>
        <v>0</v>
      </c>
      <c r="AW232" s="114">
        <f t="shared" si="991"/>
        <v>0</v>
      </c>
      <c r="AX232" s="114">
        <f t="shared" si="992"/>
        <v>0</v>
      </c>
      <c r="AY232" s="114">
        <f t="shared" si="993"/>
        <v>0</v>
      </c>
      <c r="AZ232" s="114">
        <f t="shared" si="994"/>
        <v>0</v>
      </c>
      <c r="BA232" s="114">
        <f t="shared" si="995"/>
        <v>0</v>
      </c>
      <c r="BB232" s="114">
        <f t="shared" si="996"/>
        <v>0</v>
      </c>
      <c r="BC232" s="114">
        <f t="shared" si="997"/>
        <v>0</v>
      </c>
      <c r="BD232" s="114">
        <f t="shared" si="998"/>
        <v>0</v>
      </c>
      <c r="BE232" s="114">
        <f t="shared" si="999"/>
        <v>0</v>
      </c>
      <c r="BF232" s="114">
        <f t="shared" si="1000"/>
        <v>0</v>
      </c>
      <c r="BG232" s="114">
        <f t="shared" si="1001"/>
        <v>0</v>
      </c>
      <c r="BH232" s="114">
        <f t="shared" si="1002"/>
        <v>0</v>
      </c>
      <c r="BI232" s="114">
        <f t="shared" si="1003"/>
        <v>0</v>
      </c>
      <c r="BJ232" s="114">
        <f t="shared" si="1004"/>
        <v>0</v>
      </c>
      <c r="BK232" s="114">
        <f t="shared" si="1005"/>
        <v>0</v>
      </c>
      <c r="BL232" s="114">
        <f t="shared" si="1006"/>
        <v>0</v>
      </c>
      <c r="BM232" s="114">
        <f t="shared" si="1007"/>
        <v>0</v>
      </c>
      <c r="BN232" s="114">
        <f t="shared" si="1008"/>
        <v>0</v>
      </c>
      <c r="BO232" s="114">
        <f t="shared" si="1009"/>
        <v>0</v>
      </c>
      <c r="BP232" s="114">
        <f t="shared" si="1010"/>
        <v>0</v>
      </c>
      <c r="BQ232" s="114">
        <f t="shared" si="1011"/>
        <v>0</v>
      </c>
      <c r="BR232" s="114">
        <f t="shared" si="1012"/>
        <v>0</v>
      </c>
      <c r="BS232" s="114">
        <f t="shared" si="1013"/>
        <v>0</v>
      </c>
      <c r="BT232" s="114">
        <f t="shared" si="1014"/>
        <v>0</v>
      </c>
      <c r="BU232" s="114">
        <f t="shared" si="1015"/>
        <v>0</v>
      </c>
      <c r="BV232" s="114">
        <f t="shared" si="1016"/>
        <v>0</v>
      </c>
      <c r="BW232" s="114">
        <f t="shared" si="1017"/>
        <v>0</v>
      </c>
      <c r="BX232" s="114">
        <f t="shared" si="1018"/>
        <v>0</v>
      </c>
      <c r="BY232" s="114">
        <f t="shared" si="1019"/>
        <v>0</v>
      </c>
      <c r="BZ232" s="114">
        <f t="shared" si="1020"/>
        <v>0</v>
      </c>
      <c r="CA232" s="114">
        <f t="shared" si="1021"/>
        <v>0</v>
      </c>
      <c r="CB232" s="114">
        <f t="shared" si="1022"/>
        <v>0</v>
      </c>
      <c r="CC232" s="114">
        <f t="shared" si="1023"/>
        <v>0</v>
      </c>
      <c r="CD232" s="114">
        <f t="shared" si="1024"/>
        <v>0</v>
      </c>
      <c r="CE232" s="114">
        <f t="shared" si="1025"/>
        <v>0</v>
      </c>
      <c r="CF232" s="114">
        <f t="shared" si="1026"/>
        <v>0</v>
      </c>
      <c r="CG232" s="114">
        <f t="shared" si="1027"/>
        <v>0</v>
      </c>
      <c r="CH232" s="114">
        <f t="shared" si="1028"/>
        <v>0</v>
      </c>
      <c r="CI232" s="114">
        <f t="shared" si="1029"/>
        <v>0</v>
      </c>
      <c r="CJ232" s="114">
        <f t="shared" si="1030"/>
        <v>0</v>
      </c>
      <c r="CK232" s="114">
        <f t="shared" si="1031"/>
        <v>0</v>
      </c>
      <c r="CL232" s="114">
        <f t="shared" si="1032"/>
        <v>0</v>
      </c>
      <c r="CM232" s="114">
        <f t="shared" si="1033"/>
        <v>0</v>
      </c>
      <c r="CN232" s="114">
        <f t="shared" si="1034"/>
        <v>0</v>
      </c>
      <c r="CO232" s="114">
        <f t="shared" si="1035"/>
        <v>0</v>
      </c>
      <c r="CP232" s="114">
        <f t="shared" si="1036"/>
        <v>0</v>
      </c>
      <c r="CQ232" s="114">
        <f t="shared" si="1037"/>
        <v>0</v>
      </c>
      <c r="CR232" s="114">
        <f t="shared" si="1038"/>
        <v>0</v>
      </c>
      <c r="CS232" s="114">
        <f t="shared" si="1039"/>
        <v>0</v>
      </c>
      <c r="CT232" s="114">
        <f t="shared" si="1040"/>
        <v>0</v>
      </c>
      <c r="CU232" s="114">
        <f t="shared" si="1041"/>
        <v>0</v>
      </c>
      <c r="CV232" s="114">
        <f t="shared" si="1042"/>
        <v>0</v>
      </c>
      <c r="CW232" s="114">
        <f t="shared" si="1043"/>
        <v>0</v>
      </c>
      <c r="CX232" s="114">
        <f t="shared" si="1044"/>
        <v>0</v>
      </c>
      <c r="CY232" s="114">
        <f t="shared" si="1045"/>
        <v>0</v>
      </c>
      <c r="CZ232" s="114">
        <f t="shared" si="1046"/>
        <v>0</v>
      </c>
      <c r="DA232" s="114">
        <f t="shared" si="1047"/>
        <v>0</v>
      </c>
    </row>
    <row r="233" spans="2:105">
      <c r="B233" s="5"/>
      <c r="I233">
        <v>25</v>
      </c>
      <c r="J233">
        <f t="shared" si="884"/>
        <v>0</v>
      </c>
      <c r="K233">
        <f t="shared" si="968"/>
        <v>0</v>
      </c>
      <c r="M233" s="17"/>
      <c r="O233" s="17"/>
      <c r="Q233" s="17"/>
      <c r="T233" s="163">
        <f>IF(Z233&gt;0,FLOOR(MAX(T$130:T232)+1,1),T232+0.001)</f>
        <v>12.074999999999958</v>
      </c>
      <c r="U233">
        <v>104</v>
      </c>
      <c r="V233" s="110">
        <v>6</v>
      </c>
      <c r="W233" s="110"/>
      <c r="X233" s="110">
        <f t="shared" si="1048"/>
        <v>0</v>
      </c>
      <c r="Y233" s="110">
        <f t="shared" si="1049"/>
        <v>0</v>
      </c>
      <c r="Z233" s="114">
        <f t="shared" si="1050"/>
        <v>0</v>
      </c>
      <c r="AA233" s="114">
        <f t="shared" si="969"/>
        <v>0</v>
      </c>
      <c r="AB233" s="114">
        <f t="shared" si="970"/>
        <v>0</v>
      </c>
      <c r="AC233" s="114">
        <f t="shared" si="971"/>
        <v>0</v>
      </c>
      <c r="AD233" s="114">
        <f t="shared" si="972"/>
        <v>0</v>
      </c>
      <c r="AE233" s="114">
        <f t="shared" si="973"/>
        <v>0</v>
      </c>
      <c r="AF233" s="114">
        <f t="shared" si="974"/>
        <v>0</v>
      </c>
      <c r="AG233" s="114">
        <f t="shared" si="975"/>
        <v>0</v>
      </c>
      <c r="AH233" s="114">
        <f t="shared" si="976"/>
        <v>0</v>
      </c>
      <c r="AI233" s="114">
        <f t="shared" si="977"/>
        <v>0</v>
      </c>
      <c r="AJ233" s="114">
        <f t="shared" si="978"/>
        <v>0</v>
      </c>
      <c r="AK233" s="114">
        <f t="shared" si="979"/>
        <v>0</v>
      </c>
      <c r="AL233" s="114">
        <f t="shared" si="980"/>
        <v>0</v>
      </c>
      <c r="AM233" s="114">
        <f t="shared" si="981"/>
        <v>0</v>
      </c>
      <c r="AN233" s="114">
        <f t="shared" si="982"/>
        <v>0</v>
      </c>
      <c r="AO233" s="114">
        <f t="shared" si="983"/>
        <v>0</v>
      </c>
      <c r="AP233" s="114">
        <f t="shared" si="984"/>
        <v>0</v>
      </c>
      <c r="AQ233" s="114">
        <f t="shared" si="985"/>
        <v>0</v>
      </c>
      <c r="AR233" s="114">
        <f t="shared" si="986"/>
        <v>0</v>
      </c>
      <c r="AS233" s="114">
        <f t="shared" si="987"/>
        <v>0</v>
      </c>
      <c r="AT233" s="114">
        <f t="shared" si="988"/>
        <v>0</v>
      </c>
      <c r="AU233" s="114">
        <f t="shared" si="989"/>
        <v>0</v>
      </c>
      <c r="AV233" s="114">
        <f t="shared" si="990"/>
        <v>0</v>
      </c>
      <c r="AW233" s="114">
        <f t="shared" si="991"/>
        <v>0</v>
      </c>
      <c r="AX233" s="114">
        <f t="shared" si="992"/>
        <v>0</v>
      </c>
      <c r="AY233" s="114">
        <f t="shared" si="993"/>
        <v>0</v>
      </c>
      <c r="AZ233" s="114">
        <f t="shared" si="994"/>
        <v>0</v>
      </c>
      <c r="BA233" s="114">
        <f t="shared" si="995"/>
        <v>0</v>
      </c>
      <c r="BB233" s="114">
        <f t="shared" si="996"/>
        <v>0</v>
      </c>
      <c r="BC233" s="114">
        <f t="shared" si="997"/>
        <v>0</v>
      </c>
      <c r="BD233" s="114">
        <f t="shared" si="998"/>
        <v>0</v>
      </c>
      <c r="BE233" s="114">
        <f t="shared" si="999"/>
        <v>0</v>
      </c>
      <c r="BF233" s="114">
        <f t="shared" si="1000"/>
        <v>0</v>
      </c>
      <c r="BG233" s="114">
        <f t="shared" si="1001"/>
        <v>0</v>
      </c>
      <c r="BH233" s="114">
        <f t="shared" si="1002"/>
        <v>0</v>
      </c>
      <c r="BI233" s="114">
        <f t="shared" si="1003"/>
        <v>0</v>
      </c>
      <c r="BJ233" s="114">
        <f t="shared" si="1004"/>
        <v>0</v>
      </c>
      <c r="BK233" s="114">
        <f t="shared" si="1005"/>
        <v>0</v>
      </c>
      <c r="BL233" s="114">
        <f t="shared" si="1006"/>
        <v>0</v>
      </c>
      <c r="BM233" s="114">
        <f t="shared" si="1007"/>
        <v>0</v>
      </c>
      <c r="BN233" s="114">
        <f t="shared" si="1008"/>
        <v>0</v>
      </c>
      <c r="BO233" s="114">
        <f t="shared" si="1009"/>
        <v>0</v>
      </c>
      <c r="BP233" s="114">
        <f t="shared" si="1010"/>
        <v>0</v>
      </c>
      <c r="BQ233" s="114">
        <f t="shared" si="1011"/>
        <v>0</v>
      </c>
      <c r="BR233" s="114">
        <f t="shared" si="1012"/>
        <v>0</v>
      </c>
      <c r="BS233" s="114">
        <f t="shared" si="1013"/>
        <v>0</v>
      </c>
      <c r="BT233" s="114">
        <f t="shared" si="1014"/>
        <v>0</v>
      </c>
      <c r="BU233" s="114">
        <f t="shared" si="1015"/>
        <v>0</v>
      </c>
      <c r="BV233" s="114">
        <f t="shared" si="1016"/>
        <v>0</v>
      </c>
      <c r="BW233" s="114">
        <f t="shared" si="1017"/>
        <v>0</v>
      </c>
      <c r="BX233" s="114">
        <f t="shared" si="1018"/>
        <v>0</v>
      </c>
      <c r="BY233" s="114">
        <f t="shared" si="1019"/>
        <v>0</v>
      </c>
      <c r="BZ233" s="114">
        <f t="shared" si="1020"/>
        <v>0</v>
      </c>
      <c r="CA233" s="114">
        <f t="shared" si="1021"/>
        <v>0</v>
      </c>
      <c r="CB233" s="114">
        <f t="shared" si="1022"/>
        <v>0</v>
      </c>
      <c r="CC233" s="114">
        <f t="shared" si="1023"/>
        <v>0</v>
      </c>
      <c r="CD233" s="114">
        <f t="shared" si="1024"/>
        <v>0</v>
      </c>
      <c r="CE233" s="114">
        <f t="shared" si="1025"/>
        <v>0</v>
      </c>
      <c r="CF233" s="114">
        <f t="shared" si="1026"/>
        <v>0</v>
      </c>
      <c r="CG233" s="114">
        <f t="shared" si="1027"/>
        <v>0</v>
      </c>
      <c r="CH233" s="114">
        <f t="shared" si="1028"/>
        <v>0</v>
      </c>
      <c r="CI233" s="114">
        <f t="shared" si="1029"/>
        <v>0</v>
      </c>
      <c r="CJ233" s="114">
        <f t="shared" si="1030"/>
        <v>0</v>
      </c>
      <c r="CK233" s="114">
        <f t="shared" si="1031"/>
        <v>0</v>
      </c>
      <c r="CL233" s="114">
        <f t="shared" si="1032"/>
        <v>0</v>
      </c>
      <c r="CM233" s="114">
        <f t="shared" si="1033"/>
        <v>0</v>
      </c>
      <c r="CN233" s="114">
        <f t="shared" si="1034"/>
        <v>0</v>
      </c>
      <c r="CO233" s="114">
        <f t="shared" si="1035"/>
        <v>0</v>
      </c>
      <c r="CP233" s="114">
        <f t="shared" si="1036"/>
        <v>0</v>
      </c>
      <c r="CQ233" s="114">
        <f t="shared" si="1037"/>
        <v>0</v>
      </c>
      <c r="CR233" s="114">
        <f t="shared" si="1038"/>
        <v>0</v>
      </c>
      <c r="CS233" s="114">
        <f t="shared" si="1039"/>
        <v>0</v>
      </c>
      <c r="CT233" s="114">
        <f t="shared" si="1040"/>
        <v>0</v>
      </c>
      <c r="CU233" s="114">
        <f t="shared" si="1041"/>
        <v>0</v>
      </c>
      <c r="CV233" s="114">
        <f t="shared" si="1042"/>
        <v>0</v>
      </c>
      <c r="CW233" s="114">
        <f t="shared" si="1043"/>
        <v>0</v>
      </c>
      <c r="CX233" s="114">
        <f t="shared" si="1044"/>
        <v>0</v>
      </c>
      <c r="CY233" s="114">
        <f t="shared" si="1045"/>
        <v>0</v>
      </c>
      <c r="CZ233" s="114">
        <f t="shared" si="1046"/>
        <v>0</v>
      </c>
      <c r="DA233" s="114">
        <f t="shared" si="1047"/>
        <v>0</v>
      </c>
    </row>
    <row r="234" spans="2:105">
      <c r="B234" s="5"/>
      <c r="I234">
        <v>26</v>
      </c>
      <c r="J234">
        <f t="shared" si="884"/>
        <v>0</v>
      </c>
      <c r="K234">
        <f t="shared" si="968"/>
        <v>0</v>
      </c>
      <c r="M234" s="17"/>
      <c r="O234" s="17"/>
      <c r="Q234" s="17"/>
      <c r="T234" s="163">
        <f>IF(Z234&gt;0,FLOOR(MAX(T$130:T233)+1,1),T233+0.001)</f>
        <v>12.075999999999958</v>
      </c>
      <c r="U234">
        <v>105</v>
      </c>
      <c r="V234" s="110">
        <v>6</v>
      </c>
      <c r="W234" s="110"/>
      <c r="X234" s="110">
        <f t="shared" si="1048"/>
        <v>0</v>
      </c>
      <c r="Y234" s="110">
        <f t="shared" si="1049"/>
        <v>0</v>
      </c>
      <c r="Z234" s="114">
        <f t="shared" si="1050"/>
        <v>0</v>
      </c>
      <c r="AA234" s="114">
        <f t="shared" si="969"/>
        <v>0</v>
      </c>
      <c r="AB234" s="114">
        <f t="shared" si="970"/>
        <v>0</v>
      </c>
      <c r="AC234" s="114">
        <f t="shared" si="971"/>
        <v>0</v>
      </c>
      <c r="AD234" s="114">
        <f t="shared" si="972"/>
        <v>0</v>
      </c>
      <c r="AE234" s="114">
        <f t="shared" si="973"/>
        <v>0</v>
      </c>
      <c r="AF234" s="114">
        <f t="shared" si="974"/>
        <v>0</v>
      </c>
      <c r="AG234" s="114">
        <f t="shared" si="975"/>
        <v>0</v>
      </c>
      <c r="AH234" s="114">
        <f t="shared" si="976"/>
        <v>0</v>
      </c>
      <c r="AI234" s="114">
        <f t="shared" si="977"/>
        <v>0</v>
      </c>
      <c r="AJ234" s="114">
        <f t="shared" si="978"/>
        <v>0</v>
      </c>
      <c r="AK234" s="114">
        <f t="shared" si="979"/>
        <v>0</v>
      </c>
      <c r="AL234" s="114">
        <f t="shared" si="980"/>
        <v>0</v>
      </c>
      <c r="AM234" s="114">
        <f t="shared" si="981"/>
        <v>0</v>
      </c>
      <c r="AN234" s="114">
        <f t="shared" si="982"/>
        <v>0</v>
      </c>
      <c r="AO234" s="114">
        <f t="shared" si="983"/>
        <v>0</v>
      </c>
      <c r="AP234" s="114">
        <f t="shared" si="984"/>
        <v>0</v>
      </c>
      <c r="AQ234" s="114">
        <f t="shared" si="985"/>
        <v>0</v>
      </c>
      <c r="AR234" s="114">
        <f t="shared" si="986"/>
        <v>0</v>
      </c>
      <c r="AS234" s="114">
        <f t="shared" si="987"/>
        <v>0</v>
      </c>
      <c r="AT234" s="114">
        <f t="shared" si="988"/>
        <v>0</v>
      </c>
      <c r="AU234" s="114">
        <f t="shared" si="989"/>
        <v>0</v>
      </c>
      <c r="AV234" s="114">
        <f t="shared" si="990"/>
        <v>0</v>
      </c>
      <c r="AW234" s="114">
        <f t="shared" si="991"/>
        <v>0</v>
      </c>
      <c r="AX234" s="114">
        <f t="shared" si="992"/>
        <v>0</v>
      </c>
      <c r="AY234" s="114">
        <f t="shared" si="993"/>
        <v>0</v>
      </c>
      <c r="AZ234" s="114">
        <f t="shared" si="994"/>
        <v>0</v>
      </c>
      <c r="BA234" s="114">
        <f t="shared" si="995"/>
        <v>0</v>
      </c>
      <c r="BB234" s="114">
        <f t="shared" si="996"/>
        <v>0</v>
      </c>
      <c r="BC234" s="114">
        <f t="shared" si="997"/>
        <v>0</v>
      </c>
      <c r="BD234" s="114">
        <f t="shared" si="998"/>
        <v>0</v>
      </c>
      <c r="BE234" s="114">
        <f t="shared" si="999"/>
        <v>0</v>
      </c>
      <c r="BF234" s="114">
        <f t="shared" si="1000"/>
        <v>0</v>
      </c>
      <c r="BG234" s="114">
        <f t="shared" si="1001"/>
        <v>0</v>
      </c>
      <c r="BH234" s="114">
        <f t="shared" si="1002"/>
        <v>0</v>
      </c>
      <c r="BI234" s="114">
        <f t="shared" si="1003"/>
        <v>0</v>
      </c>
      <c r="BJ234" s="114">
        <f t="shared" si="1004"/>
        <v>0</v>
      </c>
      <c r="BK234" s="114">
        <f t="shared" si="1005"/>
        <v>0</v>
      </c>
      <c r="BL234" s="114">
        <f t="shared" si="1006"/>
        <v>0</v>
      </c>
      <c r="BM234" s="114">
        <f t="shared" si="1007"/>
        <v>0</v>
      </c>
      <c r="BN234" s="114">
        <f t="shared" si="1008"/>
        <v>0</v>
      </c>
      <c r="BO234" s="114">
        <f t="shared" si="1009"/>
        <v>0</v>
      </c>
      <c r="BP234" s="114">
        <f t="shared" si="1010"/>
        <v>0</v>
      </c>
      <c r="BQ234" s="114">
        <f t="shared" si="1011"/>
        <v>0</v>
      </c>
      <c r="BR234" s="114">
        <f t="shared" si="1012"/>
        <v>0</v>
      </c>
      <c r="BS234" s="114">
        <f t="shared" si="1013"/>
        <v>0</v>
      </c>
      <c r="BT234" s="114">
        <f t="shared" si="1014"/>
        <v>0</v>
      </c>
      <c r="BU234" s="114">
        <f t="shared" si="1015"/>
        <v>0</v>
      </c>
      <c r="BV234" s="114">
        <f t="shared" si="1016"/>
        <v>0</v>
      </c>
      <c r="BW234" s="114">
        <f t="shared" si="1017"/>
        <v>0</v>
      </c>
      <c r="BX234" s="114">
        <f t="shared" si="1018"/>
        <v>0</v>
      </c>
      <c r="BY234" s="114">
        <f t="shared" si="1019"/>
        <v>0</v>
      </c>
      <c r="BZ234" s="114">
        <f t="shared" si="1020"/>
        <v>0</v>
      </c>
      <c r="CA234" s="114">
        <f t="shared" si="1021"/>
        <v>0</v>
      </c>
      <c r="CB234" s="114">
        <f t="shared" si="1022"/>
        <v>0</v>
      </c>
      <c r="CC234" s="114">
        <f t="shared" si="1023"/>
        <v>0</v>
      </c>
      <c r="CD234" s="114">
        <f t="shared" si="1024"/>
        <v>0</v>
      </c>
      <c r="CE234" s="114">
        <f t="shared" si="1025"/>
        <v>0</v>
      </c>
      <c r="CF234" s="114">
        <f t="shared" si="1026"/>
        <v>0</v>
      </c>
      <c r="CG234" s="114">
        <f t="shared" si="1027"/>
        <v>0</v>
      </c>
      <c r="CH234" s="114">
        <f t="shared" si="1028"/>
        <v>0</v>
      </c>
      <c r="CI234" s="114">
        <f t="shared" si="1029"/>
        <v>0</v>
      </c>
      <c r="CJ234" s="114">
        <f t="shared" si="1030"/>
        <v>0</v>
      </c>
      <c r="CK234" s="114">
        <f t="shared" si="1031"/>
        <v>0</v>
      </c>
      <c r="CL234" s="114">
        <f t="shared" si="1032"/>
        <v>0</v>
      </c>
      <c r="CM234" s="114">
        <f t="shared" si="1033"/>
        <v>0</v>
      </c>
      <c r="CN234" s="114">
        <f t="shared" si="1034"/>
        <v>0</v>
      </c>
      <c r="CO234" s="114">
        <f t="shared" si="1035"/>
        <v>0</v>
      </c>
      <c r="CP234" s="114">
        <f t="shared" si="1036"/>
        <v>0</v>
      </c>
      <c r="CQ234" s="114">
        <f t="shared" si="1037"/>
        <v>0</v>
      </c>
      <c r="CR234" s="114">
        <f t="shared" si="1038"/>
        <v>0</v>
      </c>
      <c r="CS234" s="114">
        <f t="shared" si="1039"/>
        <v>0</v>
      </c>
      <c r="CT234" s="114">
        <f t="shared" si="1040"/>
        <v>0</v>
      </c>
      <c r="CU234" s="114">
        <f t="shared" si="1041"/>
        <v>0</v>
      </c>
      <c r="CV234" s="114">
        <f t="shared" si="1042"/>
        <v>0</v>
      </c>
      <c r="CW234" s="114">
        <f t="shared" si="1043"/>
        <v>0</v>
      </c>
      <c r="CX234" s="114">
        <f t="shared" si="1044"/>
        <v>0</v>
      </c>
      <c r="CY234" s="114">
        <f t="shared" si="1045"/>
        <v>0</v>
      </c>
      <c r="CZ234" s="114">
        <f t="shared" si="1046"/>
        <v>0</v>
      </c>
      <c r="DA234" s="114">
        <f t="shared" si="1047"/>
        <v>0</v>
      </c>
    </row>
    <row r="235" spans="2:105">
      <c r="B235" s="5"/>
      <c r="I235">
        <v>27</v>
      </c>
      <c r="J235">
        <f t="shared" si="884"/>
        <v>0</v>
      </c>
      <c r="K235">
        <f t="shared" si="968"/>
        <v>0</v>
      </c>
      <c r="M235" s="17"/>
      <c r="O235" s="17"/>
      <c r="Q235" s="17"/>
      <c r="T235" s="163">
        <f>IF(Z235&gt;0,FLOOR(MAX(T$130:T234)+1,1),T234+0.001)</f>
        <v>12.076999999999957</v>
      </c>
      <c r="U235">
        <v>106</v>
      </c>
      <c r="V235" s="110">
        <v>6</v>
      </c>
      <c r="W235" s="110"/>
      <c r="X235" s="110">
        <f t="shared" si="1048"/>
        <v>0</v>
      </c>
      <c r="Y235" s="110">
        <f t="shared" si="1049"/>
        <v>0</v>
      </c>
      <c r="Z235" s="114">
        <f t="shared" si="1050"/>
        <v>0</v>
      </c>
      <c r="AA235" s="114">
        <f t="shared" si="969"/>
        <v>0</v>
      </c>
      <c r="AB235" s="114">
        <f t="shared" si="970"/>
        <v>0</v>
      </c>
      <c r="AC235" s="114">
        <f t="shared" si="971"/>
        <v>0</v>
      </c>
      <c r="AD235" s="114">
        <f t="shared" si="972"/>
        <v>0</v>
      </c>
      <c r="AE235" s="114">
        <f t="shared" si="973"/>
        <v>0</v>
      </c>
      <c r="AF235" s="114">
        <f t="shared" si="974"/>
        <v>0</v>
      </c>
      <c r="AG235" s="114">
        <f t="shared" si="975"/>
        <v>0</v>
      </c>
      <c r="AH235" s="114">
        <f t="shared" si="976"/>
        <v>0</v>
      </c>
      <c r="AI235" s="114">
        <f t="shared" si="977"/>
        <v>0</v>
      </c>
      <c r="AJ235" s="114">
        <f t="shared" si="978"/>
        <v>0</v>
      </c>
      <c r="AK235" s="114">
        <f t="shared" si="979"/>
        <v>0</v>
      </c>
      <c r="AL235" s="114">
        <f t="shared" si="980"/>
        <v>0</v>
      </c>
      <c r="AM235" s="114">
        <f t="shared" si="981"/>
        <v>0</v>
      </c>
      <c r="AN235" s="114">
        <f t="shared" si="982"/>
        <v>0</v>
      </c>
      <c r="AO235" s="114">
        <f t="shared" si="983"/>
        <v>0</v>
      </c>
      <c r="AP235" s="114">
        <f t="shared" si="984"/>
        <v>0</v>
      </c>
      <c r="AQ235" s="114">
        <f t="shared" si="985"/>
        <v>0</v>
      </c>
      <c r="AR235" s="114">
        <f t="shared" si="986"/>
        <v>0</v>
      </c>
      <c r="AS235" s="114">
        <f t="shared" si="987"/>
        <v>0</v>
      </c>
      <c r="AT235" s="114">
        <f t="shared" si="988"/>
        <v>0</v>
      </c>
      <c r="AU235" s="114">
        <f t="shared" si="989"/>
        <v>0</v>
      </c>
      <c r="AV235" s="114">
        <f t="shared" si="990"/>
        <v>0</v>
      </c>
      <c r="AW235" s="114">
        <f t="shared" si="991"/>
        <v>0</v>
      </c>
      <c r="AX235" s="114">
        <f t="shared" si="992"/>
        <v>0</v>
      </c>
      <c r="AY235" s="114">
        <f t="shared" si="993"/>
        <v>0</v>
      </c>
      <c r="AZ235" s="114">
        <f t="shared" si="994"/>
        <v>0</v>
      </c>
      <c r="BA235" s="114">
        <f t="shared" si="995"/>
        <v>0</v>
      </c>
      <c r="BB235" s="114">
        <f t="shared" si="996"/>
        <v>0</v>
      </c>
      <c r="BC235" s="114">
        <f t="shared" si="997"/>
        <v>0</v>
      </c>
      <c r="BD235" s="114">
        <f t="shared" si="998"/>
        <v>0</v>
      </c>
      <c r="BE235" s="114">
        <f t="shared" si="999"/>
        <v>0</v>
      </c>
      <c r="BF235" s="114">
        <f t="shared" si="1000"/>
        <v>0</v>
      </c>
      <c r="BG235" s="114">
        <f t="shared" si="1001"/>
        <v>0</v>
      </c>
      <c r="BH235" s="114">
        <f t="shared" si="1002"/>
        <v>0</v>
      </c>
      <c r="BI235" s="114">
        <f t="shared" si="1003"/>
        <v>0</v>
      </c>
      <c r="BJ235" s="114">
        <f t="shared" si="1004"/>
        <v>0</v>
      </c>
      <c r="BK235" s="114">
        <f t="shared" si="1005"/>
        <v>0</v>
      </c>
      <c r="BL235" s="114">
        <f t="shared" si="1006"/>
        <v>0</v>
      </c>
      <c r="BM235" s="114">
        <f t="shared" si="1007"/>
        <v>0</v>
      </c>
      <c r="BN235" s="114">
        <f t="shared" si="1008"/>
        <v>0</v>
      </c>
      <c r="BO235" s="114">
        <f t="shared" si="1009"/>
        <v>0</v>
      </c>
      <c r="BP235" s="114">
        <f t="shared" si="1010"/>
        <v>0</v>
      </c>
      <c r="BQ235" s="114">
        <f t="shared" si="1011"/>
        <v>0</v>
      </c>
      <c r="BR235" s="114">
        <f t="shared" si="1012"/>
        <v>0</v>
      </c>
      <c r="BS235" s="114">
        <f t="shared" si="1013"/>
        <v>0</v>
      </c>
      <c r="BT235" s="114">
        <f t="shared" si="1014"/>
        <v>0</v>
      </c>
      <c r="BU235" s="114">
        <f t="shared" si="1015"/>
        <v>0</v>
      </c>
      <c r="BV235" s="114">
        <f t="shared" si="1016"/>
        <v>0</v>
      </c>
      <c r="BW235" s="114">
        <f t="shared" si="1017"/>
        <v>0</v>
      </c>
      <c r="BX235" s="114">
        <f t="shared" si="1018"/>
        <v>0</v>
      </c>
      <c r="BY235" s="114">
        <f t="shared" si="1019"/>
        <v>0</v>
      </c>
      <c r="BZ235" s="114">
        <f t="shared" si="1020"/>
        <v>0</v>
      </c>
      <c r="CA235" s="114">
        <f t="shared" si="1021"/>
        <v>0</v>
      </c>
      <c r="CB235" s="114">
        <f t="shared" si="1022"/>
        <v>0</v>
      </c>
      <c r="CC235" s="114">
        <f t="shared" si="1023"/>
        <v>0</v>
      </c>
      <c r="CD235" s="114">
        <f t="shared" si="1024"/>
        <v>0</v>
      </c>
      <c r="CE235" s="114">
        <f t="shared" si="1025"/>
        <v>0</v>
      </c>
      <c r="CF235" s="114">
        <f t="shared" si="1026"/>
        <v>0</v>
      </c>
      <c r="CG235" s="114">
        <f t="shared" si="1027"/>
        <v>0</v>
      </c>
      <c r="CH235" s="114">
        <f t="shared" si="1028"/>
        <v>0</v>
      </c>
      <c r="CI235" s="114">
        <f t="shared" si="1029"/>
        <v>0</v>
      </c>
      <c r="CJ235" s="114">
        <f t="shared" si="1030"/>
        <v>0</v>
      </c>
      <c r="CK235" s="114">
        <f t="shared" si="1031"/>
        <v>0</v>
      </c>
      <c r="CL235" s="114">
        <f t="shared" si="1032"/>
        <v>0</v>
      </c>
      <c r="CM235" s="114">
        <f t="shared" si="1033"/>
        <v>0</v>
      </c>
      <c r="CN235" s="114">
        <f t="shared" si="1034"/>
        <v>0</v>
      </c>
      <c r="CO235" s="114">
        <f t="shared" si="1035"/>
        <v>0</v>
      </c>
      <c r="CP235" s="114">
        <f t="shared" si="1036"/>
        <v>0</v>
      </c>
      <c r="CQ235" s="114">
        <f t="shared" si="1037"/>
        <v>0</v>
      </c>
      <c r="CR235" s="114">
        <f t="shared" si="1038"/>
        <v>0</v>
      </c>
      <c r="CS235" s="114">
        <f t="shared" si="1039"/>
        <v>0</v>
      </c>
      <c r="CT235" s="114">
        <f t="shared" si="1040"/>
        <v>0</v>
      </c>
      <c r="CU235" s="114">
        <f t="shared" si="1041"/>
        <v>0</v>
      </c>
      <c r="CV235" s="114">
        <f t="shared" si="1042"/>
        <v>0</v>
      </c>
      <c r="CW235" s="114">
        <f t="shared" si="1043"/>
        <v>0</v>
      </c>
      <c r="CX235" s="114">
        <f t="shared" si="1044"/>
        <v>0</v>
      </c>
      <c r="CY235" s="114">
        <f t="shared" si="1045"/>
        <v>0</v>
      </c>
      <c r="CZ235" s="114">
        <f t="shared" si="1046"/>
        <v>0</v>
      </c>
      <c r="DA235" s="114">
        <f t="shared" si="1047"/>
        <v>0</v>
      </c>
    </row>
    <row r="236" spans="2:105">
      <c r="B236" s="5"/>
      <c r="I236">
        <v>28</v>
      </c>
      <c r="J236">
        <f t="shared" si="884"/>
        <v>0</v>
      </c>
      <c r="K236">
        <f t="shared" si="968"/>
        <v>0</v>
      </c>
      <c r="M236" s="17"/>
      <c r="O236" s="17"/>
      <c r="Q236" s="17"/>
      <c r="T236" s="163">
        <f>IF(Z236&gt;0,FLOOR(MAX(T$130:T235)+1,1),T235+0.001)</f>
        <v>12.077999999999957</v>
      </c>
      <c r="U236">
        <v>107</v>
      </c>
      <c r="V236" s="110">
        <v>6</v>
      </c>
      <c r="W236" s="110"/>
      <c r="X236" s="110">
        <f t="shared" si="1048"/>
        <v>0</v>
      </c>
      <c r="Y236" s="110">
        <f t="shared" si="1049"/>
        <v>0</v>
      </c>
      <c r="Z236" s="114">
        <f t="shared" si="1050"/>
        <v>0</v>
      </c>
      <c r="AA236" s="114">
        <f t="shared" si="969"/>
        <v>0</v>
      </c>
      <c r="AB236" s="114">
        <f t="shared" si="970"/>
        <v>0</v>
      </c>
      <c r="AC236" s="114">
        <f t="shared" si="971"/>
        <v>0</v>
      </c>
      <c r="AD236" s="114">
        <f t="shared" si="972"/>
        <v>0</v>
      </c>
      <c r="AE236" s="114">
        <f t="shared" si="973"/>
        <v>0</v>
      </c>
      <c r="AF236" s="114">
        <f t="shared" si="974"/>
        <v>0</v>
      </c>
      <c r="AG236" s="114">
        <f t="shared" si="975"/>
        <v>0</v>
      </c>
      <c r="AH236" s="114">
        <f t="shared" si="976"/>
        <v>0</v>
      </c>
      <c r="AI236" s="114">
        <f t="shared" si="977"/>
        <v>0</v>
      </c>
      <c r="AJ236" s="114">
        <f t="shared" si="978"/>
        <v>0</v>
      </c>
      <c r="AK236" s="114">
        <f t="shared" si="979"/>
        <v>0</v>
      </c>
      <c r="AL236" s="114">
        <f t="shared" si="980"/>
        <v>0</v>
      </c>
      <c r="AM236" s="114">
        <f t="shared" si="981"/>
        <v>0</v>
      </c>
      <c r="AN236" s="114">
        <f t="shared" si="982"/>
        <v>0</v>
      </c>
      <c r="AO236" s="114">
        <f t="shared" si="983"/>
        <v>0</v>
      </c>
      <c r="AP236" s="114">
        <f t="shared" si="984"/>
        <v>0</v>
      </c>
      <c r="AQ236" s="114">
        <f t="shared" si="985"/>
        <v>0</v>
      </c>
      <c r="AR236" s="114">
        <f t="shared" si="986"/>
        <v>0</v>
      </c>
      <c r="AS236" s="114">
        <f t="shared" si="987"/>
        <v>0</v>
      </c>
      <c r="AT236" s="114">
        <f t="shared" si="988"/>
        <v>0</v>
      </c>
      <c r="AU236" s="114">
        <f t="shared" si="989"/>
        <v>0</v>
      </c>
      <c r="AV236" s="114">
        <f t="shared" si="990"/>
        <v>0</v>
      </c>
      <c r="AW236" s="114">
        <f t="shared" si="991"/>
        <v>0</v>
      </c>
      <c r="AX236" s="114">
        <f t="shared" si="992"/>
        <v>0</v>
      </c>
      <c r="AY236" s="114">
        <f t="shared" si="993"/>
        <v>0</v>
      </c>
      <c r="AZ236" s="114">
        <f t="shared" si="994"/>
        <v>0</v>
      </c>
      <c r="BA236" s="114">
        <f t="shared" si="995"/>
        <v>0</v>
      </c>
      <c r="BB236" s="114">
        <f t="shared" si="996"/>
        <v>0</v>
      </c>
      <c r="BC236" s="114">
        <f t="shared" si="997"/>
        <v>0</v>
      </c>
      <c r="BD236" s="114">
        <f t="shared" si="998"/>
        <v>0</v>
      </c>
      <c r="BE236" s="114">
        <f t="shared" si="999"/>
        <v>0</v>
      </c>
      <c r="BF236" s="114">
        <f t="shared" si="1000"/>
        <v>0</v>
      </c>
      <c r="BG236" s="114">
        <f t="shared" si="1001"/>
        <v>0</v>
      </c>
      <c r="BH236" s="114">
        <f t="shared" si="1002"/>
        <v>0</v>
      </c>
      <c r="BI236" s="114">
        <f t="shared" si="1003"/>
        <v>0</v>
      </c>
      <c r="BJ236" s="114">
        <f t="shared" si="1004"/>
        <v>0</v>
      </c>
      <c r="BK236" s="114">
        <f t="shared" si="1005"/>
        <v>0</v>
      </c>
      <c r="BL236" s="114">
        <f t="shared" si="1006"/>
        <v>0</v>
      </c>
      <c r="BM236" s="114">
        <f t="shared" si="1007"/>
        <v>0</v>
      </c>
      <c r="BN236" s="114">
        <f t="shared" si="1008"/>
        <v>0</v>
      </c>
      <c r="BO236" s="114">
        <f t="shared" si="1009"/>
        <v>0</v>
      </c>
      <c r="BP236" s="114">
        <f t="shared" si="1010"/>
        <v>0</v>
      </c>
      <c r="BQ236" s="114">
        <f t="shared" si="1011"/>
        <v>0</v>
      </c>
      <c r="BR236" s="114">
        <f t="shared" si="1012"/>
        <v>0</v>
      </c>
      <c r="BS236" s="114">
        <f t="shared" si="1013"/>
        <v>0</v>
      </c>
      <c r="BT236" s="114">
        <f t="shared" si="1014"/>
        <v>0</v>
      </c>
      <c r="BU236" s="114">
        <f t="shared" si="1015"/>
        <v>0</v>
      </c>
      <c r="BV236" s="114">
        <f t="shared" si="1016"/>
        <v>0</v>
      </c>
      <c r="BW236" s="114">
        <f t="shared" si="1017"/>
        <v>0</v>
      </c>
      <c r="BX236" s="114">
        <f t="shared" si="1018"/>
        <v>0</v>
      </c>
      <c r="BY236" s="114">
        <f t="shared" si="1019"/>
        <v>0</v>
      </c>
      <c r="BZ236" s="114">
        <f t="shared" si="1020"/>
        <v>0</v>
      </c>
      <c r="CA236" s="114">
        <f t="shared" si="1021"/>
        <v>0</v>
      </c>
      <c r="CB236" s="114">
        <f t="shared" si="1022"/>
        <v>0</v>
      </c>
      <c r="CC236" s="114">
        <f t="shared" si="1023"/>
        <v>0</v>
      </c>
      <c r="CD236" s="114">
        <f t="shared" si="1024"/>
        <v>0</v>
      </c>
      <c r="CE236" s="114">
        <f t="shared" si="1025"/>
        <v>0</v>
      </c>
      <c r="CF236" s="114">
        <f t="shared" si="1026"/>
        <v>0</v>
      </c>
      <c r="CG236" s="114">
        <f t="shared" si="1027"/>
        <v>0</v>
      </c>
      <c r="CH236" s="114">
        <f t="shared" si="1028"/>
        <v>0</v>
      </c>
      <c r="CI236" s="114">
        <f t="shared" si="1029"/>
        <v>0</v>
      </c>
      <c r="CJ236" s="114">
        <f t="shared" si="1030"/>
        <v>0</v>
      </c>
      <c r="CK236" s="114">
        <f t="shared" si="1031"/>
        <v>0</v>
      </c>
      <c r="CL236" s="114">
        <f t="shared" si="1032"/>
        <v>0</v>
      </c>
      <c r="CM236" s="114">
        <f t="shared" si="1033"/>
        <v>0</v>
      </c>
      <c r="CN236" s="114">
        <f t="shared" si="1034"/>
        <v>0</v>
      </c>
      <c r="CO236" s="114">
        <f t="shared" si="1035"/>
        <v>0</v>
      </c>
      <c r="CP236" s="114">
        <f t="shared" si="1036"/>
        <v>0</v>
      </c>
      <c r="CQ236" s="114">
        <f t="shared" si="1037"/>
        <v>0</v>
      </c>
      <c r="CR236" s="114">
        <f t="shared" si="1038"/>
        <v>0</v>
      </c>
      <c r="CS236" s="114">
        <f t="shared" si="1039"/>
        <v>0</v>
      </c>
      <c r="CT236" s="114">
        <f t="shared" si="1040"/>
        <v>0</v>
      </c>
      <c r="CU236" s="114">
        <f t="shared" si="1041"/>
        <v>0</v>
      </c>
      <c r="CV236" s="114">
        <f t="shared" si="1042"/>
        <v>0</v>
      </c>
      <c r="CW236" s="114">
        <f t="shared" si="1043"/>
        <v>0</v>
      </c>
      <c r="CX236" s="114">
        <f t="shared" si="1044"/>
        <v>0</v>
      </c>
      <c r="CY236" s="114">
        <f t="shared" si="1045"/>
        <v>0</v>
      </c>
      <c r="CZ236" s="114">
        <f t="shared" si="1046"/>
        <v>0</v>
      </c>
      <c r="DA236" s="114">
        <f t="shared" si="1047"/>
        <v>0</v>
      </c>
    </row>
    <row r="237" spans="2:105">
      <c r="B237" s="5"/>
      <c r="I237">
        <v>29</v>
      </c>
      <c r="J237">
        <f t="shared" si="884"/>
        <v>0</v>
      </c>
      <c r="K237">
        <f t="shared" si="968"/>
        <v>0</v>
      </c>
      <c r="M237" s="17"/>
      <c r="O237" s="17"/>
      <c r="Q237" s="17"/>
      <c r="T237" s="163">
        <f>IF(Z237&gt;0,FLOOR(MAX(T$130:T236)+1,1),T236+0.001)</f>
        <v>12.078999999999956</v>
      </c>
      <c r="U237">
        <v>108</v>
      </c>
      <c r="V237" s="110">
        <v>6</v>
      </c>
      <c r="W237" s="110"/>
      <c r="X237" s="110">
        <f t="shared" si="1048"/>
        <v>0</v>
      </c>
      <c r="Y237" s="110">
        <f t="shared" si="1049"/>
        <v>0</v>
      </c>
      <c r="Z237" s="114">
        <f t="shared" si="1050"/>
        <v>0</v>
      </c>
      <c r="AA237" s="114">
        <f t="shared" si="969"/>
        <v>0</v>
      </c>
      <c r="AB237" s="114">
        <f t="shared" si="970"/>
        <v>0</v>
      </c>
      <c r="AC237" s="114">
        <f t="shared" si="971"/>
        <v>0</v>
      </c>
      <c r="AD237" s="114">
        <f t="shared" si="972"/>
        <v>0</v>
      </c>
      <c r="AE237" s="114">
        <f t="shared" si="973"/>
        <v>0</v>
      </c>
      <c r="AF237" s="114">
        <f t="shared" si="974"/>
        <v>0</v>
      </c>
      <c r="AG237" s="114">
        <f t="shared" si="975"/>
        <v>0</v>
      </c>
      <c r="AH237" s="114">
        <f t="shared" si="976"/>
        <v>0</v>
      </c>
      <c r="AI237" s="114">
        <f t="shared" si="977"/>
        <v>0</v>
      </c>
      <c r="AJ237" s="114">
        <f t="shared" si="978"/>
        <v>0</v>
      </c>
      <c r="AK237" s="114">
        <f t="shared" si="979"/>
        <v>0</v>
      </c>
      <c r="AL237" s="114">
        <f t="shared" si="980"/>
        <v>0</v>
      </c>
      <c r="AM237" s="114">
        <f t="shared" si="981"/>
        <v>0</v>
      </c>
      <c r="AN237" s="114">
        <f t="shared" si="982"/>
        <v>0</v>
      </c>
      <c r="AO237" s="114">
        <f t="shared" si="983"/>
        <v>0</v>
      </c>
      <c r="AP237" s="114">
        <f t="shared" si="984"/>
        <v>0</v>
      </c>
      <c r="AQ237" s="114">
        <f t="shared" si="985"/>
        <v>0</v>
      </c>
      <c r="AR237" s="114">
        <f t="shared" si="986"/>
        <v>0</v>
      </c>
      <c r="AS237" s="114">
        <f t="shared" si="987"/>
        <v>0</v>
      </c>
      <c r="AT237" s="114">
        <f t="shared" si="988"/>
        <v>0</v>
      </c>
      <c r="AU237" s="114">
        <f t="shared" si="989"/>
        <v>0</v>
      </c>
      <c r="AV237" s="114">
        <f t="shared" si="990"/>
        <v>0</v>
      </c>
      <c r="AW237" s="114">
        <f t="shared" si="991"/>
        <v>0</v>
      </c>
      <c r="AX237" s="114">
        <f t="shared" si="992"/>
        <v>0</v>
      </c>
      <c r="AY237" s="114">
        <f t="shared" si="993"/>
        <v>0</v>
      </c>
      <c r="AZ237" s="114">
        <f t="shared" si="994"/>
        <v>0</v>
      </c>
      <c r="BA237" s="114">
        <f t="shared" si="995"/>
        <v>0</v>
      </c>
      <c r="BB237" s="114">
        <f t="shared" si="996"/>
        <v>0</v>
      </c>
      <c r="BC237" s="114">
        <f t="shared" si="997"/>
        <v>0</v>
      </c>
      <c r="BD237" s="114">
        <f t="shared" si="998"/>
        <v>0</v>
      </c>
      <c r="BE237" s="114">
        <f t="shared" si="999"/>
        <v>0</v>
      </c>
      <c r="BF237" s="114">
        <f t="shared" si="1000"/>
        <v>0</v>
      </c>
      <c r="BG237" s="114">
        <f t="shared" si="1001"/>
        <v>0</v>
      </c>
      <c r="BH237" s="114">
        <f t="shared" si="1002"/>
        <v>0</v>
      </c>
      <c r="BI237" s="114">
        <f t="shared" si="1003"/>
        <v>0</v>
      </c>
      <c r="BJ237" s="114">
        <f t="shared" si="1004"/>
        <v>0</v>
      </c>
      <c r="BK237" s="114">
        <f t="shared" si="1005"/>
        <v>0</v>
      </c>
      <c r="BL237" s="114">
        <f t="shared" si="1006"/>
        <v>0</v>
      </c>
      <c r="BM237" s="114">
        <f t="shared" si="1007"/>
        <v>0</v>
      </c>
      <c r="BN237" s="114">
        <f t="shared" si="1008"/>
        <v>0</v>
      </c>
      <c r="BO237" s="114">
        <f t="shared" si="1009"/>
        <v>0</v>
      </c>
      <c r="BP237" s="114">
        <f t="shared" si="1010"/>
        <v>0</v>
      </c>
      <c r="BQ237" s="114">
        <f t="shared" si="1011"/>
        <v>0</v>
      </c>
      <c r="BR237" s="114">
        <f t="shared" si="1012"/>
        <v>0</v>
      </c>
      <c r="BS237" s="114">
        <f t="shared" si="1013"/>
        <v>0</v>
      </c>
      <c r="BT237" s="114">
        <f t="shared" si="1014"/>
        <v>0</v>
      </c>
      <c r="BU237" s="114">
        <f t="shared" si="1015"/>
        <v>0</v>
      </c>
      <c r="BV237" s="114">
        <f t="shared" si="1016"/>
        <v>0</v>
      </c>
      <c r="BW237" s="114">
        <f t="shared" si="1017"/>
        <v>0</v>
      </c>
      <c r="BX237" s="114">
        <f t="shared" si="1018"/>
        <v>0</v>
      </c>
      <c r="BY237" s="114">
        <f t="shared" si="1019"/>
        <v>0</v>
      </c>
      <c r="BZ237" s="114">
        <f t="shared" si="1020"/>
        <v>0</v>
      </c>
      <c r="CA237" s="114">
        <f t="shared" si="1021"/>
        <v>0</v>
      </c>
      <c r="CB237" s="114">
        <f t="shared" si="1022"/>
        <v>0</v>
      </c>
      <c r="CC237" s="114">
        <f t="shared" si="1023"/>
        <v>0</v>
      </c>
      <c r="CD237" s="114">
        <f t="shared" si="1024"/>
        <v>0</v>
      </c>
      <c r="CE237" s="114">
        <f t="shared" si="1025"/>
        <v>0</v>
      </c>
      <c r="CF237" s="114">
        <f t="shared" si="1026"/>
        <v>0</v>
      </c>
      <c r="CG237" s="114">
        <f t="shared" si="1027"/>
        <v>0</v>
      </c>
      <c r="CH237" s="114">
        <f t="shared" si="1028"/>
        <v>0</v>
      </c>
      <c r="CI237" s="114">
        <f t="shared" si="1029"/>
        <v>0</v>
      </c>
      <c r="CJ237" s="114">
        <f t="shared" si="1030"/>
        <v>0</v>
      </c>
      <c r="CK237" s="114">
        <f t="shared" si="1031"/>
        <v>0</v>
      </c>
      <c r="CL237" s="114">
        <f t="shared" si="1032"/>
        <v>0</v>
      </c>
      <c r="CM237" s="114">
        <f t="shared" si="1033"/>
        <v>0</v>
      </c>
      <c r="CN237" s="114">
        <f t="shared" si="1034"/>
        <v>0</v>
      </c>
      <c r="CO237" s="114">
        <f t="shared" si="1035"/>
        <v>0</v>
      </c>
      <c r="CP237" s="114">
        <f t="shared" si="1036"/>
        <v>0</v>
      </c>
      <c r="CQ237" s="114">
        <f t="shared" si="1037"/>
        <v>0</v>
      </c>
      <c r="CR237" s="114">
        <f t="shared" si="1038"/>
        <v>0</v>
      </c>
      <c r="CS237" s="114">
        <f t="shared" si="1039"/>
        <v>0</v>
      </c>
      <c r="CT237" s="114">
        <f t="shared" si="1040"/>
        <v>0</v>
      </c>
      <c r="CU237" s="114">
        <f t="shared" si="1041"/>
        <v>0</v>
      </c>
      <c r="CV237" s="114">
        <f t="shared" si="1042"/>
        <v>0</v>
      </c>
      <c r="CW237" s="114">
        <f t="shared" si="1043"/>
        <v>0</v>
      </c>
      <c r="CX237" s="114">
        <f t="shared" si="1044"/>
        <v>0</v>
      </c>
      <c r="CY237" s="114">
        <f t="shared" si="1045"/>
        <v>0</v>
      </c>
      <c r="CZ237" s="114">
        <f t="shared" si="1046"/>
        <v>0</v>
      </c>
      <c r="DA237" s="114">
        <f t="shared" si="1047"/>
        <v>0</v>
      </c>
    </row>
    <row r="238" spans="2:105">
      <c r="B238" s="5"/>
      <c r="I238">
        <v>30</v>
      </c>
      <c r="J238">
        <f t="shared" si="884"/>
        <v>0</v>
      </c>
      <c r="K238">
        <f t="shared" si="968"/>
        <v>0</v>
      </c>
      <c r="M238" s="17"/>
      <c r="O238" s="17"/>
      <c r="Q238" s="17"/>
      <c r="T238" s="163">
        <f>IF(Z238&gt;0,FLOOR(MAX(T$130:T237)+1,1),T237+0.001)</f>
        <v>12.079999999999956</v>
      </c>
      <c r="U238">
        <v>109</v>
      </c>
      <c r="V238" s="110">
        <v>6</v>
      </c>
      <c r="W238" s="110"/>
      <c r="X238" s="110">
        <f t="shared" si="1048"/>
        <v>0</v>
      </c>
      <c r="Y238" s="110">
        <f t="shared" si="1049"/>
        <v>0</v>
      </c>
      <c r="Z238" s="114">
        <f t="shared" si="1050"/>
        <v>0</v>
      </c>
      <c r="AA238" s="114">
        <f t="shared" si="969"/>
        <v>0</v>
      </c>
      <c r="AB238" s="114">
        <f t="shared" si="970"/>
        <v>0</v>
      </c>
      <c r="AC238" s="114">
        <f t="shared" si="971"/>
        <v>0</v>
      </c>
      <c r="AD238" s="114">
        <f t="shared" si="972"/>
        <v>0</v>
      </c>
      <c r="AE238" s="114">
        <f t="shared" si="973"/>
        <v>0</v>
      </c>
      <c r="AF238" s="114">
        <f t="shared" si="974"/>
        <v>0</v>
      </c>
      <c r="AG238" s="114">
        <f t="shared" si="975"/>
        <v>0</v>
      </c>
      <c r="AH238" s="114">
        <f t="shared" si="976"/>
        <v>0</v>
      </c>
      <c r="AI238" s="114">
        <f t="shared" si="977"/>
        <v>0</v>
      </c>
      <c r="AJ238" s="114">
        <f t="shared" si="978"/>
        <v>0</v>
      </c>
      <c r="AK238" s="114">
        <f t="shared" si="979"/>
        <v>0</v>
      </c>
      <c r="AL238" s="114">
        <f t="shared" si="980"/>
        <v>0</v>
      </c>
      <c r="AM238" s="114">
        <f t="shared" si="981"/>
        <v>0</v>
      </c>
      <c r="AN238" s="114">
        <f t="shared" si="982"/>
        <v>0</v>
      </c>
      <c r="AO238" s="114">
        <f t="shared" si="983"/>
        <v>0</v>
      </c>
      <c r="AP238" s="114">
        <f t="shared" si="984"/>
        <v>0</v>
      </c>
      <c r="AQ238" s="114">
        <f t="shared" si="985"/>
        <v>0</v>
      </c>
      <c r="AR238" s="114">
        <f t="shared" si="986"/>
        <v>0</v>
      </c>
      <c r="AS238" s="114">
        <f t="shared" si="987"/>
        <v>0</v>
      </c>
      <c r="AT238" s="114">
        <f t="shared" si="988"/>
        <v>0</v>
      </c>
      <c r="AU238" s="114">
        <f t="shared" si="989"/>
        <v>0</v>
      </c>
      <c r="AV238" s="114">
        <f t="shared" si="990"/>
        <v>0</v>
      </c>
      <c r="AW238" s="114">
        <f t="shared" si="991"/>
        <v>0</v>
      </c>
      <c r="AX238" s="114">
        <f t="shared" si="992"/>
        <v>0</v>
      </c>
      <c r="AY238" s="114">
        <f t="shared" si="993"/>
        <v>0</v>
      </c>
      <c r="AZ238" s="114">
        <f t="shared" si="994"/>
        <v>0</v>
      </c>
      <c r="BA238" s="114">
        <f t="shared" si="995"/>
        <v>0</v>
      </c>
      <c r="BB238" s="114">
        <f t="shared" si="996"/>
        <v>0</v>
      </c>
      <c r="BC238" s="114">
        <f t="shared" si="997"/>
        <v>0</v>
      </c>
      <c r="BD238" s="114">
        <f t="shared" si="998"/>
        <v>0</v>
      </c>
      <c r="BE238" s="114">
        <f t="shared" si="999"/>
        <v>0</v>
      </c>
      <c r="BF238" s="114">
        <f t="shared" si="1000"/>
        <v>0</v>
      </c>
      <c r="BG238" s="114">
        <f t="shared" si="1001"/>
        <v>0</v>
      </c>
      <c r="BH238" s="114">
        <f t="shared" si="1002"/>
        <v>0</v>
      </c>
      <c r="BI238" s="114">
        <f t="shared" si="1003"/>
        <v>0</v>
      </c>
      <c r="BJ238" s="114">
        <f t="shared" si="1004"/>
        <v>0</v>
      </c>
      <c r="BK238" s="114">
        <f t="shared" si="1005"/>
        <v>0</v>
      </c>
      <c r="BL238" s="114">
        <f t="shared" si="1006"/>
        <v>0</v>
      </c>
      <c r="BM238" s="114">
        <f t="shared" si="1007"/>
        <v>0</v>
      </c>
      <c r="BN238" s="114">
        <f t="shared" si="1008"/>
        <v>0</v>
      </c>
      <c r="BO238" s="114">
        <f t="shared" si="1009"/>
        <v>0</v>
      </c>
      <c r="BP238" s="114">
        <f t="shared" si="1010"/>
        <v>0</v>
      </c>
      <c r="BQ238" s="114">
        <f t="shared" si="1011"/>
        <v>0</v>
      </c>
      <c r="BR238" s="114">
        <f t="shared" si="1012"/>
        <v>0</v>
      </c>
      <c r="BS238" s="114">
        <f t="shared" si="1013"/>
        <v>0</v>
      </c>
      <c r="BT238" s="114">
        <f t="shared" si="1014"/>
        <v>0</v>
      </c>
      <c r="BU238" s="114">
        <f t="shared" si="1015"/>
        <v>0</v>
      </c>
      <c r="BV238" s="114">
        <f t="shared" si="1016"/>
        <v>0</v>
      </c>
      <c r="BW238" s="114">
        <f t="shared" si="1017"/>
        <v>0</v>
      </c>
      <c r="BX238" s="114">
        <f t="shared" si="1018"/>
        <v>0</v>
      </c>
      <c r="BY238" s="114">
        <f t="shared" si="1019"/>
        <v>0</v>
      </c>
      <c r="BZ238" s="114">
        <f t="shared" si="1020"/>
        <v>0</v>
      </c>
      <c r="CA238" s="114">
        <f t="shared" si="1021"/>
        <v>0</v>
      </c>
      <c r="CB238" s="114">
        <f t="shared" si="1022"/>
        <v>0</v>
      </c>
      <c r="CC238" s="114">
        <f t="shared" si="1023"/>
        <v>0</v>
      </c>
      <c r="CD238" s="114">
        <f t="shared" si="1024"/>
        <v>0</v>
      </c>
      <c r="CE238" s="114">
        <f t="shared" si="1025"/>
        <v>0</v>
      </c>
      <c r="CF238" s="114">
        <f t="shared" si="1026"/>
        <v>0</v>
      </c>
      <c r="CG238" s="114">
        <f t="shared" si="1027"/>
        <v>0</v>
      </c>
      <c r="CH238" s="114">
        <f t="shared" si="1028"/>
        <v>0</v>
      </c>
      <c r="CI238" s="114">
        <f t="shared" si="1029"/>
        <v>0</v>
      </c>
      <c r="CJ238" s="114">
        <f t="shared" si="1030"/>
        <v>0</v>
      </c>
      <c r="CK238" s="114">
        <f t="shared" si="1031"/>
        <v>0</v>
      </c>
      <c r="CL238" s="114">
        <f t="shared" si="1032"/>
        <v>0</v>
      </c>
      <c r="CM238" s="114">
        <f t="shared" si="1033"/>
        <v>0</v>
      </c>
      <c r="CN238" s="114">
        <f t="shared" si="1034"/>
        <v>0</v>
      </c>
      <c r="CO238" s="114">
        <f t="shared" si="1035"/>
        <v>0</v>
      </c>
      <c r="CP238" s="114">
        <f t="shared" si="1036"/>
        <v>0</v>
      </c>
      <c r="CQ238" s="114">
        <f t="shared" si="1037"/>
        <v>0</v>
      </c>
      <c r="CR238" s="114">
        <f t="shared" si="1038"/>
        <v>0</v>
      </c>
      <c r="CS238" s="114">
        <f t="shared" si="1039"/>
        <v>0</v>
      </c>
      <c r="CT238" s="114">
        <f t="shared" si="1040"/>
        <v>0</v>
      </c>
      <c r="CU238" s="114">
        <f t="shared" si="1041"/>
        <v>0</v>
      </c>
      <c r="CV238" s="114">
        <f t="shared" si="1042"/>
        <v>0</v>
      </c>
      <c r="CW238" s="114">
        <f t="shared" si="1043"/>
        <v>0</v>
      </c>
      <c r="CX238" s="114">
        <f t="shared" si="1044"/>
        <v>0</v>
      </c>
      <c r="CY238" s="114">
        <f t="shared" si="1045"/>
        <v>0</v>
      </c>
      <c r="CZ238" s="114">
        <f t="shared" si="1046"/>
        <v>0</v>
      </c>
      <c r="DA238" s="114">
        <f t="shared" si="1047"/>
        <v>0</v>
      </c>
    </row>
    <row r="239" spans="2:105">
      <c r="B239" s="5"/>
      <c r="M239" s="17"/>
      <c r="O239" s="17"/>
      <c r="Q239" s="17"/>
      <c r="T239" s="163">
        <f>IF(Z239&gt;0,FLOOR(MAX(T$130:T238)+1,1),T238+0.001)</f>
        <v>12.080999999999955</v>
      </c>
      <c r="U239">
        <v>110</v>
      </c>
      <c r="V239" s="110">
        <v>6</v>
      </c>
      <c r="W239" s="110"/>
      <c r="X239" s="110">
        <f t="shared" si="1048"/>
        <v>0</v>
      </c>
      <c r="Y239" s="110">
        <f t="shared" si="1049"/>
        <v>0</v>
      </c>
      <c r="Z239" s="114">
        <f t="shared" si="1050"/>
        <v>0</v>
      </c>
      <c r="AA239" s="114">
        <f t="shared" si="969"/>
        <v>0</v>
      </c>
      <c r="AB239" s="114">
        <f t="shared" si="970"/>
        <v>0</v>
      </c>
      <c r="AC239" s="114">
        <f t="shared" si="971"/>
        <v>0</v>
      </c>
      <c r="AD239" s="114">
        <f t="shared" si="972"/>
        <v>0</v>
      </c>
      <c r="AE239" s="114">
        <f t="shared" si="973"/>
        <v>0</v>
      </c>
      <c r="AF239" s="114">
        <f t="shared" si="974"/>
        <v>0</v>
      </c>
      <c r="AG239" s="114">
        <f t="shared" si="975"/>
        <v>0</v>
      </c>
      <c r="AH239" s="114">
        <f t="shared" si="976"/>
        <v>0</v>
      </c>
      <c r="AI239" s="114">
        <f t="shared" si="977"/>
        <v>0</v>
      </c>
      <c r="AJ239" s="114">
        <f t="shared" si="978"/>
        <v>0</v>
      </c>
      <c r="AK239" s="114">
        <f t="shared" si="979"/>
        <v>0</v>
      </c>
      <c r="AL239" s="114">
        <f t="shared" si="980"/>
        <v>0</v>
      </c>
      <c r="AM239" s="114">
        <f t="shared" si="981"/>
        <v>0</v>
      </c>
      <c r="AN239" s="114">
        <f t="shared" si="982"/>
        <v>0</v>
      </c>
      <c r="AO239" s="114">
        <f t="shared" si="983"/>
        <v>0</v>
      </c>
      <c r="AP239" s="114">
        <f t="shared" si="984"/>
        <v>0</v>
      </c>
      <c r="AQ239" s="114">
        <f t="shared" si="985"/>
        <v>0</v>
      </c>
      <c r="AR239" s="114">
        <f t="shared" si="986"/>
        <v>0</v>
      </c>
      <c r="AS239" s="114">
        <f t="shared" si="987"/>
        <v>0</v>
      </c>
      <c r="AT239" s="114">
        <f t="shared" si="988"/>
        <v>0</v>
      </c>
      <c r="AU239" s="114">
        <f t="shared" si="989"/>
        <v>0</v>
      </c>
      <c r="AV239" s="114">
        <f t="shared" si="990"/>
        <v>0</v>
      </c>
      <c r="AW239" s="114">
        <f t="shared" si="991"/>
        <v>0</v>
      </c>
      <c r="AX239" s="114">
        <f t="shared" si="992"/>
        <v>0</v>
      </c>
      <c r="AY239" s="114">
        <f t="shared" si="993"/>
        <v>0</v>
      </c>
      <c r="AZ239" s="114">
        <f t="shared" si="994"/>
        <v>0</v>
      </c>
      <c r="BA239" s="114">
        <f t="shared" si="995"/>
        <v>0</v>
      </c>
      <c r="BB239" s="114">
        <f t="shared" si="996"/>
        <v>0</v>
      </c>
      <c r="BC239" s="114">
        <f t="shared" si="997"/>
        <v>0</v>
      </c>
      <c r="BD239" s="114">
        <f t="shared" si="998"/>
        <v>0</v>
      </c>
      <c r="BE239" s="114">
        <f t="shared" si="999"/>
        <v>0</v>
      </c>
      <c r="BF239" s="114">
        <f t="shared" si="1000"/>
        <v>0</v>
      </c>
      <c r="BG239" s="114">
        <f t="shared" si="1001"/>
        <v>0</v>
      </c>
      <c r="BH239" s="114">
        <f t="shared" si="1002"/>
        <v>0</v>
      </c>
      <c r="BI239" s="114">
        <f t="shared" si="1003"/>
        <v>0</v>
      </c>
      <c r="BJ239" s="114">
        <f t="shared" si="1004"/>
        <v>0</v>
      </c>
      <c r="BK239" s="114">
        <f t="shared" si="1005"/>
        <v>0</v>
      </c>
      <c r="BL239" s="114">
        <f t="shared" si="1006"/>
        <v>0</v>
      </c>
      <c r="BM239" s="114">
        <f t="shared" si="1007"/>
        <v>0</v>
      </c>
      <c r="BN239" s="114">
        <f t="shared" si="1008"/>
        <v>0</v>
      </c>
      <c r="BO239" s="114">
        <f t="shared" si="1009"/>
        <v>0</v>
      </c>
      <c r="BP239" s="114">
        <f t="shared" si="1010"/>
        <v>0</v>
      </c>
      <c r="BQ239" s="114">
        <f t="shared" si="1011"/>
        <v>0</v>
      </c>
      <c r="BR239" s="114">
        <f t="shared" si="1012"/>
        <v>0</v>
      </c>
      <c r="BS239" s="114">
        <f t="shared" si="1013"/>
        <v>0</v>
      </c>
      <c r="BT239" s="114">
        <f t="shared" si="1014"/>
        <v>0</v>
      </c>
      <c r="BU239" s="114">
        <f t="shared" si="1015"/>
        <v>0</v>
      </c>
      <c r="BV239" s="114">
        <f t="shared" si="1016"/>
        <v>0</v>
      </c>
      <c r="BW239" s="114">
        <f t="shared" si="1017"/>
        <v>0</v>
      </c>
      <c r="BX239" s="114">
        <f t="shared" si="1018"/>
        <v>0</v>
      </c>
      <c r="BY239" s="114">
        <f t="shared" si="1019"/>
        <v>0</v>
      </c>
      <c r="BZ239" s="114">
        <f t="shared" si="1020"/>
        <v>0</v>
      </c>
      <c r="CA239" s="114">
        <f t="shared" si="1021"/>
        <v>0</v>
      </c>
      <c r="CB239" s="114">
        <f t="shared" si="1022"/>
        <v>0</v>
      </c>
      <c r="CC239" s="114">
        <f t="shared" si="1023"/>
        <v>0</v>
      </c>
      <c r="CD239" s="114">
        <f t="shared" si="1024"/>
        <v>0</v>
      </c>
      <c r="CE239" s="114">
        <f t="shared" si="1025"/>
        <v>0</v>
      </c>
      <c r="CF239" s="114">
        <f t="shared" si="1026"/>
        <v>0</v>
      </c>
      <c r="CG239" s="114">
        <f t="shared" si="1027"/>
        <v>0</v>
      </c>
      <c r="CH239" s="114">
        <f t="shared" si="1028"/>
        <v>0</v>
      </c>
      <c r="CI239" s="114">
        <f t="shared" si="1029"/>
        <v>0</v>
      </c>
      <c r="CJ239" s="114">
        <f t="shared" si="1030"/>
        <v>0</v>
      </c>
      <c r="CK239" s="114">
        <f t="shared" si="1031"/>
        <v>0</v>
      </c>
      <c r="CL239" s="114">
        <f t="shared" si="1032"/>
        <v>0</v>
      </c>
      <c r="CM239" s="114">
        <f t="shared" si="1033"/>
        <v>0</v>
      </c>
      <c r="CN239" s="114">
        <f t="shared" si="1034"/>
        <v>0</v>
      </c>
      <c r="CO239" s="114">
        <f t="shared" si="1035"/>
        <v>0</v>
      </c>
      <c r="CP239" s="114">
        <f t="shared" si="1036"/>
        <v>0</v>
      </c>
      <c r="CQ239" s="114">
        <f t="shared" si="1037"/>
        <v>0</v>
      </c>
      <c r="CR239" s="114">
        <f t="shared" si="1038"/>
        <v>0</v>
      </c>
      <c r="CS239" s="114">
        <f t="shared" si="1039"/>
        <v>0</v>
      </c>
      <c r="CT239" s="114">
        <f t="shared" si="1040"/>
        <v>0</v>
      </c>
      <c r="CU239" s="114">
        <f t="shared" si="1041"/>
        <v>0</v>
      </c>
      <c r="CV239" s="114">
        <f t="shared" si="1042"/>
        <v>0</v>
      </c>
      <c r="CW239" s="114">
        <f t="shared" si="1043"/>
        <v>0</v>
      </c>
      <c r="CX239" s="114">
        <f t="shared" si="1044"/>
        <v>0</v>
      </c>
      <c r="CY239" s="114">
        <f t="shared" si="1045"/>
        <v>0</v>
      </c>
      <c r="CZ239" s="114">
        <f t="shared" si="1046"/>
        <v>0</v>
      </c>
      <c r="DA239" s="114">
        <f t="shared" si="1047"/>
        <v>0</v>
      </c>
    </row>
    <row r="240" spans="2:105">
      <c r="B240" s="5"/>
      <c r="M240" s="17"/>
      <c r="O240" s="17"/>
      <c r="Q240" s="17"/>
      <c r="T240" s="163">
        <f>IF(Z240&gt;0,FLOOR(MAX(T$130:T239)+1,1),T239+0.001)</f>
        <v>12.081999999999955</v>
      </c>
      <c r="U240">
        <v>111</v>
      </c>
      <c r="V240" s="110">
        <v>6</v>
      </c>
      <c r="W240" s="110"/>
      <c r="X240" s="110">
        <f t="shared" si="1048"/>
        <v>0</v>
      </c>
      <c r="Y240" s="110">
        <f t="shared" si="1049"/>
        <v>0</v>
      </c>
      <c r="Z240" s="114">
        <f t="shared" si="1050"/>
        <v>0</v>
      </c>
      <c r="AA240" s="114">
        <f t="shared" si="969"/>
        <v>0</v>
      </c>
      <c r="AB240" s="114">
        <f t="shared" si="970"/>
        <v>0</v>
      </c>
      <c r="AC240" s="114">
        <f t="shared" si="971"/>
        <v>0</v>
      </c>
      <c r="AD240" s="114">
        <f t="shared" si="972"/>
        <v>0</v>
      </c>
      <c r="AE240" s="114">
        <f t="shared" si="973"/>
        <v>0</v>
      </c>
      <c r="AF240" s="114">
        <f t="shared" si="974"/>
        <v>0</v>
      </c>
      <c r="AG240" s="114">
        <f t="shared" si="975"/>
        <v>0</v>
      </c>
      <c r="AH240" s="114">
        <f t="shared" si="976"/>
        <v>0</v>
      </c>
      <c r="AI240" s="114">
        <f t="shared" si="977"/>
        <v>0</v>
      </c>
      <c r="AJ240" s="114">
        <f t="shared" si="978"/>
        <v>0</v>
      </c>
      <c r="AK240" s="114">
        <f t="shared" si="979"/>
        <v>0</v>
      </c>
      <c r="AL240" s="114">
        <f t="shared" si="980"/>
        <v>0</v>
      </c>
      <c r="AM240" s="114">
        <f t="shared" si="981"/>
        <v>0</v>
      </c>
      <c r="AN240" s="114">
        <f t="shared" si="982"/>
        <v>0</v>
      </c>
      <c r="AO240" s="114">
        <f t="shared" si="983"/>
        <v>0</v>
      </c>
      <c r="AP240" s="114">
        <f t="shared" si="984"/>
        <v>0</v>
      </c>
      <c r="AQ240" s="114">
        <f t="shared" si="985"/>
        <v>0</v>
      </c>
      <c r="AR240" s="114">
        <f t="shared" si="986"/>
        <v>0</v>
      </c>
      <c r="AS240" s="114">
        <f t="shared" si="987"/>
        <v>0</v>
      </c>
      <c r="AT240" s="114">
        <f t="shared" si="988"/>
        <v>0</v>
      </c>
      <c r="AU240" s="114">
        <f t="shared" si="989"/>
        <v>0</v>
      </c>
      <c r="AV240" s="114">
        <f t="shared" si="990"/>
        <v>0</v>
      </c>
      <c r="AW240" s="114">
        <f t="shared" si="991"/>
        <v>0</v>
      </c>
      <c r="AX240" s="114">
        <f t="shared" si="992"/>
        <v>0</v>
      </c>
      <c r="AY240" s="114">
        <f t="shared" si="993"/>
        <v>0</v>
      </c>
      <c r="AZ240" s="114">
        <f t="shared" si="994"/>
        <v>0</v>
      </c>
      <c r="BA240" s="114">
        <f t="shared" si="995"/>
        <v>0</v>
      </c>
      <c r="BB240" s="114">
        <f t="shared" si="996"/>
        <v>0</v>
      </c>
      <c r="BC240" s="114">
        <f t="shared" si="997"/>
        <v>0</v>
      </c>
      <c r="BD240" s="114">
        <f t="shared" si="998"/>
        <v>0</v>
      </c>
      <c r="BE240" s="114">
        <f t="shared" si="999"/>
        <v>0</v>
      </c>
      <c r="BF240" s="114">
        <f t="shared" si="1000"/>
        <v>0</v>
      </c>
      <c r="BG240" s="114">
        <f t="shared" si="1001"/>
        <v>0</v>
      </c>
      <c r="BH240" s="114">
        <f t="shared" si="1002"/>
        <v>0</v>
      </c>
      <c r="BI240" s="114">
        <f t="shared" si="1003"/>
        <v>0</v>
      </c>
      <c r="BJ240" s="114">
        <f t="shared" si="1004"/>
        <v>0</v>
      </c>
      <c r="BK240" s="114">
        <f t="shared" si="1005"/>
        <v>0</v>
      </c>
      <c r="BL240" s="114">
        <f t="shared" si="1006"/>
        <v>0</v>
      </c>
      <c r="BM240" s="114">
        <f t="shared" si="1007"/>
        <v>0</v>
      </c>
      <c r="BN240" s="114">
        <f t="shared" si="1008"/>
        <v>0</v>
      </c>
      <c r="BO240" s="114">
        <f t="shared" si="1009"/>
        <v>0</v>
      </c>
      <c r="BP240" s="114">
        <f t="shared" si="1010"/>
        <v>0</v>
      </c>
      <c r="BQ240" s="114">
        <f t="shared" si="1011"/>
        <v>0</v>
      </c>
      <c r="BR240" s="114">
        <f t="shared" si="1012"/>
        <v>0</v>
      </c>
      <c r="BS240" s="114">
        <f t="shared" si="1013"/>
        <v>0</v>
      </c>
      <c r="BT240" s="114">
        <f t="shared" si="1014"/>
        <v>0</v>
      </c>
      <c r="BU240" s="114">
        <f t="shared" si="1015"/>
        <v>0</v>
      </c>
      <c r="BV240" s="114">
        <f t="shared" si="1016"/>
        <v>0</v>
      </c>
      <c r="BW240" s="114">
        <f t="shared" si="1017"/>
        <v>0</v>
      </c>
      <c r="BX240" s="114">
        <f t="shared" si="1018"/>
        <v>0</v>
      </c>
      <c r="BY240" s="114">
        <f t="shared" si="1019"/>
        <v>0</v>
      </c>
      <c r="BZ240" s="114">
        <f t="shared" si="1020"/>
        <v>0</v>
      </c>
      <c r="CA240" s="114">
        <f t="shared" si="1021"/>
        <v>0</v>
      </c>
      <c r="CB240" s="114">
        <f t="shared" si="1022"/>
        <v>0</v>
      </c>
      <c r="CC240" s="114">
        <f t="shared" si="1023"/>
        <v>0</v>
      </c>
      <c r="CD240" s="114">
        <f t="shared" si="1024"/>
        <v>0</v>
      </c>
      <c r="CE240" s="114">
        <f t="shared" si="1025"/>
        <v>0</v>
      </c>
      <c r="CF240" s="114">
        <f t="shared" si="1026"/>
        <v>0</v>
      </c>
      <c r="CG240" s="114">
        <f t="shared" si="1027"/>
        <v>0</v>
      </c>
      <c r="CH240" s="114">
        <f t="shared" si="1028"/>
        <v>0</v>
      </c>
      <c r="CI240" s="114">
        <f t="shared" si="1029"/>
        <v>0</v>
      </c>
      <c r="CJ240" s="114">
        <f t="shared" si="1030"/>
        <v>0</v>
      </c>
      <c r="CK240" s="114">
        <f t="shared" si="1031"/>
        <v>0</v>
      </c>
      <c r="CL240" s="114">
        <f t="shared" si="1032"/>
        <v>0</v>
      </c>
      <c r="CM240" s="114">
        <f t="shared" si="1033"/>
        <v>0</v>
      </c>
      <c r="CN240" s="114">
        <f t="shared" si="1034"/>
        <v>0</v>
      </c>
      <c r="CO240" s="114">
        <f t="shared" si="1035"/>
        <v>0</v>
      </c>
      <c r="CP240" s="114">
        <f t="shared" si="1036"/>
        <v>0</v>
      </c>
      <c r="CQ240" s="114">
        <f t="shared" si="1037"/>
        <v>0</v>
      </c>
      <c r="CR240" s="114">
        <f t="shared" si="1038"/>
        <v>0</v>
      </c>
      <c r="CS240" s="114">
        <f t="shared" si="1039"/>
        <v>0</v>
      </c>
      <c r="CT240" s="114">
        <f t="shared" si="1040"/>
        <v>0</v>
      </c>
      <c r="CU240" s="114">
        <f t="shared" si="1041"/>
        <v>0</v>
      </c>
      <c r="CV240" s="114">
        <f t="shared" si="1042"/>
        <v>0</v>
      </c>
      <c r="CW240" s="114">
        <f t="shared" si="1043"/>
        <v>0</v>
      </c>
      <c r="CX240" s="114">
        <f t="shared" si="1044"/>
        <v>0</v>
      </c>
      <c r="CY240" s="114">
        <f t="shared" si="1045"/>
        <v>0</v>
      </c>
      <c r="CZ240" s="114">
        <f t="shared" si="1046"/>
        <v>0</v>
      </c>
      <c r="DA240" s="114">
        <f t="shared" si="1047"/>
        <v>0</v>
      </c>
    </row>
    <row r="241" spans="2:105">
      <c r="B241" s="5"/>
      <c r="M241" s="17"/>
      <c r="O241" s="17"/>
      <c r="Q241" s="17"/>
      <c r="T241" s="163">
        <f>IF(Z241&gt;0,FLOOR(MAX(T$130:T240)+1,1),T240+0.001)</f>
        <v>12.082999999999954</v>
      </c>
      <c r="U241">
        <v>112</v>
      </c>
      <c r="V241" s="110">
        <v>6</v>
      </c>
      <c r="W241" s="110"/>
      <c r="X241" s="110">
        <f t="shared" si="1048"/>
        <v>0</v>
      </c>
      <c r="Y241" s="110">
        <f t="shared" si="1049"/>
        <v>0</v>
      </c>
      <c r="Z241" s="114">
        <f t="shared" si="1050"/>
        <v>0</v>
      </c>
      <c r="AA241" s="114">
        <f t="shared" si="969"/>
        <v>0</v>
      </c>
      <c r="AB241" s="114">
        <f t="shared" si="970"/>
        <v>0</v>
      </c>
      <c r="AC241" s="114">
        <f t="shared" si="971"/>
        <v>0</v>
      </c>
      <c r="AD241" s="114">
        <f t="shared" si="972"/>
        <v>0</v>
      </c>
      <c r="AE241" s="114">
        <f t="shared" si="973"/>
        <v>0</v>
      </c>
      <c r="AF241" s="114">
        <f t="shared" si="974"/>
        <v>0</v>
      </c>
      <c r="AG241" s="114">
        <f t="shared" si="975"/>
        <v>0</v>
      </c>
      <c r="AH241" s="114">
        <f t="shared" si="976"/>
        <v>0</v>
      </c>
      <c r="AI241" s="114">
        <f t="shared" si="977"/>
        <v>0</v>
      </c>
      <c r="AJ241" s="114">
        <f t="shared" si="978"/>
        <v>0</v>
      </c>
      <c r="AK241" s="114">
        <f t="shared" si="979"/>
        <v>0</v>
      </c>
      <c r="AL241" s="114">
        <f t="shared" si="980"/>
        <v>0</v>
      </c>
      <c r="AM241" s="114">
        <f t="shared" si="981"/>
        <v>0</v>
      </c>
      <c r="AN241" s="114">
        <f t="shared" si="982"/>
        <v>0</v>
      </c>
      <c r="AO241" s="114">
        <f t="shared" si="983"/>
        <v>0</v>
      </c>
      <c r="AP241" s="114">
        <f t="shared" si="984"/>
        <v>0</v>
      </c>
      <c r="AQ241" s="114">
        <f t="shared" si="985"/>
        <v>0</v>
      </c>
      <c r="AR241" s="114">
        <f t="shared" si="986"/>
        <v>0</v>
      </c>
      <c r="AS241" s="114">
        <f t="shared" si="987"/>
        <v>0</v>
      </c>
      <c r="AT241" s="114">
        <f t="shared" si="988"/>
        <v>0</v>
      </c>
      <c r="AU241" s="114">
        <f t="shared" si="989"/>
        <v>0</v>
      </c>
      <c r="AV241" s="114">
        <f t="shared" si="990"/>
        <v>0</v>
      </c>
      <c r="AW241" s="114">
        <f t="shared" si="991"/>
        <v>0</v>
      </c>
      <c r="AX241" s="114">
        <f t="shared" si="992"/>
        <v>0</v>
      </c>
      <c r="AY241" s="114">
        <f t="shared" si="993"/>
        <v>0</v>
      </c>
      <c r="AZ241" s="114">
        <f t="shared" si="994"/>
        <v>0</v>
      </c>
      <c r="BA241" s="114">
        <f t="shared" si="995"/>
        <v>0</v>
      </c>
      <c r="BB241" s="114">
        <f t="shared" si="996"/>
        <v>0</v>
      </c>
      <c r="BC241" s="114">
        <f t="shared" si="997"/>
        <v>0</v>
      </c>
      <c r="BD241" s="114">
        <f t="shared" si="998"/>
        <v>0</v>
      </c>
      <c r="BE241" s="114">
        <f t="shared" si="999"/>
        <v>0</v>
      </c>
      <c r="BF241" s="114">
        <f t="shared" si="1000"/>
        <v>0</v>
      </c>
      <c r="BG241" s="114">
        <f t="shared" si="1001"/>
        <v>0</v>
      </c>
      <c r="BH241" s="114">
        <f t="shared" si="1002"/>
        <v>0</v>
      </c>
      <c r="BI241" s="114">
        <f t="shared" si="1003"/>
        <v>0</v>
      </c>
      <c r="BJ241" s="114">
        <f t="shared" si="1004"/>
        <v>0</v>
      </c>
      <c r="BK241" s="114">
        <f t="shared" si="1005"/>
        <v>0</v>
      </c>
      <c r="BL241" s="114">
        <f t="shared" si="1006"/>
        <v>0</v>
      </c>
      <c r="BM241" s="114">
        <f t="shared" si="1007"/>
        <v>0</v>
      </c>
      <c r="BN241" s="114">
        <f t="shared" si="1008"/>
        <v>0</v>
      </c>
      <c r="BO241" s="114">
        <f t="shared" si="1009"/>
        <v>0</v>
      </c>
      <c r="BP241" s="114">
        <f t="shared" si="1010"/>
        <v>0</v>
      </c>
      <c r="BQ241" s="114">
        <f t="shared" si="1011"/>
        <v>0</v>
      </c>
      <c r="BR241" s="114">
        <f t="shared" si="1012"/>
        <v>0</v>
      </c>
      <c r="BS241" s="114">
        <f t="shared" si="1013"/>
        <v>0</v>
      </c>
      <c r="BT241" s="114">
        <f t="shared" si="1014"/>
        <v>0</v>
      </c>
      <c r="BU241" s="114">
        <f t="shared" si="1015"/>
        <v>0</v>
      </c>
      <c r="BV241" s="114">
        <f t="shared" si="1016"/>
        <v>0</v>
      </c>
      <c r="BW241" s="114">
        <f t="shared" si="1017"/>
        <v>0</v>
      </c>
      <c r="BX241" s="114">
        <f t="shared" si="1018"/>
        <v>0</v>
      </c>
      <c r="BY241" s="114">
        <f t="shared" si="1019"/>
        <v>0</v>
      </c>
      <c r="BZ241" s="114">
        <f t="shared" si="1020"/>
        <v>0</v>
      </c>
      <c r="CA241" s="114">
        <f t="shared" si="1021"/>
        <v>0</v>
      </c>
      <c r="CB241" s="114">
        <f t="shared" si="1022"/>
        <v>0</v>
      </c>
      <c r="CC241" s="114">
        <f t="shared" si="1023"/>
        <v>0</v>
      </c>
      <c r="CD241" s="114">
        <f t="shared" si="1024"/>
        <v>0</v>
      </c>
      <c r="CE241" s="114">
        <f t="shared" si="1025"/>
        <v>0</v>
      </c>
      <c r="CF241" s="114">
        <f t="shared" si="1026"/>
        <v>0</v>
      </c>
      <c r="CG241" s="114">
        <f t="shared" si="1027"/>
        <v>0</v>
      </c>
      <c r="CH241" s="114">
        <f t="shared" si="1028"/>
        <v>0</v>
      </c>
      <c r="CI241" s="114">
        <f t="shared" si="1029"/>
        <v>0</v>
      </c>
      <c r="CJ241" s="114">
        <f t="shared" si="1030"/>
        <v>0</v>
      </c>
      <c r="CK241" s="114">
        <f t="shared" si="1031"/>
        <v>0</v>
      </c>
      <c r="CL241" s="114">
        <f t="shared" si="1032"/>
        <v>0</v>
      </c>
      <c r="CM241" s="114">
        <f t="shared" si="1033"/>
        <v>0</v>
      </c>
      <c r="CN241" s="114">
        <f t="shared" si="1034"/>
        <v>0</v>
      </c>
      <c r="CO241" s="114">
        <f t="shared" si="1035"/>
        <v>0</v>
      </c>
      <c r="CP241" s="114">
        <f t="shared" si="1036"/>
        <v>0</v>
      </c>
      <c r="CQ241" s="114">
        <f t="shared" si="1037"/>
        <v>0</v>
      </c>
      <c r="CR241" s="114">
        <f t="shared" si="1038"/>
        <v>0</v>
      </c>
      <c r="CS241" s="114">
        <f t="shared" si="1039"/>
        <v>0</v>
      </c>
      <c r="CT241" s="114">
        <f t="shared" si="1040"/>
        <v>0</v>
      </c>
      <c r="CU241" s="114">
        <f t="shared" si="1041"/>
        <v>0</v>
      </c>
      <c r="CV241" s="114">
        <f t="shared" si="1042"/>
        <v>0</v>
      </c>
      <c r="CW241" s="114">
        <f t="shared" si="1043"/>
        <v>0</v>
      </c>
      <c r="CX241" s="114">
        <f t="shared" si="1044"/>
        <v>0</v>
      </c>
      <c r="CY241" s="114">
        <f t="shared" si="1045"/>
        <v>0</v>
      </c>
      <c r="CZ241" s="114">
        <f t="shared" si="1046"/>
        <v>0</v>
      </c>
      <c r="DA241" s="114">
        <f t="shared" si="1047"/>
        <v>0</v>
      </c>
    </row>
    <row r="242" spans="2:105">
      <c r="B242" s="5"/>
      <c r="M242" s="17"/>
      <c r="O242" s="17"/>
      <c r="Q242" s="17"/>
      <c r="T242" s="163">
        <f>IF(Z242&gt;0,FLOOR(MAX(T$130:T241)+1,1),T241+0.001)</f>
        <v>12.083999999999953</v>
      </c>
      <c r="U242">
        <v>113</v>
      </c>
      <c r="V242" s="110">
        <v>6</v>
      </c>
      <c r="W242" s="110"/>
      <c r="X242" s="110">
        <f t="shared" si="1048"/>
        <v>0</v>
      </c>
      <c r="Y242" s="110">
        <f t="shared" si="1049"/>
        <v>0</v>
      </c>
      <c r="Z242" s="114">
        <f t="shared" si="1050"/>
        <v>0</v>
      </c>
      <c r="AA242" s="114">
        <f t="shared" si="969"/>
        <v>0</v>
      </c>
      <c r="AB242" s="114">
        <f t="shared" si="970"/>
        <v>0</v>
      </c>
      <c r="AC242" s="114">
        <f t="shared" si="971"/>
        <v>0</v>
      </c>
      <c r="AD242" s="114">
        <f t="shared" si="972"/>
        <v>0</v>
      </c>
      <c r="AE242" s="114">
        <f t="shared" si="973"/>
        <v>0</v>
      </c>
      <c r="AF242" s="114">
        <f t="shared" si="974"/>
        <v>0</v>
      </c>
      <c r="AG242" s="114">
        <f t="shared" si="975"/>
        <v>0</v>
      </c>
      <c r="AH242" s="114">
        <f t="shared" si="976"/>
        <v>0</v>
      </c>
      <c r="AI242" s="114">
        <f t="shared" si="977"/>
        <v>0</v>
      </c>
      <c r="AJ242" s="114">
        <f t="shared" si="978"/>
        <v>0</v>
      </c>
      <c r="AK242" s="114">
        <f t="shared" si="979"/>
        <v>0</v>
      </c>
      <c r="AL242" s="114">
        <f t="shared" si="980"/>
        <v>0</v>
      </c>
      <c r="AM242" s="114">
        <f t="shared" si="981"/>
        <v>0</v>
      </c>
      <c r="AN242" s="114">
        <f t="shared" si="982"/>
        <v>0</v>
      </c>
      <c r="AO242" s="114">
        <f t="shared" si="983"/>
        <v>0</v>
      </c>
      <c r="AP242" s="114">
        <f t="shared" si="984"/>
        <v>0</v>
      </c>
      <c r="AQ242" s="114">
        <f t="shared" si="985"/>
        <v>0</v>
      </c>
      <c r="AR242" s="114">
        <f t="shared" si="986"/>
        <v>0</v>
      </c>
      <c r="AS242" s="114">
        <f t="shared" si="987"/>
        <v>0</v>
      </c>
      <c r="AT242" s="114">
        <f t="shared" si="988"/>
        <v>0</v>
      </c>
      <c r="AU242" s="114">
        <f t="shared" si="989"/>
        <v>0</v>
      </c>
      <c r="AV242" s="114">
        <f t="shared" si="990"/>
        <v>0</v>
      </c>
      <c r="AW242" s="114">
        <f t="shared" si="991"/>
        <v>0</v>
      </c>
      <c r="AX242" s="114">
        <f t="shared" si="992"/>
        <v>0</v>
      </c>
      <c r="AY242" s="114">
        <f t="shared" si="993"/>
        <v>0</v>
      </c>
      <c r="AZ242" s="114">
        <f t="shared" si="994"/>
        <v>0</v>
      </c>
      <c r="BA242" s="114">
        <f t="shared" si="995"/>
        <v>0</v>
      </c>
      <c r="BB242" s="114">
        <f t="shared" si="996"/>
        <v>0</v>
      </c>
      <c r="BC242" s="114">
        <f t="shared" si="997"/>
        <v>0</v>
      </c>
      <c r="BD242" s="114">
        <f t="shared" si="998"/>
        <v>0</v>
      </c>
      <c r="BE242" s="114">
        <f t="shared" si="999"/>
        <v>0</v>
      </c>
      <c r="BF242" s="114">
        <f t="shared" si="1000"/>
        <v>0</v>
      </c>
      <c r="BG242" s="114">
        <f t="shared" si="1001"/>
        <v>0</v>
      </c>
      <c r="BH242" s="114">
        <f t="shared" si="1002"/>
        <v>0</v>
      </c>
      <c r="BI242" s="114">
        <f t="shared" si="1003"/>
        <v>0</v>
      </c>
      <c r="BJ242" s="114">
        <f t="shared" si="1004"/>
        <v>0</v>
      </c>
      <c r="BK242" s="114">
        <f t="shared" si="1005"/>
        <v>0</v>
      </c>
      <c r="BL242" s="114">
        <f t="shared" si="1006"/>
        <v>0</v>
      </c>
      <c r="BM242" s="114">
        <f t="shared" si="1007"/>
        <v>0</v>
      </c>
      <c r="BN242" s="114">
        <f t="shared" si="1008"/>
        <v>0</v>
      </c>
      <c r="BO242" s="114">
        <f t="shared" si="1009"/>
        <v>0</v>
      </c>
      <c r="BP242" s="114">
        <f t="shared" si="1010"/>
        <v>0</v>
      </c>
      <c r="BQ242" s="114">
        <f t="shared" si="1011"/>
        <v>0</v>
      </c>
      <c r="BR242" s="114">
        <f t="shared" si="1012"/>
        <v>0</v>
      </c>
      <c r="BS242" s="114">
        <f t="shared" si="1013"/>
        <v>0</v>
      </c>
      <c r="BT242" s="114">
        <f t="shared" si="1014"/>
        <v>0</v>
      </c>
      <c r="BU242" s="114">
        <f t="shared" si="1015"/>
        <v>0</v>
      </c>
      <c r="BV242" s="114">
        <f t="shared" si="1016"/>
        <v>0</v>
      </c>
      <c r="BW242" s="114">
        <f t="shared" si="1017"/>
        <v>0</v>
      </c>
      <c r="BX242" s="114">
        <f t="shared" si="1018"/>
        <v>0</v>
      </c>
      <c r="BY242" s="114">
        <f t="shared" si="1019"/>
        <v>0</v>
      </c>
      <c r="BZ242" s="114">
        <f t="shared" si="1020"/>
        <v>0</v>
      </c>
      <c r="CA242" s="114">
        <f t="shared" si="1021"/>
        <v>0</v>
      </c>
      <c r="CB242" s="114">
        <f t="shared" si="1022"/>
        <v>0</v>
      </c>
      <c r="CC242" s="114">
        <f t="shared" si="1023"/>
        <v>0</v>
      </c>
      <c r="CD242" s="114">
        <f t="shared" si="1024"/>
        <v>0</v>
      </c>
      <c r="CE242" s="114">
        <f t="shared" si="1025"/>
        <v>0</v>
      </c>
      <c r="CF242" s="114">
        <f t="shared" si="1026"/>
        <v>0</v>
      </c>
      <c r="CG242" s="114">
        <f t="shared" si="1027"/>
        <v>0</v>
      </c>
      <c r="CH242" s="114">
        <f t="shared" si="1028"/>
        <v>0</v>
      </c>
      <c r="CI242" s="114">
        <f t="shared" si="1029"/>
        <v>0</v>
      </c>
      <c r="CJ242" s="114">
        <f t="shared" si="1030"/>
        <v>0</v>
      </c>
      <c r="CK242" s="114">
        <f t="shared" si="1031"/>
        <v>0</v>
      </c>
      <c r="CL242" s="114">
        <f t="shared" si="1032"/>
        <v>0</v>
      </c>
      <c r="CM242" s="114">
        <f t="shared" si="1033"/>
        <v>0</v>
      </c>
      <c r="CN242" s="114">
        <f t="shared" si="1034"/>
        <v>0</v>
      </c>
      <c r="CO242" s="114">
        <f t="shared" si="1035"/>
        <v>0</v>
      </c>
      <c r="CP242" s="114">
        <f t="shared" si="1036"/>
        <v>0</v>
      </c>
      <c r="CQ242" s="114">
        <f t="shared" si="1037"/>
        <v>0</v>
      </c>
      <c r="CR242" s="114">
        <f t="shared" si="1038"/>
        <v>0</v>
      </c>
      <c r="CS242" s="114">
        <f t="shared" si="1039"/>
        <v>0</v>
      </c>
      <c r="CT242" s="114">
        <f t="shared" si="1040"/>
        <v>0</v>
      </c>
      <c r="CU242" s="114">
        <f t="shared" si="1041"/>
        <v>0</v>
      </c>
      <c r="CV242" s="114">
        <f t="shared" si="1042"/>
        <v>0</v>
      </c>
      <c r="CW242" s="114">
        <f t="shared" si="1043"/>
        <v>0</v>
      </c>
      <c r="CX242" s="114">
        <f t="shared" si="1044"/>
        <v>0</v>
      </c>
      <c r="CY242" s="114">
        <f t="shared" si="1045"/>
        <v>0</v>
      </c>
      <c r="CZ242" s="114">
        <f t="shared" si="1046"/>
        <v>0</v>
      </c>
      <c r="DA242" s="114">
        <f t="shared" si="1047"/>
        <v>0</v>
      </c>
    </row>
    <row r="243" spans="2:105">
      <c r="B243" s="5"/>
      <c r="M243" s="17"/>
      <c r="O243" s="17"/>
      <c r="Q243" s="17"/>
      <c r="T243" s="163">
        <f>IF(Z243&gt;0,FLOOR(MAX(T$130:T242)+1,1),T242+0.001)</f>
        <v>12.084999999999953</v>
      </c>
      <c r="U243">
        <v>114</v>
      </c>
      <c r="V243" s="110">
        <v>6</v>
      </c>
      <c r="W243" s="110"/>
      <c r="X243" s="110">
        <f t="shared" si="1048"/>
        <v>0</v>
      </c>
      <c r="Y243" s="110">
        <f t="shared" si="1049"/>
        <v>0</v>
      </c>
      <c r="Z243" s="114">
        <f t="shared" si="1050"/>
        <v>0</v>
      </c>
      <c r="AA243" s="114">
        <f t="shared" si="969"/>
        <v>0</v>
      </c>
      <c r="AB243" s="114">
        <f t="shared" si="970"/>
        <v>0</v>
      </c>
      <c r="AC243" s="114">
        <f t="shared" si="971"/>
        <v>0</v>
      </c>
      <c r="AD243" s="114">
        <f t="shared" si="972"/>
        <v>0</v>
      </c>
      <c r="AE243" s="114">
        <f t="shared" si="973"/>
        <v>0</v>
      </c>
      <c r="AF243" s="114">
        <f t="shared" si="974"/>
        <v>0</v>
      </c>
      <c r="AG243" s="114">
        <f t="shared" si="975"/>
        <v>0</v>
      </c>
      <c r="AH243" s="114">
        <f t="shared" si="976"/>
        <v>0</v>
      </c>
      <c r="AI243" s="114">
        <f t="shared" si="977"/>
        <v>0</v>
      </c>
      <c r="AJ243" s="114">
        <f t="shared" si="978"/>
        <v>0</v>
      </c>
      <c r="AK243" s="114">
        <f t="shared" si="979"/>
        <v>0</v>
      </c>
      <c r="AL243" s="114">
        <f t="shared" si="980"/>
        <v>0</v>
      </c>
      <c r="AM243" s="114">
        <f t="shared" si="981"/>
        <v>0</v>
      </c>
      <c r="AN243" s="114">
        <f t="shared" si="982"/>
        <v>0</v>
      </c>
      <c r="AO243" s="114">
        <f t="shared" si="983"/>
        <v>0</v>
      </c>
      <c r="AP243" s="114">
        <f t="shared" si="984"/>
        <v>0</v>
      </c>
      <c r="AQ243" s="114">
        <f t="shared" si="985"/>
        <v>0</v>
      </c>
      <c r="AR243" s="114">
        <f t="shared" si="986"/>
        <v>0</v>
      </c>
      <c r="AS243" s="114">
        <f t="shared" si="987"/>
        <v>0</v>
      </c>
      <c r="AT243" s="114">
        <f t="shared" si="988"/>
        <v>0</v>
      </c>
      <c r="AU243" s="114">
        <f t="shared" si="989"/>
        <v>0</v>
      </c>
      <c r="AV243" s="114">
        <f t="shared" si="990"/>
        <v>0</v>
      </c>
      <c r="AW243" s="114">
        <f t="shared" si="991"/>
        <v>0</v>
      </c>
      <c r="AX243" s="114">
        <f t="shared" si="992"/>
        <v>0</v>
      </c>
      <c r="AY243" s="114">
        <f t="shared" si="993"/>
        <v>0</v>
      </c>
      <c r="AZ243" s="114">
        <f t="shared" si="994"/>
        <v>0</v>
      </c>
      <c r="BA243" s="114">
        <f t="shared" si="995"/>
        <v>0</v>
      </c>
      <c r="BB243" s="114">
        <f t="shared" si="996"/>
        <v>0</v>
      </c>
      <c r="BC243" s="114">
        <f t="shared" si="997"/>
        <v>0</v>
      </c>
      <c r="BD243" s="114">
        <f t="shared" si="998"/>
        <v>0</v>
      </c>
      <c r="BE243" s="114">
        <f t="shared" si="999"/>
        <v>0</v>
      </c>
      <c r="BF243" s="114">
        <f t="shared" si="1000"/>
        <v>0</v>
      </c>
      <c r="BG243" s="114">
        <f t="shared" si="1001"/>
        <v>0</v>
      </c>
      <c r="BH243" s="114">
        <f t="shared" si="1002"/>
        <v>0</v>
      </c>
      <c r="BI243" s="114">
        <f t="shared" si="1003"/>
        <v>0</v>
      </c>
      <c r="BJ243" s="114">
        <f t="shared" si="1004"/>
        <v>0</v>
      </c>
      <c r="BK243" s="114">
        <f t="shared" si="1005"/>
        <v>0</v>
      </c>
      <c r="BL243" s="114">
        <f t="shared" si="1006"/>
        <v>0</v>
      </c>
      <c r="BM243" s="114">
        <f t="shared" si="1007"/>
        <v>0</v>
      </c>
      <c r="BN243" s="114">
        <f t="shared" si="1008"/>
        <v>0</v>
      </c>
      <c r="BO243" s="114">
        <f t="shared" si="1009"/>
        <v>0</v>
      </c>
      <c r="BP243" s="114">
        <f t="shared" si="1010"/>
        <v>0</v>
      </c>
      <c r="BQ243" s="114">
        <f t="shared" si="1011"/>
        <v>0</v>
      </c>
      <c r="BR243" s="114">
        <f t="shared" si="1012"/>
        <v>0</v>
      </c>
      <c r="BS243" s="114">
        <f t="shared" si="1013"/>
        <v>0</v>
      </c>
      <c r="BT243" s="114">
        <f t="shared" si="1014"/>
        <v>0</v>
      </c>
      <c r="BU243" s="114">
        <f t="shared" si="1015"/>
        <v>0</v>
      </c>
      <c r="BV243" s="114">
        <f t="shared" si="1016"/>
        <v>0</v>
      </c>
      <c r="BW243" s="114">
        <f t="shared" si="1017"/>
        <v>0</v>
      </c>
      <c r="BX243" s="114">
        <f t="shared" si="1018"/>
        <v>0</v>
      </c>
      <c r="BY243" s="114">
        <f t="shared" si="1019"/>
        <v>0</v>
      </c>
      <c r="BZ243" s="114">
        <f t="shared" si="1020"/>
        <v>0</v>
      </c>
      <c r="CA243" s="114">
        <f t="shared" si="1021"/>
        <v>0</v>
      </c>
      <c r="CB243" s="114">
        <f t="shared" si="1022"/>
        <v>0</v>
      </c>
      <c r="CC243" s="114">
        <f t="shared" si="1023"/>
        <v>0</v>
      </c>
      <c r="CD243" s="114">
        <f t="shared" si="1024"/>
        <v>0</v>
      </c>
      <c r="CE243" s="114">
        <f t="shared" si="1025"/>
        <v>0</v>
      </c>
      <c r="CF243" s="114">
        <f t="shared" si="1026"/>
        <v>0</v>
      </c>
      <c r="CG243" s="114">
        <f t="shared" si="1027"/>
        <v>0</v>
      </c>
      <c r="CH243" s="114">
        <f t="shared" si="1028"/>
        <v>0</v>
      </c>
      <c r="CI243" s="114">
        <f t="shared" si="1029"/>
        <v>0</v>
      </c>
      <c r="CJ243" s="114">
        <f t="shared" si="1030"/>
        <v>0</v>
      </c>
      <c r="CK243" s="114">
        <f t="shared" si="1031"/>
        <v>0</v>
      </c>
      <c r="CL243" s="114">
        <f t="shared" si="1032"/>
        <v>0</v>
      </c>
      <c r="CM243" s="114">
        <f t="shared" si="1033"/>
        <v>0</v>
      </c>
      <c r="CN243" s="114">
        <f t="shared" si="1034"/>
        <v>0</v>
      </c>
      <c r="CO243" s="114">
        <f t="shared" si="1035"/>
        <v>0</v>
      </c>
      <c r="CP243" s="114">
        <f t="shared" si="1036"/>
        <v>0</v>
      </c>
      <c r="CQ243" s="114">
        <f t="shared" si="1037"/>
        <v>0</v>
      </c>
      <c r="CR243" s="114">
        <f t="shared" si="1038"/>
        <v>0</v>
      </c>
      <c r="CS243" s="114">
        <f t="shared" si="1039"/>
        <v>0</v>
      </c>
      <c r="CT243" s="114">
        <f t="shared" si="1040"/>
        <v>0</v>
      </c>
      <c r="CU243" s="114">
        <f t="shared" si="1041"/>
        <v>0</v>
      </c>
      <c r="CV243" s="114">
        <f t="shared" si="1042"/>
        <v>0</v>
      </c>
      <c r="CW243" s="114">
        <f t="shared" si="1043"/>
        <v>0</v>
      </c>
      <c r="CX243" s="114">
        <f t="shared" si="1044"/>
        <v>0</v>
      </c>
      <c r="CY243" s="114">
        <f t="shared" si="1045"/>
        <v>0</v>
      </c>
      <c r="CZ243" s="114">
        <f t="shared" si="1046"/>
        <v>0</v>
      </c>
      <c r="DA243" s="114">
        <f t="shared" si="1047"/>
        <v>0</v>
      </c>
    </row>
    <row r="244" spans="2:105">
      <c r="B244" s="5"/>
      <c r="M244" s="17"/>
      <c r="O244" s="17"/>
      <c r="Q244" s="17"/>
      <c r="T244" s="163">
        <f>IF(Z244&gt;0,FLOOR(MAX(T$130:T243)+1,1),T243+0.001)</f>
        <v>12.085999999999952</v>
      </c>
      <c r="U244">
        <v>115</v>
      </c>
      <c r="V244" s="110">
        <v>6</v>
      </c>
      <c r="W244" s="110"/>
      <c r="X244" s="110">
        <f t="shared" si="1048"/>
        <v>0</v>
      </c>
      <c r="Y244" s="110">
        <f t="shared" si="1049"/>
        <v>0</v>
      </c>
      <c r="Z244" s="114">
        <f t="shared" si="1050"/>
        <v>0</v>
      </c>
      <c r="AA244" s="114">
        <f t="shared" si="969"/>
        <v>0</v>
      </c>
      <c r="AB244" s="114">
        <f t="shared" si="970"/>
        <v>0</v>
      </c>
      <c r="AC244" s="114">
        <f t="shared" si="971"/>
        <v>0</v>
      </c>
      <c r="AD244" s="114">
        <f t="shared" si="972"/>
        <v>0</v>
      </c>
      <c r="AE244" s="114">
        <f t="shared" si="973"/>
        <v>0</v>
      </c>
      <c r="AF244" s="114">
        <f t="shared" si="974"/>
        <v>0</v>
      </c>
      <c r="AG244" s="114">
        <f t="shared" si="975"/>
        <v>0</v>
      </c>
      <c r="AH244" s="114">
        <f t="shared" si="976"/>
        <v>0</v>
      </c>
      <c r="AI244" s="114">
        <f t="shared" si="977"/>
        <v>0</v>
      </c>
      <c r="AJ244" s="114">
        <f t="shared" si="978"/>
        <v>0</v>
      </c>
      <c r="AK244" s="114">
        <f t="shared" si="979"/>
        <v>0</v>
      </c>
      <c r="AL244" s="114">
        <f t="shared" si="980"/>
        <v>0</v>
      </c>
      <c r="AM244" s="114">
        <f t="shared" si="981"/>
        <v>0</v>
      </c>
      <c r="AN244" s="114">
        <f t="shared" si="982"/>
        <v>0</v>
      </c>
      <c r="AO244" s="114">
        <f t="shared" si="983"/>
        <v>0</v>
      </c>
      <c r="AP244" s="114">
        <f t="shared" si="984"/>
        <v>0</v>
      </c>
      <c r="AQ244" s="114">
        <f t="shared" si="985"/>
        <v>0</v>
      </c>
      <c r="AR244" s="114">
        <f t="shared" si="986"/>
        <v>0</v>
      </c>
      <c r="AS244" s="114">
        <f t="shared" si="987"/>
        <v>0</v>
      </c>
      <c r="AT244" s="114">
        <f t="shared" si="988"/>
        <v>0</v>
      </c>
      <c r="AU244" s="114">
        <f t="shared" si="989"/>
        <v>0</v>
      </c>
      <c r="AV244" s="114">
        <f t="shared" si="990"/>
        <v>0</v>
      </c>
      <c r="AW244" s="114">
        <f t="shared" si="991"/>
        <v>0</v>
      </c>
      <c r="AX244" s="114">
        <f t="shared" si="992"/>
        <v>0</v>
      </c>
      <c r="AY244" s="114">
        <f t="shared" si="993"/>
        <v>0</v>
      </c>
      <c r="AZ244" s="114">
        <f t="shared" si="994"/>
        <v>0</v>
      </c>
      <c r="BA244" s="114">
        <f t="shared" si="995"/>
        <v>0</v>
      </c>
      <c r="BB244" s="114">
        <f t="shared" si="996"/>
        <v>0</v>
      </c>
      <c r="BC244" s="114">
        <f t="shared" si="997"/>
        <v>0</v>
      </c>
      <c r="BD244" s="114">
        <f t="shared" si="998"/>
        <v>0</v>
      </c>
      <c r="BE244" s="114">
        <f t="shared" si="999"/>
        <v>0</v>
      </c>
      <c r="BF244" s="114">
        <f t="shared" si="1000"/>
        <v>0</v>
      </c>
      <c r="BG244" s="114">
        <f t="shared" si="1001"/>
        <v>0</v>
      </c>
      <c r="BH244" s="114">
        <f t="shared" si="1002"/>
        <v>0</v>
      </c>
      <c r="BI244" s="114">
        <f t="shared" si="1003"/>
        <v>0</v>
      </c>
      <c r="BJ244" s="114">
        <f t="shared" si="1004"/>
        <v>0</v>
      </c>
      <c r="BK244" s="114">
        <f t="shared" si="1005"/>
        <v>0</v>
      </c>
      <c r="BL244" s="114">
        <f t="shared" si="1006"/>
        <v>0</v>
      </c>
      <c r="BM244" s="114">
        <f t="shared" si="1007"/>
        <v>0</v>
      </c>
      <c r="BN244" s="114">
        <f t="shared" si="1008"/>
        <v>0</v>
      </c>
      <c r="BO244" s="114">
        <f t="shared" si="1009"/>
        <v>0</v>
      </c>
      <c r="BP244" s="114">
        <f t="shared" si="1010"/>
        <v>0</v>
      </c>
      <c r="BQ244" s="114">
        <f t="shared" si="1011"/>
        <v>0</v>
      </c>
      <c r="BR244" s="114">
        <f t="shared" si="1012"/>
        <v>0</v>
      </c>
      <c r="BS244" s="114">
        <f t="shared" si="1013"/>
        <v>0</v>
      </c>
      <c r="BT244" s="114">
        <f t="shared" si="1014"/>
        <v>0</v>
      </c>
      <c r="BU244" s="114">
        <f t="shared" si="1015"/>
        <v>0</v>
      </c>
      <c r="BV244" s="114">
        <f t="shared" si="1016"/>
        <v>0</v>
      </c>
      <c r="BW244" s="114">
        <f t="shared" si="1017"/>
        <v>0</v>
      </c>
      <c r="BX244" s="114">
        <f t="shared" si="1018"/>
        <v>0</v>
      </c>
      <c r="BY244" s="114">
        <f t="shared" si="1019"/>
        <v>0</v>
      </c>
      <c r="BZ244" s="114">
        <f t="shared" si="1020"/>
        <v>0</v>
      </c>
      <c r="CA244" s="114">
        <f t="shared" si="1021"/>
        <v>0</v>
      </c>
      <c r="CB244" s="114">
        <f t="shared" si="1022"/>
        <v>0</v>
      </c>
      <c r="CC244" s="114">
        <f t="shared" si="1023"/>
        <v>0</v>
      </c>
      <c r="CD244" s="114">
        <f t="shared" si="1024"/>
        <v>0</v>
      </c>
      <c r="CE244" s="114">
        <f t="shared" si="1025"/>
        <v>0</v>
      </c>
      <c r="CF244" s="114">
        <f t="shared" si="1026"/>
        <v>0</v>
      </c>
      <c r="CG244" s="114">
        <f t="shared" si="1027"/>
        <v>0</v>
      </c>
      <c r="CH244" s="114">
        <f t="shared" si="1028"/>
        <v>0</v>
      </c>
      <c r="CI244" s="114">
        <f t="shared" si="1029"/>
        <v>0</v>
      </c>
      <c r="CJ244" s="114">
        <f t="shared" si="1030"/>
        <v>0</v>
      </c>
      <c r="CK244" s="114">
        <f t="shared" si="1031"/>
        <v>0</v>
      </c>
      <c r="CL244" s="114">
        <f t="shared" si="1032"/>
        <v>0</v>
      </c>
      <c r="CM244" s="114">
        <f t="shared" si="1033"/>
        <v>0</v>
      </c>
      <c r="CN244" s="114">
        <f t="shared" si="1034"/>
        <v>0</v>
      </c>
      <c r="CO244" s="114">
        <f t="shared" si="1035"/>
        <v>0</v>
      </c>
      <c r="CP244" s="114">
        <f t="shared" si="1036"/>
        <v>0</v>
      </c>
      <c r="CQ244" s="114">
        <f t="shared" si="1037"/>
        <v>0</v>
      </c>
      <c r="CR244" s="114">
        <f t="shared" si="1038"/>
        <v>0</v>
      </c>
      <c r="CS244" s="114">
        <f t="shared" si="1039"/>
        <v>0</v>
      </c>
      <c r="CT244" s="114">
        <f t="shared" si="1040"/>
        <v>0</v>
      </c>
      <c r="CU244" s="114">
        <f t="shared" si="1041"/>
        <v>0</v>
      </c>
      <c r="CV244" s="114">
        <f t="shared" si="1042"/>
        <v>0</v>
      </c>
      <c r="CW244" s="114">
        <f t="shared" si="1043"/>
        <v>0</v>
      </c>
      <c r="CX244" s="114">
        <f t="shared" si="1044"/>
        <v>0</v>
      </c>
      <c r="CY244" s="114">
        <f t="shared" si="1045"/>
        <v>0</v>
      </c>
      <c r="CZ244" s="114">
        <f t="shared" si="1046"/>
        <v>0</v>
      </c>
      <c r="DA244" s="114">
        <f t="shared" si="1047"/>
        <v>0</v>
      </c>
    </row>
    <row r="245" spans="2:105">
      <c r="B245" s="5"/>
      <c r="M245" s="17"/>
      <c r="O245" s="17"/>
      <c r="Q245" s="17"/>
      <c r="T245" s="163">
        <f>IF(Z245&gt;0,FLOOR(MAX(T$130:T244)+1,1),T244+0.001)</f>
        <v>12.086999999999952</v>
      </c>
      <c r="U245">
        <v>116</v>
      </c>
      <c r="V245" s="110">
        <v>6</v>
      </c>
      <c r="W245" s="110"/>
      <c r="X245" s="110">
        <f t="shared" si="1048"/>
        <v>0</v>
      </c>
      <c r="Y245" s="110">
        <f t="shared" si="1049"/>
        <v>0</v>
      </c>
      <c r="Z245" s="114">
        <f t="shared" si="1050"/>
        <v>0</v>
      </c>
      <c r="AA245" s="114">
        <f t="shared" si="969"/>
        <v>0</v>
      </c>
      <c r="AB245" s="114">
        <f t="shared" si="970"/>
        <v>0</v>
      </c>
      <c r="AC245" s="114">
        <f t="shared" si="971"/>
        <v>0</v>
      </c>
      <c r="AD245" s="114">
        <f t="shared" si="972"/>
        <v>0</v>
      </c>
      <c r="AE245" s="114">
        <f t="shared" si="973"/>
        <v>0</v>
      </c>
      <c r="AF245" s="114">
        <f t="shared" si="974"/>
        <v>0</v>
      </c>
      <c r="AG245" s="114">
        <f t="shared" si="975"/>
        <v>0</v>
      </c>
      <c r="AH245" s="114">
        <f t="shared" si="976"/>
        <v>0</v>
      </c>
      <c r="AI245" s="114">
        <f t="shared" si="977"/>
        <v>0</v>
      </c>
      <c r="AJ245" s="114">
        <f t="shared" si="978"/>
        <v>0</v>
      </c>
      <c r="AK245" s="114">
        <f t="shared" si="979"/>
        <v>0</v>
      </c>
      <c r="AL245" s="114">
        <f t="shared" si="980"/>
        <v>0</v>
      </c>
      <c r="AM245" s="114">
        <f t="shared" si="981"/>
        <v>0</v>
      </c>
      <c r="AN245" s="114">
        <f t="shared" si="982"/>
        <v>0</v>
      </c>
      <c r="AO245" s="114">
        <f t="shared" si="983"/>
        <v>0</v>
      </c>
      <c r="AP245" s="114">
        <f t="shared" si="984"/>
        <v>0</v>
      </c>
      <c r="AQ245" s="114">
        <f t="shared" si="985"/>
        <v>0</v>
      </c>
      <c r="AR245" s="114">
        <f t="shared" si="986"/>
        <v>0</v>
      </c>
      <c r="AS245" s="114">
        <f t="shared" si="987"/>
        <v>0</v>
      </c>
      <c r="AT245" s="114">
        <f t="shared" si="988"/>
        <v>0</v>
      </c>
      <c r="AU245" s="114">
        <f t="shared" si="989"/>
        <v>0</v>
      </c>
      <c r="AV245" s="114">
        <f t="shared" si="990"/>
        <v>0</v>
      </c>
      <c r="AW245" s="114">
        <f t="shared" si="991"/>
        <v>0</v>
      </c>
      <c r="AX245" s="114">
        <f t="shared" si="992"/>
        <v>0</v>
      </c>
      <c r="AY245" s="114">
        <f t="shared" si="993"/>
        <v>0</v>
      </c>
      <c r="AZ245" s="114">
        <f t="shared" si="994"/>
        <v>0</v>
      </c>
      <c r="BA245" s="114">
        <f t="shared" si="995"/>
        <v>0</v>
      </c>
      <c r="BB245" s="114">
        <f t="shared" si="996"/>
        <v>0</v>
      </c>
      <c r="BC245" s="114">
        <f t="shared" si="997"/>
        <v>0</v>
      </c>
      <c r="BD245" s="114">
        <f t="shared" si="998"/>
        <v>0</v>
      </c>
      <c r="BE245" s="114">
        <f t="shared" si="999"/>
        <v>0</v>
      </c>
      <c r="BF245" s="114">
        <f t="shared" si="1000"/>
        <v>0</v>
      </c>
      <c r="BG245" s="114">
        <f t="shared" si="1001"/>
        <v>0</v>
      </c>
      <c r="BH245" s="114">
        <f t="shared" si="1002"/>
        <v>0</v>
      </c>
      <c r="BI245" s="114">
        <f t="shared" si="1003"/>
        <v>0</v>
      </c>
      <c r="BJ245" s="114">
        <f t="shared" si="1004"/>
        <v>0</v>
      </c>
      <c r="BK245" s="114">
        <f t="shared" si="1005"/>
        <v>0</v>
      </c>
      <c r="BL245" s="114">
        <f t="shared" si="1006"/>
        <v>0</v>
      </c>
      <c r="BM245" s="114">
        <f t="shared" si="1007"/>
        <v>0</v>
      </c>
      <c r="BN245" s="114">
        <f t="shared" si="1008"/>
        <v>0</v>
      </c>
      <c r="BO245" s="114">
        <f t="shared" si="1009"/>
        <v>0</v>
      </c>
      <c r="BP245" s="114">
        <f t="shared" si="1010"/>
        <v>0</v>
      </c>
      <c r="BQ245" s="114">
        <f t="shared" si="1011"/>
        <v>0</v>
      </c>
      <c r="BR245" s="114">
        <f t="shared" si="1012"/>
        <v>0</v>
      </c>
      <c r="BS245" s="114">
        <f t="shared" si="1013"/>
        <v>0</v>
      </c>
      <c r="BT245" s="114">
        <f t="shared" si="1014"/>
        <v>0</v>
      </c>
      <c r="BU245" s="114">
        <f t="shared" si="1015"/>
        <v>0</v>
      </c>
      <c r="BV245" s="114">
        <f t="shared" si="1016"/>
        <v>0</v>
      </c>
      <c r="BW245" s="114">
        <f t="shared" si="1017"/>
        <v>0</v>
      </c>
      <c r="BX245" s="114">
        <f t="shared" si="1018"/>
        <v>0</v>
      </c>
      <c r="BY245" s="114">
        <f t="shared" si="1019"/>
        <v>0</v>
      </c>
      <c r="BZ245" s="114">
        <f t="shared" si="1020"/>
        <v>0</v>
      </c>
      <c r="CA245" s="114">
        <f t="shared" si="1021"/>
        <v>0</v>
      </c>
      <c r="CB245" s="114">
        <f t="shared" si="1022"/>
        <v>0</v>
      </c>
      <c r="CC245" s="114">
        <f t="shared" si="1023"/>
        <v>0</v>
      </c>
      <c r="CD245" s="114">
        <f t="shared" si="1024"/>
        <v>0</v>
      </c>
      <c r="CE245" s="114">
        <f t="shared" si="1025"/>
        <v>0</v>
      </c>
      <c r="CF245" s="114">
        <f t="shared" si="1026"/>
        <v>0</v>
      </c>
      <c r="CG245" s="114">
        <f t="shared" si="1027"/>
        <v>0</v>
      </c>
      <c r="CH245" s="114">
        <f t="shared" si="1028"/>
        <v>0</v>
      </c>
      <c r="CI245" s="114">
        <f t="shared" si="1029"/>
        <v>0</v>
      </c>
      <c r="CJ245" s="114">
        <f t="shared" si="1030"/>
        <v>0</v>
      </c>
      <c r="CK245" s="114">
        <f t="shared" si="1031"/>
        <v>0</v>
      </c>
      <c r="CL245" s="114">
        <f t="shared" si="1032"/>
        <v>0</v>
      </c>
      <c r="CM245" s="114">
        <f t="shared" si="1033"/>
        <v>0</v>
      </c>
      <c r="CN245" s="114">
        <f t="shared" si="1034"/>
        <v>0</v>
      </c>
      <c r="CO245" s="114">
        <f t="shared" si="1035"/>
        <v>0</v>
      </c>
      <c r="CP245" s="114">
        <f t="shared" si="1036"/>
        <v>0</v>
      </c>
      <c r="CQ245" s="114">
        <f t="shared" si="1037"/>
        <v>0</v>
      </c>
      <c r="CR245" s="114">
        <f t="shared" si="1038"/>
        <v>0</v>
      </c>
      <c r="CS245" s="114">
        <f t="shared" si="1039"/>
        <v>0</v>
      </c>
      <c r="CT245" s="114">
        <f t="shared" si="1040"/>
        <v>0</v>
      </c>
      <c r="CU245" s="114">
        <f t="shared" si="1041"/>
        <v>0</v>
      </c>
      <c r="CV245" s="114">
        <f t="shared" si="1042"/>
        <v>0</v>
      </c>
      <c r="CW245" s="114">
        <f t="shared" si="1043"/>
        <v>0</v>
      </c>
      <c r="CX245" s="114">
        <f t="shared" si="1044"/>
        <v>0</v>
      </c>
      <c r="CY245" s="114">
        <f t="shared" si="1045"/>
        <v>0</v>
      </c>
      <c r="CZ245" s="114">
        <f t="shared" si="1046"/>
        <v>0</v>
      </c>
      <c r="DA245" s="114">
        <f t="shared" si="1047"/>
        <v>0</v>
      </c>
    </row>
    <row r="246" spans="2:105">
      <c r="B246" s="5"/>
      <c r="M246" s="17"/>
      <c r="O246" s="17"/>
      <c r="Q246" s="17"/>
      <c r="T246" s="163">
        <f>IF(Z246&gt;0,FLOOR(MAX(T$130:T245)+1,1),T245+0.001)</f>
        <v>12.087999999999951</v>
      </c>
      <c r="U246">
        <v>117</v>
      </c>
      <c r="V246" s="110">
        <v>6</v>
      </c>
      <c r="W246" s="110"/>
      <c r="X246" s="110">
        <f t="shared" si="1048"/>
        <v>0</v>
      </c>
      <c r="Y246" s="110">
        <f t="shared" si="1049"/>
        <v>0</v>
      </c>
      <c r="Z246" s="114">
        <f t="shared" si="1050"/>
        <v>0</v>
      </c>
      <c r="AA246" s="114">
        <f t="shared" si="969"/>
        <v>0</v>
      </c>
      <c r="AB246" s="114">
        <f t="shared" si="970"/>
        <v>0</v>
      </c>
      <c r="AC246" s="114">
        <f t="shared" si="971"/>
        <v>0</v>
      </c>
      <c r="AD246" s="114">
        <f t="shared" si="972"/>
        <v>0</v>
      </c>
      <c r="AE246" s="114">
        <f t="shared" si="973"/>
        <v>0</v>
      </c>
      <c r="AF246" s="114">
        <f t="shared" si="974"/>
        <v>0</v>
      </c>
      <c r="AG246" s="114">
        <f t="shared" si="975"/>
        <v>0</v>
      </c>
      <c r="AH246" s="114">
        <f t="shared" si="976"/>
        <v>0</v>
      </c>
      <c r="AI246" s="114">
        <f t="shared" si="977"/>
        <v>0</v>
      </c>
      <c r="AJ246" s="114">
        <f t="shared" si="978"/>
        <v>0</v>
      </c>
      <c r="AK246" s="114">
        <f t="shared" si="979"/>
        <v>0</v>
      </c>
      <c r="AL246" s="114">
        <f t="shared" si="980"/>
        <v>0</v>
      </c>
      <c r="AM246" s="114">
        <f t="shared" si="981"/>
        <v>0</v>
      </c>
      <c r="AN246" s="114">
        <f t="shared" si="982"/>
        <v>0</v>
      </c>
      <c r="AO246" s="114">
        <f t="shared" si="983"/>
        <v>0</v>
      </c>
      <c r="AP246" s="114">
        <f t="shared" si="984"/>
        <v>0</v>
      </c>
      <c r="AQ246" s="114">
        <f t="shared" si="985"/>
        <v>0</v>
      </c>
      <c r="AR246" s="114">
        <f t="shared" si="986"/>
        <v>0</v>
      </c>
      <c r="AS246" s="114">
        <f t="shared" si="987"/>
        <v>0</v>
      </c>
      <c r="AT246" s="114">
        <f t="shared" si="988"/>
        <v>0</v>
      </c>
      <c r="AU246" s="114">
        <f t="shared" si="989"/>
        <v>0</v>
      </c>
      <c r="AV246" s="114">
        <f t="shared" si="990"/>
        <v>0</v>
      </c>
      <c r="AW246" s="114">
        <f t="shared" si="991"/>
        <v>0</v>
      </c>
      <c r="AX246" s="114">
        <f t="shared" si="992"/>
        <v>0</v>
      </c>
      <c r="AY246" s="114">
        <f t="shared" si="993"/>
        <v>0</v>
      </c>
      <c r="AZ246" s="114">
        <f t="shared" si="994"/>
        <v>0</v>
      </c>
      <c r="BA246" s="114">
        <f t="shared" si="995"/>
        <v>0</v>
      </c>
      <c r="BB246" s="114">
        <f t="shared" si="996"/>
        <v>0</v>
      </c>
      <c r="BC246" s="114">
        <f t="shared" si="997"/>
        <v>0</v>
      </c>
      <c r="BD246" s="114">
        <f t="shared" si="998"/>
        <v>0</v>
      </c>
      <c r="BE246" s="114">
        <f t="shared" si="999"/>
        <v>0</v>
      </c>
      <c r="BF246" s="114">
        <f t="shared" si="1000"/>
        <v>0</v>
      </c>
      <c r="BG246" s="114">
        <f t="shared" si="1001"/>
        <v>0</v>
      </c>
      <c r="BH246" s="114">
        <f t="shared" si="1002"/>
        <v>0</v>
      </c>
      <c r="BI246" s="114">
        <f t="shared" si="1003"/>
        <v>0</v>
      </c>
      <c r="BJ246" s="114">
        <f t="shared" si="1004"/>
        <v>0</v>
      </c>
      <c r="BK246" s="114">
        <f t="shared" si="1005"/>
        <v>0</v>
      </c>
      <c r="BL246" s="114">
        <f t="shared" si="1006"/>
        <v>0</v>
      </c>
      <c r="BM246" s="114">
        <f t="shared" si="1007"/>
        <v>0</v>
      </c>
      <c r="BN246" s="114">
        <f t="shared" si="1008"/>
        <v>0</v>
      </c>
      <c r="BO246" s="114">
        <f t="shared" si="1009"/>
        <v>0</v>
      </c>
      <c r="BP246" s="114">
        <f t="shared" si="1010"/>
        <v>0</v>
      </c>
      <c r="BQ246" s="114">
        <f t="shared" si="1011"/>
        <v>0</v>
      </c>
      <c r="BR246" s="114">
        <f t="shared" si="1012"/>
        <v>0</v>
      </c>
      <c r="BS246" s="114">
        <f t="shared" si="1013"/>
        <v>0</v>
      </c>
      <c r="BT246" s="114">
        <f t="shared" si="1014"/>
        <v>0</v>
      </c>
      <c r="BU246" s="114">
        <f t="shared" si="1015"/>
        <v>0</v>
      </c>
      <c r="BV246" s="114">
        <f t="shared" si="1016"/>
        <v>0</v>
      </c>
      <c r="BW246" s="114">
        <f t="shared" si="1017"/>
        <v>0</v>
      </c>
      <c r="BX246" s="114">
        <f t="shared" si="1018"/>
        <v>0</v>
      </c>
      <c r="BY246" s="114">
        <f t="shared" si="1019"/>
        <v>0</v>
      </c>
      <c r="BZ246" s="114">
        <f t="shared" si="1020"/>
        <v>0</v>
      </c>
      <c r="CA246" s="114">
        <f t="shared" si="1021"/>
        <v>0</v>
      </c>
      <c r="CB246" s="114">
        <f t="shared" si="1022"/>
        <v>0</v>
      </c>
      <c r="CC246" s="114">
        <f t="shared" si="1023"/>
        <v>0</v>
      </c>
      <c r="CD246" s="114">
        <f t="shared" si="1024"/>
        <v>0</v>
      </c>
      <c r="CE246" s="114">
        <f t="shared" si="1025"/>
        <v>0</v>
      </c>
      <c r="CF246" s="114">
        <f t="shared" si="1026"/>
        <v>0</v>
      </c>
      <c r="CG246" s="114">
        <f t="shared" si="1027"/>
        <v>0</v>
      </c>
      <c r="CH246" s="114">
        <f t="shared" si="1028"/>
        <v>0</v>
      </c>
      <c r="CI246" s="114">
        <f t="shared" si="1029"/>
        <v>0</v>
      </c>
      <c r="CJ246" s="114">
        <f t="shared" si="1030"/>
        <v>0</v>
      </c>
      <c r="CK246" s="114">
        <f t="shared" si="1031"/>
        <v>0</v>
      </c>
      <c r="CL246" s="114">
        <f t="shared" si="1032"/>
        <v>0</v>
      </c>
      <c r="CM246" s="114">
        <f t="shared" si="1033"/>
        <v>0</v>
      </c>
      <c r="CN246" s="114">
        <f t="shared" si="1034"/>
        <v>0</v>
      </c>
      <c r="CO246" s="114">
        <f t="shared" si="1035"/>
        <v>0</v>
      </c>
      <c r="CP246" s="114">
        <f t="shared" si="1036"/>
        <v>0</v>
      </c>
      <c r="CQ246" s="114">
        <f t="shared" si="1037"/>
        <v>0</v>
      </c>
      <c r="CR246" s="114">
        <f t="shared" si="1038"/>
        <v>0</v>
      </c>
      <c r="CS246" s="114">
        <f t="shared" si="1039"/>
        <v>0</v>
      </c>
      <c r="CT246" s="114">
        <f t="shared" si="1040"/>
        <v>0</v>
      </c>
      <c r="CU246" s="114">
        <f t="shared" si="1041"/>
        <v>0</v>
      </c>
      <c r="CV246" s="114">
        <f t="shared" si="1042"/>
        <v>0</v>
      </c>
      <c r="CW246" s="114">
        <f t="shared" si="1043"/>
        <v>0</v>
      </c>
      <c r="CX246" s="114">
        <f t="shared" si="1044"/>
        <v>0</v>
      </c>
      <c r="CY246" s="114">
        <f t="shared" si="1045"/>
        <v>0</v>
      </c>
      <c r="CZ246" s="114">
        <f t="shared" si="1046"/>
        <v>0</v>
      </c>
      <c r="DA246" s="114">
        <f t="shared" si="1047"/>
        <v>0</v>
      </c>
    </row>
    <row r="247" spans="2:105">
      <c r="B247" s="5"/>
      <c r="M247" s="17"/>
      <c r="O247" s="17"/>
      <c r="Q247" s="17"/>
      <c r="T247" s="163">
        <f>IF(Z247&gt;0,FLOOR(MAX(T$130:T246)+1,1),T246+0.001)</f>
        <v>12.088999999999951</v>
      </c>
      <c r="U247">
        <v>118</v>
      </c>
      <c r="V247" s="110">
        <v>6</v>
      </c>
      <c r="W247" s="110"/>
      <c r="X247" s="110">
        <f t="shared" si="1048"/>
        <v>0</v>
      </c>
      <c r="Y247" s="110">
        <f t="shared" si="1049"/>
        <v>0</v>
      </c>
      <c r="Z247" s="114">
        <f t="shared" si="1050"/>
        <v>0</v>
      </c>
      <c r="AA247" s="114">
        <f t="shared" si="969"/>
        <v>0</v>
      </c>
      <c r="AB247" s="114">
        <f t="shared" si="970"/>
        <v>0</v>
      </c>
      <c r="AC247" s="114">
        <f t="shared" si="971"/>
        <v>0</v>
      </c>
      <c r="AD247" s="114">
        <f t="shared" si="972"/>
        <v>0</v>
      </c>
      <c r="AE247" s="114">
        <f t="shared" si="973"/>
        <v>0</v>
      </c>
      <c r="AF247" s="114">
        <f t="shared" si="974"/>
        <v>0</v>
      </c>
      <c r="AG247" s="114">
        <f t="shared" si="975"/>
        <v>0</v>
      </c>
      <c r="AH247" s="114">
        <f t="shared" si="976"/>
        <v>0</v>
      </c>
      <c r="AI247" s="114">
        <f t="shared" si="977"/>
        <v>0</v>
      </c>
      <c r="AJ247" s="114">
        <f t="shared" si="978"/>
        <v>0</v>
      </c>
      <c r="AK247" s="114">
        <f t="shared" si="979"/>
        <v>0</v>
      </c>
      <c r="AL247" s="114">
        <f t="shared" si="980"/>
        <v>0</v>
      </c>
      <c r="AM247" s="114">
        <f t="shared" si="981"/>
        <v>0</v>
      </c>
      <c r="AN247" s="114">
        <f t="shared" si="982"/>
        <v>0</v>
      </c>
      <c r="AO247" s="114">
        <f t="shared" si="983"/>
        <v>0</v>
      </c>
      <c r="AP247" s="114">
        <f t="shared" si="984"/>
        <v>0</v>
      </c>
      <c r="AQ247" s="114">
        <f t="shared" si="985"/>
        <v>0</v>
      </c>
      <c r="AR247" s="114">
        <f t="shared" si="986"/>
        <v>0</v>
      </c>
      <c r="AS247" s="114">
        <f t="shared" si="987"/>
        <v>0</v>
      </c>
      <c r="AT247" s="114">
        <f t="shared" si="988"/>
        <v>0</v>
      </c>
      <c r="AU247" s="114">
        <f t="shared" si="989"/>
        <v>0</v>
      </c>
      <c r="AV247" s="114">
        <f t="shared" si="990"/>
        <v>0</v>
      </c>
      <c r="AW247" s="114">
        <f t="shared" si="991"/>
        <v>0</v>
      </c>
      <c r="AX247" s="114">
        <f t="shared" si="992"/>
        <v>0</v>
      </c>
      <c r="AY247" s="114">
        <f t="shared" si="993"/>
        <v>0</v>
      </c>
      <c r="AZ247" s="114">
        <f t="shared" si="994"/>
        <v>0</v>
      </c>
      <c r="BA247" s="114">
        <f t="shared" si="995"/>
        <v>0</v>
      </c>
      <c r="BB247" s="114">
        <f t="shared" si="996"/>
        <v>0</v>
      </c>
      <c r="BC247" s="114">
        <f t="shared" si="997"/>
        <v>0</v>
      </c>
      <c r="BD247" s="114">
        <f t="shared" si="998"/>
        <v>0</v>
      </c>
      <c r="BE247" s="114">
        <f t="shared" si="999"/>
        <v>0</v>
      </c>
      <c r="BF247" s="114">
        <f t="shared" si="1000"/>
        <v>0</v>
      </c>
      <c r="BG247" s="114">
        <f t="shared" si="1001"/>
        <v>0</v>
      </c>
      <c r="BH247" s="114">
        <f t="shared" si="1002"/>
        <v>0</v>
      </c>
      <c r="BI247" s="114">
        <f t="shared" si="1003"/>
        <v>0</v>
      </c>
      <c r="BJ247" s="114">
        <f t="shared" si="1004"/>
        <v>0</v>
      </c>
      <c r="BK247" s="114">
        <f t="shared" si="1005"/>
        <v>0</v>
      </c>
      <c r="BL247" s="114">
        <f t="shared" si="1006"/>
        <v>0</v>
      </c>
      <c r="BM247" s="114">
        <f t="shared" si="1007"/>
        <v>0</v>
      </c>
      <c r="BN247" s="114">
        <f t="shared" si="1008"/>
        <v>0</v>
      </c>
      <c r="BO247" s="114">
        <f t="shared" si="1009"/>
        <v>0</v>
      </c>
      <c r="BP247" s="114">
        <f t="shared" si="1010"/>
        <v>0</v>
      </c>
      <c r="BQ247" s="114">
        <f t="shared" si="1011"/>
        <v>0</v>
      </c>
      <c r="BR247" s="114">
        <f t="shared" si="1012"/>
        <v>0</v>
      </c>
      <c r="BS247" s="114">
        <f t="shared" si="1013"/>
        <v>0</v>
      </c>
      <c r="BT247" s="114">
        <f t="shared" si="1014"/>
        <v>0</v>
      </c>
      <c r="BU247" s="114">
        <f t="shared" si="1015"/>
        <v>0</v>
      </c>
      <c r="BV247" s="114">
        <f t="shared" si="1016"/>
        <v>0</v>
      </c>
      <c r="BW247" s="114">
        <f t="shared" si="1017"/>
        <v>0</v>
      </c>
      <c r="BX247" s="114">
        <f t="shared" si="1018"/>
        <v>0</v>
      </c>
      <c r="BY247" s="114">
        <f t="shared" si="1019"/>
        <v>0</v>
      </c>
      <c r="BZ247" s="114">
        <f t="shared" si="1020"/>
        <v>0</v>
      </c>
      <c r="CA247" s="114">
        <f t="shared" si="1021"/>
        <v>0</v>
      </c>
      <c r="CB247" s="114">
        <f t="shared" si="1022"/>
        <v>0</v>
      </c>
      <c r="CC247" s="114">
        <f t="shared" si="1023"/>
        <v>0</v>
      </c>
      <c r="CD247" s="114">
        <f t="shared" si="1024"/>
        <v>0</v>
      </c>
      <c r="CE247" s="114">
        <f t="shared" si="1025"/>
        <v>0</v>
      </c>
      <c r="CF247" s="114">
        <f t="shared" si="1026"/>
        <v>0</v>
      </c>
      <c r="CG247" s="114">
        <f t="shared" si="1027"/>
        <v>0</v>
      </c>
      <c r="CH247" s="114">
        <f t="shared" si="1028"/>
        <v>0</v>
      </c>
      <c r="CI247" s="114">
        <f t="shared" si="1029"/>
        <v>0</v>
      </c>
      <c r="CJ247" s="114">
        <f t="shared" si="1030"/>
        <v>0</v>
      </c>
      <c r="CK247" s="114">
        <f t="shared" si="1031"/>
        <v>0</v>
      </c>
      <c r="CL247" s="114">
        <f t="shared" si="1032"/>
        <v>0</v>
      </c>
      <c r="CM247" s="114">
        <f t="shared" si="1033"/>
        <v>0</v>
      </c>
      <c r="CN247" s="114">
        <f t="shared" si="1034"/>
        <v>0</v>
      </c>
      <c r="CO247" s="114">
        <f t="shared" si="1035"/>
        <v>0</v>
      </c>
      <c r="CP247" s="114">
        <f t="shared" si="1036"/>
        <v>0</v>
      </c>
      <c r="CQ247" s="114">
        <f t="shared" si="1037"/>
        <v>0</v>
      </c>
      <c r="CR247" s="114">
        <f t="shared" si="1038"/>
        <v>0</v>
      </c>
      <c r="CS247" s="114">
        <f t="shared" si="1039"/>
        <v>0</v>
      </c>
      <c r="CT247" s="114">
        <f t="shared" si="1040"/>
        <v>0</v>
      </c>
      <c r="CU247" s="114">
        <f t="shared" si="1041"/>
        <v>0</v>
      </c>
      <c r="CV247" s="114">
        <f t="shared" si="1042"/>
        <v>0</v>
      </c>
      <c r="CW247" s="114">
        <f t="shared" si="1043"/>
        <v>0</v>
      </c>
      <c r="CX247" s="114">
        <f t="shared" si="1044"/>
        <v>0</v>
      </c>
      <c r="CY247" s="114">
        <f t="shared" si="1045"/>
        <v>0</v>
      </c>
      <c r="CZ247" s="114">
        <f t="shared" si="1046"/>
        <v>0</v>
      </c>
      <c r="DA247" s="114">
        <f t="shared" si="1047"/>
        <v>0</v>
      </c>
    </row>
    <row r="248" spans="2:105">
      <c r="B248" s="5"/>
      <c r="M248" s="17"/>
      <c r="O248" s="17"/>
      <c r="Q248" s="17"/>
      <c r="T248" s="163">
        <f>IF(Z248&gt;0,FLOOR(MAX(T$130:T247)+1,1),T247+0.001)</f>
        <v>12.08999999999995</v>
      </c>
      <c r="U248">
        <v>119</v>
      </c>
      <c r="V248" s="110">
        <v>6</v>
      </c>
      <c r="W248" s="110"/>
      <c r="X248" s="110">
        <f t="shared" si="1048"/>
        <v>0</v>
      </c>
      <c r="Y248" s="110">
        <f t="shared" si="1049"/>
        <v>0</v>
      </c>
      <c r="Z248" s="114">
        <f t="shared" si="1050"/>
        <v>0</v>
      </c>
      <c r="AA248" s="114">
        <f t="shared" si="969"/>
        <v>0</v>
      </c>
      <c r="AB248" s="114">
        <f t="shared" si="970"/>
        <v>0</v>
      </c>
      <c r="AC248" s="114">
        <f t="shared" si="971"/>
        <v>0</v>
      </c>
      <c r="AD248" s="114">
        <f t="shared" si="972"/>
        <v>0</v>
      </c>
      <c r="AE248" s="114">
        <f t="shared" si="973"/>
        <v>0</v>
      </c>
      <c r="AF248" s="114">
        <f t="shared" si="974"/>
        <v>0</v>
      </c>
      <c r="AG248" s="114">
        <f t="shared" si="975"/>
        <v>0</v>
      </c>
      <c r="AH248" s="114">
        <f t="shared" si="976"/>
        <v>0</v>
      </c>
      <c r="AI248" s="114">
        <f t="shared" si="977"/>
        <v>0</v>
      </c>
      <c r="AJ248" s="114">
        <f t="shared" si="978"/>
        <v>0</v>
      </c>
      <c r="AK248" s="114">
        <f t="shared" si="979"/>
        <v>0</v>
      </c>
      <c r="AL248" s="114">
        <f t="shared" si="980"/>
        <v>0</v>
      </c>
      <c r="AM248" s="114">
        <f t="shared" si="981"/>
        <v>0</v>
      </c>
      <c r="AN248" s="114">
        <f t="shared" si="982"/>
        <v>0</v>
      </c>
      <c r="AO248" s="114">
        <f t="shared" si="983"/>
        <v>0</v>
      </c>
      <c r="AP248" s="114">
        <f t="shared" si="984"/>
        <v>0</v>
      </c>
      <c r="AQ248" s="114">
        <f t="shared" si="985"/>
        <v>0</v>
      </c>
      <c r="AR248" s="114">
        <f t="shared" si="986"/>
        <v>0</v>
      </c>
      <c r="AS248" s="114">
        <f t="shared" si="987"/>
        <v>0</v>
      </c>
      <c r="AT248" s="114">
        <f t="shared" si="988"/>
        <v>0</v>
      </c>
      <c r="AU248" s="114">
        <f t="shared" si="989"/>
        <v>0</v>
      </c>
      <c r="AV248" s="114">
        <f t="shared" si="990"/>
        <v>0</v>
      </c>
      <c r="AW248" s="114">
        <f t="shared" si="991"/>
        <v>0</v>
      </c>
      <c r="AX248" s="114">
        <f t="shared" si="992"/>
        <v>0</v>
      </c>
      <c r="AY248" s="114">
        <f t="shared" si="993"/>
        <v>0</v>
      </c>
      <c r="AZ248" s="114">
        <f t="shared" si="994"/>
        <v>0</v>
      </c>
      <c r="BA248" s="114">
        <f t="shared" si="995"/>
        <v>0</v>
      </c>
      <c r="BB248" s="114">
        <f t="shared" si="996"/>
        <v>0</v>
      </c>
      <c r="BC248" s="114">
        <f t="shared" si="997"/>
        <v>0</v>
      </c>
      <c r="BD248" s="114">
        <f t="shared" si="998"/>
        <v>0</v>
      </c>
      <c r="BE248" s="114">
        <f t="shared" si="999"/>
        <v>0</v>
      </c>
      <c r="BF248" s="114">
        <f t="shared" si="1000"/>
        <v>0</v>
      </c>
      <c r="BG248" s="114">
        <f t="shared" si="1001"/>
        <v>0</v>
      </c>
      <c r="BH248" s="114">
        <f t="shared" si="1002"/>
        <v>0</v>
      </c>
      <c r="BI248" s="114">
        <f t="shared" si="1003"/>
        <v>0</v>
      </c>
      <c r="BJ248" s="114">
        <f t="shared" si="1004"/>
        <v>0</v>
      </c>
      <c r="BK248" s="114">
        <f t="shared" si="1005"/>
        <v>0</v>
      </c>
      <c r="BL248" s="114">
        <f t="shared" si="1006"/>
        <v>0</v>
      </c>
      <c r="BM248" s="114">
        <f t="shared" si="1007"/>
        <v>0</v>
      </c>
      <c r="BN248" s="114">
        <f t="shared" si="1008"/>
        <v>0</v>
      </c>
      <c r="BO248" s="114">
        <f t="shared" si="1009"/>
        <v>0</v>
      </c>
      <c r="BP248" s="114">
        <f t="shared" si="1010"/>
        <v>0</v>
      </c>
      <c r="BQ248" s="114">
        <f t="shared" si="1011"/>
        <v>0</v>
      </c>
      <c r="BR248" s="114">
        <f t="shared" si="1012"/>
        <v>0</v>
      </c>
      <c r="BS248" s="114">
        <f t="shared" si="1013"/>
        <v>0</v>
      </c>
      <c r="BT248" s="114">
        <f t="shared" si="1014"/>
        <v>0</v>
      </c>
      <c r="BU248" s="114">
        <f t="shared" si="1015"/>
        <v>0</v>
      </c>
      <c r="BV248" s="114">
        <f t="shared" si="1016"/>
        <v>0</v>
      </c>
      <c r="BW248" s="114">
        <f t="shared" si="1017"/>
        <v>0</v>
      </c>
      <c r="BX248" s="114">
        <f t="shared" si="1018"/>
        <v>0</v>
      </c>
      <c r="BY248" s="114">
        <f t="shared" si="1019"/>
        <v>0</v>
      </c>
      <c r="BZ248" s="114">
        <f t="shared" si="1020"/>
        <v>0</v>
      </c>
      <c r="CA248" s="114">
        <f t="shared" si="1021"/>
        <v>0</v>
      </c>
      <c r="CB248" s="114">
        <f t="shared" si="1022"/>
        <v>0</v>
      </c>
      <c r="CC248" s="114">
        <f t="shared" si="1023"/>
        <v>0</v>
      </c>
      <c r="CD248" s="114">
        <f t="shared" si="1024"/>
        <v>0</v>
      </c>
      <c r="CE248" s="114">
        <f t="shared" si="1025"/>
        <v>0</v>
      </c>
      <c r="CF248" s="114">
        <f t="shared" si="1026"/>
        <v>0</v>
      </c>
      <c r="CG248" s="114">
        <f t="shared" si="1027"/>
        <v>0</v>
      </c>
      <c r="CH248" s="114">
        <f t="shared" si="1028"/>
        <v>0</v>
      </c>
      <c r="CI248" s="114">
        <f t="shared" si="1029"/>
        <v>0</v>
      </c>
      <c r="CJ248" s="114">
        <f t="shared" si="1030"/>
        <v>0</v>
      </c>
      <c r="CK248" s="114">
        <f t="shared" si="1031"/>
        <v>0</v>
      </c>
      <c r="CL248" s="114">
        <f t="shared" si="1032"/>
        <v>0</v>
      </c>
      <c r="CM248" s="114">
        <f t="shared" si="1033"/>
        <v>0</v>
      </c>
      <c r="CN248" s="114">
        <f t="shared" si="1034"/>
        <v>0</v>
      </c>
      <c r="CO248" s="114">
        <f t="shared" si="1035"/>
        <v>0</v>
      </c>
      <c r="CP248" s="114">
        <f t="shared" si="1036"/>
        <v>0</v>
      </c>
      <c r="CQ248" s="114">
        <f t="shared" si="1037"/>
        <v>0</v>
      </c>
      <c r="CR248" s="114">
        <f t="shared" si="1038"/>
        <v>0</v>
      </c>
      <c r="CS248" s="114">
        <f t="shared" si="1039"/>
        <v>0</v>
      </c>
      <c r="CT248" s="114">
        <f t="shared" si="1040"/>
        <v>0</v>
      </c>
      <c r="CU248" s="114">
        <f t="shared" si="1041"/>
        <v>0</v>
      </c>
      <c r="CV248" s="114">
        <f t="shared" si="1042"/>
        <v>0</v>
      </c>
      <c r="CW248" s="114">
        <f t="shared" si="1043"/>
        <v>0</v>
      </c>
      <c r="CX248" s="114">
        <f t="shared" si="1044"/>
        <v>0</v>
      </c>
      <c r="CY248" s="114">
        <f t="shared" si="1045"/>
        <v>0</v>
      </c>
      <c r="CZ248" s="114">
        <f t="shared" si="1046"/>
        <v>0</v>
      </c>
      <c r="DA248" s="114">
        <f t="shared" si="1047"/>
        <v>0</v>
      </c>
    </row>
    <row r="249" spans="2:105">
      <c r="B249" s="5"/>
      <c r="M249" s="17"/>
      <c r="O249" s="17"/>
      <c r="Q249" s="17"/>
      <c r="T249" s="163">
        <f>IF(Z249&gt;0,FLOOR(MAX(T$130:T248)+1,1),T248+0.001)</f>
        <v>12.09099999999995</v>
      </c>
      <c r="U249">
        <v>120</v>
      </c>
      <c r="V249" s="110">
        <v>6</v>
      </c>
      <c r="W249" s="110"/>
      <c r="X249" s="110">
        <f t="shared" si="1048"/>
        <v>0</v>
      </c>
      <c r="Y249" s="110">
        <f t="shared" si="1049"/>
        <v>0</v>
      </c>
      <c r="Z249" s="114">
        <f t="shared" si="1050"/>
        <v>0</v>
      </c>
      <c r="AA249" s="114">
        <f t="shared" si="969"/>
        <v>0</v>
      </c>
      <c r="AB249" s="114">
        <f t="shared" si="970"/>
        <v>0</v>
      </c>
      <c r="AC249" s="114">
        <f t="shared" si="971"/>
        <v>0</v>
      </c>
      <c r="AD249" s="114">
        <f t="shared" si="972"/>
        <v>0</v>
      </c>
      <c r="AE249" s="114">
        <f t="shared" si="973"/>
        <v>0</v>
      </c>
      <c r="AF249" s="114">
        <f t="shared" si="974"/>
        <v>0</v>
      </c>
      <c r="AG249" s="114">
        <f t="shared" si="975"/>
        <v>0</v>
      </c>
      <c r="AH249" s="114">
        <f t="shared" si="976"/>
        <v>0</v>
      </c>
      <c r="AI249" s="114">
        <f t="shared" si="977"/>
        <v>0</v>
      </c>
      <c r="AJ249" s="114">
        <f t="shared" si="978"/>
        <v>0</v>
      </c>
      <c r="AK249" s="114">
        <f t="shared" si="979"/>
        <v>0</v>
      </c>
      <c r="AL249" s="114">
        <f t="shared" si="980"/>
        <v>0</v>
      </c>
      <c r="AM249" s="114">
        <f t="shared" si="981"/>
        <v>0</v>
      </c>
      <c r="AN249" s="114">
        <f t="shared" si="982"/>
        <v>0</v>
      </c>
      <c r="AO249" s="114">
        <f t="shared" si="983"/>
        <v>0</v>
      </c>
      <c r="AP249" s="114">
        <f t="shared" si="984"/>
        <v>0</v>
      </c>
      <c r="AQ249" s="114">
        <f t="shared" si="985"/>
        <v>0</v>
      </c>
      <c r="AR249" s="114">
        <f t="shared" si="986"/>
        <v>0</v>
      </c>
      <c r="AS249" s="114">
        <f t="shared" si="987"/>
        <v>0</v>
      </c>
      <c r="AT249" s="114">
        <f t="shared" si="988"/>
        <v>0</v>
      </c>
      <c r="AU249" s="114">
        <f t="shared" si="989"/>
        <v>0</v>
      </c>
      <c r="AV249" s="114">
        <f t="shared" si="990"/>
        <v>0</v>
      </c>
      <c r="AW249" s="114">
        <f t="shared" si="991"/>
        <v>0</v>
      </c>
      <c r="AX249" s="114">
        <f t="shared" si="992"/>
        <v>0</v>
      </c>
      <c r="AY249" s="114">
        <f t="shared" si="993"/>
        <v>0</v>
      </c>
      <c r="AZ249" s="114">
        <f t="shared" si="994"/>
        <v>0</v>
      </c>
      <c r="BA249" s="114">
        <f t="shared" si="995"/>
        <v>0</v>
      </c>
      <c r="BB249" s="114">
        <f t="shared" si="996"/>
        <v>0</v>
      </c>
      <c r="BC249" s="114">
        <f t="shared" si="997"/>
        <v>0</v>
      </c>
      <c r="BD249" s="114">
        <f t="shared" si="998"/>
        <v>0</v>
      </c>
      <c r="BE249" s="114">
        <f t="shared" si="999"/>
        <v>0</v>
      </c>
      <c r="BF249" s="114">
        <f t="shared" si="1000"/>
        <v>0</v>
      </c>
      <c r="BG249" s="114">
        <f t="shared" si="1001"/>
        <v>0</v>
      </c>
      <c r="BH249" s="114">
        <f t="shared" si="1002"/>
        <v>0</v>
      </c>
      <c r="BI249" s="114">
        <f t="shared" si="1003"/>
        <v>0</v>
      </c>
      <c r="BJ249" s="114">
        <f t="shared" si="1004"/>
        <v>0</v>
      </c>
      <c r="BK249" s="114">
        <f t="shared" si="1005"/>
        <v>0</v>
      </c>
      <c r="BL249" s="114">
        <f t="shared" si="1006"/>
        <v>0</v>
      </c>
      <c r="BM249" s="114">
        <f t="shared" si="1007"/>
        <v>0</v>
      </c>
      <c r="BN249" s="114">
        <f t="shared" si="1008"/>
        <v>0</v>
      </c>
      <c r="BO249" s="114">
        <f t="shared" si="1009"/>
        <v>0</v>
      </c>
      <c r="BP249" s="114">
        <f t="shared" si="1010"/>
        <v>0</v>
      </c>
      <c r="BQ249" s="114">
        <f t="shared" si="1011"/>
        <v>0</v>
      </c>
      <c r="BR249" s="114">
        <f t="shared" si="1012"/>
        <v>0</v>
      </c>
      <c r="BS249" s="114">
        <f t="shared" si="1013"/>
        <v>0</v>
      </c>
      <c r="BT249" s="114">
        <f t="shared" si="1014"/>
        <v>0</v>
      </c>
      <c r="BU249" s="114">
        <f t="shared" si="1015"/>
        <v>0</v>
      </c>
      <c r="BV249" s="114">
        <f t="shared" si="1016"/>
        <v>0</v>
      </c>
      <c r="BW249" s="114">
        <f t="shared" si="1017"/>
        <v>0</v>
      </c>
      <c r="BX249" s="114">
        <f t="shared" si="1018"/>
        <v>0</v>
      </c>
      <c r="BY249" s="114">
        <f t="shared" si="1019"/>
        <v>0</v>
      </c>
      <c r="BZ249" s="114">
        <f t="shared" si="1020"/>
        <v>0</v>
      </c>
      <c r="CA249" s="114">
        <f t="shared" si="1021"/>
        <v>0</v>
      </c>
      <c r="CB249" s="114">
        <f t="shared" si="1022"/>
        <v>0</v>
      </c>
      <c r="CC249" s="114">
        <f t="shared" si="1023"/>
        <v>0</v>
      </c>
      <c r="CD249" s="114">
        <f t="shared" si="1024"/>
        <v>0</v>
      </c>
      <c r="CE249" s="114">
        <f t="shared" si="1025"/>
        <v>0</v>
      </c>
      <c r="CF249" s="114">
        <f t="shared" si="1026"/>
        <v>0</v>
      </c>
      <c r="CG249" s="114">
        <f t="shared" si="1027"/>
        <v>0</v>
      </c>
      <c r="CH249" s="114">
        <f t="shared" si="1028"/>
        <v>0</v>
      </c>
      <c r="CI249" s="114">
        <f t="shared" si="1029"/>
        <v>0</v>
      </c>
      <c r="CJ249" s="114">
        <f t="shared" si="1030"/>
        <v>0</v>
      </c>
      <c r="CK249" s="114">
        <f t="shared" si="1031"/>
        <v>0</v>
      </c>
      <c r="CL249" s="114">
        <f t="shared" si="1032"/>
        <v>0</v>
      </c>
      <c r="CM249" s="114">
        <f t="shared" si="1033"/>
        <v>0</v>
      </c>
      <c r="CN249" s="114">
        <f t="shared" si="1034"/>
        <v>0</v>
      </c>
      <c r="CO249" s="114">
        <f t="shared" si="1035"/>
        <v>0</v>
      </c>
      <c r="CP249" s="114">
        <f t="shared" si="1036"/>
        <v>0</v>
      </c>
      <c r="CQ249" s="114">
        <f t="shared" si="1037"/>
        <v>0</v>
      </c>
      <c r="CR249" s="114">
        <f t="shared" si="1038"/>
        <v>0</v>
      </c>
      <c r="CS249" s="114">
        <f t="shared" si="1039"/>
        <v>0</v>
      </c>
      <c r="CT249" s="114">
        <f t="shared" si="1040"/>
        <v>0</v>
      </c>
      <c r="CU249" s="114">
        <f t="shared" si="1041"/>
        <v>0</v>
      </c>
      <c r="CV249" s="114">
        <f t="shared" si="1042"/>
        <v>0</v>
      </c>
      <c r="CW249" s="114">
        <f t="shared" si="1043"/>
        <v>0</v>
      </c>
      <c r="CX249" s="114">
        <f t="shared" si="1044"/>
        <v>0</v>
      </c>
      <c r="CY249" s="114">
        <f t="shared" si="1045"/>
        <v>0</v>
      </c>
      <c r="CZ249" s="114">
        <f t="shared" si="1046"/>
        <v>0</v>
      </c>
      <c r="DA249" s="114">
        <f t="shared" si="1047"/>
        <v>0</v>
      </c>
    </row>
    <row r="250" spans="2:105">
      <c r="B250" s="15"/>
      <c r="T250" s="163">
        <f>IF(Z250&gt;0,FLOOR(MAX(T$130:T249)+1,1),T249+0.001)</f>
        <v>12.091999999999949</v>
      </c>
      <c r="U250">
        <v>121</v>
      </c>
      <c r="V250" s="110">
        <v>7</v>
      </c>
      <c r="W250" s="110"/>
      <c r="X250" s="110">
        <f>B12</f>
        <v>0</v>
      </c>
      <c r="Y250" s="110">
        <f>IF(KOHILASKENTA!R40&gt;0,KOHILASKENTA!R40,KOHILASKENTA!R51)</f>
        <v>0</v>
      </c>
      <c r="Z250" s="114">
        <f>FLOOR(KOHILASKENTA!U27,0.5)</f>
        <v>0</v>
      </c>
      <c r="AA250" s="110">
        <f>IF(KOHILASKENTA!W27&gt;0,"L",IF(KOHILASKENTA!X27&gt;0,"R",0))</f>
        <v>0</v>
      </c>
      <c r="AB250" s="110">
        <f>FLOOR(IF(KOHILASKENTA!V40&gt;0,KOHILASKENTA!X40,KOHILASKENTA!X51),0.5)</f>
        <v>0</v>
      </c>
      <c r="AC250" s="115">
        <f>IF(KOHILASKENTA!Y12+KOHILASKENTA!Z12&gt;0,"F",IF(KOHILASKENTA!W27+KOHILASKENTA!X27-KOHILASKENTA!AD12=1,"S",0))</f>
        <v>0</v>
      </c>
      <c r="AD250" s="114">
        <f>FLOOR(KOHILASKENTA!Y27,0.5)</f>
        <v>0</v>
      </c>
      <c r="AE250" s="110">
        <f>IF(KOHILASKENTA!AA27&gt;0,"L",IF(KOHILASKENTA!AB27&gt;0,"R",0))</f>
        <v>0</v>
      </c>
      <c r="AF250" s="110">
        <f>FLOOR(IF(KOHILASKENTA!Z40&gt;0,KOHILASKENTA!AB40,KOHILASKENTA!AB51),0.5)</f>
        <v>0</v>
      </c>
      <c r="AG250" s="115">
        <f>IF(KOHILASKENTA!AC12+KOHILASKENTA!AD12&gt;0,"F",IF(KOHILASKENTA!AA27+KOHILASKENTA!AB27-KOHILASKENTA!Y12-KOHILASKENTA!AH12=1,"S",0))</f>
        <v>0</v>
      </c>
      <c r="AH250" s="114">
        <f>FLOOR(KOHILASKENTA!AC27,0.5)</f>
        <v>0</v>
      </c>
      <c r="AI250" s="110">
        <f>IF(KOHILASKENTA!AE27&gt;0,"L",IF(KOHILASKENTA!AF27&gt;0,"R",0))</f>
        <v>0</v>
      </c>
      <c r="AJ250" s="110">
        <f>FLOOR(IF(KOHILASKENTA!AD40&gt;0,KOHILASKENTA!AF40,KOHILASKENTA!AF51),0.5)</f>
        <v>0</v>
      </c>
      <c r="AK250" s="115">
        <f>IF(KOHILASKENTA!AG12+KOHILASKENTA!AH12&gt;0,"F",IF(KOHILASKENTA!AE27+KOHILASKENTA!AF27-KOHILASKENTA!AC12-KOHILASKENTA!AL12=1,"S",0))</f>
        <v>0</v>
      </c>
      <c r="AL250" s="114">
        <f>FLOOR(KOHILASKENTA!AG27,0.5)</f>
        <v>0</v>
      </c>
      <c r="AM250" s="110">
        <f>IF(KOHILASKENTA!AI27&gt;0,"L",IF(KOHILASKENTA!AJ27&gt;0,"R",0))</f>
        <v>0</v>
      </c>
      <c r="AN250" s="110">
        <f>FLOOR(IF(KOHILASKENTA!AH40&gt;0,KOHILASKENTA!AJ40,KOHILASKENTA!AJ51),0.5)</f>
        <v>0</v>
      </c>
      <c r="AO250" s="115">
        <f>IF(KOHILASKENTA!AK12+KOHILASKENTA!AL12&gt;0,"F",IF(KOHILASKENTA!AI27+KOHILASKENTA!AJ27-KOHILASKENTA!AG12-KOHILASKENTA!AP12=1,"S",0))</f>
        <v>0</v>
      </c>
      <c r="AP250" s="114">
        <f>FLOOR(KOHILASKENTA!AK27,0.5)</f>
        <v>0</v>
      </c>
      <c r="AQ250" s="110">
        <f>IF(KOHILASKENTA!AM27&gt;0,"L",IF(KOHILASKENTA!AN27&gt;0,"R",0))</f>
        <v>0</v>
      </c>
      <c r="AR250" s="110">
        <f>FLOOR(IF(KOHILASKENTA!AL40&gt;0,KOHILASKENTA!AN40,KOHILASKENTA!AN51),0.5)</f>
        <v>0</v>
      </c>
      <c r="AS250" s="115">
        <f>IF(KOHILASKENTA!AO12+KOHILASKENTA!AP12&gt;0,"F",IF(KOHILASKENTA!AM27+KOHILASKENTA!AN27-KOHILASKENTA!AK12-KOHILASKENTA!AT12=1,"S",0))</f>
        <v>0</v>
      </c>
      <c r="AT250" s="114">
        <f>FLOOR(KOHILASKENTA!AO27,0.5)</f>
        <v>0</v>
      </c>
      <c r="AU250" s="110">
        <f>IF(KOHILASKENTA!AQ27&gt;0,"L",IF(KOHILASKENTA!AR27&gt;0,"R",0))</f>
        <v>0</v>
      </c>
      <c r="AV250" s="110">
        <f>FLOOR(IF(KOHILASKENTA!AP40&gt;0,KOHILASKENTA!AR40,KOHILASKENTA!AR51),0.5)</f>
        <v>0</v>
      </c>
      <c r="AW250" s="115">
        <f>IF(KOHILASKENTA!AS12+KOHILASKENTA!AT12&gt;0,"F",IF(KOHILASKENTA!AQ27+KOHILASKENTA!AR27-KOHILASKENTA!AO12-KOHILASKENTA!AX12=1,"S",0))</f>
        <v>0</v>
      </c>
      <c r="AX250" s="114">
        <f>FLOOR(KOHILASKENTA!AS27,0.5)</f>
        <v>0</v>
      </c>
      <c r="AY250" s="110">
        <f>IF(KOHILASKENTA!AU27&gt;0,"L",IF(KOHILASKENTA!AV27&gt;0,"R",0))</f>
        <v>0</v>
      </c>
      <c r="AZ250" s="110">
        <f>FLOOR(IF(KOHILASKENTA!AT40&gt;0,KOHILASKENTA!AV40,KOHILASKENTA!AV51),0.5)</f>
        <v>0</v>
      </c>
      <c r="BA250" s="115">
        <f>IF(KOHILASKENTA!AW12+KOHILASKENTA!AX12&gt;0,"F",IF(KOHILASKENTA!AU27+KOHILASKENTA!AV27-KOHILASKENTA!AS12-KOHILASKENTA!BB12=1,"S",0))</f>
        <v>0</v>
      </c>
      <c r="BB250" s="114">
        <f>FLOOR(KOHILASKENTA!AW27,0.5)</f>
        <v>0</v>
      </c>
      <c r="BC250" s="110">
        <f>IF(KOHILASKENTA!AY27&gt;0,"L",IF(KOHILASKENTA!AZ27&gt;0,"R",0))</f>
        <v>0</v>
      </c>
      <c r="BD250" s="110">
        <f>FLOOR(IF(KOHILASKENTA!AX40&gt;0,KOHILASKENTA!AZ40,KOHILASKENTA!AZ51),0.5)</f>
        <v>0</v>
      </c>
      <c r="BE250" s="115">
        <f>IF(KOHILASKENTA!BA12+KOHILASKENTA!BB12&gt;0,"F",IF(KOHILASKENTA!AY27+KOHILASKENTA!AZ27-KOHILASKENTA!AW12-KOHILASKENTA!BF12=1,"S",0))</f>
        <v>0</v>
      </c>
      <c r="BF250" s="114">
        <f>FLOOR(KOHILASKENTA!BA27,0.5)</f>
        <v>0</v>
      </c>
      <c r="BG250" s="110">
        <f>IF(KOHILASKENTA!BC27&gt;0,"L",IF(KOHILASKENTA!BD27&gt;0,"R",0))</f>
        <v>0</v>
      </c>
      <c r="BH250" s="110">
        <f>FLOOR(IF(KOHILASKENTA!BB40&gt;0,KOHILASKENTA!BD40,KOHILASKENTA!BD51),0.5)</f>
        <v>0</v>
      </c>
      <c r="BI250" s="115">
        <f>IF(KOHILASKENTA!BE12+KOHILASKENTA!BF12&gt;0,"F",IF(KOHILASKENTA!BC27+KOHILASKENTA!BD27-KOHILASKENTA!BA12-KOHILASKENTA!BJ12=1,"S",0))</f>
        <v>0</v>
      </c>
      <c r="BJ250" s="114">
        <f>FLOOR(KOHILASKENTA!BE27,0.5)</f>
        <v>0</v>
      </c>
      <c r="BK250" s="110">
        <f>IF(KOHILASKENTA!BG27&gt;0,"L",IF(KOHILASKENTA!BH27&gt;0,"R",0))</f>
        <v>0</v>
      </c>
      <c r="BL250" s="110">
        <f>FLOOR(IF(KOHILASKENTA!BF40&gt;0,KOHILASKENTA!BH40,KOHILASKENTA!BH51),0.5)</f>
        <v>0</v>
      </c>
      <c r="BM250" s="115">
        <f>IF(KOHILASKENTA!BI12+KOHILASKENTA!BJ12&gt;0,"F",IF(KOHILASKENTA!BG27+KOHILASKENTA!BH27-KOHILASKENTA!BE12-KOHILASKENTA!BN12=1,"S",0))</f>
        <v>0</v>
      </c>
      <c r="BN250" s="114">
        <f>FLOOR(KOHILASKENTA!BI27,0.5)</f>
        <v>0</v>
      </c>
      <c r="BO250" s="110">
        <f>IF(KOHILASKENTA!BK27&gt;0,"L",IF(KOHILASKENTA!BL27&gt;0,"R",0))</f>
        <v>0</v>
      </c>
      <c r="BP250" s="110">
        <f>FLOOR(IF(KOHILASKENTA!BJ40&gt;0,KOHILASKENTA!BL40,KOHILASKENTA!BL51),0.5)</f>
        <v>0</v>
      </c>
      <c r="BQ250" s="115">
        <f>IF(KOHILASKENTA!BM12+KOHILASKENTA!BN12&gt;0,"F",IF(KOHILASKENTA!BK27+KOHILASKENTA!BL27-KOHILASKENTA!BI12-KOHILASKENTA!BR12=1,"S",0))</f>
        <v>0</v>
      </c>
      <c r="BR250" s="114">
        <f>FLOOR(KOHILASKENTA!BM27,0.5)</f>
        <v>0</v>
      </c>
      <c r="BS250" s="110">
        <f>IF(KOHILASKENTA!BO27&gt;0,"L",IF(KOHILASKENTA!BP27&gt;0,"R",0))</f>
        <v>0</v>
      </c>
      <c r="BT250" s="110">
        <f>FLOOR(IF(KOHILASKENTA!BN40&gt;0,KOHILASKENTA!BP40,KOHILASKENTA!BP51),0.5)</f>
        <v>0</v>
      </c>
      <c r="BU250" s="115">
        <f>IF(KOHILASKENTA!BQ12+KOHILASKENTA!BR12&gt;0,"F",IF(KOHILASKENTA!BO27+KOHILASKENTA!BP27-KOHILASKENTA!BM12-KOHILASKENTA!BV12=1,"S",0))</f>
        <v>0</v>
      </c>
      <c r="BV250" s="114">
        <f>FLOOR(KOHILASKENTA!BQ27,0.5)</f>
        <v>0</v>
      </c>
      <c r="BW250" s="110">
        <f>IF(KOHILASKENTA!BS27&gt;0,"L",IF(KOHILASKENTA!BT27&gt;0,"R",0))</f>
        <v>0</v>
      </c>
      <c r="BX250" s="110">
        <f>FLOOR(IF(KOHILASKENTA!BR40&gt;0,KOHILASKENTA!BT40,KOHILASKENTA!BT51),0.5)</f>
        <v>0</v>
      </c>
      <c r="BY250" s="115">
        <f>IF(KOHILASKENTA!BU12+KOHILASKENTA!BV12&gt;0,"F",IF(KOHILASKENTA!BS27+KOHILASKENTA!BT27-KOHILASKENTA!BQ12-KOHILASKENTA!BZ12=1,"S",0))</f>
        <v>0</v>
      </c>
      <c r="BZ250" s="114">
        <f>FLOOR(KOHILASKENTA!BU27,0.5)</f>
        <v>0</v>
      </c>
      <c r="CA250" s="110">
        <f>IF(KOHILASKENTA!BW27&gt;0,"L",IF(KOHILASKENTA!BX27&gt;0,"R",0))</f>
        <v>0</v>
      </c>
      <c r="CB250" s="110">
        <f>FLOOR(IF(KOHILASKENTA!BV40&gt;0,KOHILASKENTA!BX40,KOHILASKENTA!BX51),0.5)</f>
        <v>0</v>
      </c>
      <c r="CC250" s="115">
        <f>IF(KOHILASKENTA!BY12+KOHILASKENTA!BZ12&gt;0,"F",IF(KOHILASKENTA!BW27+KOHILASKENTA!BX27-KOHILASKENTA!BU12-KOHILASKENTA!CD12=1,"S",0))</f>
        <v>0</v>
      </c>
      <c r="CD250" s="114">
        <f>FLOOR(KOHILASKENTA!BY27,0.5)</f>
        <v>0</v>
      </c>
      <c r="CE250" s="110">
        <f>IF(KOHILASKENTA!CA27&gt;0,"L",IF(KOHILASKENTA!CB27&gt;0,"R",0))</f>
        <v>0</v>
      </c>
      <c r="CF250" s="110">
        <f>FLOOR(IF(KOHILASKENTA!BZ40&gt;0,KOHILASKENTA!CB40,KOHILASKENTA!CB51),0.5)</f>
        <v>0</v>
      </c>
      <c r="CG250" s="115">
        <f>IF(KOHILASKENTA!CC12+KOHILASKENTA!CD12&gt;0,"F",IF(KOHILASKENTA!CA27+KOHILASKENTA!CB27-KOHILASKENTA!BY12-KOHILASKENTA!CH12=1,"S",0))</f>
        <v>0</v>
      </c>
      <c r="CH250" s="114">
        <f>FLOOR(KOHILASKENTA!CC27,0.5)</f>
        <v>0</v>
      </c>
      <c r="CI250" s="110">
        <f>IF(KOHILASKENTA!CE27&gt;0,"L",IF(KOHILASKENTA!CF27&gt;0,"R",0))</f>
        <v>0</v>
      </c>
      <c r="CJ250" s="110">
        <f>FLOOR(IF(KOHILASKENTA!CD40&gt;0,KOHILASKENTA!CF40,KOHILASKENTA!CF51),0.5)</f>
        <v>0</v>
      </c>
      <c r="CK250" s="115">
        <f>IF(KOHILASKENTA!CG12+KOHILASKENTA!CH12&gt;0,"F",IF(KOHILASKENTA!CE27+KOHILASKENTA!CF27-KOHILASKENTA!CC12-KOHILASKENTA!CL12=1,"S",0))</f>
        <v>0</v>
      </c>
      <c r="CL250" s="114">
        <f>FLOOR(KOHILASKENTA!CG27,0.5)</f>
        <v>0</v>
      </c>
      <c r="CM250" s="110">
        <f>IF(KOHILASKENTA!CI27&gt;0,"L",IF(KOHILASKENTA!CJ27&gt;0,"R",0))</f>
        <v>0</v>
      </c>
      <c r="CN250" s="110">
        <f>FLOOR(IF(KOHILASKENTA!CH40&gt;0,KOHILASKENTA!CJ40,KOHILASKENTA!CJ51),0.5)</f>
        <v>0</v>
      </c>
      <c r="CO250" s="115">
        <f>IF(KOHILASKENTA!CK12+KOHILASKENTA!CL12&gt;0,"F",IF(KOHILASKENTA!CI27+KOHILASKENTA!CJ27-KOHILASKENTA!CG12-KOHILASKENTA!CP12=1,"S",0))</f>
        <v>0</v>
      </c>
      <c r="CP250" s="114">
        <f>FLOOR(KOHILASKENTA!CK27,0.5)</f>
        <v>0</v>
      </c>
      <c r="CQ250" s="110">
        <f>IF(KOHILASKENTA!CM27&gt;0,"L",IF(KOHILASKENTA!CN27&gt;0,"R",0))</f>
        <v>0</v>
      </c>
      <c r="CR250" s="110">
        <f>FLOOR(IF(KOHILASKENTA!CL40&gt;0,KOHILASKENTA!CN40,KOHILASKENTA!CN51),0.5)</f>
        <v>0</v>
      </c>
      <c r="CS250" s="115">
        <f>IF(KOHILASKENTA!CO12+KOHILASKENTA!CP12&gt;0,"F",IF(KOHILASKENTA!CM27+KOHILASKENTA!CN27-KOHILASKENTA!CK12-KOHILASKENTA!CT12=1,"S",0))</f>
        <v>0</v>
      </c>
      <c r="CT250" s="114">
        <f>FLOOR(KOHILASKENTA!CO27,0.5)</f>
        <v>0</v>
      </c>
      <c r="CU250" s="110">
        <f>IF(KOHILASKENTA!CQ27&gt;0,"L",IF(KOHILASKENTA!CR27&gt;0,"R",0))</f>
        <v>0</v>
      </c>
      <c r="CV250" s="110">
        <f>FLOOR(IF(KOHILASKENTA!CP40&gt;0,KOHILASKENTA!CR40,KOHILASKENTA!CR51),0.5)</f>
        <v>0</v>
      </c>
      <c r="CW250" s="115">
        <f>IF(KOHILASKENTA!CS12+KOHILASKENTA!CT12&gt;0,"F",IF(KOHILASKENTA!CQ27+KOHILASKENTA!CR27-KOHILASKENTA!CO12-KOHILASKENTA!CX12=1,"S",0))</f>
        <v>0</v>
      </c>
      <c r="CX250" s="114">
        <f>FLOOR(KOHILASKENTA!CS27,0.5)</f>
        <v>0</v>
      </c>
      <c r="CY250" s="110">
        <f>IF(KOHILASKENTA!CU27&gt;0,"L",IF(KOHILASKENTA!CV27&gt;0,"R",0))</f>
        <v>0</v>
      </c>
      <c r="CZ250" s="110">
        <f>IF(KOHILASKENTA!CT40&gt;0,KOHILASKENTA!CV40,KOHILASKENTA!CV51)</f>
        <v>0</v>
      </c>
      <c r="DA250" s="115">
        <f>IF(KOHILASKENTA!CW12+KOHILASKENTA!CX12&gt;0,"F",IF(KOHILASKENTA!CU27+KOHILASKENTA!CV27-KOHILASKENTA!CS12-KOHILASKENTA!DB12=1,"S",0))</f>
        <v>0</v>
      </c>
    </row>
    <row r="251" spans="2:105">
      <c r="B251" s="5"/>
      <c r="M251" s="17"/>
      <c r="O251" s="17"/>
      <c r="Q251" s="17"/>
      <c r="T251" s="163">
        <f>IF(Z251&gt;0,FLOOR(MAX(T$130:T250)+1,1),T250+0.001)</f>
        <v>12.092999999999948</v>
      </c>
      <c r="U251">
        <v>122</v>
      </c>
      <c r="V251" s="110">
        <v>7</v>
      </c>
      <c r="W251" s="110"/>
      <c r="X251" s="110">
        <f>IF(Y251&gt;0,X250,0)</f>
        <v>0</v>
      </c>
      <c r="Y251" s="110">
        <f>IF(Z251&gt;0,Y250,0)</f>
        <v>0</v>
      </c>
      <c r="Z251" s="114">
        <f>AD250</f>
        <v>0</v>
      </c>
      <c r="AA251" s="114">
        <f t="shared" ref="AA251:AA269" si="1051">AE250</f>
        <v>0</v>
      </c>
      <c r="AB251" s="114">
        <f t="shared" ref="AB251:AB269" si="1052">AF250</f>
        <v>0</v>
      </c>
      <c r="AC251" s="114">
        <f t="shared" ref="AC251:AC269" si="1053">AG250</f>
        <v>0</v>
      </c>
      <c r="AD251" s="114">
        <f t="shared" ref="AD251:AD269" si="1054">AH250</f>
        <v>0</v>
      </c>
      <c r="AE251" s="114">
        <f t="shared" ref="AE251:AE269" si="1055">AI250</f>
        <v>0</v>
      </c>
      <c r="AF251" s="114">
        <f t="shared" ref="AF251:AF269" si="1056">AJ250</f>
        <v>0</v>
      </c>
      <c r="AG251" s="114">
        <f t="shared" ref="AG251:AG269" si="1057">AK250</f>
        <v>0</v>
      </c>
      <c r="AH251" s="114">
        <f t="shared" ref="AH251:AH269" si="1058">AL250</f>
        <v>0</v>
      </c>
      <c r="AI251" s="114">
        <f t="shared" ref="AI251:AI269" si="1059">AM250</f>
        <v>0</v>
      </c>
      <c r="AJ251" s="114">
        <f t="shared" ref="AJ251:AJ269" si="1060">AN250</f>
        <v>0</v>
      </c>
      <c r="AK251" s="114">
        <f t="shared" ref="AK251:AK269" si="1061">AO250</f>
        <v>0</v>
      </c>
      <c r="AL251" s="114">
        <f t="shared" ref="AL251:AL269" si="1062">AP250</f>
        <v>0</v>
      </c>
      <c r="AM251" s="114">
        <f t="shared" ref="AM251:AM269" si="1063">AQ250</f>
        <v>0</v>
      </c>
      <c r="AN251" s="114">
        <f t="shared" ref="AN251:AN269" si="1064">AR250</f>
        <v>0</v>
      </c>
      <c r="AO251" s="114">
        <f t="shared" ref="AO251:AO269" si="1065">AS250</f>
        <v>0</v>
      </c>
      <c r="AP251" s="114">
        <f t="shared" ref="AP251:AP269" si="1066">AT250</f>
        <v>0</v>
      </c>
      <c r="AQ251" s="114">
        <f t="shared" ref="AQ251:AQ269" si="1067">AU250</f>
        <v>0</v>
      </c>
      <c r="AR251" s="114">
        <f t="shared" ref="AR251:AR269" si="1068">AV250</f>
        <v>0</v>
      </c>
      <c r="AS251" s="114">
        <f t="shared" ref="AS251:AS269" si="1069">AW250</f>
        <v>0</v>
      </c>
      <c r="AT251" s="114">
        <f t="shared" ref="AT251:AT269" si="1070">AX250</f>
        <v>0</v>
      </c>
      <c r="AU251" s="114">
        <f t="shared" ref="AU251:AU269" si="1071">AY250</f>
        <v>0</v>
      </c>
      <c r="AV251" s="114">
        <f t="shared" ref="AV251:AV269" si="1072">AZ250</f>
        <v>0</v>
      </c>
      <c r="AW251" s="114">
        <f t="shared" ref="AW251:AW269" si="1073">BA250</f>
        <v>0</v>
      </c>
      <c r="AX251" s="114">
        <f t="shared" ref="AX251:AX269" si="1074">BB250</f>
        <v>0</v>
      </c>
      <c r="AY251" s="114">
        <f t="shared" ref="AY251:AY269" si="1075">BC250</f>
        <v>0</v>
      </c>
      <c r="AZ251" s="114">
        <f t="shared" ref="AZ251:AZ269" si="1076">BD250</f>
        <v>0</v>
      </c>
      <c r="BA251" s="114">
        <f t="shared" ref="BA251:BA269" si="1077">BE250</f>
        <v>0</v>
      </c>
      <c r="BB251" s="114">
        <f t="shared" ref="BB251:BB269" si="1078">BF250</f>
        <v>0</v>
      </c>
      <c r="BC251" s="114">
        <f t="shared" ref="BC251:BC269" si="1079">BG250</f>
        <v>0</v>
      </c>
      <c r="BD251" s="114">
        <f t="shared" ref="BD251:BD269" si="1080">BH250</f>
        <v>0</v>
      </c>
      <c r="BE251" s="114">
        <f t="shared" ref="BE251:BE269" si="1081">BI250</f>
        <v>0</v>
      </c>
      <c r="BF251" s="114">
        <f t="shared" ref="BF251:BF269" si="1082">BJ250</f>
        <v>0</v>
      </c>
      <c r="BG251" s="114">
        <f t="shared" ref="BG251:BG269" si="1083">BK250</f>
        <v>0</v>
      </c>
      <c r="BH251" s="114">
        <f t="shared" ref="BH251:BH269" si="1084">BL250</f>
        <v>0</v>
      </c>
      <c r="BI251" s="114">
        <f t="shared" ref="BI251:BI269" si="1085">BM250</f>
        <v>0</v>
      </c>
      <c r="BJ251" s="114">
        <f t="shared" ref="BJ251:BJ269" si="1086">BN250</f>
        <v>0</v>
      </c>
      <c r="BK251" s="114">
        <f t="shared" ref="BK251:BK269" si="1087">BO250</f>
        <v>0</v>
      </c>
      <c r="BL251" s="114">
        <f t="shared" ref="BL251:BL269" si="1088">BP250</f>
        <v>0</v>
      </c>
      <c r="BM251" s="114">
        <f t="shared" ref="BM251:BM269" si="1089">BQ250</f>
        <v>0</v>
      </c>
      <c r="BN251" s="114">
        <f t="shared" ref="BN251:BN269" si="1090">BR250</f>
        <v>0</v>
      </c>
      <c r="BO251" s="114">
        <f t="shared" ref="BO251:BO269" si="1091">BS250</f>
        <v>0</v>
      </c>
      <c r="BP251" s="114">
        <f t="shared" ref="BP251:BP269" si="1092">BT250</f>
        <v>0</v>
      </c>
      <c r="BQ251" s="114">
        <f t="shared" ref="BQ251:BQ269" si="1093">BU250</f>
        <v>0</v>
      </c>
      <c r="BR251" s="114">
        <f t="shared" ref="BR251:BR269" si="1094">BV250</f>
        <v>0</v>
      </c>
      <c r="BS251" s="114">
        <f t="shared" ref="BS251:BS269" si="1095">BW250</f>
        <v>0</v>
      </c>
      <c r="BT251" s="114">
        <f t="shared" ref="BT251:BT269" si="1096">BX250</f>
        <v>0</v>
      </c>
      <c r="BU251" s="114">
        <f t="shared" ref="BU251:BU269" si="1097">BY250</f>
        <v>0</v>
      </c>
      <c r="BV251" s="114">
        <f t="shared" ref="BV251:BV269" si="1098">BZ250</f>
        <v>0</v>
      </c>
      <c r="BW251" s="114">
        <f t="shared" ref="BW251:BW269" si="1099">CA250</f>
        <v>0</v>
      </c>
      <c r="BX251" s="114">
        <f t="shared" ref="BX251:BX269" si="1100">CB250</f>
        <v>0</v>
      </c>
      <c r="BY251" s="114">
        <f t="shared" ref="BY251:BY269" si="1101">CC250</f>
        <v>0</v>
      </c>
      <c r="BZ251" s="114">
        <f t="shared" ref="BZ251:BZ269" si="1102">CD250</f>
        <v>0</v>
      </c>
      <c r="CA251" s="114">
        <f t="shared" ref="CA251:CA269" si="1103">CE250</f>
        <v>0</v>
      </c>
      <c r="CB251" s="114">
        <f t="shared" ref="CB251:CB269" si="1104">CF250</f>
        <v>0</v>
      </c>
      <c r="CC251" s="114">
        <f t="shared" ref="CC251:CC269" si="1105">CG250</f>
        <v>0</v>
      </c>
      <c r="CD251" s="114">
        <f t="shared" ref="CD251:CD269" si="1106">CH250</f>
        <v>0</v>
      </c>
      <c r="CE251" s="114">
        <f t="shared" ref="CE251:CE269" si="1107">CI250</f>
        <v>0</v>
      </c>
      <c r="CF251" s="114">
        <f t="shared" ref="CF251:CF269" si="1108">CJ250</f>
        <v>0</v>
      </c>
      <c r="CG251" s="114">
        <f t="shared" ref="CG251:CG269" si="1109">CK250</f>
        <v>0</v>
      </c>
      <c r="CH251" s="114">
        <f t="shared" ref="CH251:CH269" si="1110">CL250</f>
        <v>0</v>
      </c>
      <c r="CI251" s="114">
        <f t="shared" ref="CI251:CI269" si="1111">CM250</f>
        <v>0</v>
      </c>
      <c r="CJ251" s="114">
        <f t="shared" ref="CJ251:CJ269" si="1112">CN250</f>
        <v>0</v>
      </c>
      <c r="CK251" s="114">
        <f t="shared" ref="CK251:CK269" si="1113">CO250</f>
        <v>0</v>
      </c>
      <c r="CL251" s="114">
        <f t="shared" ref="CL251:CL269" si="1114">CP250</f>
        <v>0</v>
      </c>
      <c r="CM251" s="114">
        <f t="shared" ref="CM251:CM269" si="1115">CQ250</f>
        <v>0</v>
      </c>
      <c r="CN251" s="114">
        <f t="shared" ref="CN251:CN269" si="1116">CR250</f>
        <v>0</v>
      </c>
      <c r="CO251" s="114">
        <f t="shared" ref="CO251:CO269" si="1117">CS250</f>
        <v>0</v>
      </c>
      <c r="CP251" s="114">
        <f t="shared" ref="CP251:CP269" si="1118">CT250</f>
        <v>0</v>
      </c>
      <c r="CQ251" s="114">
        <f t="shared" ref="CQ251:CQ269" si="1119">CU250</f>
        <v>0</v>
      </c>
      <c r="CR251" s="114">
        <f t="shared" ref="CR251:CR269" si="1120">CV250</f>
        <v>0</v>
      </c>
      <c r="CS251" s="114">
        <f t="shared" ref="CS251:CS269" si="1121">CW250</f>
        <v>0</v>
      </c>
      <c r="CT251" s="114">
        <f t="shared" ref="CT251:CT269" si="1122">CX250</f>
        <v>0</v>
      </c>
      <c r="CU251" s="114">
        <f t="shared" ref="CU251:CU269" si="1123">CY250</f>
        <v>0</v>
      </c>
      <c r="CV251" s="114">
        <f t="shared" ref="CV251:CV269" si="1124">CZ250</f>
        <v>0</v>
      </c>
      <c r="CW251" s="114">
        <f t="shared" ref="CW251:CW269" si="1125">DA250</f>
        <v>0</v>
      </c>
      <c r="CX251" s="114">
        <f t="shared" ref="CX251:CX269" si="1126">DB250</f>
        <v>0</v>
      </c>
      <c r="CY251" s="114">
        <f t="shared" ref="CY251:CY269" si="1127">DC250</f>
        <v>0</v>
      </c>
      <c r="CZ251" s="114">
        <f t="shared" ref="CZ251:CZ269" si="1128">DD250</f>
        <v>0</v>
      </c>
      <c r="DA251" s="114">
        <f t="shared" ref="DA251:DA269" si="1129">DE250</f>
        <v>0</v>
      </c>
    </row>
    <row r="252" spans="2:105">
      <c r="B252" s="5"/>
      <c r="M252" s="17"/>
      <c r="O252" s="17"/>
      <c r="Q252" s="17"/>
      <c r="T252" s="163">
        <f>IF(Z252&gt;0,FLOOR(MAX(T$130:T251)+1,1),T251+0.001)</f>
        <v>12.093999999999948</v>
      </c>
      <c r="U252">
        <v>123</v>
      </c>
      <c r="V252" s="110">
        <v>7</v>
      </c>
      <c r="W252" s="110"/>
      <c r="X252" s="110">
        <f t="shared" ref="X252:X269" si="1130">IF(Y252&gt;0,X251,0)</f>
        <v>0</v>
      </c>
      <c r="Y252" s="110">
        <f t="shared" ref="Y252:Y269" si="1131">IF(Z252&gt;0,Y251,0)</f>
        <v>0</v>
      </c>
      <c r="Z252" s="114">
        <f t="shared" ref="Z252:Z269" si="1132">AD251</f>
        <v>0</v>
      </c>
      <c r="AA252" s="114">
        <f t="shared" si="1051"/>
        <v>0</v>
      </c>
      <c r="AB252" s="114">
        <f t="shared" si="1052"/>
        <v>0</v>
      </c>
      <c r="AC252" s="114">
        <f t="shared" si="1053"/>
        <v>0</v>
      </c>
      <c r="AD252" s="114">
        <f t="shared" si="1054"/>
        <v>0</v>
      </c>
      <c r="AE252" s="114">
        <f t="shared" si="1055"/>
        <v>0</v>
      </c>
      <c r="AF252" s="114">
        <f t="shared" si="1056"/>
        <v>0</v>
      </c>
      <c r="AG252" s="114">
        <f t="shared" si="1057"/>
        <v>0</v>
      </c>
      <c r="AH252" s="114">
        <f t="shared" si="1058"/>
        <v>0</v>
      </c>
      <c r="AI252" s="114">
        <f t="shared" si="1059"/>
        <v>0</v>
      </c>
      <c r="AJ252" s="114">
        <f t="shared" si="1060"/>
        <v>0</v>
      </c>
      <c r="AK252" s="114">
        <f t="shared" si="1061"/>
        <v>0</v>
      </c>
      <c r="AL252" s="114">
        <f t="shared" si="1062"/>
        <v>0</v>
      </c>
      <c r="AM252" s="114">
        <f t="shared" si="1063"/>
        <v>0</v>
      </c>
      <c r="AN252" s="114">
        <f t="shared" si="1064"/>
        <v>0</v>
      </c>
      <c r="AO252" s="114">
        <f t="shared" si="1065"/>
        <v>0</v>
      </c>
      <c r="AP252" s="114">
        <f t="shared" si="1066"/>
        <v>0</v>
      </c>
      <c r="AQ252" s="114">
        <f t="shared" si="1067"/>
        <v>0</v>
      </c>
      <c r="AR252" s="114">
        <f t="shared" si="1068"/>
        <v>0</v>
      </c>
      <c r="AS252" s="114">
        <f t="shared" si="1069"/>
        <v>0</v>
      </c>
      <c r="AT252" s="114">
        <f t="shared" si="1070"/>
        <v>0</v>
      </c>
      <c r="AU252" s="114">
        <f t="shared" si="1071"/>
        <v>0</v>
      </c>
      <c r="AV252" s="114">
        <f t="shared" si="1072"/>
        <v>0</v>
      </c>
      <c r="AW252" s="114">
        <f t="shared" si="1073"/>
        <v>0</v>
      </c>
      <c r="AX252" s="114">
        <f t="shared" si="1074"/>
        <v>0</v>
      </c>
      <c r="AY252" s="114">
        <f t="shared" si="1075"/>
        <v>0</v>
      </c>
      <c r="AZ252" s="114">
        <f t="shared" si="1076"/>
        <v>0</v>
      </c>
      <c r="BA252" s="114">
        <f t="shared" si="1077"/>
        <v>0</v>
      </c>
      <c r="BB252" s="114">
        <f t="shared" si="1078"/>
        <v>0</v>
      </c>
      <c r="BC252" s="114">
        <f t="shared" si="1079"/>
        <v>0</v>
      </c>
      <c r="BD252" s="114">
        <f t="shared" si="1080"/>
        <v>0</v>
      </c>
      <c r="BE252" s="114">
        <f t="shared" si="1081"/>
        <v>0</v>
      </c>
      <c r="BF252" s="114">
        <f t="shared" si="1082"/>
        <v>0</v>
      </c>
      <c r="BG252" s="114">
        <f t="shared" si="1083"/>
        <v>0</v>
      </c>
      <c r="BH252" s="114">
        <f t="shared" si="1084"/>
        <v>0</v>
      </c>
      <c r="BI252" s="114">
        <f t="shared" si="1085"/>
        <v>0</v>
      </c>
      <c r="BJ252" s="114">
        <f t="shared" si="1086"/>
        <v>0</v>
      </c>
      <c r="BK252" s="114">
        <f t="shared" si="1087"/>
        <v>0</v>
      </c>
      <c r="BL252" s="114">
        <f t="shared" si="1088"/>
        <v>0</v>
      </c>
      <c r="BM252" s="114">
        <f t="shared" si="1089"/>
        <v>0</v>
      </c>
      <c r="BN252" s="114">
        <f t="shared" si="1090"/>
        <v>0</v>
      </c>
      <c r="BO252" s="114">
        <f t="shared" si="1091"/>
        <v>0</v>
      </c>
      <c r="BP252" s="114">
        <f t="shared" si="1092"/>
        <v>0</v>
      </c>
      <c r="BQ252" s="114">
        <f t="shared" si="1093"/>
        <v>0</v>
      </c>
      <c r="BR252" s="114">
        <f t="shared" si="1094"/>
        <v>0</v>
      </c>
      <c r="BS252" s="114">
        <f t="shared" si="1095"/>
        <v>0</v>
      </c>
      <c r="BT252" s="114">
        <f t="shared" si="1096"/>
        <v>0</v>
      </c>
      <c r="BU252" s="114">
        <f t="shared" si="1097"/>
        <v>0</v>
      </c>
      <c r="BV252" s="114">
        <f t="shared" si="1098"/>
        <v>0</v>
      </c>
      <c r="BW252" s="114">
        <f t="shared" si="1099"/>
        <v>0</v>
      </c>
      <c r="BX252" s="114">
        <f t="shared" si="1100"/>
        <v>0</v>
      </c>
      <c r="BY252" s="114">
        <f t="shared" si="1101"/>
        <v>0</v>
      </c>
      <c r="BZ252" s="114">
        <f t="shared" si="1102"/>
        <v>0</v>
      </c>
      <c r="CA252" s="114">
        <f t="shared" si="1103"/>
        <v>0</v>
      </c>
      <c r="CB252" s="114">
        <f t="shared" si="1104"/>
        <v>0</v>
      </c>
      <c r="CC252" s="114">
        <f t="shared" si="1105"/>
        <v>0</v>
      </c>
      <c r="CD252" s="114">
        <f t="shared" si="1106"/>
        <v>0</v>
      </c>
      <c r="CE252" s="114">
        <f t="shared" si="1107"/>
        <v>0</v>
      </c>
      <c r="CF252" s="114">
        <f t="shared" si="1108"/>
        <v>0</v>
      </c>
      <c r="CG252" s="114">
        <f t="shared" si="1109"/>
        <v>0</v>
      </c>
      <c r="CH252" s="114">
        <f t="shared" si="1110"/>
        <v>0</v>
      </c>
      <c r="CI252" s="114">
        <f t="shared" si="1111"/>
        <v>0</v>
      </c>
      <c r="CJ252" s="114">
        <f t="shared" si="1112"/>
        <v>0</v>
      </c>
      <c r="CK252" s="114">
        <f t="shared" si="1113"/>
        <v>0</v>
      </c>
      <c r="CL252" s="114">
        <f t="shared" si="1114"/>
        <v>0</v>
      </c>
      <c r="CM252" s="114">
        <f t="shared" si="1115"/>
        <v>0</v>
      </c>
      <c r="CN252" s="114">
        <f t="shared" si="1116"/>
        <v>0</v>
      </c>
      <c r="CO252" s="114">
        <f t="shared" si="1117"/>
        <v>0</v>
      </c>
      <c r="CP252" s="114">
        <f t="shared" si="1118"/>
        <v>0</v>
      </c>
      <c r="CQ252" s="114">
        <f t="shared" si="1119"/>
        <v>0</v>
      </c>
      <c r="CR252" s="114">
        <f t="shared" si="1120"/>
        <v>0</v>
      </c>
      <c r="CS252" s="114">
        <f t="shared" si="1121"/>
        <v>0</v>
      </c>
      <c r="CT252" s="114">
        <f t="shared" si="1122"/>
        <v>0</v>
      </c>
      <c r="CU252" s="114">
        <f t="shared" si="1123"/>
        <v>0</v>
      </c>
      <c r="CV252" s="114">
        <f t="shared" si="1124"/>
        <v>0</v>
      </c>
      <c r="CW252" s="114">
        <f t="shared" si="1125"/>
        <v>0</v>
      </c>
      <c r="CX252" s="114">
        <f t="shared" si="1126"/>
        <v>0</v>
      </c>
      <c r="CY252" s="114">
        <f t="shared" si="1127"/>
        <v>0</v>
      </c>
      <c r="CZ252" s="114">
        <f t="shared" si="1128"/>
        <v>0</v>
      </c>
      <c r="DA252" s="114">
        <f t="shared" si="1129"/>
        <v>0</v>
      </c>
    </row>
    <row r="253" spans="2:105">
      <c r="B253" s="5"/>
      <c r="M253" s="17"/>
      <c r="O253" s="17"/>
      <c r="Q253" s="17"/>
      <c r="T253" s="163">
        <f>IF(Z253&gt;0,FLOOR(MAX(T$130:T252)+1,1),T252+0.001)</f>
        <v>12.094999999999947</v>
      </c>
      <c r="U253">
        <v>124</v>
      </c>
      <c r="V253" s="110">
        <v>7</v>
      </c>
      <c r="W253" s="110"/>
      <c r="X253" s="110">
        <f t="shared" si="1130"/>
        <v>0</v>
      </c>
      <c r="Y253" s="110">
        <f t="shared" si="1131"/>
        <v>0</v>
      </c>
      <c r="Z253" s="114">
        <f t="shared" si="1132"/>
        <v>0</v>
      </c>
      <c r="AA253" s="114">
        <f t="shared" si="1051"/>
        <v>0</v>
      </c>
      <c r="AB253" s="114">
        <f t="shared" si="1052"/>
        <v>0</v>
      </c>
      <c r="AC253" s="114">
        <f t="shared" si="1053"/>
        <v>0</v>
      </c>
      <c r="AD253" s="114">
        <f t="shared" si="1054"/>
        <v>0</v>
      </c>
      <c r="AE253" s="114">
        <f t="shared" si="1055"/>
        <v>0</v>
      </c>
      <c r="AF253" s="114">
        <f t="shared" si="1056"/>
        <v>0</v>
      </c>
      <c r="AG253" s="114">
        <f t="shared" si="1057"/>
        <v>0</v>
      </c>
      <c r="AH253" s="114">
        <f t="shared" si="1058"/>
        <v>0</v>
      </c>
      <c r="AI253" s="114">
        <f t="shared" si="1059"/>
        <v>0</v>
      </c>
      <c r="AJ253" s="114">
        <f t="shared" si="1060"/>
        <v>0</v>
      </c>
      <c r="AK253" s="114">
        <f t="shared" si="1061"/>
        <v>0</v>
      </c>
      <c r="AL253" s="114">
        <f t="shared" si="1062"/>
        <v>0</v>
      </c>
      <c r="AM253" s="114">
        <f t="shared" si="1063"/>
        <v>0</v>
      </c>
      <c r="AN253" s="114">
        <f t="shared" si="1064"/>
        <v>0</v>
      </c>
      <c r="AO253" s="114">
        <f t="shared" si="1065"/>
        <v>0</v>
      </c>
      <c r="AP253" s="114">
        <f t="shared" si="1066"/>
        <v>0</v>
      </c>
      <c r="AQ253" s="114">
        <f t="shared" si="1067"/>
        <v>0</v>
      </c>
      <c r="AR253" s="114">
        <f t="shared" si="1068"/>
        <v>0</v>
      </c>
      <c r="AS253" s="114">
        <f t="shared" si="1069"/>
        <v>0</v>
      </c>
      <c r="AT253" s="114">
        <f t="shared" si="1070"/>
        <v>0</v>
      </c>
      <c r="AU253" s="114">
        <f t="shared" si="1071"/>
        <v>0</v>
      </c>
      <c r="AV253" s="114">
        <f t="shared" si="1072"/>
        <v>0</v>
      </c>
      <c r="AW253" s="114">
        <f t="shared" si="1073"/>
        <v>0</v>
      </c>
      <c r="AX253" s="114">
        <f t="shared" si="1074"/>
        <v>0</v>
      </c>
      <c r="AY253" s="114">
        <f t="shared" si="1075"/>
        <v>0</v>
      </c>
      <c r="AZ253" s="114">
        <f t="shared" si="1076"/>
        <v>0</v>
      </c>
      <c r="BA253" s="114">
        <f t="shared" si="1077"/>
        <v>0</v>
      </c>
      <c r="BB253" s="114">
        <f t="shared" si="1078"/>
        <v>0</v>
      </c>
      <c r="BC253" s="114">
        <f t="shared" si="1079"/>
        <v>0</v>
      </c>
      <c r="BD253" s="114">
        <f t="shared" si="1080"/>
        <v>0</v>
      </c>
      <c r="BE253" s="114">
        <f t="shared" si="1081"/>
        <v>0</v>
      </c>
      <c r="BF253" s="114">
        <f t="shared" si="1082"/>
        <v>0</v>
      </c>
      <c r="BG253" s="114">
        <f t="shared" si="1083"/>
        <v>0</v>
      </c>
      <c r="BH253" s="114">
        <f t="shared" si="1084"/>
        <v>0</v>
      </c>
      <c r="BI253" s="114">
        <f t="shared" si="1085"/>
        <v>0</v>
      </c>
      <c r="BJ253" s="114">
        <f t="shared" si="1086"/>
        <v>0</v>
      </c>
      <c r="BK253" s="114">
        <f t="shared" si="1087"/>
        <v>0</v>
      </c>
      <c r="BL253" s="114">
        <f t="shared" si="1088"/>
        <v>0</v>
      </c>
      <c r="BM253" s="114">
        <f t="shared" si="1089"/>
        <v>0</v>
      </c>
      <c r="BN253" s="114">
        <f t="shared" si="1090"/>
        <v>0</v>
      </c>
      <c r="BO253" s="114">
        <f t="shared" si="1091"/>
        <v>0</v>
      </c>
      <c r="BP253" s="114">
        <f t="shared" si="1092"/>
        <v>0</v>
      </c>
      <c r="BQ253" s="114">
        <f t="shared" si="1093"/>
        <v>0</v>
      </c>
      <c r="BR253" s="114">
        <f t="shared" si="1094"/>
        <v>0</v>
      </c>
      <c r="BS253" s="114">
        <f t="shared" si="1095"/>
        <v>0</v>
      </c>
      <c r="BT253" s="114">
        <f t="shared" si="1096"/>
        <v>0</v>
      </c>
      <c r="BU253" s="114">
        <f t="shared" si="1097"/>
        <v>0</v>
      </c>
      <c r="BV253" s="114">
        <f t="shared" si="1098"/>
        <v>0</v>
      </c>
      <c r="BW253" s="114">
        <f t="shared" si="1099"/>
        <v>0</v>
      </c>
      <c r="BX253" s="114">
        <f t="shared" si="1100"/>
        <v>0</v>
      </c>
      <c r="BY253" s="114">
        <f t="shared" si="1101"/>
        <v>0</v>
      </c>
      <c r="BZ253" s="114">
        <f t="shared" si="1102"/>
        <v>0</v>
      </c>
      <c r="CA253" s="114">
        <f t="shared" si="1103"/>
        <v>0</v>
      </c>
      <c r="CB253" s="114">
        <f t="shared" si="1104"/>
        <v>0</v>
      </c>
      <c r="CC253" s="114">
        <f t="shared" si="1105"/>
        <v>0</v>
      </c>
      <c r="CD253" s="114">
        <f t="shared" si="1106"/>
        <v>0</v>
      </c>
      <c r="CE253" s="114">
        <f t="shared" si="1107"/>
        <v>0</v>
      </c>
      <c r="CF253" s="114">
        <f t="shared" si="1108"/>
        <v>0</v>
      </c>
      <c r="CG253" s="114">
        <f t="shared" si="1109"/>
        <v>0</v>
      </c>
      <c r="CH253" s="114">
        <f t="shared" si="1110"/>
        <v>0</v>
      </c>
      <c r="CI253" s="114">
        <f t="shared" si="1111"/>
        <v>0</v>
      </c>
      <c r="CJ253" s="114">
        <f t="shared" si="1112"/>
        <v>0</v>
      </c>
      <c r="CK253" s="114">
        <f t="shared" si="1113"/>
        <v>0</v>
      </c>
      <c r="CL253" s="114">
        <f t="shared" si="1114"/>
        <v>0</v>
      </c>
      <c r="CM253" s="114">
        <f t="shared" si="1115"/>
        <v>0</v>
      </c>
      <c r="CN253" s="114">
        <f t="shared" si="1116"/>
        <v>0</v>
      </c>
      <c r="CO253" s="114">
        <f t="shared" si="1117"/>
        <v>0</v>
      </c>
      <c r="CP253" s="114">
        <f t="shared" si="1118"/>
        <v>0</v>
      </c>
      <c r="CQ253" s="114">
        <f t="shared" si="1119"/>
        <v>0</v>
      </c>
      <c r="CR253" s="114">
        <f t="shared" si="1120"/>
        <v>0</v>
      </c>
      <c r="CS253" s="114">
        <f t="shared" si="1121"/>
        <v>0</v>
      </c>
      <c r="CT253" s="114">
        <f t="shared" si="1122"/>
        <v>0</v>
      </c>
      <c r="CU253" s="114">
        <f t="shared" si="1123"/>
        <v>0</v>
      </c>
      <c r="CV253" s="114">
        <f t="shared" si="1124"/>
        <v>0</v>
      </c>
      <c r="CW253" s="114">
        <f t="shared" si="1125"/>
        <v>0</v>
      </c>
      <c r="CX253" s="114">
        <f t="shared" si="1126"/>
        <v>0</v>
      </c>
      <c r="CY253" s="114">
        <f t="shared" si="1127"/>
        <v>0</v>
      </c>
      <c r="CZ253" s="114">
        <f t="shared" si="1128"/>
        <v>0</v>
      </c>
      <c r="DA253" s="114">
        <f t="shared" si="1129"/>
        <v>0</v>
      </c>
    </row>
    <row r="254" spans="2:105">
      <c r="B254" s="5"/>
      <c r="M254" s="17"/>
      <c r="O254" s="17"/>
      <c r="Q254" s="17"/>
      <c r="T254" s="163">
        <f>IF(Z254&gt;0,FLOOR(MAX(T$130:T253)+1,1),T253+0.001)</f>
        <v>12.095999999999947</v>
      </c>
      <c r="U254">
        <v>125</v>
      </c>
      <c r="V254" s="110">
        <v>7</v>
      </c>
      <c r="W254" s="110"/>
      <c r="X254" s="110">
        <f t="shared" si="1130"/>
        <v>0</v>
      </c>
      <c r="Y254" s="110">
        <f t="shared" si="1131"/>
        <v>0</v>
      </c>
      <c r="Z254" s="114">
        <f t="shared" si="1132"/>
        <v>0</v>
      </c>
      <c r="AA254" s="114">
        <f t="shared" si="1051"/>
        <v>0</v>
      </c>
      <c r="AB254" s="114">
        <f t="shared" si="1052"/>
        <v>0</v>
      </c>
      <c r="AC254" s="114">
        <f t="shared" si="1053"/>
        <v>0</v>
      </c>
      <c r="AD254" s="114">
        <f t="shared" si="1054"/>
        <v>0</v>
      </c>
      <c r="AE254" s="114">
        <f t="shared" si="1055"/>
        <v>0</v>
      </c>
      <c r="AF254" s="114">
        <f t="shared" si="1056"/>
        <v>0</v>
      </c>
      <c r="AG254" s="114">
        <f t="shared" si="1057"/>
        <v>0</v>
      </c>
      <c r="AH254" s="114">
        <f t="shared" si="1058"/>
        <v>0</v>
      </c>
      <c r="AI254" s="114">
        <f t="shared" si="1059"/>
        <v>0</v>
      </c>
      <c r="AJ254" s="114">
        <f t="shared" si="1060"/>
        <v>0</v>
      </c>
      <c r="AK254" s="114">
        <f t="shared" si="1061"/>
        <v>0</v>
      </c>
      <c r="AL254" s="114">
        <f t="shared" si="1062"/>
        <v>0</v>
      </c>
      <c r="AM254" s="114">
        <f t="shared" si="1063"/>
        <v>0</v>
      </c>
      <c r="AN254" s="114">
        <f t="shared" si="1064"/>
        <v>0</v>
      </c>
      <c r="AO254" s="114">
        <f t="shared" si="1065"/>
        <v>0</v>
      </c>
      <c r="AP254" s="114">
        <f t="shared" si="1066"/>
        <v>0</v>
      </c>
      <c r="AQ254" s="114">
        <f t="shared" si="1067"/>
        <v>0</v>
      </c>
      <c r="AR254" s="114">
        <f t="shared" si="1068"/>
        <v>0</v>
      </c>
      <c r="AS254" s="114">
        <f t="shared" si="1069"/>
        <v>0</v>
      </c>
      <c r="AT254" s="114">
        <f t="shared" si="1070"/>
        <v>0</v>
      </c>
      <c r="AU254" s="114">
        <f t="shared" si="1071"/>
        <v>0</v>
      </c>
      <c r="AV254" s="114">
        <f t="shared" si="1072"/>
        <v>0</v>
      </c>
      <c r="AW254" s="114">
        <f t="shared" si="1073"/>
        <v>0</v>
      </c>
      <c r="AX254" s="114">
        <f t="shared" si="1074"/>
        <v>0</v>
      </c>
      <c r="AY254" s="114">
        <f t="shared" si="1075"/>
        <v>0</v>
      </c>
      <c r="AZ254" s="114">
        <f t="shared" si="1076"/>
        <v>0</v>
      </c>
      <c r="BA254" s="114">
        <f t="shared" si="1077"/>
        <v>0</v>
      </c>
      <c r="BB254" s="114">
        <f t="shared" si="1078"/>
        <v>0</v>
      </c>
      <c r="BC254" s="114">
        <f t="shared" si="1079"/>
        <v>0</v>
      </c>
      <c r="BD254" s="114">
        <f t="shared" si="1080"/>
        <v>0</v>
      </c>
      <c r="BE254" s="114">
        <f t="shared" si="1081"/>
        <v>0</v>
      </c>
      <c r="BF254" s="114">
        <f t="shared" si="1082"/>
        <v>0</v>
      </c>
      <c r="BG254" s="114">
        <f t="shared" si="1083"/>
        <v>0</v>
      </c>
      <c r="BH254" s="114">
        <f t="shared" si="1084"/>
        <v>0</v>
      </c>
      <c r="BI254" s="114">
        <f t="shared" si="1085"/>
        <v>0</v>
      </c>
      <c r="BJ254" s="114">
        <f t="shared" si="1086"/>
        <v>0</v>
      </c>
      <c r="BK254" s="114">
        <f t="shared" si="1087"/>
        <v>0</v>
      </c>
      <c r="BL254" s="114">
        <f t="shared" si="1088"/>
        <v>0</v>
      </c>
      <c r="BM254" s="114">
        <f t="shared" si="1089"/>
        <v>0</v>
      </c>
      <c r="BN254" s="114">
        <f t="shared" si="1090"/>
        <v>0</v>
      </c>
      <c r="BO254" s="114">
        <f t="shared" si="1091"/>
        <v>0</v>
      </c>
      <c r="BP254" s="114">
        <f t="shared" si="1092"/>
        <v>0</v>
      </c>
      <c r="BQ254" s="114">
        <f t="shared" si="1093"/>
        <v>0</v>
      </c>
      <c r="BR254" s="114">
        <f t="shared" si="1094"/>
        <v>0</v>
      </c>
      <c r="BS254" s="114">
        <f t="shared" si="1095"/>
        <v>0</v>
      </c>
      <c r="BT254" s="114">
        <f t="shared" si="1096"/>
        <v>0</v>
      </c>
      <c r="BU254" s="114">
        <f t="shared" si="1097"/>
        <v>0</v>
      </c>
      <c r="BV254" s="114">
        <f t="shared" si="1098"/>
        <v>0</v>
      </c>
      <c r="BW254" s="114">
        <f t="shared" si="1099"/>
        <v>0</v>
      </c>
      <c r="BX254" s="114">
        <f t="shared" si="1100"/>
        <v>0</v>
      </c>
      <c r="BY254" s="114">
        <f t="shared" si="1101"/>
        <v>0</v>
      </c>
      <c r="BZ254" s="114">
        <f t="shared" si="1102"/>
        <v>0</v>
      </c>
      <c r="CA254" s="114">
        <f t="shared" si="1103"/>
        <v>0</v>
      </c>
      <c r="CB254" s="114">
        <f t="shared" si="1104"/>
        <v>0</v>
      </c>
      <c r="CC254" s="114">
        <f t="shared" si="1105"/>
        <v>0</v>
      </c>
      <c r="CD254" s="114">
        <f t="shared" si="1106"/>
        <v>0</v>
      </c>
      <c r="CE254" s="114">
        <f t="shared" si="1107"/>
        <v>0</v>
      </c>
      <c r="CF254" s="114">
        <f t="shared" si="1108"/>
        <v>0</v>
      </c>
      <c r="CG254" s="114">
        <f t="shared" si="1109"/>
        <v>0</v>
      </c>
      <c r="CH254" s="114">
        <f t="shared" si="1110"/>
        <v>0</v>
      </c>
      <c r="CI254" s="114">
        <f t="shared" si="1111"/>
        <v>0</v>
      </c>
      <c r="CJ254" s="114">
        <f t="shared" si="1112"/>
        <v>0</v>
      </c>
      <c r="CK254" s="114">
        <f t="shared" si="1113"/>
        <v>0</v>
      </c>
      <c r="CL254" s="114">
        <f t="shared" si="1114"/>
        <v>0</v>
      </c>
      <c r="CM254" s="114">
        <f t="shared" si="1115"/>
        <v>0</v>
      </c>
      <c r="CN254" s="114">
        <f t="shared" si="1116"/>
        <v>0</v>
      </c>
      <c r="CO254" s="114">
        <f t="shared" si="1117"/>
        <v>0</v>
      </c>
      <c r="CP254" s="114">
        <f t="shared" si="1118"/>
        <v>0</v>
      </c>
      <c r="CQ254" s="114">
        <f t="shared" si="1119"/>
        <v>0</v>
      </c>
      <c r="CR254" s="114">
        <f t="shared" si="1120"/>
        <v>0</v>
      </c>
      <c r="CS254" s="114">
        <f t="shared" si="1121"/>
        <v>0</v>
      </c>
      <c r="CT254" s="114">
        <f t="shared" si="1122"/>
        <v>0</v>
      </c>
      <c r="CU254" s="114">
        <f t="shared" si="1123"/>
        <v>0</v>
      </c>
      <c r="CV254" s="114">
        <f t="shared" si="1124"/>
        <v>0</v>
      </c>
      <c r="CW254" s="114">
        <f t="shared" si="1125"/>
        <v>0</v>
      </c>
      <c r="CX254" s="114">
        <f t="shared" si="1126"/>
        <v>0</v>
      </c>
      <c r="CY254" s="114">
        <f t="shared" si="1127"/>
        <v>0</v>
      </c>
      <c r="CZ254" s="114">
        <f t="shared" si="1128"/>
        <v>0</v>
      </c>
      <c r="DA254" s="114">
        <f t="shared" si="1129"/>
        <v>0</v>
      </c>
    </row>
    <row r="255" spans="2:105">
      <c r="B255" s="5"/>
      <c r="M255" s="17"/>
      <c r="O255" s="17"/>
      <c r="Q255" s="17"/>
      <c r="T255" s="163">
        <f>IF(Z255&gt;0,FLOOR(MAX(T$130:T254)+1,1),T254+0.001)</f>
        <v>12.096999999999946</v>
      </c>
      <c r="U255">
        <v>126</v>
      </c>
      <c r="V255" s="110">
        <v>7</v>
      </c>
      <c r="W255" s="110"/>
      <c r="X255" s="110">
        <f t="shared" si="1130"/>
        <v>0</v>
      </c>
      <c r="Y255" s="110">
        <f t="shared" si="1131"/>
        <v>0</v>
      </c>
      <c r="Z255" s="114">
        <f t="shared" si="1132"/>
        <v>0</v>
      </c>
      <c r="AA255" s="114">
        <f t="shared" si="1051"/>
        <v>0</v>
      </c>
      <c r="AB255" s="114">
        <f t="shared" si="1052"/>
        <v>0</v>
      </c>
      <c r="AC255" s="114">
        <f t="shared" si="1053"/>
        <v>0</v>
      </c>
      <c r="AD255" s="114">
        <f t="shared" si="1054"/>
        <v>0</v>
      </c>
      <c r="AE255" s="114">
        <f t="shared" si="1055"/>
        <v>0</v>
      </c>
      <c r="AF255" s="114">
        <f t="shared" si="1056"/>
        <v>0</v>
      </c>
      <c r="AG255" s="114">
        <f t="shared" si="1057"/>
        <v>0</v>
      </c>
      <c r="AH255" s="114">
        <f t="shared" si="1058"/>
        <v>0</v>
      </c>
      <c r="AI255" s="114">
        <f t="shared" si="1059"/>
        <v>0</v>
      </c>
      <c r="AJ255" s="114">
        <f t="shared" si="1060"/>
        <v>0</v>
      </c>
      <c r="AK255" s="114">
        <f t="shared" si="1061"/>
        <v>0</v>
      </c>
      <c r="AL255" s="114">
        <f t="shared" si="1062"/>
        <v>0</v>
      </c>
      <c r="AM255" s="114">
        <f t="shared" si="1063"/>
        <v>0</v>
      </c>
      <c r="AN255" s="114">
        <f t="shared" si="1064"/>
        <v>0</v>
      </c>
      <c r="AO255" s="114">
        <f t="shared" si="1065"/>
        <v>0</v>
      </c>
      <c r="AP255" s="114">
        <f t="shared" si="1066"/>
        <v>0</v>
      </c>
      <c r="AQ255" s="114">
        <f t="shared" si="1067"/>
        <v>0</v>
      </c>
      <c r="AR255" s="114">
        <f t="shared" si="1068"/>
        <v>0</v>
      </c>
      <c r="AS255" s="114">
        <f t="shared" si="1069"/>
        <v>0</v>
      </c>
      <c r="AT255" s="114">
        <f t="shared" si="1070"/>
        <v>0</v>
      </c>
      <c r="AU255" s="114">
        <f t="shared" si="1071"/>
        <v>0</v>
      </c>
      <c r="AV255" s="114">
        <f t="shared" si="1072"/>
        <v>0</v>
      </c>
      <c r="AW255" s="114">
        <f t="shared" si="1073"/>
        <v>0</v>
      </c>
      <c r="AX255" s="114">
        <f t="shared" si="1074"/>
        <v>0</v>
      </c>
      <c r="AY255" s="114">
        <f t="shared" si="1075"/>
        <v>0</v>
      </c>
      <c r="AZ255" s="114">
        <f t="shared" si="1076"/>
        <v>0</v>
      </c>
      <c r="BA255" s="114">
        <f t="shared" si="1077"/>
        <v>0</v>
      </c>
      <c r="BB255" s="114">
        <f t="shared" si="1078"/>
        <v>0</v>
      </c>
      <c r="BC255" s="114">
        <f t="shared" si="1079"/>
        <v>0</v>
      </c>
      <c r="BD255" s="114">
        <f t="shared" si="1080"/>
        <v>0</v>
      </c>
      <c r="BE255" s="114">
        <f t="shared" si="1081"/>
        <v>0</v>
      </c>
      <c r="BF255" s="114">
        <f t="shared" si="1082"/>
        <v>0</v>
      </c>
      <c r="BG255" s="114">
        <f t="shared" si="1083"/>
        <v>0</v>
      </c>
      <c r="BH255" s="114">
        <f t="shared" si="1084"/>
        <v>0</v>
      </c>
      <c r="BI255" s="114">
        <f t="shared" si="1085"/>
        <v>0</v>
      </c>
      <c r="BJ255" s="114">
        <f t="shared" si="1086"/>
        <v>0</v>
      </c>
      <c r="BK255" s="114">
        <f t="shared" si="1087"/>
        <v>0</v>
      </c>
      <c r="BL255" s="114">
        <f t="shared" si="1088"/>
        <v>0</v>
      </c>
      <c r="BM255" s="114">
        <f t="shared" si="1089"/>
        <v>0</v>
      </c>
      <c r="BN255" s="114">
        <f t="shared" si="1090"/>
        <v>0</v>
      </c>
      <c r="BO255" s="114">
        <f t="shared" si="1091"/>
        <v>0</v>
      </c>
      <c r="BP255" s="114">
        <f t="shared" si="1092"/>
        <v>0</v>
      </c>
      <c r="BQ255" s="114">
        <f t="shared" si="1093"/>
        <v>0</v>
      </c>
      <c r="BR255" s="114">
        <f t="shared" si="1094"/>
        <v>0</v>
      </c>
      <c r="BS255" s="114">
        <f t="shared" si="1095"/>
        <v>0</v>
      </c>
      <c r="BT255" s="114">
        <f t="shared" si="1096"/>
        <v>0</v>
      </c>
      <c r="BU255" s="114">
        <f t="shared" si="1097"/>
        <v>0</v>
      </c>
      <c r="BV255" s="114">
        <f t="shared" si="1098"/>
        <v>0</v>
      </c>
      <c r="BW255" s="114">
        <f t="shared" si="1099"/>
        <v>0</v>
      </c>
      <c r="BX255" s="114">
        <f t="shared" si="1100"/>
        <v>0</v>
      </c>
      <c r="BY255" s="114">
        <f t="shared" si="1101"/>
        <v>0</v>
      </c>
      <c r="BZ255" s="114">
        <f t="shared" si="1102"/>
        <v>0</v>
      </c>
      <c r="CA255" s="114">
        <f t="shared" si="1103"/>
        <v>0</v>
      </c>
      <c r="CB255" s="114">
        <f t="shared" si="1104"/>
        <v>0</v>
      </c>
      <c r="CC255" s="114">
        <f t="shared" si="1105"/>
        <v>0</v>
      </c>
      <c r="CD255" s="114">
        <f t="shared" si="1106"/>
        <v>0</v>
      </c>
      <c r="CE255" s="114">
        <f t="shared" si="1107"/>
        <v>0</v>
      </c>
      <c r="CF255" s="114">
        <f t="shared" si="1108"/>
        <v>0</v>
      </c>
      <c r="CG255" s="114">
        <f t="shared" si="1109"/>
        <v>0</v>
      </c>
      <c r="CH255" s="114">
        <f t="shared" si="1110"/>
        <v>0</v>
      </c>
      <c r="CI255" s="114">
        <f t="shared" si="1111"/>
        <v>0</v>
      </c>
      <c r="CJ255" s="114">
        <f t="shared" si="1112"/>
        <v>0</v>
      </c>
      <c r="CK255" s="114">
        <f t="shared" si="1113"/>
        <v>0</v>
      </c>
      <c r="CL255" s="114">
        <f t="shared" si="1114"/>
        <v>0</v>
      </c>
      <c r="CM255" s="114">
        <f t="shared" si="1115"/>
        <v>0</v>
      </c>
      <c r="CN255" s="114">
        <f t="shared" si="1116"/>
        <v>0</v>
      </c>
      <c r="CO255" s="114">
        <f t="shared" si="1117"/>
        <v>0</v>
      </c>
      <c r="CP255" s="114">
        <f t="shared" si="1118"/>
        <v>0</v>
      </c>
      <c r="CQ255" s="114">
        <f t="shared" si="1119"/>
        <v>0</v>
      </c>
      <c r="CR255" s="114">
        <f t="shared" si="1120"/>
        <v>0</v>
      </c>
      <c r="CS255" s="114">
        <f t="shared" si="1121"/>
        <v>0</v>
      </c>
      <c r="CT255" s="114">
        <f t="shared" si="1122"/>
        <v>0</v>
      </c>
      <c r="CU255" s="114">
        <f t="shared" si="1123"/>
        <v>0</v>
      </c>
      <c r="CV255" s="114">
        <f t="shared" si="1124"/>
        <v>0</v>
      </c>
      <c r="CW255" s="114">
        <f t="shared" si="1125"/>
        <v>0</v>
      </c>
      <c r="CX255" s="114">
        <f t="shared" si="1126"/>
        <v>0</v>
      </c>
      <c r="CY255" s="114">
        <f t="shared" si="1127"/>
        <v>0</v>
      </c>
      <c r="CZ255" s="114">
        <f t="shared" si="1128"/>
        <v>0</v>
      </c>
      <c r="DA255" s="114">
        <f t="shared" si="1129"/>
        <v>0</v>
      </c>
    </row>
    <row r="256" spans="2:105">
      <c r="B256" s="5"/>
      <c r="M256" s="17"/>
      <c r="O256" s="17"/>
      <c r="Q256" s="17"/>
      <c r="T256" s="163">
        <f>IF(Z256&gt;0,FLOOR(MAX(T$130:T255)+1,1),T255+0.001)</f>
        <v>12.097999999999946</v>
      </c>
      <c r="U256">
        <v>127</v>
      </c>
      <c r="V256" s="110">
        <v>7</v>
      </c>
      <c r="W256" s="110"/>
      <c r="X256" s="110">
        <f t="shared" si="1130"/>
        <v>0</v>
      </c>
      <c r="Y256" s="110">
        <f t="shared" si="1131"/>
        <v>0</v>
      </c>
      <c r="Z256" s="114">
        <f t="shared" si="1132"/>
        <v>0</v>
      </c>
      <c r="AA256" s="114">
        <f t="shared" si="1051"/>
        <v>0</v>
      </c>
      <c r="AB256" s="114">
        <f t="shared" si="1052"/>
        <v>0</v>
      </c>
      <c r="AC256" s="114">
        <f t="shared" si="1053"/>
        <v>0</v>
      </c>
      <c r="AD256" s="114">
        <f t="shared" si="1054"/>
        <v>0</v>
      </c>
      <c r="AE256" s="114">
        <f t="shared" si="1055"/>
        <v>0</v>
      </c>
      <c r="AF256" s="114">
        <f t="shared" si="1056"/>
        <v>0</v>
      </c>
      <c r="AG256" s="114">
        <f t="shared" si="1057"/>
        <v>0</v>
      </c>
      <c r="AH256" s="114">
        <f t="shared" si="1058"/>
        <v>0</v>
      </c>
      <c r="AI256" s="114">
        <f t="shared" si="1059"/>
        <v>0</v>
      </c>
      <c r="AJ256" s="114">
        <f t="shared" si="1060"/>
        <v>0</v>
      </c>
      <c r="AK256" s="114">
        <f t="shared" si="1061"/>
        <v>0</v>
      </c>
      <c r="AL256" s="114">
        <f t="shared" si="1062"/>
        <v>0</v>
      </c>
      <c r="AM256" s="114">
        <f t="shared" si="1063"/>
        <v>0</v>
      </c>
      <c r="AN256" s="114">
        <f t="shared" si="1064"/>
        <v>0</v>
      </c>
      <c r="AO256" s="114">
        <f t="shared" si="1065"/>
        <v>0</v>
      </c>
      <c r="AP256" s="114">
        <f t="shared" si="1066"/>
        <v>0</v>
      </c>
      <c r="AQ256" s="114">
        <f t="shared" si="1067"/>
        <v>0</v>
      </c>
      <c r="AR256" s="114">
        <f t="shared" si="1068"/>
        <v>0</v>
      </c>
      <c r="AS256" s="114">
        <f t="shared" si="1069"/>
        <v>0</v>
      </c>
      <c r="AT256" s="114">
        <f t="shared" si="1070"/>
        <v>0</v>
      </c>
      <c r="AU256" s="114">
        <f t="shared" si="1071"/>
        <v>0</v>
      </c>
      <c r="AV256" s="114">
        <f t="shared" si="1072"/>
        <v>0</v>
      </c>
      <c r="AW256" s="114">
        <f t="shared" si="1073"/>
        <v>0</v>
      </c>
      <c r="AX256" s="114">
        <f t="shared" si="1074"/>
        <v>0</v>
      </c>
      <c r="AY256" s="114">
        <f t="shared" si="1075"/>
        <v>0</v>
      </c>
      <c r="AZ256" s="114">
        <f t="shared" si="1076"/>
        <v>0</v>
      </c>
      <c r="BA256" s="114">
        <f t="shared" si="1077"/>
        <v>0</v>
      </c>
      <c r="BB256" s="114">
        <f t="shared" si="1078"/>
        <v>0</v>
      </c>
      <c r="BC256" s="114">
        <f t="shared" si="1079"/>
        <v>0</v>
      </c>
      <c r="BD256" s="114">
        <f t="shared" si="1080"/>
        <v>0</v>
      </c>
      <c r="BE256" s="114">
        <f t="shared" si="1081"/>
        <v>0</v>
      </c>
      <c r="BF256" s="114">
        <f t="shared" si="1082"/>
        <v>0</v>
      </c>
      <c r="BG256" s="114">
        <f t="shared" si="1083"/>
        <v>0</v>
      </c>
      <c r="BH256" s="114">
        <f t="shared" si="1084"/>
        <v>0</v>
      </c>
      <c r="BI256" s="114">
        <f t="shared" si="1085"/>
        <v>0</v>
      </c>
      <c r="BJ256" s="114">
        <f t="shared" si="1086"/>
        <v>0</v>
      </c>
      <c r="BK256" s="114">
        <f t="shared" si="1087"/>
        <v>0</v>
      </c>
      <c r="BL256" s="114">
        <f t="shared" si="1088"/>
        <v>0</v>
      </c>
      <c r="BM256" s="114">
        <f t="shared" si="1089"/>
        <v>0</v>
      </c>
      <c r="BN256" s="114">
        <f t="shared" si="1090"/>
        <v>0</v>
      </c>
      <c r="BO256" s="114">
        <f t="shared" si="1091"/>
        <v>0</v>
      </c>
      <c r="BP256" s="114">
        <f t="shared" si="1092"/>
        <v>0</v>
      </c>
      <c r="BQ256" s="114">
        <f t="shared" si="1093"/>
        <v>0</v>
      </c>
      <c r="BR256" s="114">
        <f t="shared" si="1094"/>
        <v>0</v>
      </c>
      <c r="BS256" s="114">
        <f t="shared" si="1095"/>
        <v>0</v>
      </c>
      <c r="BT256" s="114">
        <f t="shared" si="1096"/>
        <v>0</v>
      </c>
      <c r="BU256" s="114">
        <f t="shared" si="1097"/>
        <v>0</v>
      </c>
      <c r="BV256" s="114">
        <f t="shared" si="1098"/>
        <v>0</v>
      </c>
      <c r="BW256" s="114">
        <f t="shared" si="1099"/>
        <v>0</v>
      </c>
      <c r="BX256" s="114">
        <f t="shared" si="1100"/>
        <v>0</v>
      </c>
      <c r="BY256" s="114">
        <f t="shared" si="1101"/>
        <v>0</v>
      </c>
      <c r="BZ256" s="114">
        <f t="shared" si="1102"/>
        <v>0</v>
      </c>
      <c r="CA256" s="114">
        <f t="shared" si="1103"/>
        <v>0</v>
      </c>
      <c r="CB256" s="114">
        <f t="shared" si="1104"/>
        <v>0</v>
      </c>
      <c r="CC256" s="114">
        <f t="shared" si="1105"/>
        <v>0</v>
      </c>
      <c r="CD256" s="114">
        <f t="shared" si="1106"/>
        <v>0</v>
      </c>
      <c r="CE256" s="114">
        <f t="shared" si="1107"/>
        <v>0</v>
      </c>
      <c r="CF256" s="114">
        <f t="shared" si="1108"/>
        <v>0</v>
      </c>
      <c r="CG256" s="114">
        <f t="shared" si="1109"/>
        <v>0</v>
      </c>
      <c r="CH256" s="114">
        <f t="shared" si="1110"/>
        <v>0</v>
      </c>
      <c r="CI256" s="114">
        <f t="shared" si="1111"/>
        <v>0</v>
      </c>
      <c r="CJ256" s="114">
        <f t="shared" si="1112"/>
        <v>0</v>
      </c>
      <c r="CK256" s="114">
        <f t="shared" si="1113"/>
        <v>0</v>
      </c>
      <c r="CL256" s="114">
        <f t="shared" si="1114"/>
        <v>0</v>
      </c>
      <c r="CM256" s="114">
        <f t="shared" si="1115"/>
        <v>0</v>
      </c>
      <c r="CN256" s="114">
        <f t="shared" si="1116"/>
        <v>0</v>
      </c>
      <c r="CO256" s="114">
        <f t="shared" si="1117"/>
        <v>0</v>
      </c>
      <c r="CP256" s="114">
        <f t="shared" si="1118"/>
        <v>0</v>
      </c>
      <c r="CQ256" s="114">
        <f t="shared" si="1119"/>
        <v>0</v>
      </c>
      <c r="CR256" s="114">
        <f t="shared" si="1120"/>
        <v>0</v>
      </c>
      <c r="CS256" s="114">
        <f t="shared" si="1121"/>
        <v>0</v>
      </c>
      <c r="CT256" s="114">
        <f t="shared" si="1122"/>
        <v>0</v>
      </c>
      <c r="CU256" s="114">
        <f t="shared" si="1123"/>
        <v>0</v>
      </c>
      <c r="CV256" s="114">
        <f t="shared" si="1124"/>
        <v>0</v>
      </c>
      <c r="CW256" s="114">
        <f t="shared" si="1125"/>
        <v>0</v>
      </c>
      <c r="CX256" s="114">
        <f t="shared" si="1126"/>
        <v>0</v>
      </c>
      <c r="CY256" s="114">
        <f t="shared" si="1127"/>
        <v>0</v>
      </c>
      <c r="CZ256" s="114">
        <f t="shared" si="1128"/>
        <v>0</v>
      </c>
      <c r="DA256" s="114">
        <f t="shared" si="1129"/>
        <v>0</v>
      </c>
    </row>
    <row r="257" spans="2:105">
      <c r="B257" s="5"/>
      <c r="M257" s="17"/>
      <c r="O257" s="17"/>
      <c r="Q257" s="17"/>
      <c r="T257" s="163">
        <f>IF(Z257&gt;0,FLOOR(MAX(T$130:T256)+1,1),T256+0.001)</f>
        <v>12.098999999999945</v>
      </c>
      <c r="U257">
        <v>128</v>
      </c>
      <c r="V257" s="110">
        <v>7</v>
      </c>
      <c r="W257" s="110"/>
      <c r="X257" s="110">
        <f t="shared" si="1130"/>
        <v>0</v>
      </c>
      <c r="Y257" s="110">
        <f t="shared" si="1131"/>
        <v>0</v>
      </c>
      <c r="Z257" s="114">
        <f t="shared" si="1132"/>
        <v>0</v>
      </c>
      <c r="AA257" s="114">
        <f t="shared" si="1051"/>
        <v>0</v>
      </c>
      <c r="AB257" s="114">
        <f t="shared" si="1052"/>
        <v>0</v>
      </c>
      <c r="AC257" s="114">
        <f t="shared" si="1053"/>
        <v>0</v>
      </c>
      <c r="AD257" s="114">
        <f t="shared" si="1054"/>
        <v>0</v>
      </c>
      <c r="AE257" s="114">
        <f t="shared" si="1055"/>
        <v>0</v>
      </c>
      <c r="AF257" s="114">
        <f t="shared" si="1056"/>
        <v>0</v>
      </c>
      <c r="AG257" s="114">
        <f t="shared" si="1057"/>
        <v>0</v>
      </c>
      <c r="AH257" s="114">
        <f t="shared" si="1058"/>
        <v>0</v>
      </c>
      <c r="AI257" s="114">
        <f t="shared" si="1059"/>
        <v>0</v>
      </c>
      <c r="AJ257" s="114">
        <f t="shared" si="1060"/>
        <v>0</v>
      </c>
      <c r="AK257" s="114">
        <f t="shared" si="1061"/>
        <v>0</v>
      </c>
      <c r="AL257" s="114">
        <f t="shared" si="1062"/>
        <v>0</v>
      </c>
      <c r="AM257" s="114">
        <f t="shared" si="1063"/>
        <v>0</v>
      </c>
      <c r="AN257" s="114">
        <f t="shared" si="1064"/>
        <v>0</v>
      </c>
      <c r="AO257" s="114">
        <f t="shared" si="1065"/>
        <v>0</v>
      </c>
      <c r="AP257" s="114">
        <f t="shared" si="1066"/>
        <v>0</v>
      </c>
      <c r="AQ257" s="114">
        <f t="shared" si="1067"/>
        <v>0</v>
      </c>
      <c r="AR257" s="114">
        <f t="shared" si="1068"/>
        <v>0</v>
      </c>
      <c r="AS257" s="114">
        <f t="shared" si="1069"/>
        <v>0</v>
      </c>
      <c r="AT257" s="114">
        <f t="shared" si="1070"/>
        <v>0</v>
      </c>
      <c r="AU257" s="114">
        <f t="shared" si="1071"/>
        <v>0</v>
      </c>
      <c r="AV257" s="114">
        <f t="shared" si="1072"/>
        <v>0</v>
      </c>
      <c r="AW257" s="114">
        <f t="shared" si="1073"/>
        <v>0</v>
      </c>
      <c r="AX257" s="114">
        <f t="shared" si="1074"/>
        <v>0</v>
      </c>
      <c r="AY257" s="114">
        <f t="shared" si="1075"/>
        <v>0</v>
      </c>
      <c r="AZ257" s="114">
        <f t="shared" si="1076"/>
        <v>0</v>
      </c>
      <c r="BA257" s="114">
        <f t="shared" si="1077"/>
        <v>0</v>
      </c>
      <c r="BB257" s="114">
        <f t="shared" si="1078"/>
        <v>0</v>
      </c>
      <c r="BC257" s="114">
        <f t="shared" si="1079"/>
        <v>0</v>
      </c>
      <c r="BD257" s="114">
        <f t="shared" si="1080"/>
        <v>0</v>
      </c>
      <c r="BE257" s="114">
        <f t="shared" si="1081"/>
        <v>0</v>
      </c>
      <c r="BF257" s="114">
        <f t="shared" si="1082"/>
        <v>0</v>
      </c>
      <c r="BG257" s="114">
        <f t="shared" si="1083"/>
        <v>0</v>
      </c>
      <c r="BH257" s="114">
        <f t="shared" si="1084"/>
        <v>0</v>
      </c>
      <c r="BI257" s="114">
        <f t="shared" si="1085"/>
        <v>0</v>
      </c>
      <c r="BJ257" s="114">
        <f t="shared" si="1086"/>
        <v>0</v>
      </c>
      <c r="BK257" s="114">
        <f t="shared" si="1087"/>
        <v>0</v>
      </c>
      <c r="BL257" s="114">
        <f t="shared" si="1088"/>
        <v>0</v>
      </c>
      <c r="BM257" s="114">
        <f t="shared" si="1089"/>
        <v>0</v>
      </c>
      <c r="BN257" s="114">
        <f t="shared" si="1090"/>
        <v>0</v>
      </c>
      <c r="BO257" s="114">
        <f t="shared" si="1091"/>
        <v>0</v>
      </c>
      <c r="BP257" s="114">
        <f t="shared" si="1092"/>
        <v>0</v>
      </c>
      <c r="BQ257" s="114">
        <f t="shared" si="1093"/>
        <v>0</v>
      </c>
      <c r="BR257" s="114">
        <f t="shared" si="1094"/>
        <v>0</v>
      </c>
      <c r="BS257" s="114">
        <f t="shared" si="1095"/>
        <v>0</v>
      </c>
      <c r="BT257" s="114">
        <f t="shared" si="1096"/>
        <v>0</v>
      </c>
      <c r="BU257" s="114">
        <f t="shared" si="1097"/>
        <v>0</v>
      </c>
      <c r="BV257" s="114">
        <f t="shared" si="1098"/>
        <v>0</v>
      </c>
      <c r="BW257" s="114">
        <f t="shared" si="1099"/>
        <v>0</v>
      </c>
      <c r="BX257" s="114">
        <f t="shared" si="1100"/>
        <v>0</v>
      </c>
      <c r="BY257" s="114">
        <f t="shared" si="1101"/>
        <v>0</v>
      </c>
      <c r="BZ257" s="114">
        <f t="shared" si="1102"/>
        <v>0</v>
      </c>
      <c r="CA257" s="114">
        <f t="shared" si="1103"/>
        <v>0</v>
      </c>
      <c r="CB257" s="114">
        <f t="shared" si="1104"/>
        <v>0</v>
      </c>
      <c r="CC257" s="114">
        <f t="shared" si="1105"/>
        <v>0</v>
      </c>
      <c r="CD257" s="114">
        <f t="shared" si="1106"/>
        <v>0</v>
      </c>
      <c r="CE257" s="114">
        <f t="shared" si="1107"/>
        <v>0</v>
      </c>
      <c r="CF257" s="114">
        <f t="shared" si="1108"/>
        <v>0</v>
      </c>
      <c r="CG257" s="114">
        <f t="shared" si="1109"/>
        <v>0</v>
      </c>
      <c r="CH257" s="114">
        <f t="shared" si="1110"/>
        <v>0</v>
      </c>
      <c r="CI257" s="114">
        <f t="shared" si="1111"/>
        <v>0</v>
      </c>
      <c r="CJ257" s="114">
        <f t="shared" si="1112"/>
        <v>0</v>
      </c>
      <c r="CK257" s="114">
        <f t="shared" si="1113"/>
        <v>0</v>
      </c>
      <c r="CL257" s="114">
        <f t="shared" si="1114"/>
        <v>0</v>
      </c>
      <c r="CM257" s="114">
        <f t="shared" si="1115"/>
        <v>0</v>
      </c>
      <c r="CN257" s="114">
        <f t="shared" si="1116"/>
        <v>0</v>
      </c>
      <c r="CO257" s="114">
        <f t="shared" si="1117"/>
        <v>0</v>
      </c>
      <c r="CP257" s="114">
        <f t="shared" si="1118"/>
        <v>0</v>
      </c>
      <c r="CQ257" s="114">
        <f t="shared" si="1119"/>
        <v>0</v>
      </c>
      <c r="CR257" s="114">
        <f t="shared" si="1120"/>
        <v>0</v>
      </c>
      <c r="CS257" s="114">
        <f t="shared" si="1121"/>
        <v>0</v>
      </c>
      <c r="CT257" s="114">
        <f t="shared" si="1122"/>
        <v>0</v>
      </c>
      <c r="CU257" s="114">
        <f t="shared" si="1123"/>
        <v>0</v>
      </c>
      <c r="CV257" s="114">
        <f t="shared" si="1124"/>
        <v>0</v>
      </c>
      <c r="CW257" s="114">
        <f t="shared" si="1125"/>
        <v>0</v>
      </c>
      <c r="CX257" s="114">
        <f t="shared" si="1126"/>
        <v>0</v>
      </c>
      <c r="CY257" s="114">
        <f t="shared" si="1127"/>
        <v>0</v>
      </c>
      <c r="CZ257" s="114">
        <f t="shared" si="1128"/>
        <v>0</v>
      </c>
      <c r="DA257" s="114">
        <f t="shared" si="1129"/>
        <v>0</v>
      </c>
    </row>
    <row r="258" spans="2:105">
      <c r="B258" s="5"/>
      <c r="M258" s="17"/>
      <c r="O258" s="17"/>
      <c r="Q258" s="17"/>
      <c r="T258" s="163">
        <f>IF(Z258&gt;0,FLOOR(MAX(T$130:T257)+1,1),T257+0.001)</f>
        <v>12.099999999999945</v>
      </c>
      <c r="U258">
        <v>129</v>
      </c>
      <c r="V258" s="110">
        <v>7</v>
      </c>
      <c r="W258" s="110"/>
      <c r="X258" s="110">
        <f t="shared" si="1130"/>
        <v>0</v>
      </c>
      <c r="Y258" s="110">
        <f t="shared" si="1131"/>
        <v>0</v>
      </c>
      <c r="Z258" s="114">
        <f t="shared" si="1132"/>
        <v>0</v>
      </c>
      <c r="AA258" s="114">
        <f t="shared" si="1051"/>
        <v>0</v>
      </c>
      <c r="AB258" s="114">
        <f t="shared" si="1052"/>
        <v>0</v>
      </c>
      <c r="AC258" s="114">
        <f t="shared" si="1053"/>
        <v>0</v>
      </c>
      <c r="AD258" s="114">
        <f t="shared" si="1054"/>
        <v>0</v>
      </c>
      <c r="AE258" s="114">
        <f t="shared" si="1055"/>
        <v>0</v>
      </c>
      <c r="AF258" s="114">
        <f t="shared" si="1056"/>
        <v>0</v>
      </c>
      <c r="AG258" s="114">
        <f t="shared" si="1057"/>
        <v>0</v>
      </c>
      <c r="AH258" s="114">
        <f t="shared" si="1058"/>
        <v>0</v>
      </c>
      <c r="AI258" s="114">
        <f t="shared" si="1059"/>
        <v>0</v>
      </c>
      <c r="AJ258" s="114">
        <f t="shared" si="1060"/>
        <v>0</v>
      </c>
      <c r="AK258" s="114">
        <f t="shared" si="1061"/>
        <v>0</v>
      </c>
      <c r="AL258" s="114">
        <f t="shared" si="1062"/>
        <v>0</v>
      </c>
      <c r="AM258" s="114">
        <f t="shared" si="1063"/>
        <v>0</v>
      </c>
      <c r="AN258" s="114">
        <f t="shared" si="1064"/>
        <v>0</v>
      </c>
      <c r="AO258" s="114">
        <f t="shared" si="1065"/>
        <v>0</v>
      </c>
      <c r="AP258" s="114">
        <f t="shared" si="1066"/>
        <v>0</v>
      </c>
      <c r="AQ258" s="114">
        <f t="shared" si="1067"/>
        <v>0</v>
      </c>
      <c r="AR258" s="114">
        <f t="shared" si="1068"/>
        <v>0</v>
      </c>
      <c r="AS258" s="114">
        <f t="shared" si="1069"/>
        <v>0</v>
      </c>
      <c r="AT258" s="114">
        <f t="shared" si="1070"/>
        <v>0</v>
      </c>
      <c r="AU258" s="114">
        <f t="shared" si="1071"/>
        <v>0</v>
      </c>
      <c r="AV258" s="114">
        <f t="shared" si="1072"/>
        <v>0</v>
      </c>
      <c r="AW258" s="114">
        <f t="shared" si="1073"/>
        <v>0</v>
      </c>
      <c r="AX258" s="114">
        <f t="shared" si="1074"/>
        <v>0</v>
      </c>
      <c r="AY258" s="114">
        <f t="shared" si="1075"/>
        <v>0</v>
      </c>
      <c r="AZ258" s="114">
        <f t="shared" si="1076"/>
        <v>0</v>
      </c>
      <c r="BA258" s="114">
        <f t="shared" si="1077"/>
        <v>0</v>
      </c>
      <c r="BB258" s="114">
        <f t="shared" si="1078"/>
        <v>0</v>
      </c>
      <c r="BC258" s="114">
        <f t="shared" si="1079"/>
        <v>0</v>
      </c>
      <c r="BD258" s="114">
        <f t="shared" si="1080"/>
        <v>0</v>
      </c>
      <c r="BE258" s="114">
        <f t="shared" si="1081"/>
        <v>0</v>
      </c>
      <c r="BF258" s="114">
        <f t="shared" si="1082"/>
        <v>0</v>
      </c>
      <c r="BG258" s="114">
        <f t="shared" si="1083"/>
        <v>0</v>
      </c>
      <c r="BH258" s="114">
        <f t="shared" si="1084"/>
        <v>0</v>
      </c>
      <c r="BI258" s="114">
        <f t="shared" si="1085"/>
        <v>0</v>
      </c>
      <c r="BJ258" s="114">
        <f t="shared" si="1086"/>
        <v>0</v>
      </c>
      <c r="BK258" s="114">
        <f t="shared" si="1087"/>
        <v>0</v>
      </c>
      <c r="BL258" s="114">
        <f t="shared" si="1088"/>
        <v>0</v>
      </c>
      <c r="BM258" s="114">
        <f t="shared" si="1089"/>
        <v>0</v>
      </c>
      <c r="BN258" s="114">
        <f t="shared" si="1090"/>
        <v>0</v>
      </c>
      <c r="BO258" s="114">
        <f t="shared" si="1091"/>
        <v>0</v>
      </c>
      <c r="BP258" s="114">
        <f t="shared" si="1092"/>
        <v>0</v>
      </c>
      <c r="BQ258" s="114">
        <f t="shared" si="1093"/>
        <v>0</v>
      </c>
      <c r="BR258" s="114">
        <f t="shared" si="1094"/>
        <v>0</v>
      </c>
      <c r="BS258" s="114">
        <f t="shared" si="1095"/>
        <v>0</v>
      </c>
      <c r="BT258" s="114">
        <f t="shared" si="1096"/>
        <v>0</v>
      </c>
      <c r="BU258" s="114">
        <f t="shared" si="1097"/>
        <v>0</v>
      </c>
      <c r="BV258" s="114">
        <f t="shared" si="1098"/>
        <v>0</v>
      </c>
      <c r="BW258" s="114">
        <f t="shared" si="1099"/>
        <v>0</v>
      </c>
      <c r="BX258" s="114">
        <f t="shared" si="1100"/>
        <v>0</v>
      </c>
      <c r="BY258" s="114">
        <f t="shared" si="1101"/>
        <v>0</v>
      </c>
      <c r="BZ258" s="114">
        <f t="shared" si="1102"/>
        <v>0</v>
      </c>
      <c r="CA258" s="114">
        <f t="shared" si="1103"/>
        <v>0</v>
      </c>
      <c r="CB258" s="114">
        <f t="shared" si="1104"/>
        <v>0</v>
      </c>
      <c r="CC258" s="114">
        <f t="shared" si="1105"/>
        <v>0</v>
      </c>
      <c r="CD258" s="114">
        <f t="shared" si="1106"/>
        <v>0</v>
      </c>
      <c r="CE258" s="114">
        <f t="shared" si="1107"/>
        <v>0</v>
      </c>
      <c r="CF258" s="114">
        <f t="shared" si="1108"/>
        <v>0</v>
      </c>
      <c r="CG258" s="114">
        <f t="shared" si="1109"/>
        <v>0</v>
      </c>
      <c r="CH258" s="114">
        <f t="shared" si="1110"/>
        <v>0</v>
      </c>
      <c r="CI258" s="114">
        <f t="shared" si="1111"/>
        <v>0</v>
      </c>
      <c r="CJ258" s="114">
        <f t="shared" si="1112"/>
        <v>0</v>
      </c>
      <c r="CK258" s="114">
        <f t="shared" si="1113"/>
        <v>0</v>
      </c>
      <c r="CL258" s="114">
        <f t="shared" si="1114"/>
        <v>0</v>
      </c>
      <c r="CM258" s="114">
        <f t="shared" si="1115"/>
        <v>0</v>
      </c>
      <c r="CN258" s="114">
        <f t="shared" si="1116"/>
        <v>0</v>
      </c>
      <c r="CO258" s="114">
        <f t="shared" si="1117"/>
        <v>0</v>
      </c>
      <c r="CP258" s="114">
        <f t="shared" si="1118"/>
        <v>0</v>
      </c>
      <c r="CQ258" s="114">
        <f t="shared" si="1119"/>
        <v>0</v>
      </c>
      <c r="CR258" s="114">
        <f t="shared" si="1120"/>
        <v>0</v>
      </c>
      <c r="CS258" s="114">
        <f t="shared" si="1121"/>
        <v>0</v>
      </c>
      <c r="CT258" s="114">
        <f t="shared" si="1122"/>
        <v>0</v>
      </c>
      <c r="CU258" s="114">
        <f t="shared" si="1123"/>
        <v>0</v>
      </c>
      <c r="CV258" s="114">
        <f t="shared" si="1124"/>
        <v>0</v>
      </c>
      <c r="CW258" s="114">
        <f t="shared" si="1125"/>
        <v>0</v>
      </c>
      <c r="CX258" s="114">
        <f t="shared" si="1126"/>
        <v>0</v>
      </c>
      <c r="CY258" s="114">
        <f t="shared" si="1127"/>
        <v>0</v>
      </c>
      <c r="CZ258" s="114">
        <f t="shared" si="1128"/>
        <v>0</v>
      </c>
      <c r="DA258" s="114">
        <f t="shared" si="1129"/>
        <v>0</v>
      </c>
    </row>
    <row r="259" spans="2:105">
      <c r="B259" s="5"/>
      <c r="M259" s="17"/>
      <c r="O259" s="17"/>
      <c r="Q259" s="17"/>
      <c r="T259" s="163">
        <f>IF(Z259&gt;0,FLOOR(MAX(T$130:T258)+1,1),T258+0.001)</f>
        <v>12.100999999999944</v>
      </c>
      <c r="U259">
        <v>130</v>
      </c>
      <c r="V259" s="110">
        <v>7</v>
      </c>
      <c r="W259" s="110"/>
      <c r="X259" s="110">
        <f t="shared" si="1130"/>
        <v>0</v>
      </c>
      <c r="Y259" s="110">
        <f t="shared" si="1131"/>
        <v>0</v>
      </c>
      <c r="Z259" s="114">
        <f t="shared" si="1132"/>
        <v>0</v>
      </c>
      <c r="AA259" s="114">
        <f t="shared" si="1051"/>
        <v>0</v>
      </c>
      <c r="AB259" s="114">
        <f t="shared" si="1052"/>
        <v>0</v>
      </c>
      <c r="AC259" s="114">
        <f t="shared" si="1053"/>
        <v>0</v>
      </c>
      <c r="AD259" s="114">
        <f t="shared" si="1054"/>
        <v>0</v>
      </c>
      <c r="AE259" s="114">
        <f t="shared" si="1055"/>
        <v>0</v>
      </c>
      <c r="AF259" s="114">
        <f t="shared" si="1056"/>
        <v>0</v>
      </c>
      <c r="AG259" s="114">
        <f t="shared" si="1057"/>
        <v>0</v>
      </c>
      <c r="AH259" s="114">
        <f t="shared" si="1058"/>
        <v>0</v>
      </c>
      <c r="AI259" s="114">
        <f t="shared" si="1059"/>
        <v>0</v>
      </c>
      <c r="AJ259" s="114">
        <f t="shared" si="1060"/>
        <v>0</v>
      </c>
      <c r="AK259" s="114">
        <f t="shared" si="1061"/>
        <v>0</v>
      </c>
      <c r="AL259" s="114">
        <f t="shared" si="1062"/>
        <v>0</v>
      </c>
      <c r="AM259" s="114">
        <f t="shared" si="1063"/>
        <v>0</v>
      </c>
      <c r="AN259" s="114">
        <f t="shared" si="1064"/>
        <v>0</v>
      </c>
      <c r="AO259" s="114">
        <f t="shared" si="1065"/>
        <v>0</v>
      </c>
      <c r="AP259" s="114">
        <f t="shared" si="1066"/>
        <v>0</v>
      </c>
      <c r="AQ259" s="114">
        <f t="shared" si="1067"/>
        <v>0</v>
      </c>
      <c r="AR259" s="114">
        <f t="shared" si="1068"/>
        <v>0</v>
      </c>
      <c r="AS259" s="114">
        <f t="shared" si="1069"/>
        <v>0</v>
      </c>
      <c r="AT259" s="114">
        <f t="shared" si="1070"/>
        <v>0</v>
      </c>
      <c r="AU259" s="114">
        <f t="shared" si="1071"/>
        <v>0</v>
      </c>
      <c r="AV259" s="114">
        <f t="shared" si="1072"/>
        <v>0</v>
      </c>
      <c r="AW259" s="114">
        <f t="shared" si="1073"/>
        <v>0</v>
      </c>
      <c r="AX259" s="114">
        <f t="shared" si="1074"/>
        <v>0</v>
      </c>
      <c r="AY259" s="114">
        <f t="shared" si="1075"/>
        <v>0</v>
      </c>
      <c r="AZ259" s="114">
        <f t="shared" si="1076"/>
        <v>0</v>
      </c>
      <c r="BA259" s="114">
        <f t="shared" si="1077"/>
        <v>0</v>
      </c>
      <c r="BB259" s="114">
        <f t="shared" si="1078"/>
        <v>0</v>
      </c>
      <c r="BC259" s="114">
        <f t="shared" si="1079"/>
        <v>0</v>
      </c>
      <c r="BD259" s="114">
        <f t="shared" si="1080"/>
        <v>0</v>
      </c>
      <c r="BE259" s="114">
        <f t="shared" si="1081"/>
        <v>0</v>
      </c>
      <c r="BF259" s="114">
        <f t="shared" si="1082"/>
        <v>0</v>
      </c>
      <c r="BG259" s="114">
        <f t="shared" si="1083"/>
        <v>0</v>
      </c>
      <c r="BH259" s="114">
        <f t="shared" si="1084"/>
        <v>0</v>
      </c>
      <c r="BI259" s="114">
        <f t="shared" si="1085"/>
        <v>0</v>
      </c>
      <c r="BJ259" s="114">
        <f t="shared" si="1086"/>
        <v>0</v>
      </c>
      <c r="BK259" s="114">
        <f t="shared" si="1087"/>
        <v>0</v>
      </c>
      <c r="BL259" s="114">
        <f t="shared" si="1088"/>
        <v>0</v>
      </c>
      <c r="BM259" s="114">
        <f t="shared" si="1089"/>
        <v>0</v>
      </c>
      <c r="BN259" s="114">
        <f t="shared" si="1090"/>
        <v>0</v>
      </c>
      <c r="BO259" s="114">
        <f t="shared" si="1091"/>
        <v>0</v>
      </c>
      <c r="BP259" s="114">
        <f t="shared" si="1092"/>
        <v>0</v>
      </c>
      <c r="BQ259" s="114">
        <f t="shared" si="1093"/>
        <v>0</v>
      </c>
      <c r="BR259" s="114">
        <f t="shared" si="1094"/>
        <v>0</v>
      </c>
      <c r="BS259" s="114">
        <f t="shared" si="1095"/>
        <v>0</v>
      </c>
      <c r="BT259" s="114">
        <f t="shared" si="1096"/>
        <v>0</v>
      </c>
      <c r="BU259" s="114">
        <f t="shared" si="1097"/>
        <v>0</v>
      </c>
      <c r="BV259" s="114">
        <f t="shared" si="1098"/>
        <v>0</v>
      </c>
      <c r="BW259" s="114">
        <f t="shared" si="1099"/>
        <v>0</v>
      </c>
      <c r="BX259" s="114">
        <f t="shared" si="1100"/>
        <v>0</v>
      </c>
      <c r="BY259" s="114">
        <f t="shared" si="1101"/>
        <v>0</v>
      </c>
      <c r="BZ259" s="114">
        <f t="shared" si="1102"/>
        <v>0</v>
      </c>
      <c r="CA259" s="114">
        <f t="shared" si="1103"/>
        <v>0</v>
      </c>
      <c r="CB259" s="114">
        <f t="shared" si="1104"/>
        <v>0</v>
      </c>
      <c r="CC259" s="114">
        <f t="shared" si="1105"/>
        <v>0</v>
      </c>
      <c r="CD259" s="114">
        <f t="shared" si="1106"/>
        <v>0</v>
      </c>
      <c r="CE259" s="114">
        <f t="shared" si="1107"/>
        <v>0</v>
      </c>
      <c r="CF259" s="114">
        <f t="shared" si="1108"/>
        <v>0</v>
      </c>
      <c r="CG259" s="114">
        <f t="shared" si="1109"/>
        <v>0</v>
      </c>
      <c r="CH259" s="114">
        <f t="shared" si="1110"/>
        <v>0</v>
      </c>
      <c r="CI259" s="114">
        <f t="shared" si="1111"/>
        <v>0</v>
      </c>
      <c r="CJ259" s="114">
        <f t="shared" si="1112"/>
        <v>0</v>
      </c>
      <c r="CK259" s="114">
        <f t="shared" si="1113"/>
        <v>0</v>
      </c>
      <c r="CL259" s="114">
        <f t="shared" si="1114"/>
        <v>0</v>
      </c>
      <c r="CM259" s="114">
        <f t="shared" si="1115"/>
        <v>0</v>
      </c>
      <c r="CN259" s="114">
        <f t="shared" si="1116"/>
        <v>0</v>
      </c>
      <c r="CO259" s="114">
        <f t="shared" si="1117"/>
        <v>0</v>
      </c>
      <c r="CP259" s="114">
        <f t="shared" si="1118"/>
        <v>0</v>
      </c>
      <c r="CQ259" s="114">
        <f t="shared" si="1119"/>
        <v>0</v>
      </c>
      <c r="CR259" s="114">
        <f t="shared" si="1120"/>
        <v>0</v>
      </c>
      <c r="CS259" s="114">
        <f t="shared" si="1121"/>
        <v>0</v>
      </c>
      <c r="CT259" s="114">
        <f t="shared" si="1122"/>
        <v>0</v>
      </c>
      <c r="CU259" s="114">
        <f t="shared" si="1123"/>
        <v>0</v>
      </c>
      <c r="CV259" s="114">
        <f t="shared" si="1124"/>
        <v>0</v>
      </c>
      <c r="CW259" s="114">
        <f t="shared" si="1125"/>
        <v>0</v>
      </c>
      <c r="CX259" s="114">
        <f t="shared" si="1126"/>
        <v>0</v>
      </c>
      <c r="CY259" s="114">
        <f t="shared" si="1127"/>
        <v>0</v>
      </c>
      <c r="CZ259" s="114">
        <f t="shared" si="1128"/>
        <v>0</v>
      </c>
      <c r="DA259" s="114">
        <f t="shared" si="1129"/>
        <v>0</v>
      </c>
    </row>
    <row r="260" spans="2:105">
      <c r="B260" s="5"/>
      <c r="M260" s="17"/>
      <c r="O260" s="17"/>
      <c r="Q260" s="17"/>
      <c r="T260" s="163">
        <f>IF(Z260&gt;0,FLOOR(MAX(T$130:T259)+1,1),T259+0.001)</f>
        <v>12.101999999999943</v>
      </c>
      <c r="U260">
        <v>131</v>
      </c>
      <c r="V260" s="110">
        <v>7</v>
      </c>
      <c r="W260" s="110"/>
      <c r="X260" s="110">
        <f t="shared" si="1130"/>
        <v>0</v>
      </c>
      <c r="Y260" s="110">
        <f t="shared" si="1131"/>
        <v>0</v>
      </c>
      <c r="Z260" s="114">
        <f t="shared" si="1132"/>
        <v>0</v>
      </c>
      <c r="AA260" s="114">
        <f t="shared" si="1051"/>
        <v>0</v>
      </c>
      <c r="AB260" s="114">
        <f t="shared" si="1052"/>
        <v>0</v>
      </c>
      <c r="AC260" s="114">
        <f t="shared" si="1053"/>
        <v>0</v>
      </c>
      <c r="AD260" s="114">
        <f t="shared" si="1054"/>
        <v>0</v>
      </c>
      <c r="AE260" s="114">
        <f t="shared" si="1055"/>
        <v>0</v>
      </c>
      <c r="AF260" s="114">
        <f t="shared" si="1056"/>
        <v>0</v>
      </c>
      <c r="AG260" s="114">
        <f t="shared" si="1057"/>
        <v>0</v>
      </c>
      <c r="AH260" s="114">
        <f t="shared" si="1058"/>
        <v>0</v>
      </c>
      <c r="AI260" s="114">
        <f t="shared" si="1059"/>
        <v>0</v>
      </c>
      <c r="AJ260" s="114">
        <f t="shared" si="1060"/>
        <v>0</v>
      </c>
      <c r="AK260" s="114">
        <f t="shared" si="1061"/>
        <v>0</v>
      </c>
      <c r="AL260" s="114">
        <f t="shared" si="1062"/>
        <v>0</v>
      </c>
      <c r="AM260" s="114">
        <f t="shared" si="1063"/>
        <v>0</v>
      </c>
      <c r="AN260" s="114">
        <f t="shared" si="1064"/>
        <v>0</v>
      </c>
      <c r="AO260" s="114">
        <f t="shared" si="1065"/>
        <v>0</v>
      </c>
      <c r="AP260" s="114">
        <f t="shared" si="1066"/>
        <v>0</v>
      </c>
      <c r="AQ260" s="114">
        <f t="shared" si="1067"/>
        <v>0</v>
      </c>
      <c r="AR260" s="114">
        <f t="shared" si="1068"/>
        <v>0</v>
      </c>
      <c r="AS260" s="114">
        <f t="shared" si="1069"/>
        <v>0</v>
      </c>
      <c r="AT260" s="114">
        <f t="shared" si="1070"/>
        <v>0</v>
      </c>
      <c r="AU260" s="114">
        <f t="shared" si="1071"/>
        <v>0</v>
      </c>
      <c r="AV260" s="114">
        <f t="shared" si="1072"/>
        <v>0</v>
      </c>
      <c r="AW260" s="114">
        <f t="shared" si="1073"/>
        <v>0</v>
      </c>
      <c r="AX260" s="114">
        <f t="shared" si="1074"/>
        <v>0</v>
      </c>
      <c r="AY260" s="114">
        <f t="shared" si="1075"/>
        <v>0</v>
      </c>
      <c r="AZ260" s="114">
        <f t="shared" si="1076"/>
        <v>0</v>
      </c>
      <c r="BA260" s="114">
        <f t="shared" si="1077"/>
        <v>0</v>
      </c>
      <c r="BB260" s="114">
        <f t="shared" si="1078"/>
        <v>0</v>
      </c>
      <c r="BC260" s="114">
        <f t="shared" si="1079"/>
        <v>0</v>
      </c>
      <c r="BD260" s="114">
        <f t="shared" si="1080"/>
        <v>0</v>
      </c>
      <c r="BE260" s="114">
        <f t="shared" si="1081"/>
        <v>0</v>
      </c>
      <c r="BF260" s="114">
        <f t="shared" si="1082"/>
        <v>0</v>
      </c>
      <c r="BG260" s="114">
        <f t="shared" si="1083"/>
        <v>0</v>
      </c>
      <c r="BH260" s="114">
        <f t="shared" si="1084"/>
        <v>0</v>
      </c>
      <c r="BI260" s="114">
        <f t="shared" si="1085"/>
        <v>0</v>
      </c>
      <c r="BJ260" s="114">
        <f t="shared" si="1086"/>
        <v>0</v>
      </c>
      <c r="BK260" s="114">
        <f t="shared" si="1087"/>
        <v>0</v>
      </c>
      <c r="BL260" s="114">
        <f t="shared" si="1088"/>
        <v>0</v>
      </c>
      <c r="BM260" s="114">
        <f t="shared" si="1089"/>
        <v>0</v>
      </c>
      <c r="BN260" s="114">
        <f t="shared" si="1090"/>
        <v>0</v>
      </c>
      <c r="BO260" s="114">
        <f t="shared" si="1091"/>
        <v>0</v>
      </c>
      <c r="BP260" s="114">
        <f t="shared" si="1092"/>
        <v>0</v>
      </c>
      <c r="BQ260" s="114">
        <f t="shared" si="1093"/>
        <v>0</v>
      </c>
      <c r="BR260" s="114">
        <f t="shared" si="1094"/>
        <v>0</v>
      </c>
      <c r="BS260" s="114">
        <f t="shared" si="1095"/>
        <v>0</v>
      </c>
      <c r="BT260" s="114">
        <f t="shared" si="1096"/>
        <v>0</v>
      </c>
      <c r="BU260" s="114">
        <f t="shared" si="1097"/>
        <v>0</v>
      </c>
      <c r="BV260" s="114">
        <f t="shared" si="1098"/>
        <v>0</v>
      </c>
      <c r="BW260" s="114">
        <f t="shared" si="1099"/>
        <v>0</v>
      </c>
      <c r="BX260" s="114">
        <f t="shared" si="1100"/>
        <v>0</v>
      </c>
      <c r="BY260" s="114">
        <f t="shared" si="1101"/>
        <v>0</v>
      </c>
      <c r="BZ260" s="114">
        <f t="shared" si="1102"/>
        <v>0</v>
      </c>
      <c r="CA260" s="114">
        <f t="shared" si="1103"/>
        <v>0</v>
      </c>
      <c r="CB260" s="114">
        <f t="shared" si="1104"/>
        <v>0</v>
      </c>
      <c r="CC260" s="114">
        <f t="shared" si="1105"/>
        <v>0</v>
      </c>
      <c r="CD260" s="114">
        <f t="shared" si="1106"/>
        <v>0</v>
      </c>
      <c r="CE260" s="114">
        <f t="shared" si="1107"/>
        <v>0</v>
      </c>
      <c r="CF260" s="114">
        <f t="shared" si="1108"/>
        <v>0</v>
      </c>
      <c r="CG260" s="114">
        <f t="shared" si="1109"/>
        <v>0</v>
      </c>
      <c r="CH260" s="114">
        <f t="shared" si="1110"/>
        <v>0</v>
      </c>
      <c r="CI260" s="114">
        <f t="shared" si="1111"/>
        <v>0</v>
      </c>
      <c r="CJ260" s="114">
        <f t="shared" si="1112"/>
        <v>0</v>
      </c>
      <c r="CK260" s="114">
        <f t="shared" si="1113"/>
        <v>0</v>
      </c>
      <c r="CL260" s="114">
        <f t="shared" si="1114"/>
        <v>0</v>
      </c>
      <c r="CM260" s="114">
        <f t="shared" si="1115"/>
        <v>0</v>
      </c>
      <c r="CN260" s="114">
        <f t="shared" si="1116"/>
        <v>0</v>
      </c>
      <c r="CO260" s="114">
        <f t="shared" si="1117"/>
        <v>0</v>
      </c>
      <c r="CP260" s="114">
        <f t="shared" si="1118"/>
        <v>0</v>
      </c>
      <c r="CQ260" s="114">
        <f t="shared" si="1119"/>
        <v>0</v>
      </c>
      <c r="CR260" s="114">
        <f t="shared" si="1120"/>
        <v>0</v>
      </c>
      <c r="CS260" s="114">
        <f t="shared" si="1121"/>
        <v>0</v>
      </c>
      <c r="CT260" s="114">
        <f t="shared" si="1122"/>
        <v>0</v>
      </c>
      <c r="CU260" s="114">
        <f t="shared" si="1123"/>
        <v>0</v>
      </c>
      <c r="CV260" s="114">
        <f t="shared" si="1124"/>
        <v>0</v>
      </c>
      <c r="CW260" s="114">
        <f t="shared" si="1125"/>
        <v>0</v>
      </c>
      <c r="CX260" s="114">
        <f t="shared" si="1126"/>
        <v>0</v>
      </c>
      <c r="CY260" s="114">
        <f t="shared" si="1127"/>
        <v>0</v>
      </c>
      <c r="CZ260" s="114">
        <f t="shared" si="1128"/>
        <v>0</v>
      </c>
      <c r="DA260" s="114">
        <f t="shared" si="1129"/>
        <v>0</v>
      </c>
    </row>
    <row r="261" spans="2:105">
      <c r="B261" s="5"/>
      <c r="M261" s="17"/>
      <c r="O261" s="17"/>
      <c r="Q261" s="17"/>
      <c r="T261" s="163">
        <f>IF(Z261&gt;0,FLOOR(MAX(T$130:T260)+1,1),T260+0.001)</f>
        <v>12.102999999999943</v>
      </c>
      <c r="U261">
        <v>132</v>
      </c>
      <c r="V261" s="110">
        <v>7</v>
      </c>
      <c r="W261" s="110"/>
      <c r="X261" s="110">
        <f t="shared" si="1130"/>
        <v>0</v>
      </c>
      <c r="Y261" s="110">
        <f t="shared" si="1131"/>
        <v>0</v>
      </c>
      <c r="Z261" s="114">
        <f t="shared" si="1132"/>
        <v>0</v>
      </c>
      <c r="AA261" s="114">
        <f t="shared" si="1051"/>
        <v>0</v>
      </c>
      <c r="AB261" s="114">
        <f t="shared" si="1052"/>
        <v>0</v>
      </c>
      <c r="AC261" s="114">
        <f t="shared" si="1053"/>
        <v>0</v>
      </c>
      <c r="AD261" s="114">
        <f t="shared" si="1054"/>
        <v>0</v>
      </c>
      <c r="AE261" s="114">
        <f t="shared" si="1055"/>
        <v>0</v>
      </c>
      <c r="AF261" s="114">
        <f t="shared" si="1056"/>
        <v>0</v>
      </c>
      <c r="AG261" s="114">
        <f t="shared" si="1057"/>
        <v>0</v>
      </c>
      <c r="AH261" s="114">
        <f t="shared" si="1058"/>
        <v>0</v>
      </c>
      <c r="AI261" s="114">
        <f t="shared" si="1059"/>
        <v>0</v>
      </c>
      <c r="AJ261" s="114">
        <f t="shared" si="1060"/>
        <v>0</v>
      </c>
      <c r="AK261" s="114">
        <f t="shared" si="1061"/>
        <v>0</v>
      </c>
      <c r="AL261" s="114">
        <f t="shared" si="1062"/>
        <v>0</v>
      </c>
      <c r="AM261" s="114">
        <f t="shared" si="1063"/>
        <v>0</v>
      </c>
      <c r="AN261" s="114">
        <f t="shared" si="1064"/>
        <v>0</v>
      </c>
      <c r="AO261" s="114">
        <f t="shared" si="1065"/>
        <v>0</v>
      </c>
      <c r="AP261" s="114">
        <f t="shared" si="1066"/>
        <v>0</v>
      </c>
      <c r="AQ261" s="114">
        <f t="shared" si="1067"/>
        <v>0</v>
      </c>
      <c r="AR261" s="114">
        <f t="shared" si="1068"/>
        <v>0</v>
      </c>
      <c r="AS261" s="114">
        <f t="shared" si="1069"/>
        <v>0</v>
      </c>
      <c r="AT261" s="114">
        <f t="shared" si="1070"/>
        <v>0</v>
      </c>
      <c r="AU261" s="114">
        <f t="shared" si="1071"/>
        <v>0</v>
      </c>
      <c r="AV261" s="114">
        <f t="shared" si="1072"/>
        <v>0</v>
      </c>
      <c r="AW261" s="114">
        <f t="shared" si="1073"/>
        <v>0</v>
      </c>
      <c r="AX261" s="114">
        <f t="shared" si="1074"/>
        <v>0</v>
      </c>
      <c r="AY261" s="114">
        <f t="shared" si="1075"/>
        <v>0</v>
      </c>
      <c r="AZ261" s="114">
        <f t="shared" si="1076"/>
        <v>0</v>
      </c>
      <c r="BA261" s="114">
        <f t="shared" si="1077"/>
        <v>0</v>
      </c>
      <c r="BB261" s="114">
        <f t="shared" si="1078"/>
        <v>0</v>
      </c>
      <c r="BC261" s="114">
        <f t="shared" si="1079"/>
        <v>0</v>
      </c>
      <c r="BD261" s="114">
        <f t="shared" si="1080"/>
        <v>0</v>
      </c>
      <c r="BE261" s="114">
        <f t="shared" si="1081"/>
        <v>0</v>
      </c>
      <c r="BF261" s="114">
        <f t="shared" si="1082"/>
        <v>0</v>
      </c>
      <c r="BG261" s="114">
        <f t="shared" si="1083"/>
        <v>0</v>
      </c>
      <c r="BH261" s="114">
        <f t="shared" si="1084"/>
        <v>0</v>
      </c>
      <c r="BI261" s="114">
        <f t="shared" si="1085"/>
        <v>0</v>
      </c>
      <c r="BJ261" s="114">
        <f t="shared" si="1086"/>
        <v>0</v>
      </c>
      <c r="BK261" s="114">
        <f t="shared" si="1087"/>
        <v>0</v>
      </c>
      <c r="BL261" s="114">
        <f t="shared" si="1088"/>
        <v>0</v>
      </c>
      <c r="BM261" s="114">
        <f t="shared" si="1089"/>
        <v>0</v>
      </c>
      <c r="BN261" s="114">
        <f t="shared" si="1090"/>
        <v>0</v>
      </c>
      <c r="BO261" s="114">
        <f t="shared" si="1091"/>
        <v>0</v>
      </c>
      <c r="BP261" s="114">
        <f t="shared" si="1092"/>
        <v>0</v>
      </c>
      <c r="BQ261" s="114">
        <f t="shared" si="1093"/>
        <v>0</v>
      </c>
      <c r="BR261" s="114">
        <f t="shared" si="1094"/>
        <v>0</v>
      </c>
      <c r="BS261" s="114">
        <f t="shared" si="1095"/>
        <v>0</v>
      </c>
      <c r="BT261" s="114">
        <f t="shared" si="1096"/>
        <v>0</v>
      </c>
      <c r="BU261" s="114">
        <f t="shared" si="1097"/>
        <v>0</v>
      </c>
      <c r="BV261" s="114">
        <f t="shared" si="1098"/>
        <v>0</v>
      </c>
      <c r="BW261" s="114">
        <f t="shared" si="1099"/>
        <v>0</v>
      </c>
      <c r="BX261" s="114">
        <f t="shared" si="1100"/>
        <v>0</v>
      </c>
      <c r="BY261" s="114">
        <f t="shared" si="1101"/>
        <v>0</v>
      </c>
      <c r="BZ261" s="114">
        <f t="shared" si="1102"/>
        <v>0</v>
      </c>
      <c r="CA261" s="114">
        <f t="shared" si="1103"/>
        <v>0</v>
      </c>
      <c r="CB261" s="114">
        <f t="shared" si="1104"/>
        <v>0</v>
      </c>
      <c r="CC261" s="114">
        <f t="shared" si="1105"/>
        <v>0</v>
      </c>
      <c r="CD261" s="114">
        <f t="shared" si="1106"/>
        <v>0</v>
      </c>
      <c r="CE261" s="114">
        <f t="shared" si="1107"/>
        <v>0</v>
      </c>
      <c r="CF261" s="114">
        <f t="shared" si="1108"/>
        <v>0</v>
      </c>
      <c r="CG261" s="114">
        <f t="shared" si="1109"/>
        <v>0</v>
      </c>
      <c r="CH261" s="114">
        <f t="shared" si="1110"/>
        <v>0</v>
      </c>
      <c r="CI261" s="114">
        <f t="shared" si="1111"/>
        <v>0</v>
      </c>
      <c r="CJ261" s="114">
        <f t="shared" si="1112"/>
        <v>0</v>
      </c>
      <c r="CK261" s="114">
        <f t="shared" si="1113"/>
        <v>0</v>
      </c>
      <c r="CL261" s="114">
        <f t="shared" si="1114"/>
        <v>0</v>
      </c>
      <c r="CM261" s="114">
        <f t="shared" si="1115"/>
        <v>0</v>
      </c>
      <c r="CN261" s="114">
        <f t="shared" si="1116"/>
        <v>0</v>
      </c>
      <c r="CO261" s="114">
        <f t="shared" si="1117"/>
        <v>0</v>
      </c>
      <c r="CP261" s="114">
        <f t="shared" si="1118"/>
        <v>0</v>
      </c>
      <c r="CQ261" s="114">
        <f t="shared" si="1119"/>
        <v>0</v>
      </c>
      <c r="CR261" s="114">
        <f t="shared" si="1120"/>
        <v>0</v>
      </c>
      <c r="CS261" s="114">
        <f t="shared" si="1121"/>
        <v>0</v>
      </c>
      <c r="CT261" s="114">
        <f t="shared" si="1122"/>
        <v>0</v>
      </c>
      <c r="CU261" s="114">
        <f t="shared" si="1123"/>
        <v>0</v>
      </c>
      <c r="CV261" s="114">
        <f t="shared" si="1124"/>
        <v>0</v>
      </c>
      <c r="CW261" s="114">
        <f t="shared" si="1125"/>
        <v>0</v>
      </c>
      <c r="CX261" s="114">
        <f t="shared" si="1126"/>
        <v>0</v>
      </c>
      <c r="CY261" s="114">
        <f t="shared" si="1127"/>
        <v>0</v>
      </c>
      <c r="CZ261" s="114">
        <f t="shared" si="1128"/>
        <v>0</v>
      </c>
      <c r="DA261" s="114">
        <f t="shared" si="1129"/>
        <v>0</v>
      </c>
    </row>
    <row r="262" spans="2:105">
      <c r="B262" s="5"/>
      <c r="M262" s="17"/>
      <c r="O262" s="17"/>
      <c r="Q262" s="17"/>
      <c r="T262" s="163">
        <f>IF(Z262&gt;0,FLOOR(MAX(T$130:T261)+1,1),T261+0.001)</f>
        <v>12.103999999999942</v>
      </c>
      <c r="U262">
        <v>133</v>
      </c>
      <c r="V262" s="110">
        <v>7</v>
      </c>
      <c r="W262" s="110"/>
      <c r="X262" s="110">
        <f t="shared" si="1130"/>
        <v>0</v>
      </c>
      <c r="Y262" s="110">
        <f t="shared" si="1131"/>
        <v>0</v>
      </c>
      <c r="Z262" s="114">
        <f t="shared" si="1132"/>
        <v>0</v>
      </c>
      <c r="AA262" s="114">
        <f t="shared" si="1051"/>
        <v>0</v>
      </c>
      <c r="AB262" s="114">
        <f t="shared" si="1052"/>
        <v>0</v>
      </c>
      <c r="AC262" s="114">
        <f t="shared" si="1053"/>
        <v>0</v>
      </c>
      <c r="AD262" s="114">
        <f t="shared" si="1054"/>
        <v>0</v>
      </c>
      <c r="AE262" s="114">
        <f t="shared" si="1055"/>
        <v>0</v>
      </c>
      <c r="AF262" s="114">
        <f t="shared" si="1056"/>
        <v>0</v>
      </c>
      <c r="AG262" s="114">
        <f t="shared" si="1057"/>
        <v>0</v>
      </c>
      <c r="AH262" s="114">
        <f t="shared" si="1058"/>
        <v>0</v>
      </c>
      <c r="AI262" s="114">
        <f t="shared" si="1059"/>
        <v>0</v>
      </c>
      <c r="AJ262" s="114">
        <f t="shared" si="1060"/>
        <v>0</v>
      </c>
      <c r="AK262" s="114">
        <f t="shared" si="1061"/>
        <v>0</v>
      </c>
      <c r="AL262" s="114">
        <f t="shared" si="1062"/>
        <v>0</v>
      </c>
      <c r="AM262" s="114">
        <f t="shared" si="1063"/>
        <v>0</v>
      </c>
      <c r="AN262" s="114">
        <f t="shared" si="1064"/>
        <v>0</v>
      </c>
      <c r="AO262" s="114">
        <f t="shared" si="1065"/>
        <v>0</v>
      </c>
      <c r="AP262" s="114">
        <f t="shared" si="1066"/>
        <v>0</v>
      </c>
      <c r="AQ262" s="114">
        <f t="shared" si="1067"/>
        <v>0</v>
      </c>
      <c r="AR262" s="114">
        <f t="shared" si="1068"/>
        <v>0</v>
      </c>
      <c r="AS262" s="114">
        <f t="shared" si="1069"/>
        <v>0</v>
      </c>
      <c r="AT262" s="114">
        <f t="shared" si="1070"/>
        <v>0</v>
      </c>
      <c r="AU262" s="114">
        <f t="shared" si="1071"/>
        <v>0</v>
      </c>
      <c r="AV262" s="114">
        <f t="shared" si="1072"/>
        <v>0</v>
      </c>
      <c r="AW262" s="114">
        <f t="shared" si="1073"/>
        <v>0</v>
      </c>
      <c r="AX262" s="114">
        <f t="shared" si="1074"/>
        <v>0</v>
      </c>
      <c r="AY262" s="114">
        <f t="shared" si="1075"/>
        <v>0</v>
      </c>
      <c r="AZ262" s="114">
        <f t="shared" si="1076"/>
        <v>0</v>
      </c>
      <c r="BA262" s="114">
        <f t="shared" si="1077"/>
        <v>0</v>
      </c>
      <c r="BB262" s="114">
        <f t="shared" si="1078"/>
        <v>0</v>
      </c>
      <c r="BC262" s="114">
        <f t="shared" si="1079"/>
        <v>0</v>
      </c>
      <c r="BD262" s="114">
        <f t="shared" si="1080"/>
        <v>0</v>
      </c>
      <c r="BE262" s="114">
        <f t="shared" si="1081"/>
        <v>0</v>
      </c>
      <c r="BF262" s="114">
        <f t="shared" si="1082"/>
        <v>0</v>
      </c>
      <c r="BG262" s="114">
        <f t="shared" si="1083"/>
        <v>0</v>
      </c>
      <c r="BH262" s="114">
        <f t="shared" si="1084"/>
        <v>0</v>
      </c>
      <c r="BI262" s="114">
        <f t="shared" si="1085"/>
        <v>0</v>
      </c>
      <c r="BJ262" s="114">
        <f t="shared" si="1086"/>
        <v>0</v>
      </c>
      <c r="BK262" s="114">
        <f t="shared" si="1087"/>
        <v>0</v>
      </c>
      <c r="BL262" s="114">
        <f t="shared" si="1088"/>
        <v>0</v>
      </c>
      <c r="BM262" s="114">
        <f t="shared" si="1089"/>
        <v>0</v>
      </c>
      <c r="BN262" s="114">
        <f t="shared" si="1090"/>
        <v>0</v>
      </c>
      <c r="BO262" s="114">
        <f t="shared" si="1091"/>
        <v>0</v>
      </c>
      <c r="BP262" s="114">
        <f t="shared" si="1092"/>
        <v>0</v>
      </c>
      <c r="BQ262" s="114">
        <f t="shared" si="1093"/>
        <v>0</v>
      </c>
      <c r="BR262" s="114">
        <f t="shared" si="1094"/>
        <v>0</v>
      </c>
      <c r="BS262" s="114">
        <f t="shared" si="1095"/>
        <v>0</v>
      </c>
      <c r="BT262" s="114">
        <f t="shared" si="1096"/>
        <v>0</v>
      </c>
      <c r="BU262" s="114">
        <f t="shared" si="1097"/>
        <v>0</v>
      </c>
      <c r="BV262" s="114">
        <f t="shared" si="1098"/>
        <v>0</v>
      </c>
      <c r="BW262" s="114">
        <f t="shared" si="1099"/>
        <v>0</v>
      </c>
      <c r="BX262" s="114">
        <f t="shared" si="1100"/>
        <v>0</v>
      </c>
      <c r="BY262" s="114">
        <f t="shared" si="1101"/>
        <v>0</v>
      </c>
      <c r="BZ262" s="114">
        <f t="shared" si="1102"/>
        <v>0</v>
      </c>
      <c r="CA262" s="114">
        <f t="shared" si="1103"/>
        <v>0</v>
      </c>
      <c r="CB262" s="114">
        <f t="shared" si="1104"/>
        <v>0</v>
      </c>
      <c r="CC262" s="114">
        <f t="shared" si="1105"/>
        <v>0</v>
      </c>
      <c r="CD262" s="114">
        <f t="shared" si="1106"/>
        <v>0</v>
      </c>
      <c r="CE262" s="114">
        <f t="shared" si="1107"/>
        <v>0</v>
      </c>
      <c r="CF262" s="114">
        <f t="shared" si="1108"/>
        <v>0</v>
      </c>
      <c r="CG262" s="114">
        <f t="shared" si="1109"/>
        <v>0</v>
      </c>
      <c r="CH262" s="114">
        <f t="shared" si="1110"/>
        <v>0</v>
      </c>
      <c r="CI262" s="114">
        <f t="shared" si="1111"/>
        <v>0</v>
      </c>
      <c r="CJ262" s="114">
        <f t="shared" si="1112"/>
        <v>0</v>
      </c>
      <c r="CK262" s="114">
        <f t="shared" si="1113"/>
        <v>0</v>
      </c>
      <c r="CL262" s="114">
        <f t="shared" si="1114"/>
        <v>0</v>
      </c>
      <c r="CM262" s="114">
        <f t="shared" si="1115"/>
        <v>0</v>
      </c>
      <c r="CN262" s="114">
        <f t="shared" si="1116"/>
        <v>0</v>
      </c>
      <c r="CO262" s="114">
        <f t="shared" si="1117"/>
        <v>0</v>
      </c>
      <c r="CP262" s="114">
        <f t="shared" si="1118"/>
        <v>0</v>
      </c>
      <c r="CQ262" s="114">
        <f t="shared" si="1119"/>
        <v>0</v>
      </c>
      <c r="CR262" s="114">
        <f t="shared" si="1120"/>
        <v>0</v>
      </c>
      <c r="CS262" s="114">
        <f t="shared" si="1121"/>
        <v>0</v>
      </c>
      <c r="CT262" s="114">
        <f t="shared" si="1122"/>
        <v>0</v>
      </c>
      <c r="CU262" s="114">
        <f t="shared" si="1123"/>
        <v>0</v>
      </c>
      <c r="CV262" s="114">
        <f t="shared" si="1124"/>
        <v>0</v>
      </c>
      <c r="CW262" s="114">
        <f t="shared" si="1125"/>
        <v>0</v>
      </c>
      <c r="CX262" s="114">
        <f t="shared" si="1126"/>
        <v>0</v>
      </c>
      <c r="CY262" s="114">
        <f t="shared" si="1127"/>
        <v>0</v>
      </c>
      <c r="CZ262" s="114">
        <f t="shared" si="1128"/>
        <v>0</v>
      </c>
      <c r="DA262" s="114">
        <f t="shared" si="1129"/>
        <v>0</v>
      </c>
    </row>
    <row r="263" spans="2:105">
      <c r="B263" s="5"/>
      <c r="M263" s="17"/>
      <c r="O263" s="17"/>
      <c r="Q263" s="17"/>
      <c r="T263" s="163">
        <f>IF(Z263&gt;0,FLOOR(MAX(T$130:T262)+1,1),T262+0.001)</f>
        <v>12.104999999999942</v>
      </c>
      <c r="U263">
        <v>134</v>
      </c>
      <c r="V263" s="110">
        <v>7</v>
      </c>
      <c r="W263" s="110"/>
      <c r="X263" s="110">
        <f t="shared" si="1130"/>
        <v>0</v>
      </c>
      <c r="Y263" s="110">
        <f t="shared" si="1131"/>
        <v>0</v>
      </c>
      <c r="Z263" s="114">
        <f t="shared" si="1132"/>
        <v>0</v>
      </c>
      <c r="AA263" s="114">
        <f t="shared" si="1051"/>
        <v>0</v>
      </c>
      <c r="AB263" s="114">
        <f t="shared" si="1052"/>
        <v>0</v>
      </c>
      <c r="AC263" s="114">
        <f t="shared" si="1053"/>
        <v>0</v>
      </c>
      <c r="AD263" s="114">
        <f t="shared" si="1054"/>
        <v>0</v>
      </c>
      <c r="AE263" s="114">
        <f t="shared" si="1055"/>
        <v>0</v>
      </c>
      <c r="AF263" s="114">
        <f t="shared" si="1056"/>
        <v>0</v>
      </c>
      <c r="AG263" s="114">
        <f t="shared" si="1057"/>
        <v>0</v>
      </c>
      <c r="AH263" s="114">
        <f t="shared" si="1058"/>
        <v>0</v>
      </c>
      <c r="AI263" s="114">
        <f t="shared" si="1059"/>
        <v>0</v>
      </c>
      <c r="AJ263" s="114">
        <f t="shared" si="1060"/>
        <v>0</v>
      </c>
      <c r="AK263" s="114">
        <f t="shared" si="1061"/>
        <v>0</v>
      </c>
      <c r="AL263" s="114">
        <f t="shared" si="1062"/>
        <v>0</v>
      </c>
      <c r="AM263" s="114">
        <f t="shared" si="1063"/>
        <v>0</v>
      </c>
      <c r="AN263" s="114">
        <f t="shared" si="1064"/>
        <v>0</v>
      </c>
      <c r="AO263" s="114">
        <f t="shared" si="1065"/>
        <v>0</v>
      </c>
      <c r="AP263" s="114">
        <f t="shared" si="1066"/>
        <v>0</v>
      </c>
      <c r="AQ263" s="114">
        <f t="shared" si="1067"/>
        <v>0</v>
      </c>
      <c r="AR263" s="114">
        <f t="shared" si="1068"/>
        <v>0</v>
      </c>
      <c r="AS263" s="114">
        <f t="shared" si="1069"/>
        <v>0</v>
      </c>
      <c r="AT263" s="114">
        <f t="shared" si="1070"/>
        <v>0</v>
      </c>
      <c r="AU263" s="114">
        <f t="shared" si="1071"/>
        <v>0</v>
      </c>
      <c r="AV263" s="114">
        <f t="shared" si="1072"/>
        <v>0</v>
      </c>
      <c r="AW263" s="114">
        <f t="shared" si="1073"/>
        <v>0</v>
      </c>
      <c r="AX263" s="114">
        <f t="shared" si="1074"/>
        <v>0</v>
      </c>
      <c r="AY263" s="114">
        <f t="shared" si="1075"/>
        <v>0</v>
      </c>
      <c r="AZ263" s="114">
        <f t="shared" si="1076"/>
        <v>0</v>
      </c>
      <c r="BA263" s="114">
        <f t="shared" si="1077"/>
        <v>0</v>
      </c>
      <c r="BB263" s="114">
        <f t="shared" si="1078"/>
        <v>0</v>
      </c>
      <c r="BC263" s="114">
        <f t="shared" si="1079"/>
        <v>0</v>
      </c>
      <c r="BD263" s="114">
        <f t="shared" si="1080"/>
        <v>0</v>
      </c>
      <c r="BE263" s="114">
        <f t="shared" si="1081"/>
        <v>0</v>
      </c>
      <c r="BF263" s="114">
        <f t="shared" si="1082"/>
        <v>0</v>
      </c>
      <c r="BG263" s="114">
        <f t="shared" si="1083"/>
        <v>0</v>
      </c>
      <c r="BH263" s="114">
        <f t="shared" si="1084"/>
        <v>0</v>
      </c>
      <c r="BI263" s="114">
        <f t="shared" si="1085"/>
        <v>0</v>
      </c>
      <c r="BJ263" s="114">
        <f t="shared" si="1086"/>
        <v>0</v>
      </c>
      <c r="BK263" s="114">
        <f t="shared" si="1087"/>
        <v>0</v>
      </c>
      <c r="BL263" s="114">
        <f t="shared" si="1088"/>
        <v>0</v>
      </c>
      <c r="BM263" s="114">
        <f t="shared" si="1089"/>
        <v>0</v>
      </c>
      <c r="BN263" s="114">
        <f t="shared" si="1090"/>
        <v>0</v>
      </c>
      <c r="BO263" s="114">
        <f t="shared" si="1091"/>
        <v>0</v>
      </c>
      <c r="BP263" s="114">
        <f t="shared" si="1092"/>
        <v>0</v>
      </c>
      <c r="BQ263" s="114">
        <f t="shared" si="1093"/>
        <v>0</v>
      </c>
      <c r="BR263" s="114">
        <f t="shared" si="1094"/>
        <v>0</v>
      </c>
      <c r="BS263" s="114">
        <f t="shared" si="1095"/>
        <v>0</v>
      </c>
      <c r="BT263" s="114">
        <f t="shared" si="1096"/>
        <v>0</v>
      </c>
      <c r="BU263" s="114">
        <f t="shared" si="1097"/>
        <v>0</v>
      </c>
      <c r="BV263" s="114">
        <f t="shared" si="1098"/>
        <v>0</v>
      </c>
      <c r="BW263" s="114">
        <f t="shared" si="1099"/>
        <v>0</v>
      </c>
      <c r="BX263" s="114">
        <f t="shared" si="1100"/>
        <v>0</v>
      </c>
      <c r="BY263" s="114">
        <f t="shared" si="1101"/>
        <v>0</v>
      </c>
      <c r="BZ263" s="114">
        <f t="shared" si="1102"/>
        <v>0</v>
      </c>
      <c r="CA263" s="114">
        <f t="shared" si="1103"/>
        <v>0</v>
      </c>
      <c r="CB263" s="114">
        <f t="shared" si="1104"/>
        <v>0</v>
      </c>
      <c r="CC263" s="114">
        <f t="shared" si="1105"/>
        <v>0</v>
      </c>
      <c r="CD263" s="114">
        <f t="shared" si="1106"/>
        <v>0</v>
      </c>
      <c r="CE263" s="114">
        <f t="shared" si="1107"/>
        <v>0</v>
      </c>
      <c r="CF263" s="114">
        <f t="shared" si="1108"/>
        <v>0</v>
      </c>
      <c r="CG263" s="114">
        <f t="shared" si="1109"/>
        <v>0</v>
      </c>
      <c r="CH263" s="114">
        <f t="shared" si="1110"/>
        <v>0</v>
      </c>
      <c r="CI263" s="114">
        <f t="shared" si="1111"/>
        <v>0</v>
      </c>
      <c r="CJ263" s="114">
        <f t="shared" si="1112"/>
        <v>0</v>
      </c>
      <c r="CK263" s="114">
        <f t="shared" si="1113"/>
        <v>0</v>
      </c>
      <c r="CL263" s="114">
        <f t="shared" si="1114"/>
        <v>0</v>
      </c>
      <c r="CM263" s="114">
        <f t="shared" si="1115"/>
        <v>0</v>
      </c>
      <c r="CN263" s="114">
        <f t="shared" si="1116"/>
        <v>0</v>
      </c>
      <c r="CO263" s="114">
        <f t="shared" si="1117"/>
        <v>0</v>
      </c>
      <c r="CP263" s="114">
        <f t="shared" si="1118"/>
        <v>0</v>
      </c>
      <c r="CQ263" s="114">
        <f t="shared" si="1119"/>
        <v>0</v>
      </c>
      <c r="CR263" s="114">
        <f t="shared" si="1120"/>
        <v>0</v>
      </c>
      <c r="CS263" s="114">
        <f t="shared" si="1121"/>
        <v>0</v>
      </c>
      <c r="CT263" s="114">
        <f t="shared" si="1122"/>
        <v>0</v>
      </c>
      <c r="CU263" s="114">
        <f t="shared" si="1123"/>
        <v>0</v>
      </c>
      <c r="CV263" s="114">
        <f t="shared" si="1124"/>
        <v>0</v>
      </c>
      <c r="CW263" s="114">
        <f t="shared" si="1125"/>
        <v>0</v>
      </c>
      <c r="CX263" s="114">
        <f t="shared" si="1126"/>
        <v>0</v>
      </c>
      <c r="CY263" s="114">
        <f t="shared" si="1127"/>
        <v>0</v>
      </c>
      <c r="CZ263" s="114">
        <f t="shared" si="1128"/>
        <v>0</v>
      </c>
      <c r="DA263" s="114">
        <f t="shared" si="1129"/>
        <v>0</v>
      </c>
    </row>
    <row r="264" spans="2:105">
      <c r="B264" s="5"/>
      <c r="M264" s="17"/>
      <c r="O264" s="17"/>
      <c r="Q264" s="17"/>
      <c r="T264" s="163">
        <f>IF(Z264&gt;0,FLOOR(MAX(T$130:T263)+1,1),T263+0.001)</f>
        <v>12.105999999999941</v>
      </c>
      <c r="U264">
        <v>135</v>
      </c>
      <c r="V264" s="110">
        <v>7</v>
      </c>
      <c r="W264" s="110"/>
      <c r="X264" s="110">
        <f t="shared" si="1130"/>
        <v>0</v>
      </c>
      <c r="Y264" s="110">
        <f t="shared" si="1131"/>
        <v>0</v>
      </c>
      <c r="Z264" s="114">
        <f t="shared" si="1132"/>
        <v>0</v>
      </c>
      <c r="AA264" s="114">
        <f t="shared" si="1051"/>
        <v>0</v>
      </c>
      <c r="AB264" s="114">
        <f t="shared" si="1052"/>
        <v>0</v>
      </c>
      <c r="AC264" s="114">
        <f t="shared" si="1053"/>
        <v>0</v>
      </c>
      <c r="AD264" s="114">
        <f t="shared" si="1054"/>
        <v>0</v>
      </c>
      <c r="AE264" s="114">
        <f t="shared" si="1055"/>
        <v>0</v>
      </c>
      <c r="AF264" s="114">
        <f t="shared" si="1056"/>
        <v>0</v>
      </c>
      <c r="AG264" s="114">
        <f t="shared" si="1057"/>
        <v>0</v>
      </c>
      <c r="AH264" s="114">
        <f t="shared" si="1058"/>
        <v>0</v>
      </c>
      <c r="AI264" s="114">
        <f t="shared" si="1059"/>
        <v>0</v>
      </c>
      <c r="AJ264" s="114">
        <f t="shared" si="1060"/>
        <v>0</v>
      </c>
      <c r="AK264" s="114">
        <f t="shared" si="1061"/>
        <v>0</v>
      </c>
      <c r="AL264" s="114">
        <f t="shared" si="1062"/>
        <v>0</v>
      </c>
      <c r="AM264" s="114">
        <f t="shared" si="1063"/>
        <v>0</v>
      </c>
      <c r="AN264" s="114">
        <f t="shared" si="1064"/>
        <v>0</v>
      </c>
      <c r="AO264" s="114">
        <f t="shared" si="1065"/>
        <v>0</v>
      </c>
      <c r="AP264" s="114">
        <f t="shared" si="1066"/>
        <v>0</v>
      </c>
      <c r="AQ264" s="114">
        <f t="shared" si="1067"/>
        <v>0</v>
      </c>
      <c r="AR264" s="114">
        <f t="shared" si="1068"/>
        <v>0</v>
      </c>
      <c r="AS264" s="114">
        <f t="shared" si="1069"/>
        <v>0</v>
      </c>
      <c r="AT264" s="114">
        <f t="shared" si="1070"/>
        <v>0</v>
      </c>
      <c r="AU264" s="114">
        <f t="shared" si="1071"/>
        <v>0</v>
      </c>
      <c r="AV264" s="114">
        <f t="shared" si="1072"/>
        <v>0</v>
      </c>
      <c r="AW264" s="114">
        <f t="shared" si="1073"/>
        <v>0</v>
      </c>
      <c r="AX264" s="114">
        <f t="shared" si="1074"/>
        <v>0</v>
      </c>
      <c r="AY264" s="114">
        <f t="shared" si="1075"/>
        <v>0</v>
      </c>
      <c r="AZ264" s="114">
        <f t="shared" si="1076"/>
        <v>0</v>
      </c>
      <c r="BA264" s="114">
        <f t="shared" si="1077"/>
        <v>0</v>
      </c>
      <c r="BB264" s="114">
        <f t="shared" si="1078"/>
        <v>0</v>
      </c>
      <c r="BC264" s="114">
        <f t="shared" si="1079"/>
        <v>0</v>
      </c>
      <c r="BD264" s="114">
        <f t="shared" si="1080"/>
        <v>0</v>
      </c>
      <c r="BE264" s="114">
        <f t="shared" si="1081"/>
        <v>0</v>
      </c>
      <c r="BF264" s="114">
        <f t="shared" si="1082"/>
        <v>0</v>
      </c>
      <c r="BG264" s="114">
        <f t="shared" si="1083"/>
        <v>0</v>
      </c>
      <c r="BH264" s="114">
        <f t="shared" si="1084"/>
        <v>0</v>
      </c>
      <c r="BI264" s="114">
        <f t="shared" si="1085"/>
        <v>0</v>
      </c>
      <c r="BJ264" s="114">
        <f t="shared" si="1086"/>
        <v>0</v>
      </c>
      <c r="BK264" s="114">
        <f t="shared" si="1087"/>
        <v>0</v>
      </c>
      <c r="BL264" s="114">
        <f t="shared" si="1088"/>
        <v>0</v>
      </c>
      <c r="BM264" s="114">
        <f t="shared" si="1089"/>
        <v>0</v>
      </c>
      <c r="BN264" s="114">
        <f t="shared" si="1090"/>
        <v>0</v>
      </c>
      <c r="BO264" s="114">
        <f t="shared" si="1091"/>
        <v>0</v>
      </c>
      <c r="BP264" s="114">
        <f t="shared" si="1092"/>
        <v>0</v>
      </c>
      <c r="BQ264" s="114">
        <f t="shared" si="1093"/>
        <v>0</v>
      </c>
      <c r="BR264" s="114">
        <f t="shared" si="1094"/>
        <v>0</v>
      </c>
      <c r="BS264" s="114">
        <f t="shared" si="1095"/>
        <v>0</v>
      </c>
      <c r="BT264" s="114">
        <f t="shared" si="1096"/>
        <v>0</v>
      </c>
      <c r="BU264" s="114">
        <f t="shared" si="1097"/>
        <v>0</v>
      </c>
      <c r="BV264" s="114">
        <f t="shared" si="1098"/>
        <v>0</v>
      </c>
      <c r="BW264" s="114">
        <f t="shared" si="1099"/>
        <v>0</v>
      </c>
      <c r="BX264" s="114">
        <f t="shared" si="1100"/>
        <v>0</v>
      </c>
      <c r="BY264" s="114">
        <f t="shared" si="1101"/>
        <v>0</v>
      </c>
      <c r="BZ264" s="114">
        <f t="shared" si="1102"/>
        <v>0</v>
      </c>
      <c r="CA264" s="114">
        <f t="shared" si="1103"/>
        <v>0</v>
      </c>
      <c r="CB264" s="114">
        <f t="shared" si="1104"/>
        <v>0</v>
      </c>
      <c r="CC264" s="114">
        <f t="shared" si="1105"/>
        <v>0</v>
      </c>
      <c r="CD264" s="114">
        <f t="shared" si="1106"/>
        <v>0</v>
      </c>
      <c r="CE264" s="114">
        <f t="shared" si="1107"/>
        <v>0</v>
      </c>
      <c r="CF264" s="114">
        <f t="shared" si="1108"/>
        <v>0</v>
      </c>
      <c r="CG264" s="114">
        <f t="shared" si="1109"/>
        <v>0</v>
      </c>
      <c r="CH264" s="114">
        <f t="shared" si="1110"/>
        <v>0</v>
      </c>
      <c r="CI264" s="114">
        <f t="shared" si="1111"/>
        <v>0</v>
      </c>
      <c r="CJ264" s="114">
        <f t="shared" si="1112"/>
        <v>0</v>
      </c>
      <c r="CK264" s="114">
        <f t="shared" si="1113"/>
        <v>0</v>
      </c>
      <c r="CL264" s="114">
        <f t="shared" si="1114"/>
        <v>0</v>
      </c>
      <c r="CM264" s="114">
        <f t="shared" si="1115"/>
        <v>0</v>
      </c>
      <c r="CN264" s="114">
        <f t="shared" si="1116"/>
        <v>0</v>
      </c>
      <c r="CO264" s="114">
        <f t="shared" si="1117"/>
        <v>0</v>
      </c>
      <c r="CP264" s="114">
        <f t="shared" si="1118"/>
        <v>0</v>
      </c>
      <c r="CQ264" s="114">
        <f t="shared" si="1119"/>
        <v>0</v>
      </c>
      <c r="CR264" s="114">
        <f t="shared" si="1120"/>
        <v>0</v>
      </c>
      <c r="CS264" s="114">
        <f t="shared" si="1121"/>
        <v>0</v>
      </c>
      <c r="CT264" s="114">
        <f t="shared" si="1122"/>
        <v>0</v>
      </c>
      <c r="CU264" s="114">
        <f t="shared" si="1123"/>
        <v>0</v>
      </c>
      <c r="CV264" s="114">
        <f t="shared" si="1124"/>
        <v>0</v>
      </c>
      <c r="CW264" s="114">
        <f t="shared" si="1125"/>
        <v>0</v>
      </c>
      <c r="CX264" s="114">
        <f t="shared" si="1126"/>
        <v>0</v>
      </c>
      <c r="CY264" s="114">
        <f t="shared" si="1127"/>
        <v>0</v>
      </c>
      <c r="CZ264" s="114">
        <f t="shared" si="1128"/>
        <v>0</v>
      </c>
      <c r="DA264" s="114">
        <f t="shared" si="1129"/>
        <v>0</v>
      </c>
    </row>
    <row r="265" spans="2:105">
      <c r="B265" s="5"/>
      <c r="M265" s="17"/>
      <c r="O265" s="17"/>
      <c r="Q265" s="17"/>
      <c r="T265" s="163">
        <f>IF(Z265&gt;0,FLOOR(MAX(T$130:T264)+1,1),T264+0.001)</f>
        <v>12.106999999999941</v>
      </c>
      <c r="U265">
        <v>136</v>
      </c>
      <c r="V265" s="110">
        <v>7</v>
      </c>
      <c r="W265" s="110"/>
      <c r="X265" s="110">
        <f t="shared" si="1130"/>
        <v>0</v>
      </c>
      <c r="Y265" s="110">
        <f t="shared" si="1131"/>
        <v>0</v>
      </c>
      <c r="Z265" s="114">
        <f t="shared" si="1132"/>
        <v>0</v>
      </c>
      <c r="AA265" s="114">
        <f t="shared" si="1051"/>
        <v>0</v>
      </c>
      <c r="AB265" s="114">
        <f t="shared" si="1052"/>
        <v>0</v>
      </c>
      <c r="AC265" s="114">
        <f t="shared" si="1053"/>
        <v>0</v>
      </c>
      <c r="AD265" s="114">
        <f t="shared" si="1054"/>
        <v>0</v>
      </c>
      <c r="AE265" s="114">
        <f t="shared" si="1055"/>
        <v>0</v>
      </c>
      <c r="AF265" s="114">
        <f t="shared" si="1056"/>
        <v>0</v>
      </c>
      <c r="AG265" s="114">
        <f t="shared" si="1057"/>
        <v>0</v>
      </c>
      <c r="AH265" s="114">
        <f t="shared" si="1058"/>
        <v>0</v>
      </c>
      <c r="AI265" s="114">
        <f t="shared" si="1059"/>
        <v>0</v>
      </c>
      <c r="AJ265" s="114">
        <f t="shared" si="1060"/>
        <v>0</v>
      </c>
      <c r="AK265" s="114">
        <f t="shared" si="1061"/>
        <v>0</v>
      </c>
      <c r="AL265" s="114">
        <f t="shared" si="1062"/>
        <v>0</v>
      </c>
      <c r="AM265" s="114">
        <f t="shared" si="1063"/>
        <v>0</v>
      </c>
      <c r="AN265" s="114">
        <f t="shared" si="1064"/>
        <v>0</v>
      </c>
      <c r="AO265" s="114">
        <f t="shared" si="1065"/>
        <v>0</v>
      </c>
      <c r="AP265" s="114">
        <f t="shared" si="1066"/>
        <v>0</v>
      </c>
      <c r="AQ265" s="114">
        <f t="shared" si="1067"/>
        <v>0</v>
      </c>
      <c r="AR265" s="114">
        <f t="shared" si="1068"/>
        <v>0</v>
      </c>
      <c r="AS265" s="114">
        <f t="shared" si="1069"/>
        <v>0</v>
      </c>
      <c r="AT265" s="114">
        <f t="shared" si="1070"/>
        <v>0</v>
      </c>
      <c r="AU265" s="114">
        <f t="shared" si="1071"/>
        <v>0</v>
      </c>
      <c r="AV265" s="114">
        <f t="shared" si="1072"/>
        <v>0</v>
      </c>
      <c r="AW265" s="114">
        <f t="shared" si="1073"/>
        <v>0</v>
      </c>
      <c r="AX265" s="114">
        <f t="shared" si="1074"/>
        <v>0</v>
      </c>
      <c r="AY265" s="114">
        <f t="shared" si="1075"/>
        <v>0</v>
      </c>
      <c r="AZ265" s="114">
        <f t="shared" si="1076"/>
        <v>0</v>
      </c>
      <c r="BA265" s="114">
        <f t="shared" si="1077"/>
        <v>0</v>
      </c>
      <c r="BB265" s="114">
        <f t="shared" si="1078"/>
        <v>0</v>
      </c>
      <c r="BC265" s="114">
        <f t="shared" si="1079"/>
        <v>0</v>
      </c>
      <c r="BD265" s="114">
        <f t="shared" si="1080"/>
        <v>0</v>
      </c>
      <c r="BE265" s="114">
        <f t="shared" si="1081"/>
        <v>0</v>
      </c>
      <c r="BF265" s="114">
        <f t="shared" si="1082"/>
        <v>0</v>
      </c>
      <c r="BG265" s="114">
        <f t="shared" si="1083"/>
        <v>0</v>
      </c>
      <c r="BH265" s="114">
        <f t="shared" si="1084"/>
        <v>0</v>
      </c>
      <c r="BI265" s="114">
        <f t="shared" si="1085"/>
        <v>0</v>
      </c>
      <c r="BJ265" s="114">
        <f t="shared" si="1086"/>
        <v>0</v>
      </c>
      <c r="BK265" s="114">
        <f t="shared" si="1087"/>
        <v>0</v>
      </c>
      <c r="BL265" s="114">
        <f t="shared" si="1088"/>
        <v>0</v>
      </c>
      <c r="BM265" s="114">
        <f t="shared" si="1089"/>
        <v>0</v>
      </c>
      <c r="BN265" s="114">
        <f t="shared" si="1090"/>
        <v>0</v>
      </c>
      <c r="BO265" s="114">
        <f t="shared" si="1091"/>
        <v>0</v>
      </c>
      <c r="BP265" s="114">
        <f t="shared" si="1092"/>
        <v>0</v>
      </c>
      <c r="BQ265" s="114">
        <f t="shared" si="1093"/>
        <v>0</v>
      </c>
      <c r="BR265" s="114">
        <f t="shared" si="1094"/>
        <v>0</v>
      </c>
      <c r="BS265" s="114">
        <f t="shared" si="1095"/>
        <v>0</v>
      </c>
      <c r="BT265" s="114">
        <f t="shared" si="1096"/>
        <v>0</v>
      </c>
      <c r="BU265" s="114">
        <f t="shared" si="1097"/>
        <v>0</v>
      </c>
      <c r="BV265" s="114">
        <f t="shared" si="1098"/>
        <v>0</v>
      </c>
      <c r="BW265" s="114">
        <f t="shared" si="1099"/>
        <v>0</v>
      </c>
      <c r="BX265" s="114">
        <f t="shared" si="1100"/>
        <v>0</v>
      </c>
      <c r="BY265" s="114">
        <f t="shared" si="1101"/>
        <v>0</v>
      </c>
      <c r="BZ265" s="114">
        <f t="shared" si="1102"/>
        <v>0</v>
      </c>
      <c r="CA265" s="114">
        <f t="shared" si="1103"/>
        <v>0</v>
      </c>
      <c r="CB265" s="114">
        <f t="shared" si="1104"/>
        <v>0</v>
      </c>
      <c r="CC265" s="114">
        <f t="shared" si="1105"/>
        <v>0</v>
      </c>
      <c r="CD265" s="114">
        <f t="shared" si="1106"/>
        <v>0</v>
      </c>
      <c r="CE265" s="114">
        <f t="shared" si="1107"/>
        <v>0</v>
      </c>
      <c r="CF265" s="114">
        <f t="shared" si="1108"/>
        <v>0</v>
      </c>
      <c r="CG265" s="114">
        <f t="shared" si="1109"/>
        <v>0</v>
      </c>
      <c r="CH265" s="114">
        <f t="shared" si="1110"/>
        <v>0</v>
      </c>
      <c r="CI265" s="114">
        <f t="shared" si="1111"/>
        <v>0</v>
      </c>
      <c r="CJ265" s="114">
        <f t="shared" si="1112"/>
        <v>0</v>
      </c>
      <c r="CK265" s="114">
        <f t="shared" si="1113"/>
        <v>0</v>
      </c>
      <c r="CL265" s="114">
        <f t="shared" si="1114"/>
        <v>0</v>
      </c>
      <c r="CM265" s="114">
        <f t="shared" si="1115"/>
        <v>0</v>
      </c>
      <c r="CN265" s="114">
        <f t="shared" si="1116"/>
        <v>0</v>
      </c>
      <c r="CO265" s="114">
        <f t="shared" si="1117"/>
        <v>0</v>
      </c>
      <c r="CP265" s="114">
        <f t="shared" si="1118"/>
        <v>0</v>
      </c>
      <c r="CQ265" s="114">
        <f t="shared" si="1119"/>
        <v>0</v>
      </c>
      <c r="CR265" s="114">
        <f t="shared" si="1120"/>
        <v>0</v>
      </c>
      <c r="CS265" s="114">
        <f t="shared" si="1121"/>
        <v>0</v>
      </c>
      <c r="CT265" s="114">
        <f t="shared" si="1122"/>
        <v>0</v>
      </c>
      <c r="CU265" s="114">
        <f t="shared" si="1123"/>
        <v>0</v>
      </c>
      <c r="CV265" s="114">
        <f t="shared" si="1124"/>
        <v>0</v>
      </c>
      <c r="CW265" s="114">
        <f t="shared" si="1125"/>
        <v>0</v>
      </c>
      <c r="CX265" s="114">
        <f t="shared" si="1126"/>
        <v>0</v>
      </c>
      <c r="CY265" s="114">
        <f t="shared" si="1127"/>
        <v>0</v>
      </c>
      <c r="CZ265" s="114">
        <f t="shared" si="1128"/>
        <v>0</v>
      </c>
      <c r="DA265" s="114">
        <f t="shared" si="1129"/>
        <v>0</v>
      </c>
    </row>
    <row r="266" spans="2:105">
      <c r="B266" s="5"/>
      <c r="M266" s="17"/>
      <c r="O266" s="17"/>
      <c r="Q266" s="17"/>
      <c r="T266" s="163">
        <f>IF(Z266&gt;0,FLOOR(MAX(T$130:T265)+1,1),T265+0.001)</f>
        <v>12.10799999999994</v>
      </c>
      <c r="U266">
        <v>137</v>
      </c>
      <c r="V266" s="110">
        <v>7</v>
      </c>
      <c r="W266" s="110"/>
      <c r="X266" s="110">
        <f t="shared" si="1130"/>
        <v>0</v>
      </c>
      <c r="Y266" s="110">
        <f t="shared" si="1131"/>
        <v>0</v>
      </c>
      <c r="Z266" s="114">
        <f t="shared" si="1132"/>
        <v>0</v>
      </c>
      <c r="AA266" s="114">
        <f t="shared" si="1051"/>
        <v>0</v>
      </c>
      <c r="AB266" s="114">
        <f t="shared" si="1052"/>
        <v>0</v>
      </c>
      <c r="AC266" s="114">
        <f t="shared" si="1053"/>
        <v>0</v>
      </c>
      <c r="AD266" s="114">
        <f t="shared" si="1054"/>
        <v>0</v>
      </c>
      <c r="AE266" s="114">
        <f t="shared" si="1055"/>
        <v>0</v>
      </c>
      <c r="AF266" s="114">
        <f t="shared" si="1056"/>
        <v>0</v>
      </c>
      <c r="AG266" s="114">
        <f t="shared" si="1057"/>
        <v>0</v>
      </c>
      <c r="AH266" s="114">
        <f t="shared" si="1058"/>
        <v>0</v>
      </c>
      <c r="AI266" s="114">
        <f t="shared" si="1059"/>
        <v>0</v>
      </c>
      <c r="AJ266" s="114">
        <f t="shared" si="1060"/>
        <v>0</v>
      </c>
      <c r="AK266" s="114">
        <f t="shared" si="1061"/>
        <v>0</v>
      </c>
      <c r="AL266" s="114">
        <f t="shared" si="1062"/>
        <v>0</v>
      </c>
      <c r="AM266" s="114">
        <f t="shared" si="1063"/>
        <v>0</v>
      </c>
      <c r="AN266" s="114">
        <f t="shared" si="1064"/>
        <v>0</v>
      </c>
      <c r="AO266" s="114">
        <f t="shared" si="1065"/>
        <v>0</v>
      </c>
      <c r="AP266" s="114">
        <f t="shared" si="1066"/>
        <v>0</v>
      </c>
      <c r="AQ266" s="114">
        <f t="shared" si="1067"/>
        <v>0</v>
      </c>
      <c r="AR266" s="114">
        <f t="shared" si="1068"/>
        <v>0</v>
      </c>
      <c r="AS266" s="114">
        <f t="shared" si="1069"/>
        <v>0</v>
      </c>
      <c r="AT266" s="114">
        <f t="shared" si="1070"/>
        <v>0</v>
      </c>
      <c r="AU266" s="114">
        <f t="shared" si="1071"/>
        <v>0</v>
      </c>
      <c r="AV266" s="114">
        <f t="shared" si="1072"/>
        <v>0</v>
      </c>
      <c r="AW266" s="114">
        <f t="shared" si="1073"/>
        <v>0</v>
      </c>
      <c r="AX266" s="114">
        <f t="shared" si="1074"/>
        <v>0</v>
      </c>
      <c r="AY266" s="114">
        <f t="shared" si="1075"/>
        <v>0</v>
      </c>
      <c r="AZ266" s="114">
        <f t="shared" si="1076"/>
        <v>0</v>
      </c>
      <c r="BA266" s="114">
        <f t="shared" si="1077"/>
        <v>0</v>
      </c>
      <c r="BB266" s="114">
        <f t="shared" si="1078"/>
        <v>0</v>
      </c>
      <c r="BC266" s="114">
        <f t="shared" si="1079"/>
        <v>0</v>
      </c>
      <c r="BD266" s="114">
        <f t="shared" si="1080"/>
        <v>0</v>
      </c>
      <c r="BE266" s="114">
        <f t="shared" si="1081"/>
        <v>0</v>
      </c>
      <c r="BF266" s="114">
        <f t="shared" si="1082"/>
        <v>0</v>
      </c>
      <c r="BG266" s="114">
        <f t="shared" si="1083"/>
        <v>0</v>
      </c>
      <c r="BH266" s="114">
        <f t="shared" si="1084"/>
        <v>0</v>
      </c>
      <c r="BI266" s="114">
        <f t="shared" si="1085"/>
        <v>0</v>
      </c>
      <c r="BJ266" s="114">
        <f t="shared" si="1086"/>
        <v>0</v>
      </c>
      <c r="BK266" s="114">
        <f t="shared" si="1087"/>
        <v>0</v>
      </c>
      <c r="BL266" s="114">
        <f t="shared" si="1088"/>
        <v>0</v>
      </c>
      <c r="BM266" s="114">
        <f t="shared" si="1089"/>
        <v>0</v>
      </c>
      <c r="BN266" s="114">
        <f t="shared" si="1090"/>
        <v>0</v>
      </c>
      <c r="BO266" s="114">
        <f t="shared" si="1091"/>
        <v>0</v>
      </c>
      <c r="BP266" s="114">
        <f t="shared" si="1092"/>
        <v>0</v>
      </c>
      <c r="BQ266" s="114">
        <f t="shared" si="1093"/>
        <v>0</v>
      </c>
      <c r="BR266" s="114">
        <f t="shared" si="1094"/>
        <v>0</v>
      </c>
      <c r="BS266" s="114">
        <f t="shared" si="1095"/>
        <v>0</v>
      </c>
      <c r="BT266" s="114">
        <f t="shared" si="1096"/>
        <v>0</v>
      </c>
      <c r="BU266" s="114">
        <f t="shared" si="1097"/>
        <v>0</v>
      </c>
      <c r="BV266" s="114">
        <f t="shared" si="1098"/>
        <v>0</v>
      </c>
      <c r="BW266" s="114">
        <f t="shared" si="1099"/>
        <v>0</v>
      </c>
      <c r="BX266" s="114">
        <f t="shared" si="1100"/>
        <v>0</v>
      </c>
      <c r="BY266" s="114">
        <f t="shared" si="1101"/>
        <v>0</v>
      </c>
      <c r="BZ266" s="114">
        <f t="shared" si="1102"/>
        <v>0</v>
      </c>
      <c r="CA266" s="114">
        <f t="shared" si="1103"/>
        <v>0</v>
      </c>
      <c r="CB266" s="114">
        <f t="shared" si="1104"/>
        <v>0</v>
      </c>
      <c r="CC266" s="114">
        <f t="shared" si="1105"/>
        <v>0</v>
      </c>
      <c r="CD266" s="114">
        <f t="shared" si="1106"/>
        <v>0</v>
      </c>
      <c r="CE266" s="114">
        <f t="shared" si="1107"/>
        <v>0</v>
      </c>
      <c r="CF266" s="114">
        <f t="shared" si="1108"/>
        <v>0</v>
      </c>
      <c r="CG266" s="114">
        <f t="shared" si="1109"/>
        <v>0</v>
      </c>
      <c r="CH266" s="114">
        <f t="shared" si="1110"/>
        <v>0</v>
      </c>
      <c r="CI266" s="114">
        <f t="shared" si="1111"/>
        <v>0</v>
      </c>
      <c r="CJ266" s="114">
        <f t="shared" si="1112"/>
        <v>0</v>
      </c>
      <c r="CK266" s="114">
        <f t="shared" si="1113"/>
        <v>0</v>
      </c>
      <c r="CL266" s="114">
        <f t="shared" si="1114"/>
        <v>0</v>
      </c>
      <c r="CM266" s="114">
        <f t="shared" si="1115"/>
        <v>0</v>
      </c>
      <c r="CN266" s="114">
        <f t="shared" si="1116"/>
        <v>0</v>
      </c>
      <c r="CO266" s="114">
        <f t="shared" si="1117"/>
        <v>0</v>
      </c>
      <c r="CP266" s="114">
        <f t="shared" si="1118"/>
        <v>0</v>
      </c>
      <c r="CQ266" s="114">
        <f t="shared" si="1119"/>
        <v>0</v>
      </c>
      <c r="CR266" s="114">
        <f t="shared" si="1120"/>
        <v>0</v>
      </c>
      <c r="CS266" s="114">
        <f t="shared" si="1121"/>
        <v>0</v>
      </c>
      <c r="CT266" s="114">
        <f t="shared" si="1122"/>
        <v>0</v>
      </c>
      <c r="CU266" s="114">
        <f t="shared" si="1123"/>
        <v>0</v>
      </c>
      <c r="CV266" s="114">
        <f t="shared" si="1124"/>
        <v>0</v>
      </c>
      <c r="CW266" s="114">
        <f t="shared" si="1125"/>
        <v>0</v>
      </c>
      <c r="CX266" s="114">
        <f t="shared" si="1126"/>
        <v>0</v>
      </c>
      <c r="CY266" s="114">
        <f t="shared" si="1127"/>
        <v>0</v>
      </c>
      <c r="CZ266" s="114">
        <f t="shared" si="1128"/>
        <v>0</v>
      </c>
      <c r="DA266" s="114">
        <f t="shared" si="1129"/>
        <v>0</v>
      </c>
    </row>
    <row r="267" spans="2:105">
      <c r="B267" s="5"/>
      <c r="M267" s="17"/>
      <c r="O267" s="17"/>
      <c r="Q267" s="17"/>
      <c r="T267" s="163">
        <f>IF(Z267&gt;0,FLOOR(MAX(T$130:T266)+1,1),T266+0.001)</f>
        <v>12.10899999999994</v>
      </c>
      <c r="U267">
        <v>138</v>
      </c>
      <c r="V267" s="110">
        <v>7</v>
      </c>
      <c r="W267" s="110"/>
      <c r="X267" s="110">
        <f t="shared" si="1130"/>
        <v>0</v>
      </c>
      <c r="Y267" s="110">
        <f t="shared" si="1131"/>
        <v>0</v>
      </c>
      <c r="Z267" s="114">
        <f t="shared" si="1132"/>
        <v>0</v>
      </c>
      <c r="AA267" s="114">
        <f t="shared" si="1051"/>
        <v>0</v>
      </c>
      <c r="AB267" s="114">
        <f t="shared" si="1052"/>
        <v>0</v>
      </c>
      <c r="AC267" s="114">
        <f t="shared" si="1053"/>
        <v>0</v>
      </c>
      <c r="AD267" s="114">
        <f t="shared" si="1054"/>
        <v>0</v>
      </c>
      <c r="AE267" s="114">
        <f t="shared" si="1055"/>
        <v>0</v>
      </c>
      <c r="AF267" s="114">
        <f t="shared" si="1056"/>
        <v>0</v>
      </c>
      <c r="AG267" s="114">
        <f t="shared" si="1057"/>
        <v>0</v>
      </c>
      <c r="AH267" s="114">
        <f t="shared" si="1058"/>
        <v>0</v>
      </c>
      <c r="AI267" s="114">
        <f t="shared" si="1059"/>
        <v>0</v>
      </c>
      <c r="AJ267" s="114">
        <f t="shared" si="1060"/>
        <v>0</v>
      </c>
      <c r="AK267" s="114">
        <f t="shared" si="1061"/>
        <v>0</v>
      </c>
      <c r="AL267" s="114">
        <f t="shared" si="1062"/>
        <v>0</v>
      </c>
      <c r="AM267" s="114">
        <f t="shared" si="1063"/>
        <v>0</v>
      </c>
      <c r="AN267" s="114">
        <f t="shared" si="1064"/>
        <v>0</v>
      </c>
      <c r="AO267" s="114">
        <f t="shared" si="1065"/>
        <v>0</v>
      </c>
      <c r="AP267" s="114">
        <f t="shared" si="1066"/>
        <v>0</v>
      </c>
      <c r="AQ267" s="114">
        <f t="shared" si="1067"/>
        <v>0</v>
      </c>
      <c r="AR267" s="114">
        <f t="shared" si="1068"/>
        <v>0</v>
      </c>
      <c r="AS267" s="114">
        <f t="shared" si="1069"/>
        <v>0</v>
      </c>
      <c r="AT267" s="114">
        <f t="shared" si="1070"/>
        <v>0</v>
      </c>
      <c r="AU267" s="114">
        <f t="shared" si="1071"/>
        <v>0</v>
      </c>
      <c r="AV267" s="114">
        <f t="shared" si="1072"/>
        <v>0</v>
      </c>
      <c r="AW267" s="114">
        <f t="shared" si="1073"/>
        <v>0</v>
      </c>
      <c r="AX267" s="114">
        <f t="shared" si="1074"/>
        <v>0</v>
      </c>
      <c r="AY267" s="114">
        <f t="shared" si="1075"/>
        <v>0</v>
      </c>
      <c r="AZ267" s="114">
        <f t="shared" si="1076"/>
        <v>0</v>
      </c>
      <c r="BA267" s="114">
        <f t="shared" si="1077"/>
        <v>0</v>
      </c>
      <c r="BB267" s="114">
        <f t="shared" si="1078"/>
        <v>0</v>
      </c>
      <c r="BC267" s="114">
        <f t="shared" si="1079"/>
        <v>0</v>
      </c>
      <c r="BD267" s="114">
        <f t="shared" si="1080"/>
        <v>0</v>
      </c>
      <c r="BE267" s="114">
        <f t="shared" si="1081"/>
        <v>0</v>
      </c>
      <c r="BF267" s="114">
        <f t="shared" si="1082"/>
        <v>0</v>
      </c>
      <c r="BG267" s="114">
        <f t="shared" si="1083"/>
        <v>0</v>
      </c>
      <c r="BH267" s="114">
        <f t="shared" si="1084"/>
        <v>0</v>
      </c>
      <c r="BI267" s="114">
        <f t="shared" si="1085"/>
        <v>0</v>
      </c>
      <c r="BJ267" s="114">
        <f t="shared" si="1086"/>
        <v>0</v>
      </c>
      <c r="BK267" s="114">
        <f t="shared" si="1087"/>
        <v>0</v>
      </c>
      <c r="BL267" s="114">
        <f t="shared" si="1088"/>
        <v>0</v>
      </c>
      <c r="BM267" s="114">
        <f t="shared" si="1089"/>
        <v>0</v>
      </c>
      <c r="BN267" s="114">
        <f t="shared" si="1090"/>
        <v>0</v>
      </c>
      <c r="BO267" s="114">
        <f t="shared" si="1091"/>
        <v>0</v>
      </c>
      <c r="BP267" s="114">
        <f t="shared" si="1092"/>
        <v>0</v>
      </c>
      <c r="BQ267" s="114">
        <f t="shared" si="1093"/>
        <v>0</v>
      </c>
      <c r="BR267" s="114">
        <f t="shared" si="1094"/>
        <v>0</v>
      </c>
      <c r="BS267" s="114">
        <f t="shared" si="1095"/>
        <v>0</v>
      </c>
      <c r="BT267" s="114">
        <f t="shared" si="1096"/>
        <v>0</v>
      </c>
      <c r="BU267" s="114">
        <f t="shared" si="1097"/>
        <v>0</v>
      </c>
      <c r="BV267" s="114">
        <f t="shared" si="1098"/>
        <v>0</v>
      </c>
      <c r="BW267" s="114">
        <f t="shared" si="1099"/>
        <v>0</v>
      </c>
      <c r="BX267" s="114">
        <f t="shared" si="1100"/>
        <v>0</v>
      </c>
      <c r="BY267" s="114">
        <f t="shared" si="1101"/>
        <v>0</v>
      </c>
      <c r="BZ267" s="114">
        <f t="shared" si="1102"/>
        <v>0</v>
      </c>
      <c r="CA267" s="114">
        <f t="shared" si="1103"/>
        <v>0</v>
      </c>
      <c r="CB267" s="114">
        <f t="shared" si="1104"/>
        <v>0</v>
      </c>
      <c r="CC267" s="114">
        <f t="shared" si="1105"/>
        <v>0</v>
      </c>
      <c r="CD267" s="114">
        <f t="shared" si="1106"/>
        <v>0</v>
      </c>
      <c r="CE267" s="114">
        <f t="shared" si="1107"/>
        <v>0</v>
      </c>
      <c r="CF267" s="114">
        <f t="shared" si="1108"/>
        <v>0</v>
      </c>
      <c r="CG267" s="114">
        <f t="shared" si="1109"/>
        <v>0</v>
      </c>
      <c r="CH267" s="114">
        <f t="shared" si="1110"/>
        <v>0</v>
      </c>
      <c r="CI267" s="114">
        <f t="shared" si="1111"/>
        <v>0</v>
      </c>
      <c r="CJ267" s="114">
        <f t="shared" si="1112"/>
        <v>0</v>
      </c>
      <c r="CK267" s="114">
        <f t="shared" si="1113"/>
        <v>0</v>
      </c>
      <c r="CL267" s="114">
        <f t="shared" si="1114"/>
        <v>0</v>
      </c>
      <c r="CM267" s="114">
        <f t="shared" si="1115"/>
        <v>0</v>
      </c>
      <c r="CN267" s="114">
        <f t="shared" si="1116"/>
        <v>0</v>
      </c>
      <c r="CO267" s="114">
        <f t="shared" si="1117"/>
        <v>0</v>
      </c>
      <c r="CP267" s="114">
        <f t="shared" si="1118"/>
        <v>0</v>
      </c>
      <c r="CQ267" s="114">
        <f t="shared" si="1119"/>
        <v>0</v>
      </c>
      <c r="CR267" s="114">
        <f t="shared" si="1120"/>
        <v>0</v>
      </c>
      <c r="CS267" s="114">
        <f t="shared" si="1121"/>
        <v>0</v>
      </c>
      <c r="CT267" s="114">
        <f t="shared" si="1122"/>
        <v>0</v>
      </c>
      <c r="CU267" s="114">
        <f t="shared" si="1123"/>
        <v>0</v>
      </c>
      <c r="CV267" s="114">
        <f t="shared" si="1124"/>
        <v>0</v>
      </c>
      <c r="CW267" s="114">
        <f t="shared" si="1125"/>
        <v>0</v>
      </c>
      <c r="CX267" s="114">
        <f t="shared" si="1126"/>
        <v>0</v>
      </c>
      <c r="CY267" s="114">
        <f t="shared" si="1127"/>
        <v>0</v>
      </c>
      <c r="CZ267" s="114">
        <f t="shared" si="1128"/>
        <v>0</v>
      </c>
      <c r="DA267" s="114">
        <f t="shared" si="1129"/>
        <v>0</v>
      </c>
    </row>
    <row r="268" spans="2:105">
      <c r="B268" s="5"/>
      <c r="M268" s="17"/>
      <c r="O268" s="17"/>
      <c r="Q268" s="17"/>
      <c r="T268" s="163">
        <f>IF(Z268&gt;0,FLOOR(MAX(T$130:T267)+1,1),T267+0.001)</f>
        <v>12.109999999999939</v>
      </c>
      <c r="U268">
        <v>139</v>
      </c>
      <c r="V268" s="110">
        <v>7</v>
      </c>
      <c r="W268" s="110"/>
      <c r="X268" s="110">
        <f t="shared" si="1130"/>
        <v>0</v>
      </c>
      <c r="Y268" s="110">
        <f t="shared" si="1131"/>
        <v>0</v>
      </c>
      <c r="Z268" s="114">
        <f t="shared" si="1132"/>
        <v>0</v>
      </c>
      <c r="AA268" s="114">
        <f t="shared" si="1051"/>
        <v>0</v>
      </c>
      <c r="AB268" s="114">
        <f t="shared" si="1052"/>
        <v>0</v>
      </c>
      <c r="AC268" s="114">
        <f t="shared" si="1053"/>
        <v>0</v>
      </c>
      <c r="AD268" s="114">
        <f t="shared" si="1054"/>
        <v>0</v>
      </c>
      <c r="AE268" s="114">
        <f t="shared" si="1055"/>
        <v>0</v>
      </c>
      <c r="AF268" s="114">
        <f t="shared" si="1056"/>
        <v>0</v>
      </c>
      <c r="AG268" s="114">
        <f t="shared" si="1057"/>
        <v>0</v>
      </c>
      <c r="AH268" s="114">
        <f t="shared" si="1058"/>
        <v>0</v>
      </c>
      <c r="AI268" s="114">
        <f t="shared" si="1059"/>
        <v>0</v>
      </c>
      <c r="AJ268" s="114">
        <f t="shared" si="1060"/>
        <v>0</v>
      </c>
      <c r="AK268" s="114">
        <f t="shared" si="1061"/>
        <v>0</v>
      </c>
      <c r="AL268" s="114">
        <f t="shared" si="1062"/>
        <v>0</v>
      </c>
      <c r="AM268" s="114">
        <f t="shared" si="1063"/>
        <v>0</v>
      </c>
      <c r="AN268" s="114">
        <f t="shared" si="1064"/>
        <v>0</v>
      </c>
      <c r="AO268" s="114">
        <f t="shared" si="1065"/>
        <v>0</v>
      </c>
      <c r="AP268" s="114">
        <f t="shared" si="1066"/>
        <v>0</v>
      </c>
      <c r="AQ268" s="114">
        <f t="shared" si="1067"/>
        <v>0</v>
      </c>
      <c r="AR268" s="114">
        <f t="shared" si="1068"/>
        <v>0</v>
      </c>
      <c r="AS268" s="114">
        <f t="shared" si="1069"/>
        <v>0</v>
      </c>
      <c r="AT268" s="114">
        <f t="shared" si="1070"/>
        <v>0</v>
      </c>
      <c r="AU268" s="114">
        <f t="shared" si="1071"/>
        <v>0</v>
      </c>
      <c r="AV268" s="114">
        <f t="shared" si="1072"/>
        <v>0</v>
      </c>
      <c r="AW268" s="114">
        <f t="shared" si="1073"/>
        <v>0</v>
      </c>
      <c r="AX268" s="114">
        <f t="shared" si="1074"/>
        <v>0</v>
      </c>
      <c r="AY268" s="114">
        <f t="shared" si="1075"/>
        <v>0</v>
      </c>
      <c r="AZ268" s="114">
        <f t="shared" si="1076"/>
        <v>0</v>
      </c>
      <c r="BA268" s="114">
        <f t="shared" si="1077"/>
        <v>0</v>
      </c>
      <c r="BB268" s="114">
        <f t="shared" si="1078"/>
        <v>0</v>
      </c>
      <c r="BC268" s="114">
        <f t="shared" si="1079"/>
        <v>0</v>
      </c>
      <c r="BD268" s="114">
        <f t="shared" si="1080"/>
        <v>0</v>
      </c>
      <c r="BE268" s="114">
        <f t="shared" si="1081"/>
        <v>0</v>
      </c>
      <c r="BF268" s="114">
        <f t="shared" si="1082"/>
        <v>0</v>
      </c>
      <c r="BG268" s="114">
        <f t="shared" si="1083"/>
        <v>0</v>
      </c>
      <c r="BH268" s="114">
        <f t="shared" si="1084"/>
        <v>0</v>
      </c>
      <c r="BI268" s="114">
        <f t="shared" si="1085"/>
        <v>0</v>
      </c>
      <c r="BJ268" s="114">
        <f t="shared" si="1086"/>
        <v>0</v>
      </c>
      <c r="BK268" s="114">
        <f t="shared" si="1087"/>
        <v>0</v>
      </c>
      <c r="BL268" s="114">
        <f t="shared" si="1088"/>
        <v>0</v>
      </c>
      <c r="BM268" s="114">
        <f t="shared" si="1089"/>
        <v>0</v>
      </c>
      <c r="BN268" s="114">
        <f t="shared" si="1090"/>
        <v>0</v>
      </c>
      <c r="BO268" s="114">
        <f t="shared" si="1091"/>
        <v>0</v>
      </c>
      <c r="BP268" s="114">
        <f t="shared" si="1092"/>
        <v>0</v>
      </c>
      <c r="BQ268" s="114">
        <f t="shared" si="1093"/>
        <v>0</v>
      </c>
      <c r="BR268" s="114">
        <f t="shared" si="1094"/>
        <v>0</v>
      </c>
      <c r="BS268" s="114">
        <f t="shared" si="1095"/>
        <v>0</v>
      </c>
      <c r="BT268" s="114">
        <f t="shared" si="1096"/>
        <v>0</v>
      </c>
      <c r="BU268" s="114">
        <f t="shared" si="1097"/>
        <v>0</v>
      </c>
      <c r="BV268" s="114">
        <f t="shared" si="1098"/>
        <v>0</v>
      </c>
      <c r="BW268" s="114">
        <f t="shared" si="1099"/>
        <v>0</v>
      </c>
      <c r="BX268" s="114">
        <f t="shared" si="1100"/>
        <v>0</v>
      </c>
      <c r="BY268" s="114">
        <f t="shared" si="1101"/>
        <v>0</v>
      </c>
      <c r="BZ268" s="114">
        <f t="shared" si="1102"/>
        <v>0</v>
      </c>
      <c r="CA268" s="114">
        <f t="shared" si="1103"/>
        <v>0</v>
      </c>
      <c r="CB268" s="114">
        <f t="shared" si="1104"/>
        <v>0</v>
      </c>
      <c r="CC268" s="114">
        <f t="shared" si="1105"/>
        <v>0</v>
      </c>
      <c r="CD268" s="114">
        <f t="shared" si="1106"/>
        <v>0</v>
      </c>
      <c r="CE268" s="114">
        <f t="shared" si="1107"/>
        <v>0</v>
      </c>
      <c r="CF268" s="114">
        <f t="shared" si="1108"/>
        <v>0</v>
      </c>
      <c r="CG268" s="114">
        <f t="shared" si="1109"/>
        <v>0</v>
      </c>
      <c r="CH268" s="114">
        <f t="shared" si="1110"/>
        <v>0</v>
      </c>
      <c r="CI268" s="114">
        <f t="shared" si="1111"/>
        <v>0</v>
      </c>
      <c r="CJ268" s="114">
        <f t="shared" si="1112"/>
        <v>0</v>
      </c>
      <c r="CK268" s="114">
        <f t="shared" si="1113"/>
        <v>0</v>
      </c>
      <c r="CL268" s="114">
        <f t="shared" si="1114"/>
        <v>0</v>
      </c>
      <c r="CM268" s="114">
        <f t="shared" si="1115"/>
        <v>0</v>
      </c>
      <c r="CN268" s="114">
        <f t="shared" si="1116"/>
        <v>0</v>
      </c>
      <c r="CO268" s="114">
        <f t="shared" si="1117"/>
        <v>0</v>
      </c>
      <c r="CP268" s="114">
        <f t="shared" si="1118"/>
        <v>0</v>
      </c>
      <c r="CQ268" s="114">
        <f t="shared" si="1119"/>
        <v>0</v>
      </c>
      <c r="CR268" s="114">
        <f t="shared" si="1120"/>
        <v>0</v>
      </c>
      <c r="CS268" s="114">
        <f t="shared" si="1121"/>
        <v>0</v>
      </c>
      <c r="CT268" s="114">
        <f t="shared" si="1122"/>
        <v>0</v>
      </c>
      <c r="CU268" s="114">
        <f t="shared" si="1123"/>
        <v>0</v>
      </c>
      <c r="CV268" s="114">
        <f t="shared" si="1124"/>
        <v>0</v>
      </c>
      <c r="CW268" s="114">
        <f t="shared" si="1125"/>
        <v>0</v>
      </c>
      <c r="CX268" s="114">
        <f t="shared" si="1126"/>
        <v>0</v>
      </c>
      <c r="CY268" s="114">
        <f t="shared" si="1127"/>
        <v>0</v>
      </c>
      <c r="CZ268" s="114">
        <f t="shared" si="1128"/>
        <v>0</v>
      </c>
      <c r="DA268" s="114">
        <f t="shared" si="1129"/>
        <v>0</v>
      </c>
    </row>
    <row r="269" spans="2:105">
      <c r="B269" s="5"/>
      <c r="M269" s="17"/>
      <c r="O269" s="17"/>
      <c r="Q269" s="17"/>
      <c r="T269" s="163">
        <f>IF(Z269&gt;0,FLOOR(MAX(T$130:T268)+1,1),T268+0.001)</f>
        <v>12.110999999999938</v>
      </c>
      <c r="U269">
        <v>140</v>
      </c>
      <c r="V269" s="110">
        <v>7</v>
      </c>
      <c r="W269" s="110"/>
      <c r="X269" s="110">
        <f t="shared" si="1130"/>
        <v>0</v>
      </c>
      <c r="Y269" s="110">
        <f t="shared" si="1131"/>
        <v>0</v>
      </c>
      <c r="Z269" s="114">
        <f t="shared" si="1132"/>
        <v>0</v>
      </c>
      <c r="AA269" s="114">
        <f t="shared" si="1051"/>
        <v>0</v>
      </c>
      <c r="AB269" s="114">
        <f t="shared" si="1052"/>
        <v>0</v>
      </c>
      <c r="AC269" s="114">
        <f t="shared" si="1053"/>
        <v>0</v>
      </c>
      <c r="AD269" s="114">
        <f t="shared" si="1054"/>
        <v>0</v>
      </c>
      <c r="AE269" s="114">
        <f t="shared" si="1055"/>
        <v>0</v>
      </c>
      <c r="AF269" s="114">
        <f t="shared" si="1056"/>
        <v>0</v>
      </c>
      <c r="AG269" s="114">
        <f t="shared" si="1057"/>
        <v>0</v>
      </c>
      <c r="AH269" s="114">
        <f t="shared" si="1058"/>
        <v>0</v>
      </c>
      <c r="AI269" s="114">
        <f t="shared" si="1059"/>
        <v>0</v>
      </c>
      <c r="AJ269" s="114">
        <f t="shared" si="1060"/>
        <v>0</v>
      </c>
      <c r="AK269" s="114">
        <f t="shared" si="1061"/>
        <v>0</v>
      </c>
      <c r="AL269" s="114">
        <f t="shared" si="1062"/>
        <v>0</v>
      </c>
      <c r="AM269" s="114">
        <f t="shared" si="1063"/>
        <v>0</v>
      </c>
      <c r="AN269" s="114">
        <f t="shared" si="1064"/>
        <v>0</v>
      </c>
      <c r="AO269" s="114">
        <f t="shared" si="1065"/>
        <v>0</v>
      </c>
      <c r="AP269" s="114">
        <f t="shared" si="1066"/>
        <v>0</v>
      </c>
      <c r="AQ269" s="114">
        <f t="shared" si="1067"/>
        <v>0</v>
      </c>
      <c r="AR269" s="114">
        <f t="shared" si="1068"/>
        <v>0</v>
      </c>
      <c r="AS269" s="114">
        <f t="shared" si="1069"/>
        <v>0</v>
      </c>
      <c r="AT269" s="114">
        <f t="shared" si="1070"/>
        <v>0</v>
      </c>
      <c r="AU269" s="114">
        <f t="shared" si="1071"/>
        <v>0</v>
      </c>
      <c r="AV269" s="114">
        <f t="shared" si="1072"/>
        <v>0</v>
      </c>
      <c r="AW269" s="114">
        <f t="shared" si="1073"/>
        <v>0</v>
      </c>
      <c r="AX269" s="114">
        <f t="shared" si="1074"/>
        <v>0</v>
      </c>
      <c r="AY269" s="114">
        <f t="shared" si="1075"/>
        <v>0</v>
      </c>
      <c r="AZ269" s="114">
        <f t="shared" si="1076"/>
        <v>0</v>
      </c>
      <c r="BA269" s="114">
        <f t="shared" si="1077"/>
        <v>0</v>
      </c>
      <c r="BB269" s="114">
        <f t="shared" si="1078"/>
        <v>0</v>
      </c>
      <c r="BC269" s="114">
        <f t="shared" si="1079"/>
        <v>0</v>
      </c>
      <c r="BD269" s="114">
        <f t="shared" si="1080"/>
        <v>0</v>
      </c>
      <c r="BE269" s="114">
        <f t="shared" si="1081"/>
        <v>0</v>
      </c>
      <c r="BF269" s="114">
        <f t="shared" si="1082"/>
        <v>0</v>
      </c>
      <c r="BG269" s="114">
        <f t="shared" si="1083"/>
        <v>0</v>
      </c>
      <c r="BH269" s="114">
        <f t="shared" si="1084"/>
        <v>0</v>
      </c>
      <c r="BI269" s="114">
        <f t="shared" si="1085"/>
        <v>0</v>
      </c>
      <c r="BJ269" s="114">
        <f t="shared" si="1086"/>
        <v>0</v>
      </c>
      <c r="BK269" s="114">
        <f t="shared" si="1087"/>
        <v>0</v>
      </c>
      <c r="BL269" s="114">
        <f t="shared" si="1088"/>
        <v>0</v>
      </c>
      <c r="BM269" s="114">
        <f t="shared" si="1089"/>
        <v>0</v>
      </c>
      <c r="BN269" s="114">
        <f t="shared" si="1090"/>
        <v>0</v>
      </c>
      <c r="BO269" s="114">
        <f t="shared" si="1091"/>
        <v>0</v>
      </c>
      <c r="BP269" s="114">
        <f t="shared" si="1092"/>
        <v>0</v>
      </c>
      <c r="BQ269" s="114">
        <f t="shared" si="1093"/>
        <v>0</v>
      </c>
      <c r="BR269" s="114">
        <f t="shared" si="1094"/>
        <v>0</v>
      </c>
      <c r="BS269" s="114">
        <f t="shared" si="1095"/>
        <v>0</v>
      </c>
      <c r="BT269" s="114">
        <f t="shared" si="1096"/>
        <v>0</v>
      </c>
      <c r="BU269" s="114">
        <f t="shared" si="1097"/>
        <v>0</v>
      </c>
      <c r="BV269" s="114">
        <f t="shared" si="1098"/>
        <v>0</v>
      </c>
      <c r="BW269" s="114">
        <f t="shared" si="1099"/>
        <v>0</v>
      </c>
      <c r="BX269" s="114">
        <f t="shared" si="1100"/>
        <v>0</v>
      </c>
      <c r="BY269" s="114">
        <f t="shared" si="1101"/>
        <v>0</v>
      </c>
      <c r="BZ269" s="114">
        <f t="shared" si="1102"/>
        <v>0</v>
      </c>
      <c r="CA269" s="114">
        <f t="shared" si="1103"/>
        <v>0</v>
      </c>
      <c r="CB269" s="114">
        <f t="shared" si="1104"/>
        <v>0</v>
      </c>
      <c r="CC269" s="114">
        <f t="shared" si="1105"/>
        <v>0</v>
      </c>
      <c r="CD269" s="114">
        <f t="shared" si="1106"/>
        <v>0</v>
      </c>
      <c r="CE269" s="114">
        <f t="shared" si="1107"/>
        <v>0</v>
      </c>
      <c r="CF269" s="114">
        <f t="shared" si="1108"/>
        <v>0</v>
      </c>
      <c r="CG269" s="114">
        <f t="shared" si="1109"/>
        <v>0</v>
      </c>
      <c r="CH269" s="114">
        <f t="shared" si="1110"/>
        <v>0</v>
      </c>
      <c r="CI269" s="114">
        <f t="shared" si="1111"/>
        <v>0</v>
      </c>
      <c r="CJ269" s="114">
        <f t="shared" si="1112"/>
        <v>0</v>
      </c>
      <c r="CK269" s="114">
        <f t="shared" si="1113"/>
        <v>0</v>
      </c>
      <c r="CL269" s="114">
        <f t="shared" si="1114"/>
        <v>0</v>
      </c>
      <c r="CM269" s="114">
        <f t="shared" si="1115"/>
        <v>0</v>
      </c>
      <c r="CN269" s="114">
        <f t="shared" si="1116"/>
        <v>0</v>
      </c>
      <c r="CO269" s="114">
        <f t="shared" si="1117"/>
        <v>0</v>
      </c>
      <c r="CP269" s="114">
        <f t="shared" si="1118"/>
        <v>0</v>
      </c>
      <c r="CQ269" s="114">
        <f t="shared" si="1119"/>
        <v>0</v>
      </c>
      <c r="CR269" s="114">
        <f t="shared" si="1120"/>
        <v>0</v>
      </c>
      <c r="CS269" s="114">
        <f t="shared" si="1121"/>
        <v>0</v>
      </c>
      <c r="CT269" s="114">
        <f t="shared" si="1122"/>
        <v>0</v>
      </c>
      <c r="CU269" s="114">
        <f t="shared" si="1123"/>
        <v>0</v>
      </c>
      <c r="CV269" s="114">
        <f t="shared" si="1124"/>
        <v>0</v>
      </c>
      <c r="CW269" s="114">
        <f t="shared" si="1125"/>
        <v>0</v>
      </c>
      <c r="CX269" s="114">
        <f t="shared" si="1126"/>
        <v>0</v>
      </c>
      <c r="CY269" s="114">
        <f t="shared" si="1127"/>
        <v>0</v>
      </c>
      <c r="CZ269" s="114">
        <f t="shared" si="1128"/>
        <v>0</v>
      </c>
      <c r="DA269" s="114">
        <f t="shared" si="1129"/>
        <v>0</v>
      </c>
    </row>
    <row r="270" spans="2:105">
      <c r="B270" s="15"/>
      <c r="T270" s="163">
        <f>IF(Z270&gt;0,FLOOR(MAX(T$130:T269)+1,1),T269+0.001)</f>
        <v>12.111999999999938</v>
      </c>
      <c r="U270">
        <v>141</v>
      </c>
      <c r="V270" s="110">
        <v>8</v>
      </c>
      <c r="W270" s="110"/>
      <c r="X270" s="110">
        <f>B13</f>
        <v>0</v>
      </c>
      <c r="Y270" s="110">
        <f>IF(KOHILASKENTA!R41&gt;0,KOHILASKENTA!R41,KOHILASKENTA!R52)</f>
        <v>0</v>
      </c>
      <c r="Z270" s="114">
        <f>FLOOR(KOHILASKENTA!U28,0.5)</f>
        <v>0</v>
      </c>
      <c r="AA270" s="110">
        <f>IF(KOHILASKENTA!W28&gt;0,"L",IF(KOHILASKENTA!X28&gt;0,"R",0))</f>
        <v>0</v>
      </c>
      <c r="AB270" s="110">
        <f>FLOOR(IF(KOHILASKENTA!V41&gt;0,KOHILASKENTA!X41,KOHILASKENTA!X52),0.5)</f>
        <v>0</v>
      </c>
      <c r="AC270" s="115">
        <f>IF(KOHILASKENTA!Y13+KOHILASKENTA!Z13&gt;0,"F",IF(KOHILASKENTA!W28+KOHILASKENTA!X28-KOHILASKENTA!AD13=1,"S",0))</f>
        <v>0</v>
      </c>
      <c r="AD270" s="114">
        <f>FLOOR(KOHILASKENTA!Y28,0.5)</f>
        <v>0</v>
      </c>
      <c r="AE270" s="110">
        <f>IF(KOHILASKENTA!AA28&gt;0,"L",IF(KOHILASKENTA!AB28&gt;0,"R",0))</f>
        <v>0</v>
      </c>
      <c r="AF270" s="110">
        <f>FLOOR(IF(KOHILASKENTA!Z41&gt;0,KOHILASKENTA!AB41,KOHILASKENTA!AB52),0.5)</f>
        <v>0</v>
      </c>
      <c r="AG270" s="115">
        <f>IF(KOHILASKENTA!AC13+KOHILASKENTA!AD13&gt;0,"F",IF(KOHILASKENTA!AA28+KOHILASKENTA!AB28-KOHILASKENTA!Y13-KOHILASKENTA!AH13=1,"S",0))</f>
        <v>0</v>
      </c>
      <c r="AH270" s="114">
        <f>FLOOR(KOHILASKENTA!AC28,0.5)</f>
        <v>0</v>
      </c>
      <c r="AI270" s="110">
        <f>IF(KOHILASKENTA!AE28&gt;0,"L",IF(KOHILASKENTA!AF28&gt;0,"R",0))</f>
        <v>0</v>
      </c>
      <c r="AJ270" s="110">
        <f>FLOOR(IF(KOHILASKENTA!AD41&gt;0,KOHILASKENTA!AF41,KOHILASKENTA!AF52),0.5)</f>
        <v>0</v>
      </c>
      <c r="AK270" s="115">
        <f>IF(KOHILASKENTA!AG13+KOHILASKENTA!AH13&gt;0,"F",IF(KOHILASKENTA!AE28+KOHILASKENTA!AF28-KOHILASKENTA!AC13-KOHILASKENTA!AL13=1,"S",0))</f>
        <v>0</v>
      </c>
      <c r="AL270" s="114">
        <f>FLOOR(KOHILASKENTA!AG28,0.5)</f>
        <v>0</v>
      </c>
      <c r="AM270" s="110">
        <f>IF(KOHILASKENTA!AI28&gt;0,"L",IF(KOHILASKENTA!AJ28&gt;0,"R",0))</f>
        <v>0</v>
      </c>
      <c r="AN270" s="110">
        <f>FLOOR(IF(KOHILASKENTA!AH41&gt;0,KOHILASKENTA!AJ41,KOHILASKENTA!AJ52),0.5)</f>
        <v>0</v>
      </c>
      <c r="AO270" s="115">
        <f>IF(KOHILASKENTA!AK13+KOHILASKENTA!AL13&gt;0,"F",IF(KOHILASKENTA!AI28+KOHILASKENTA!AJ28-KOHILASKENTA!AG13-KOHILASKENTA!AP13=1,"S",0))</f>
        <v>0</v>
      </c>
      <c r="AP270" s="114">
        <f>FLOOR(KOHILASKENTA!AK28,0.5)</f>
        <v>0</v>
      </c>
      <c r="AQ270" s="110">
        <f>IF(KOHILASKENTA!AM28&gt;0,"L",IF(KOHILASKENTA!AN28&gt;0,"R",0))</f>
        <v>0</v>
      </c>
      <c r="AR270" s="110">
        <f>FLOOR(IF(KOHILASKENTA!AL41&gt;0,KOHILASKENTA!AN41,KOHILASKENTA!AN52),0.5)</f>
        <v>0</v>
      </c>
      <c r="AS270" s="115">
        <f>IF(KOHILASKENTA!AO13+KOHILASKENTA!AP13&gt;0,"F",IF(KOHILASKENTA!AM28+KOHILASKENTA!AN28-KOHILASKENTA!AK13-KOHILASKENTA!AT13=1,"S",0))</f>
        <v>0</v>
      </c>
      <c r="AT270" s="114">
        <f>FLOOR(KOHILASKENTA!AO28,0.5)</f>
        <v>0</v>
      </c>
      <c r="AU270" s="110">
        <f>IF(KOHILASKENTA!AQ28&gt;0,"L",IF(KOHILASKENTA!AR28&gt;0,"R",0))</f>
        <v>0</v>
      </c>
      <c r="AV270" s="110">
        <f>FLOOR(IF(KOHILASKENTA!AP41&gt;0,KOHILASKENTA!AR41,KOHILASKENTA!AR52),0.5)</f>
        <v>0</v>
      </c>
      <c r="AW270" s="115">
        <f>IF(KOHILASKENTA!AS13+KOHILASKENTA!AT13&gt;0,"F",IF(KOHILASKENTA!AQ28+KOHILASKENTA!AR28-KOHILASKENTA!AO13-KOHILASKENTA!AX13=1,"S",0))</f>
        <v>0</v>
      </c>
      <c r="AX270" s="114">
        <f>FLOOR(KOHILASKENTA!AS28,0.5)</f>
        <v>0</v>
      </c>
      <c r="AY270" s="110">
        <f>IF(KOHILASKENTA!AU28&gt;0,"L",IF(KOHILASKENTA!AV28&gt;0,"R",0))</f>
        <v>0</v>
      </c>
      <c r="AZ270" s="110">
        <f>FLOOR(IF(KOHILASKENTA!AT41&gt;0,KOHILASKENTA!AV41,KOHILASKENTA!AV52),0.5)</f>
        <v>0</v>
      </c>
      <c r="BA270" s="115">
        <f>IF(KOHILASKENTA!AW13+KOHILASKENTA!AX13&gt;0,"F",IF(KOHILASKENTA!AU28+KOHILASKENTA!AV28-KOHILASKENTA!AS13-KOHILASKENTA!BB13=1,"S",0))</f>
        <v>0</v>
      </c>
      <c r="BB270" s="114">
        <f>FLOOR(KOHILASKENTA!AW28,0.5)</f>
        <v>0</v>
      </c>
      <c r="BC270" s="110">
        <f>IF(KOHILASKENTA!AY28&gt;0,"L",IF(KOHILASKENTA!AZ28&gt;0,"R",0))</f>
        <v>0</v>
      </c>
      <c r="BD270" s="110">
        <f>FLOOR(IF(KOHILASKENTA!AX41&gt;0,KOHILASKENTA!AZ41,KOHILASKENTA!AZ52),0.5)</f>
        <v>0</v>
      </c>
      <c r="BE270" s="115">
        <f>IF(KOHILASKENTA!BA13+KOHILASKENTA!BB13&gt;0,"F",IF(KOHILASKENTA!AY28+KOHILASKENTA!AZ28-KOHILASKENTA!AW13-KOHILASKENTA!BF13=1,"S",0))</f>
        <v>0</v>
      </c>
      <c r="BF270" s="114">
        <f>FLOOR(KOHILASKENTA!BA28,0.5)</f>
        <v>0</v>
      </c>
      <c r="BG270" s="110">
        <f>IF(KOHILASKENTA!BC28&gt;0,"L",IF(KOHILASKENTA!BD28&gt;0,"R",0))</f>
        <v>0</v>
      </c>
      <c r="BH270" s="110">
        <f>FLOOR(IF(KOHILASKENTA!BB41&gt;0,KOHILASKENTA!BD41,KOHILASKENTA!BD52),0.5)</f>
        <v>0</v>
      </c>
      <c r="BI270" s="115">
        <f>IF(KOHILASKENTA!BE13+KOHILASKENTA!BF13&gt;0,"F",IF(KOHILASKENTA!BC28+KOHILASKENTA!BD28-KOHILASKENTA!BA13-KOHILASKENTA!BJ13=1,"S",0))</f>
        <v>0</v>
      </c>
      <c r="BJ270" s="114">
        <f>FLOOR(KOHILASKENTA!BE28,0.5)</f>
        <v>0</v>
      </c>
      <c r="BK270" s="110">
        <f>IF(KOHILASKENTA!BG28&gt;0,"L",IF(KOHILASKENTA!BH28&gt;0,"R",0))</f>
        <v>0</v>
      </c>
      <c r="BL270" s="110">
        <f>FLOOR(IF(KOHILASKENTA!BF41&gt;0,KOHILASKENTA!BH41,KOHILASKENTA!BH52),0.5)</f>
        <v>0</v>
      </c>
      <c r="BM270" s="115">
        <f>IF(KOHILASKENTA!BI13+KOHILASKENTA!BJ13&gt;0,"F",IF(KOHILASKENTA!BG28+KOHILASKENTA!BH28-KOHILASKENTA!BE13-KOHILASKENTA!BN13=1,"S",0))</f>
        <v>0</v>
      </c>
      <c r="BN270" s="114">
        <f>FLOOR(KOHILASKENTA!BI28,0.5)</f>
        <v>0</v>
      </c>
      <c r="BO270" s="110">
        <f>IF(KOHILASKENTA!BK28&gt;0,"L",IF(KOHILASKENTA!BL28&gt;0,"R",0))</f>
        <v>0</v>
      </c>
      <c r="BP270" s="110">
        <f>FLOOR(IF(KOHILASKENTA!BJ41&gt;0,KOHILASKENTA!BL41,KOHILASKENTA!BL52),0.5)</f>
        <v>0</v>
      </c>
      <c r="BQ270" s="115">
        <f>IF(KOHILASKENTA!BM13+KOHILASKENTA!BN13&gt;0,"F",IF(KOHILASKENTA!BK28+KOHILASKENTA!BL28-KOHILASKENTA!BI13-KOHILASKENTA!BR13=1,"S",0))</f>
        <v>0</v>
      </c>
      <c r="BR270" s="114">
        <f>FLOOR(KOHILASKENTA!BM28,0.5)</f>
        <v>0</v>
      </c>
      <c r="BS270" s="110">
        <f>IF(KOHILASKENTA!BO28&gt;0,"L",IF(KOHILASKENTA!BP28&gt;0,"R",0))</f>
        <v>0</v>
      </c>
      <c r="BT270" s="110">
        <f>FLOOR(IF(KOHILASKENTA!BN41&gt;0,KOHILASKENTA!BP41,KOHILASKENTA!BP52),0.5)</f>
        <v>0</v>
      </c>
      <c r="BU270" s="115">
        <f>IF(KOHILASKENTA!BQ13+KOHILASKENTA!BR13&gt;0,"F",IF(KOHILASKENTA!BO28+KOHILASKENTA!BP28-KOHILASKENTA!BM13-KOHILASKENTA!BV13=1,"S",0))</f>
        <v>0</v>
      </c>
      <c r="BV270" s="114">
        <f>FLOOR(KOHILASKENTA!BQ28,0.5)</f>
        <v>0</v>
      </c>
      <c r="BW270" s="110">
        <f>IF(KOHILASKENTA!BS28&gt;0,"L",IF(KOHILASKENTA!BT28&gt;0,"R",0))</f>
        <v>0</v>
      </c>
      <c r="BX270" s="110">
        <f>FLOOR(IF(KOHILASKENTA!BR41&gt;0,KOHILASKENTA!BT41,KOHILASKENTA!BT52),0.5)</f>
        <v>0</v>
      </c>
      <c r="BY270" s="115">
        <f>IF(KOHILASKENTA!BU13+KOHILASKENTA!BV13&gt;0,"F",IF(KOHILASKENTA!BS28+KOHILASKENTA!BT28-KOHILASKENTA!BQ13-KOHILASKENTA!BZ13=1,"S",0))</f>
        <v>0</v>
      </c>
      <c r="BZ270" s="114">
        <f>FLOOR(KOHILASKENTA!BU28,0.5)</f>
        <v>0</v>
      </c>
      <c r="CA270" s="110">
        <f>IF(KOHILASKENTA!BW28&gt;0,"L",IF(KOHILASKENTA!BX28&gt;0,"R",0))</f>
        <v>0</v>
      </c>
      <c r="CB270" s="110">
        <f>FLOOR(IF(KOHILASKENTA!BV41&gt;0,KOHILASKENTA!BX41,KOHILASKENTA!BX52),0.5)</f>
        <v>0</v>
      </c>
      <c r="CC270" s="115">
        <f>IF(KOHILASKENTA!BY13+KOHILASKENTA!BZ13&gt;0,"F",IF(KOHILASKENTA!BW28+KOHILASKENTA!BX28-KOHILASKENTA!BU13-KOHILASKENTA!CD13=1,"S",0))</f>
        <v>0</v>
      </c>
      <c r="CD270" s="114">
        <f>FLOOR(KOHILASKENTA!BY28,0.5)</f>
        <v>0</v>
      </c>
      <c r="CE270" s="110">
        <f>IF(KOHILASKENTA!CA28&gt;0,"L",IF(KOHILASKENTA!CB28&gt;0,"R",0))</f>
        <v>0</v>
      </c>
      <c r="CF270" s="110">
        <f>FLOOR(IF(KOHILASKENTA!BZ41&gt;0,KOHILASKENTA!CB41,KOHILASKENTA!CB52),0.5)</f>
        <v>0</v>
      </c>
      <c r="CG270" s="115">
        <f>IF(KOHILASKENTA!CC13+KOHILASKENTA!CD13&gt;0,"F",IF(KOHILASKENTA!CA28+KOHILASKENTA!CB28-KOHILASKENTA!BY13-KOHILASKENTA!CH13=1,"S",0))</f>
        <v>0</v>
      </c>
      <c r="CH270" s="114">
        <f>FLOOR(KOHILASKENTA!CC28,0.5)</f>
        <v>0</v>
      </c>
      <c r="CI270" s="110">
        <f>IF(KOHILASKENTA!CE28&gt;0,"L",IF(KOHILASKENTA!CF28&gt;0,"R",0))</f>
        <v>0</v>
      </c>
      <c r="CJ270" s="110">
        <f>FLOOR(IF(KOHILASKENTA!CD41&gt;0,KOHILASKENTA!CF41,KOHILASKENTA!CF52),0.5)</f>
        <v>0</v>
      </c>
      <c r="CK270" s="115">
        <f>IF(KOHILASKENTA!CG13+KOHILASKENTA!CH13&gt;0,"F",IF(KOHILASKENTA!CE28+KOHILASKENTA!CF28-KOHILASKENTA!CC13-KOHILASKENTA!CL13=1,"S",0))</f>
        <v>0</v>
      </c>
      <c r="CL270" s="114">
        <f>FLOOR(KOHILASKENTA!CG28,0.5)</f>
        <v>0</v>
      </c>
      <c r="CM270" s="110">
        <f>IF(KOHILASKENTA!CI28&gt;0,"L",IF(KOHILASKENTA!CJ28&gt;0,"R",0))</f>
        <v>0</v>
      </c>
      <c r="CN270" s="110">
        <f>FLOOR(IF(KOHILASKENTA!CH41&gt;0,KOHILASKENTA!CJ41,KOHILASKENTA!CJ52),0.5)</f>
        <v>0</v>
      </c>
      <c r="CO270" s="115">
        <f>IF(KOHILASKENTA!CK13+KOHILASKENTA!CL13&gt;0,"F",IF(KOHILASKENTA!CI28+KOHILASKENTA!CJ28-KOHILASKENTA!CG13-KOHILASKENTA!CP13=1,"S",0))</f>
        <v>0</v>
      </c>
      <c r="CP270" s="114">
        <f>FLOOR(KOHILASKENTA!CK28,0.5)</f>
        <v>0</v>
      </c>
      <c r="CQ270" s="110">
        <f>IF(KOHILASKENTA!CM28&gt;0,"L",IF(KOHILASKENTA!CN28&gt;0,"R",0))</f>
        <v>0</v>
      </c>
      <c r="CR270" s="110">
        <f>FLOOR(IF(KOHILASKENTA!CL41&gt;0,KOHILASKENTA!CN41,KOHILASKENTA!CN52),0.5)</f>
        <v>0</v>
      </c>
      <c r="CS270" s="115">
        <f>IF(KOHILASKENTA!CO13+KOHILASKENTA!CP13&gt;0,"F",IF(KOHILASKENTA!CM28+KOHILASKENTA!CN28-KOHILASKENTA!CK13-KOHILASKENTA!CT13=1,"S",0))</f>
        <v>0</v>
      </c>
      <c r="CT270" s="114">
        <f>FLOOR(KOHILASKENTA!CO28,0.5)</f>
        <v>0</v>
      </c>
      <c r="CU270" s="110">
        <f>IF(KOHILASKENTA!CQ28&gt;0,"L",IF(KOHILASKENTA!CR28&gt;0,"R",0))</f>
        <v>0</v>
      </c>
      <c r="CV270" s="110">
        <f>FLOOR(IF(KOHILASKENTA!CP41&gt;0,KOHILASKENTA!CR41,KOHILASKENTA!CR52),0.5)</f>
        <v>0</v>
      </c>
      <c r="CW270" s="115">
        <f>IF(KOHILASKENTA!CS13+KOHILASKENTA!CT13&gt;0,"F",IF(KOHILASKENTA!CQ28+KOHILASKENTA!CR28-KOHILASKENTA!CO13-KOHILASKENTA!CX13=1,"S",0))</f>
        <v>0</v>
      </c>
      <c r="CX270" s="114">
        <f>FLOOR(KOHILASKENTA!CS28,0.5)</f>
        <v>0</v>
      </c>
      <c r="CY270" s="110">
        <f>IF(KOHILASKENTA!CU28&gt;0,"L",IF(KOHILASKENTA!CV28&gt;0,"R",0))</f>
        <v>0</v>
      </c>
      <c r="CZ270" s="110">
        <f>IF(KOHILASKENTA!CT41&gt;0,KOHILASKENTA!CV41,KOHILASKENTA!CV52)</f>
        <v>0</v>
      </c>
      <c r="DA270" s="115">
        <f>IF(KOHILASKENTA!CW13+KOHILASKENTA!CX13&gt;0,"F",IF(KOHILASKENTA!CU28+KOHILASKENTA!CV28-KOHILASKENTA!CS13-KOHILASKENTA!DB13=1,"S",0))</f>
        <v>0</v>
      </c>
    </row>
    <row r="271" spans="2:105">
      <c r="B271" s="5"/>
      <c r="M271" s="17"/>
      <c r="O271" s="17"/>
      <c r="Q271" s="17"/>
      <c r="T271" s="163">
        <f>IF(Z271&gt;0,FLOOR(MAX(T$130:T270)+1,1),T270+0.001)</f>
        <v>12.112999999999937</v>
      </c>
      <c r="U271">
        <v>142</v>
      </c>
      <c r="V271" s="110">
        <v>8</v>
      </c>
      <c r="W271" s="110"/>
      <c r="X271" s="110">
        <f>IF(Y271&gt;0,X270,0)</f>
        <v>0</v>
      </c>
      <c r="Y271" s="110">
        <f>IF(Z271&gt;0,Y270,0)</f>
        <v>0</v>
      </c>
      <c r="Z271" s="114">
        <f>AD270</f>
        <v>0</v>
      </c>
      <c r="AA271" s="114">
        <f t="shared" ref="AA271:AA289" si="1133">AE270</f>
        <v>0</v>
      </c>
      <c r="AB271" s="114">
        <f t="shared" ref="AB271:AB289" si="1134">AF270</f>
        <v>0</v>
      </c>
      <c r="AC271" s="114">
        <f t="shared" ref="AC271:AC289" si="1135">AG270</f>
        <v>0</v>
      </c>
      <c r="AD271" s="114">
        <f t="shared" ref="AD271:AD289" si="1136">AH270</f>
        <v>0</v>
      </c>
      <c r="AE271" s="114">
        <f t="shared" ref="AE271:AE289" si="1137">AI270</f>
        <v>0</v>
      </c>
      <c r="AF271" s="114">
        <f t="shared" ref="AF271:AF289" si="1138">AJ270</f>
        <v>0</v>
      </c>
      <c r="AG271" s="114">
        <f t="shared" ref="AG271:AG289" si="1139">AK270</f>
        <v>0</v>
      </c>
      <c r="AH271" s="114">
        <f t="shared" ref="AH271:AH289" si="1140">AL270</f>
        <v>0</v>
      </c>
      <c r="AI271" s="114">
        <f t="shared" ref="AI271:AI289" si="1141">AM270</f>
        <v>0</v>
      </c>
      <c r="AJ271" s="114">
        <f t="shared" ref="AJ271:AJ289" si="1142">AN270</f>
        <v>0</v>
      </c>
      <c r="AK271" s="114">
        <f t="shared" ref="AK271:AK289" si="1143">AO270</f>
        <v>0</v>
      </c>
      <c r="AL271" s="114">
        <f t="shared" ref="AL271:AL289" si="1144">AP270</f>
        <v>0</v>
      </c>
      <c r="AM271" s="114">
        <f t="shared" ref="AM271:AM289" si="1145">AQ270</f>
        <v>0</v>
      </c>
      <c r="AN271" s="114">
        <f t="shared" ref="AN271:AN289" si="1146">AR270</f>
        <v>0</v>
      </c>
      <c r="AO271" s="114">
        <f t="shared" ref="AO271:AO289" si="1147">AS270</f>
        <v>0</v>
      </c>
      <c r="AP271" s="114">
        <f t="shared" ref="AP271:AP289" si="1148">AT270</f>
        <v>0</v>
      </c>
      <c r="AQ271" s="114">
        <f t="shared" ref="AQ271:AQ289" si="1149">AU270</f>
        <v>0</v>
      </c>
      <c r="AR271" s="114">
        <f t="shared" ref="AR271:AR289" si="1150">AV270</f>
        <v>0</v>
      </c>
      <c r="AS271" s="114">
        <f t="shared" ref="AS271:AS289" si="1151">AW270</f>
        <v>0</v>
      </c>
      <c r="AT271" s="114">
        <f t="shared" ref="AT271:AT289" si="1152">AX270</f>
        <v>0</v>
      </c>
      <c r="AU271" s="114">
        <f t="shared" ref="AU271:AU289" si="1153">AY270</f>
        <v>0</v>
      </c>
      <c r="AV271" s="114">
        <f t="shared" ref="AV271:AV289" si="1154">AZ270</f>
        <v>0</v>
      </c>
      <c r="AW271" s="114">
        <f t="shared" ref="AW271:AW289" si="1155">BA270</f>
        <v>0</v>
      </c>
      <c r="AX271" s="114">
        <f t="shared" ref="AX271:AX289" si="1156">BB270</f>
        <v>0</v>
      </c>
      <c r="AY271" s="114">
        <f t="shared" ref="AY271:AY289" si="1157">BC270</f>
        <v>0</v>
      </c>
      <c r="AZ271" s="114">
        <f t="shared" ref="AZ271:AZ289" si="1158">BD270</f>
        <v>0</v>
      </c>
      <c r="BA271" s="114">
        <f t="shared" ref="BA271:BA289" si="1159">BE270</f>
        <v>0</v>
      </c>
      <c r="BB271" s="114">
        <f t="shared" ref="BB271:BB289" si="1160">BF270</f>
        <v>0</v>
      </c>
      <c r="BC271" s="114">
        <f t="shared" ref="BC271:BC289" si="1161">BG270</f>
        <v>0</v>
      </c>
      <c r="BD271" s="114">
        <f t="shared" ref="BD271:BD289" si="1162">BH270</f>
        <v>0</v>
      </c>
      <c r="BE271" s="114">
        <f t="shared" ref="BE271:BE289" si="1163">BI270</f>
        <v>0</v>
      </c>
      <c r="BF271" s="114">
        <f t="shared" ref="BF271:BF289" si="1164">BJ270</f>
        <v>0</v>
      </c>
      <c r="BG271" s="114">
        <f t="shared" ref="BG271:BG289" si="1165">BK270</f>
        <v>0</v>
      </c>
      <c r="BH271" s="114">
        <f t="shared" ref="BH271:BH289" si="1166">BL270</f>
        <v>0</v>
      </c>
      <c r="BI271" s="114">
        <f t="shared" ref="BI271:BI289" si="1167">BM270</f>
        <v>0</v>
      </c>
      <c r="BJ271" s="114">
        <f t="shared" ref="BJ271:BJ289" si="1168">BN270</f>
        <v>0</v>
      </c>
      <c r="BK271" s="114">
        <f t="shared" ref="BK271:BK289" si="1169">BO270</f>
        <v>0</v>
      </c>
      <c r="BL271" s="114">
        <f t="shared" ref="BL271:BL289" si="1170">BP270</f>
        <v>0</v>
      </c>
      <c r="BM271" s="114">
        <f t="shared" ref="BM271:BM289" si="1171">BQ270</f>
        <v>0</v>
      </c>
      <c r="BN271" s="114">
        <f t="shared" ref="BN271:BN289" si="1172">BR270</f>
        <v>0</v>
      </c>
      <c r="BO271" s="114">
        <f t="shared" ref="BO271:BO289" si="1173">BS270</f>
        <v>0</v>
      </c>
      <c r="BP271" s="114">
        <f t="shared" ref="BP271:BP289" si="1174">BT270</f>
        <v>0</v>
      </c>
      <c r="BQ271" s="114">
        <f t="shared" ref="BQ271:BQ289" si="1175">BU270</f>
        <v>0</v>
      </c>
      <c r="BR271" s="114">
        <f t="shared" ref="BR271:BR289" si="1176">BV270</f>
        <v>0</v>
      </c>
      <c r="BS271" s="114">
        <f t="shared" ref="BS271:BS289" si="1177">BW270</f>
        <v>0</v>
      </c>
      <c r="BT271" s="114">
        <f t="shared" ref="BT271:BT289" si="1178">BX270</f>
        <v>0</v>
      </c>
      <c r="BU271" s="114">
        <f t="shared" ref="BU271:BU289" si="1179">BY270</f>
        <v>0</v>
      </c>
      <c r="BV271" s="114">
        <f t="shared" ref="BV271:BV289" si="1180">BZ270</f>
        <v>0</v>
      </c>
      <c r="BW271" s="114">
        <f t="shared" ref="BW271:BW289" si="1181">CA270</f>
        <v>0</v>
      </c>
      <c r="BX271" s="114">
        <f t="shared" ref="BX271:BX289" si="1182">CB270</f>
        <v>0</v>
      </c>
      <c r="BY271" s="114">
        <f t="shared" ref="BY271:BY289" si="1183">CC270</f>
        <v>0</v>
      </c>
      <c r="BZ271" s="114">
        <f t="shared" ref="BZ271:BZ289" si="1184">CD270</f>
        <v>0</v>
      </c>
      <c r="CA271" s="114">
        <f t="shared" ref="CA271:CA289" si="1185">CE270</f>
        <v>0</v>
      </c>
      <c r="CB271" s="114">
        <f t="shared" ref="CB271:CB289" si="1186">CF270</f>
        <v>0</v>
      </c>
      <c r="CC271" s="114">
        <f t="shared" ref="CC271:CC289" si="1187">CG270</f>
        <v>0</v>
      </c>
      <c r="CD271" s="114">
        <f t="shared" ref="CD271:CD289" si="1188">CH270</f>
        <v>0</v>
      </c>
      <c r="CE271" s="114">
        <f t="shared" ref="CE271:CE289" si="1189">CI270</f>
        <v>0</v>
      </c>
      <c r="CF271" s="114">
        <f t="shared" ref="CF271:CF289" si="1190">CJ270</f>
        <v>0</v>
      </c>
      <c r="CG271" s="114">
        <f t="shared" ref="CG271:CG289" si="1191">CK270</f>
        <v>0</v>
      </c>
      <c r="CH271" s="114">
        <f t="shared" ref="CH271:CH289" si="1192">CL270</f>
        <v>0</v>
      </c>
      <c r="CI271" s="114">
        <f t="shared" ref="CI271:CI289" si="1193">CM270</f>
        <v>0</v>
      </c>
      <c r="CJ271" s="114">
        <f t="shared" ref="CJ271:CJ289" si="1194">CN270</f>
        <v>0</v>
      </c>
      <c r="CK271" s="114">
        <f t="shared" ref="CK271:CK289" si="1195">CO270</f>
        <v>0</v>
      </c>
      <c r="CL271" s="114">
        <f t="shared" ref="CL271:CL289" si="1196">CP270</f>
        <v>0</v>
      </c>
      <c r="CM271" s="114">
        <f t="shared" ref="CM271:CM289" si="1197">CQ270</f>
        <v>0</v>
      </c>
      <c r="CN271" s="114">
        <f t="shared" ref="CN271:CN289" si="1198">CR270</f>
        <v>0</v>
      </c>
      <c r="CO271" s="114">
        <f t="shared" ref="CO271:CO289" si="1199">CS270</f>
        <v>0</v>
      </c>
      <c r="CP271" s="114">
        <f t="shared" ref="CP271:CP289" si="1200">CT270</f>
        <v>0</v>
      </c>
      <c r="CQ271" s="114">
        <f t="shared" ref="CQ271:CQ289" si="1201">CU270</f>
        <v>0</v>
      </c>
      <c r="CR271" s="114">
        <f t="shared" ref="CR271:CR289" si="1202">CV270</f>
        <v>0</v>
      </c>
      <c r="CS271" s="114">
        <f t="shared" ref="CS271:CS289" si="1203">CW270</f>
        <v>0</v>
      </c>
      <c r="CT271" s="114">
        <f t="shared" ref="CT271:CT289" si="1204">CX270</f>
        <v>0</v>
      </c>
      <c r="CU271" s="114">
        <f t="shared" ref="CU271:CU289" si="1205">CY270</f>
        <v>0</v>
      </c>
      <c r="CV271" s="114">
        <f t="shared" ref="CV271:CV289" si="1206">CZ270</f>
        <v>0</v>
      </c>
      <c r="CW271" s="114">
        <f t="shared" ref="CW271:CW289" si="1207">DA270</f>
        <v>0</v>
      </c>
      <c r="CX271" s="114">
        <f t="shared" ref="CX271:CX289" si="1208">DB270</f>
        <v>0</v>
      </c>
      <c r="CY271" s="114">
        <f t="shared" ref="CY271:CY289" si="1209">DC270</f>
        <v>0</v>
      </c>
      <c r="CZ271" s="114">
        <f t="shared" ref="CZ271:CZ289" si="1210">DD270</f>
        <v>0</v>
      </c>
      <c r="DA271" s="114">
        <f t="shared" ref="DA271:DA289" si="1211">DE270</f>
        <v>0</v>
      </c>
    </row>
    <row r="272" spans="2:105">
      <c r="B272" s="5"/>
      <c r="M272" s="17"/>
      <c r="O272" s="17"/>
      <c r="Q272" s="17"/>
      <c r="T272" s="163">
        <f>IF(Z272&gt;0,FLOOR(MAX(T$130:T271)+1,1),T271+0.001)</f>
        <v>12.113999999999937</v>
      </c>
      <c r="U272">
        <v>143</v>
      </c>
      <c r="V272" s="110">
        <v>8</v>
      </c>
      <c r="W272" s="110"/>
      <c r="X272" s="110">
        <f t="shared" ref="X272:X289" si="1212">IF(Y272&gt;0,X271,0)</f>
        <v>0</v>
      </c>
      <c r="Y272" s="110">
        <f t="shared" ref="Y272:Y289" si="1213">IF(Z272&gt;0,Y271,0)</f>
        <v>0</v>
      </c>
      <c r="Z272" s="114">
        <f t="shared" ref="Z272:Z289" si="1214">AD271</f>
        <v>0</v>
      </c>
      <c r="AA272" s="114">
        <f t="shared" si="1133"/>
        <v>0</v>
      </c>
      <c r="AB272" s="114">
        <f t="shared" si="1134"/>
        <v>0</v>
      </c>
      <c r="AC272" s="114">
        <f t="shared" si="1135"/>
        <v>0</v>
      </c>
      <c r="AD272" s="114">
        <f t="shared" si="1136"/>
        <v>0</v>
      </c>
      <c r="AE272" s="114">
        <f t="shared" si="1137"/>
        <v>0</v>
      </c>
      <c r="AF272" s="114">
        <f t="shared" si="1138"/>
        <v>0</v>
      </c>
      <c r="AG272" s="114">
        <f t="shared" si="1139"/>
        <v>0</v>
      </c>
      <c r="AH272" s="114">
        <f t="shared" si="1140"/>
        <v>0</v>
      </c>
      <c r="AI272" s="114">
        <f t="shared" si="1141"/>
        <v>0</v>
      </c>
      <c r="AJ272" s="114">
        <f t="shared" si="1142"/>
        <v>0</v>
      </c>
      <c r="AK272" s="114">
        <f t="shared" si="1143"/>
        <v>0</v>
      </c>
      <c r="AL272" s="114">
        <f t="shared" si="1144"/>
        <v>0</v>
      </c>
      <c r="AM272" s="114">
        <f t="shared" si="1145"/>
        <v>0</v>
      </c>
      <c r="AN272" s="114">
        <f t="shared" si="1146"/>
        <v>0</v>
      </c>
      <c r="AO272" s="114">
        <f t="shared" si="1147"/>
        <v>0</v>
      </c>
      <c r="AP272" s="114">
        <f t="shared" si="1148"/>
        <v>0</v>
      </c>
      <c r="AQ272" s="114">
        <f t="shared" si="1149"/>
        <v>0</v>
      </c>
      <c r="AR272" s="114">
        <f t="shared" si="1150"/>
        <v>0</v>
      </c>
      <c r="AS272" s="114">
        <f t="shared" si="1151"/>
        <v>0</v>
      </c>
      <c r="AT272" s="114">
        <f t="shared" si="1152"/>
        <v>0</v>
      </c>
      <c r="AU272" s="114">
        <f t="shared" si="1153"/>
        <v>0</v>
      </c>
      <c r="AV272" s="114">
        <f t="shared" si="1154"/>
        <v>0</v>
      </c>
      <c r="AW272" s="114">
        <f t="shared" si="1155"/>
        <v>0</v>
      </c>
      <c r="AX272" s="114">
        <f t="shared" si="1156"/>
        <v>0</v>
      </c>
      <c r="AY272" s="114">
        <f t="shared" si="1157"/>
        <v>0</v>
      </c>
      <c r="AZ272" s="114">
        <f t="shared" si="1158"/>
        <v>0</v>
      </c>
      <c r="BA272" s="114">
        <f t="shared" si="1159"/>
        <v>0</v>
      </c>
      <c r="BB272" s="114">
        <f t="shared" si="1160"/>
        <v>0</v>
      </c>
      <c r="BC272" s="114">
        <f t="shared" si="1161"/>
        <v>0</v>
      </c>
      <c r="BD272" s="114">
        <f t="shared" si="1162"/>
        <v>0</v>
      </c>
      <c r="BE272" s="114">
        <f t="shared" si="1163"/>
        <v>0</v>
      </c>
      <c r="BF272" s="114">
        <f t="shared" si="1164"/>
        <v>0</v>
      </c>
      <c r="BG272" s="114">
        <f t="shared" si="1165"/>
        <v>0</v>
      </c>
      <c r="BH272" s="114">
        <f t="shared" si="1166"/>
        <v>0</v>
      </c>
      <c r="BI272" s="114">
        <f t="shared" si="1167"/>
        <v>0</v>
      </c>
      <c r="BJ272" s="114">
        <f t="shared" si="1168"/>
        <v>0</v>
      </c>
      <c r="BK272" s="114">
        <f t="shared" si="1169"/>
        <v>0</v>
      </c>
      <c r="BL272" s="114">
        <f t="shared" si="1170"/>
        <v>0</v>
      </c>
      <c r="BM272" s="114">
        <f t="shared" si="1171"/>
        <v>0</v>
      </c>
      <c r="BN272" s="114">
        <f t="shared" si="1172"/>
        <v>0</v>
      </c>
      <c r="BO272" s="114">
        <f t="shared" si="1173"/>
        <v>0</v>
      </c>
      <c r="BP272" s="114">
        <f t="shared" si="1174"/>
        <v>0</v>
      </c>
      <c r="BQ272" s="114">
        <f t="shared" si="1175"/>
        <v>0</v>
      </c>
      <c r="BR272" s="114">
        <f t="shared" si="1176"/>
        <v>0</v>
      </c>
      <c r="BS272" s="114">
        <f t="shared" si="1177"/>
        <v>0</v>
      </c>
      <c r="BT272" s="114">
        <f t="shared" si="1178"/>
        <v>0</v>
      </c>
      <c r="BU272" s="114">
        <f t="shared" si="1179"/>
        <v>0</v>
      </c>
      <c r="BV272" s="114">
        <f t="shared" si="1180"/>
        <v>0</v>
      </c>
      <c r="BW272" s="114">
        <f t="shared" si="1181"/>
        <v>0</v>
      </c>
      <c r="BX272" s="114">
        <f t="shared" si="1182"/>
        <v>0</v>
      </c>
      <c r="BY272" s="114">
        <f t="shared" si="1183"/>
        <v>0</v>
      </c>
      <c r="BZ272" s="114">
        <f t="shared" si="1184"/>
        <v>0</v>
      </c>
      <c r="CA272" s="114">
        <f t="shared" si="1185"/>
        <v>0</v>
      </c>
      <c r="CB272" s="114">
        <f t="shared" si="1186"/>
        <v>0</v>
      </c>
      <c r="CC272" s="114">
        <f t="shared" si="1187"/>
        <v>0</v>
      </c>
      <c r="CD272" s="114">
        <f t="shared" si="1188"/>
        <v>0</v>
      </c>
      <c r="CE272" s="114">
        <f t="shared" si="1189"/>
        <v>0</v>
      </c>
      <c r="CF272" s="114">
        <f t="shared" si="1190"/>
        <v>0</v>
      </c>
      <c r="CG272" s="114">
        <f t="shared" si="1191"/>
        <v>0</v>
      </c>
      <c r="CH272" s="114">
        <f t="shared" si="1192"/>
        <v>0</v>
      </c>
      <c r="CI272" s="114">
        <f t="shared" si="1193"/>
        <v>0</v>
      </c>
      <c r="CJ272" s="114">
        <f t="shared" si="1194"/>
        <v>0</v>
      </c>
      <c r="CK272" s="114">
        <f t="shared" si="1195"/>
        <v>0</v>
      </c>
      <c r="CL272" s="114">
        <f t="shared" si="1196"/>
        <v>0</v>
      </c>
      <c r="CM272" s="114">
        <f t="shared" si="1197"/>
        <v>0</v>
      </c>
      <c r="CN272" s="114">
        <f t="shared" si="1198"/>
        <v>0</v>
      </c>
      <c r="CO272" s="114">
        <f t="shared" si="1199"/>
        <v>0</v>
      </c>
      <c r="CP272" s="114">
        <f t="shared" si="1200"/>
        <v>0</v>
      </c>
      <c r="CQ272" s="114">
        <f t="shared" si="1201"/>
        <v>0</v>
      </c>
      <c r="CR272" s="114">
        <f t="shared" si="1202"/>
        <v>0</v>
      </c>
      <c r="CS272" s="114">
        <f t="shared" si="1203"/>
        <v>0</v>
      </c>
      <c r="CT272" s="114">
        <f t="shared" si="1204"/>
        <v>0</v>
      </c>
      <c r="CU272" s="114">
        <f t="shared" si="1205"/>
        <v>0</v>
      </c>
      <c r="CV272" s="114">
        <f t="shared" si="1206"/>
        <v>0</v>
      </c>
      <c r="CW272" s="114">
        <f t="shared" si="1207"/>
        <v>0</v>
      </c>
      <c r="CX272" s="114">
        <f t="shared" si="1208"/>
        <v>0</v>
      </c>
      <c r="CY272" s="114">
        <f t="shared" si="1209"/>
        <v>0</v>
      </c>
      <c r="CZ272" s="114">
        <f t="shared" si="1210"/>
        <v>0</v>
      </c>
      <c r="DA272" s="114">
        <f t="shared" si="1211"/>
        <v>0</v>
      </c>
    </row>
    <row r="273" spans="2:105">
      <c r="B273" s="5"/>
      <c r="M273" s="17"/>
      <c r="O273" s="17"/>
      <c r="Q273" s="17"/>
      <c r="T273" s="163">
        <f>IF(Z273&gt;0,FLOOR(MAX(T$130:T272)+1,1),T272+0.001)</f>
        <v>12.114999999999936</v>
      </c>
      <c r="U273">
        <v>144</v>
      </c>
      <c r="V273" s="110">
        <v>8</v>
      </c>
      <c r="W273" s="110"/>
      <c r="X273" s="110">
        <f t="shared" si="1212"/>
        <v>0</v>
      </c>
      <c r="Y273" s="110">
        <f t="shared" si="1213"/>
        <v>0</v>
      </c>
      <c r="Z273" s="114">
        <f t="shared" si="1214"/>
        <v>0</v>
      </c>
      <c r="AA273" s="114">
        <f t="shared" si="1133"/>
        <v>0</v>
      </c>
      <c r="AB273" s="114">
        <f t="shared" si="1134"/>
        <v>0</v>
      </c>
      <c r="AC273" s="114">
        <f t="shared" si="1135"/>
        <v>0</v>
      </c>
      <c r="AD273" s="114">
        <f t="shared" si="1136"/>
        <v>0</v>
      </c>
      <c r="AE273" s="114">
        <f t="shared" si="1137"/>
        <v>0</v>
      </c>
      <c r="AF273" s="114">
        <f t="shared" si="1138"/>
        <v>0</v>
      </c>
      <c r="AG273" s="114">
        <f t="shared" si="1139"/>
        <v>0</v>
      </c>
      <c r="AH273" s="114">
        <f t="shared" si="1140"/>
        <v>0</v>
      </c>
      <c r="AI273" s="114">
        <f t="shared" si="1141"/>
        <v>0</v>
      </c>
      <c r="AJ273" s="114">
        <f t="shared" si="1142"/>
        <v>0</v>
      </c>
      <c r="AK273" s="114">
        <f t="shared" si="1143"/>
        <v>0</v>
      </c>
      <c r="AL273" s="114">
        <f t="shared" si="1144"/>
        <v>0</v>
      </c>
      <c r="AM273" s="114">
        <f t="shared" si="1145"/>
        <v>0</v>
      </c>
      <c r="AN273" s="114">
        <f t="shared" si="1146"/>
        <v>0</v>
      </c>
      <c r="AO273" s="114">
        <f t="shared" si="1147"/>
        <v>0</v>
      </c>
      <c r="AP273" s="114">
        <f t="shared" si="1148"/>
        <v>0</v>
      </c>
      <c r="AQ273" s="114">
        <f t="shared" si="1149"/>
        <v>0</v>
      </c>
      <c r="AR273" s="114">
        <f t="shared" si="1150"/>
        <v>0</v>
      </c>
      <c r="AS273" s="114">
        <f t="shared" si="1151"/>
        <v>0</v>
      </c>
      <c r="AT273" s="114">
        <f t="shared" si="1152"/>
        <v>0</v>
      </c>
      <c r="AU273" s="114">
        <f t="shared" si="1153"/>
        <v>0</v>
      </c>
      <c r="AV273" s="114">
        <f t="shared" si="1154"/>
        <v>0</v>
      </c>
      <c r="AW273" s="114">
        <f t="shared" si="1155"/>
        <v>0</v>
      </c>
      <c r="AX273" s="114">
        <f t="shared" si="1156"/>
        <v>0</v>
      </c>
      <c r="AY273" s="114">
        <f t="shared" si="1157"/>
        <v>0</v>
      </c>
      <c r="AZ273" s="114">
        <f t="shared" si="1158"/>
        <v>0</v>
      </c>
      <c r="BA273" s="114">
        <f t="shared" si="1159"/>
        <v>0</v>
      </c>
      <c r="BB273" s="114">
        <f t="shared" si="1160"/>
        <v>0</v>
      </c>
      <c r="BC273" s="114">
        <f t="shared" si="1161"/>
        <v>0</v>
      </c>
      <c r="BD273" s="114">
        <f t="shared" si="1162"/>
        <v>0</v>
      </c>
      <c r="BE273" s="114">
        <f t="shared" si="1163"/>
        <v>0</v>
      </c>
      <c r="BF273" s="114">
        <f t="shared" si="1164"/>
        <v>0</v>
      </c>
      <c r="BG273" s="114">
        <f t="shared" si="1165"/>
        <v>0</v>
      </c>
      <c r="BH273" s="114">
        <f t="shared" si="1166"/>
        <v>0</v>
      </c>
      <c r="BI273" s="114">
        <f t="shared" si="1167"/>
        <v>0</v>
      </c>
      <c r="BJ273" s="114">
        <f t="shared" si="1168"/>
        <v>0</v>
      </c>
      <c r="BK273" s="114">
        <f t="shared" si="1169"/>
        <v>0</v>
      </c>
      <c r="BL273" s="114">
        <f t="shared" si="1170"/>
        <v>0</v>
      </c>
      <c r="BM273" s="114">
        <f t="shared" si="1171"/>
        <v>0</v>
      </c>
      <c r="BN273" s="114">
        <f t="shared" si="1172"/>
        <v>0</v>
      </c>
      <c r="BO273" s="114">
        <f t="shared" si="1173"/>
        <v>0</v>
      </c>
      <c r="BP273" s="114">
        <f t="shared" si="1174"/>
        <v>0</v>
      </c>
      <c r="BQ273" s="114">
        <f t="shared" si="1175"/>
        <v>0</v>
      </c>
      <c r="BR273" s="114">
        <f t="shared" si="1176"/>
        <v>0</v>
      </c>
      <c r="BS273" s="114">
        <f t="shared" si="1177"/>
        <v>0</v>
      </c>
      <c r="BT273" s="114">
        <f t="shared" si="1178"/>
        <v>0</v>
      </c>
      <c r="BU273" s="114">
        <f t="shared" si="1179"/>
        <v>0</v>
      </c>
      <c r="BV273" s="114">
        <f t="shared" si="1180"/>
        <v>0</v>
      </c>
      <c r="BW273" s="114">
        <f t="shared" si="1181"/>
        <v>0</v>
      </c>
      <c r="BX273" s="114">
        <f t="shared" si="1182"/>
        <v>0</v>
      </c>
      <c r="BY273" s="114">
        <f t="shared" si="1183"/>
        <v>0</v>
      </c>
      <c r="BZ273" s="114">
        <f t="shared" si="1184"/>
        <v>0</v>
      </c>
      <c r="CA273" s="114">
        <f t="shared" si="1185"/>
        <v>0</v>
      </c>
      <c r="CB273" s="114">
        <f t="shared" si="1186"/>
        <v>0</v>
      </c>
      <c r="CC273" s="114">
        <f t="shared" si="1187"/>
        <v>0</v>
      </c>
      <c r="CD273" s="114">
        <f t="shared" si="1188"/>
        <v>0</v>
      </c>
      <c r="CE273" s="114">
        <f t="shared" si="1189"/>
        <v>0</v>
      </c>
      <c r="CF273" s="114">
        <f t="shared" si="1190"/>
        <v>0</v>
      </c>
      <c r="CG273" s="114">
        <f t="shared" si="1191"/>
        <v>0</v>
      </c>
      <c r="CH273" s="114">
        <f t="shared" si="1192"/>
        <v>0</v>
      </c>
      <c r="CI273" s="114">
        <f t="shared" si="1193"/>
        <v>0</v>
      </c>
      <c r="CJ273" s="114">
        <f t="shared" si="1194"/>
        <v>0</v>
      </c>
      <c r="CK273" s="114">
        <f t="shared" si="1195"/>
        <v>0</v>
      </c>
      <c r="CL273" s="114">
        <f t="shared" si="1196"/>
        <v>0</v>
      </c>
      <c r="CM273" s="114">
        <f t="shared" si="1197"/>
        <v>0</v>
      </c>
      <c r="CN273" s="114">
        <f t="shared" si="1198"/>
        <v>0</v>
      </c>
      <c r="CO273" s="114">
        <f t="shared" si="1199"/>
        <v>0</v>
      </c>
      <c r="CP273" s="114">
        <f t="shared" si="1200"/>
        <v>0</v>
      </c>
      <c r="CQ273" s="114">
        <f t="shared" si="1201"/>
        <v>0</v>
      </c>
      <c r="CR273" s="114">
        <f t="shared" si="1202"/>
        <v>0</v>
      </c>
      <c r="CS273" s="114">
        <f t="shared" si="1203"/>
        <v>0</v>
      </c>
      <c r="CT273" s="114">
        <f t="shared" si="1204"/>
        <v>0</v>
      </c>
      <c r="CU273" s="114">
        <f t="shared" si="1205"/>
        <v>0</v>
      </c>
      <c r="CV273" s="114">
        <f t="shared" si="1206"/>
        <v>0</v>
      </c>
      <c r="CW273" s="114">
        <f t="shared" si="1207"/>
        <v>0</v>
      </c>
      <c r="CX273" s="114">
        <f t="shared" si="1208"/>
        <v>0</v>
      </c>
      <c r="CY273" s="114">
        <f t="shared" si="1209"/>
        <v>0</v>
      </c>
      <c r="CZ273" s="114">
        <f t="shared" si="1210"/>
        <v>0</v>
      </c>
      <c r="DA273" s="114">
        <f t="shared" si="1211"/>
        <v>0</v>
      </c>
    </row>
    <row r="274" spans="2:105">
      <c r="B274" s="5"/>
      <c r="M274" s="17"/>
      <c r="O274" s="17"/>
      <c r="Q274" s="17"/>
      <c r="T274" s="163">
        <f>IF(Z274&gt;0,FLOOR(MAX(T$130:T273)+1,1),T273+0.001)</f>
        <v>12.115999999999936</v>
      </c>
      <c r="U274">
        <v>145</v>
      </c>
      <c r="V274" s="110">
        <v>8</v>
      </c>
      <c r="W274" s="110"/>
      <c r="X274" s="110">
        <f t="shared" si="1212"/>
        <v>0</v>
      </c>
      <c r="Y274" s="110">
        <f t="shared" si="1213"/>
        <v>0</v>
      </c>
      <c r="Z274" s="114">
        <f t="shared" si="1214"/>
        <v>0</v>
      </c>
      <c r="AA274" s="114">
        <f t="shared" si="1133"/>
        <v>0</v>
      </c>
      <c r="AB274" s="114">
        <f t="shared" si="1134"/>
        <v>0</v>
      </c>
      <c r="AC274" s="114">
        <f t="shared" si="1135"/>
        <v>0</v>
      </c>
      <c r="AD274" s="114">
        <f t="shared" si="1136"/>
        <v>0</v>
      </c>
      <c r="AE274" s="114">
        <f t="shared" si="1137"/>
        <v>0</v>
      </c>
      <c r="AF274" s="114">
        <f t="shared" si="1138"/>
        <v>0</v>
      </c>
      <c r="AG274" s="114">
        <f t="shared" si="1139"/>
        <v>0</v>
      </c>
      <c r="AH274" s="114">
        <f t="shared" si="1140"/>
        <v>0</v>
      </c>
      <c r="AI274" s="114">
        <f t="shared" si="1141"/>
        <v>0</v>
      </c>
      <c r="AJ274" s="114">
        <f t="shared" si="1142"/>
        <v>0</v>
      </c>
      <c r="AK274" s="114">
        <f t="shared" si="1143"/>
        <v>0</v>
      </c>
      <c r="AL274" s="114">
        <f t="shared" si="1144"/>
        <v>0</v>
      </c>
      <c r="AM274" s="114">
        <f t="shared" si="1145"/>
        <v>0</v>
      </c>
      <c r="AN274" s="114">
        <f t="shared" si="1146"/>
        <v>0</v>
      </c>
      <c r="AO274" s="114">
        <f t="shared" si="1147"/>
        <v>0</v>
      </c>
      <c r="AP274" s="114">
        <f t="shared" si="1148"/>
        <v>0</v>
      </c>
      <c r="AQ274" s="114">
        <f t="shared" si="1149"/>
        <v>0</v>
      </c>
      <c r="AR274" s="114">
        <f t="shared" si="1150"/>
        <v>0</v>
      </c>
      <c r="AS274" s="114">
        <f t="shared" si="1151"/>
        <v>0</v>
      </c>
      <c r="AT274" s="114">
        <f t="shared" si="1152"/>
        <v>0</v>
      </c>
      <c r="AU274" s="114">
        <f t="shared" si="1153"/>
        <v>0</v>
      </c>
      <c r="AV274" s="114">
        <f t="shared" si="1154"/>
        <v>0</v>
      </c>
      <c r="AW274" s="114">
        <f t="shared" si="1155"/>
        <v>0</v>
      </c>
      <c r="AX274" s="114">
        <f t="shared" si="1156"/>
        <v>0</v>
      </c>
      <c r="AY274" s="114">
        <f t="shared" si="1157"/>
        <v>0</v>
      </c>
      <c r="AZ274" s="114">
        <f t="shared" si="1158"/>
        <v>0</v>
      </c>
      <c r="BA274" s="114">
        <f t="shared" si="1159"/>
        <v>0</v>
      </c>
      <c r="BB274" s="114">
        <f t="shared" si="1160"/>
        <v>0</v>
      </c>
      <c r="BC274" s="114">
        <f t="shared" si="1161"/>
        <v>0</v>
      </c>
      <c r="BD274" s="114">
        <f t="shared" si="1162"/>
        <v>0</v>
      </c>
      <c r="BE274" s="114">
        <f t="shared" si="1163"/>
        <v>0</v>
      </c>
      <c r="BF274" s="114">
        <f t="shared" si="1164"/>
        <v>0</v>
      </c>
      <c r="BG274" s="114">
        <f t="shared" si="1165"/>
        <v>0</v>
      </c>
      <c r="BH274" s="114">
        <f t="shared" si="1166"/>
        <v>0</v>
      </c>
      <c r="BI274" s="114">
        <f t="shared" si="1167"/>
        <v>0</v>
      </c>
      <c r="BJ274" s="114">
        <f t="shared" si="1168"/>
        <v>0</v>
      </c>
      <c r="BK274" s="114">
        <f t="shared" si="1169"/>
        <v>0</v>
      </c>
      <c r="BL274" s="114">
        <f t="shared" si="1170"/>
        <v>0</v>
      </c>
      <c r="BM274" s="114">
        <f t="shared" si="1171"/>
        <v>0</v>
      </c>
      <c r="BN274" s="114">
        <f t="shared" si="1172"/>
        <v>0</v>
      </c>
      <c r="BO274" s="114">
        <f t="shared" si="1173"/>
        <v>0</v>
      </c>
      <c r="BP274" s="114">
        <f t="shared" si="1174"/>
        <v>0</v>
      </c>
      <c r="BQ274" s="114">
        <f t="shared" si="1175"/>
        <v>0</v>
      </c>
      <c r="BR274" s="114">
        <f t="shared" si="1176"/>
        <v>0</v>
      </c>
      <c r="BS274" s="114">
        <f t="shared" si="1177"/>
        <v>0</v>
      </c>
      <c r="BT274" s="114">
        <f t="shared" si="1178"/>
        <v>0</v>
      </c>
      <c r="BU274" s="114">
        <f t="shared" si="1179"/>
        <v>0</v>
      </c>
      <c r="BV274" s="114">
        <f t="shared" si="1180"/>
        <v>0</v>
      </c>
      <c r="BW274" s="114">
        <f t="shared" si="1181"/>
        <v>0</v>
      </c>
      <c r="BX274" s="114">
        <f t="shared" si="1182"/>
        <v>0</v>
      </c>
      <c r="BY274" s="114">
        <f t="shared" si="1183"/>
        <v>0</v>
      </c>
      <c r="BZ274" s="114">
        <f t="shared" si="1184"/>
        <v>0</v>
      </c>
      <c r="CA274" s="114">
        <f t="shared" si="1185"/>
        <v>0</v>
      </c>
      <c r="CB274" s="114">
        <f t="shared" si="1186"/>
        <v>0</v>
      </c>
      <c r="CC274" s="114">
        <f t="shared" si="1187"/>
        <v>0</v>
      </c>
      <c r="CD274" s="114">
        <f t="shared" si="1188"/>
        <v>0</v>
      </c>
      <c r="CE274" s="114">
        <f t="shared" si="1189"/>
        <v>0</v>
      </c>
      <c r="CF274" s="114">
        <f t="shared" si="1190"/>
        <v>0</v>
      </c>
      <c r="CG274" s="114">
        <f t="shared" si="1191"/>
        <v>0</v>
      </c>
      <c r="CH274" s="114">
        <f t="shared" si="1192"/>
        <v>0</v>
      </c>
      <c r="CI274" s="114">
        <f t="shared" si="1193"/>
        <v>0</v>
      </c>
      <c r="CJ274" s="114">
        <f t="shared" si="1194"/>
        <v>0</v>
      </c>
      <c r="CK274" s="114">
        <f t="shared" si="1195"/>
        <v>0</v>
      </c>
      <c r="CL274" s="114">
        <f t="shared" si="1196"/>
        <v>0</v>
      </c>
      <c r="CM274" s="114">
        <f t="shared" si="1197"/>
        <v>0</v>
      </c>
      <c r="CN274" s="114">
        <f t="shared" si="1198"/>
        <v>0</v>
      </c>
      <c r="CO274" s="114">
        <f t="shared" si="1199"/>
        <v>0</v>
      </c>
      <c r="CP274" s="114">
        <f t="shared" si="1200"/>
        <v>0</v>
      </c>
      <c r="CQ274" s="114">
        <f t="shared" si="1201"/>
        <v>0</v>
      </c>
      <c r="CR274" s="114">
        <f t="shared" si="1202"/>
        <v>0</v>
      </c>
      <c r="CS274" s="114">
        <f t="shared" si="1203"/>
        <v>0</v>
      </c>
      <c r="CT274" s="114">
        <f t="shared" si="1204"/>
        <v>0</v>
      </c>
      <c r="CU274" s="114">
        <f t="shared" si="1205"/>
        <v>0</v>
      </c>
      <c r="CV274" s="114">
        <f t="shared" si="1206"/>
        <v>0</v>
      </c>
      <c r="CW274" s="114">
        <f t="shared" si="1207"/>
        <v>0</v>
      </c>
      <c r="CX274" s="114">
        <f t="shared" si="1208"/>
        <v>0</v>
      </c>
      <c r="CY274" s="114">
        <f t="shared" si="1209"/>
        <v>0</v>
      </c>
      <c r="CZ274" s="114">
        <f t="shared" si="1210"/>
        <v>0</v>
      </c>
      <c r="DA274" s="114">
        <f t="shared" si="1211"/>
        <v>0</v>
      </c>
    </row>
    <row r="275" spans="2:105">
      <c r="B275" s="5"/>
      <c r="M275" s="17"/>
      <c r="O275" s="17"/>
      <c r="Q275" s="17"/>
      <c r="T275" s="163">
        <f>IF(Z275&gt;0,FLOOR(MAX(T$130:T274)+1,1),T274+0.001)</f>
        <v>12.116999999999935</v>
      </c>
      <c r="U275">
        <v>146</v>
      </c>
      <c r="V275" s="110">
        <v>8</v>
      </c>
      <c r="W275" s="110"/>
      <c r="X275" s="110">
        <f t="shared" si="1212"/>
        <v>0</v>
      </c>
      <c r="Y275" s="110">
        <f t="shared" si="1213"/>
        <v>0</v>
      </c>
      <c r="Z275" s="114">
        <f t="shared" si="1214"/>
        <v>0</v>
      </c>
      <c r="AA275" s="114">
        <f t="shared" si="1133"/>
        <v>0</v>
      </c>
      <c r="AB275" s="114">
        <f t="shared" si="1134"/>
        <v>0</v>
      </c>
      <c r="AC275" s="114">
        <f t="shared" si="1135"/>
        <v>0</v>
      </c>
      <c r="AD275" s="114">
        <f t="shared" si="1136"/>
        <v>0</v>
      </c>
      <c r="AE275" s="114">
        <f t="shared" si="1137"/>
        <v>0</v>
      </c>
      <c r="AF275" s="114">
        <f t="shared" si="1138"/>
        <v>0</v>
      </c>
      <c r="AG275" s="114">
        <f t="shared" si="1139"/>
        <v>0</v>
      </c>
      <c r="AH275" s="114">
        <f t="shared" si="1140"/>
        <v>0</v>
      </c>
      <c r="AI275" s="114">
        <f t="shared" si="1141"/>
        <v>0</v>
      </c>
      <c r="AJ275" s="114">
        <f t="shared" si="1142"/>
        <v>0</v>
      </c>
      <c r="AK275" s="114">
        <f t="shared" si="1143"/>
        <v>0</v>
      </c>
      <c r="AL275" s="114">
        <f t="shared" si="1144"/>
        <v>0</v>
      </c>
      <c r="AM275" s="114">
        <f t="shared" si="1145"/>
        <v>0</v>
      </c>
      <c r="AN275" s="114">
        <f t="shared" si="1146"/>
        <v>0</v>
      </c>
      <c r="AO275" s="114">
        <f t="shared" si="1147"/>
        <v>0</v>
      </c>
      <c r="AP275" s="114">
        <f t="shared" si="1148"/>
        <v>0</v>
      </c>
      <c r="AQ275" s="114">
        <f t="shared" si="1149"/>
        <v>0</v>
      </c>
      <c r="AR275" s="114">
        <f t="shared" si="1150"/>
        <v>0</v>
      </c>
      <c r="AS275" s="114">
        <f t="shared" si="1151"/>
        <v>0</v>
      </c>
      <c r="AT275" s="114">
        <f t="shared" si="1152"/>
        <v>0</v>
      </c>
      <c r="AU275" s="114">
        <f t="shared" si="1153"/>
        <v>0</v>
      </c>
      <c r="AV275" s="114">
        <f t="shared" si="1154"/>
        <v>0</v>
      </c>
      <c r="AW275" s="114">
        <f t="shared" si="1155"/>
        <v>0</v>
      </c>
      <c r="AX275" s="114">
        <f t="shared" si="1156"/>
        <v>0</v>
      </c>
      <c r="AY275" s="114">
        <f t="shared" si="1157"/>
        <v>0</v>
      </c>
      <c r="AZ275" s="114">
        <f t="shared" si="1158"/>
        <v>0</v>
      </c>
      <c r="BA275" s="114">
        <f t="shared" si="1159"/>
        <v>0</v>
      </c>
      <c r="BB275" s="114">
        <f t="shared" si="1160"/>
        <v>0</v>
      </c>
      <c r="BC275" s="114">
        <f t="shared" si="1161"/>
        <v>0</v>
      </c>
      <c r="BD275" s="114">
        <f t="shared" si="1162"/>
        <v>0</v>
      </c>
      <c r="BE275" s="114">
        <f t="shared" si="1163"/>
        <v>0</v>
      </c>
      <c r="BF275" s="114">
        <f t="shared" si="1164"/>
        <v>0</v>
      </c>
      <c r="BG275" s="114">
        <f t="shared" si="1165"/>
        <v>0</v>
      </c>
      <c r="BH275" s="114">
        <f t="shared" si="1166"/>
        <v>0</v>
      </c>
      <c r="BI275" s="114">
        <f t="shared" si="1167"/>
        <v>0</v>
      </c>
      <c r="BJ275" s="114">
        <f t="shared" si="1168"/>
        <v>0</v>
      </c>
      <c r="BK275" s="114">
        <f t="shared" si="1169"/>
        <v>0</v>
      </c>
      <c r="BL275" s="114">
        <f t="shared" si="1170"/>
        <v>0</v>
      </c>
      <c r="BM275" s="114">
        <f t="shared" si="1171"/>
        <v>0</v>
      </c>
      <c r="BN275" s="114">
        <f t="shared" si="1172"/>
        <v>0</v>
      </c>
      <c r="BO275" s="114">
        <f t="shared" si="1173"/>
        <v>0</v>
      </c>
      <c r="BP275" s="114">
        <f t="shared" si="1174"/>
        <v>0</v>
      </c>
      <c r="BQ275" s="114">
        <f t="shared" si="1175"/>
        <v>0</v>
      </c>
      <c r="BR275" s="114">
        <f t="shared" si="1176"/>
        <v>0</v>
      </c>
      <c r="BS275" s="114">
        <f t="shared" si="1177"/>
        <v>0</v>
      </c>
      <c r="BT275" s="114">
        <f t="shared" si="1178"/>
        <v>0</v>
      </c>
      <c r="BU275" s="114">
        <f t="shared" si="1179"/>
        <v>0</v>
      </c>
      <c r="BV275" s="114">
        <f t="shared" si="1180"/>
        <v>0</v>
      </c>
      <c r="BW275" s="114">
        <f t="shared" si="1181"/>
        <v>0</v>
      </c>
      <c r="BX275" s="114">
        <f t="shared" si="1182"/>
        <v>0</v>
      </c>
      <c r="BY275" s="114">
        <f t="shared" si="1183"/>
        <v>0</v>
      </c>
      <c r="BZ275" s="114">
        <f t="shared" si="1184"/>
        <v>0</v>
      </c>
      <c r="CA275" s="114">
        <f t="shared" si="1185"/>
        <v>0</v>
      </c>
      <c r="CB275" s="114">
        <f t="shared" si="1186"/>
        <v>0</v>
      </c>
      <c r="CC275" s="114">
        <f t="shared" si="1187"/>
        <v>0</v>
      </c>
      <c r="CD275" s="114">
        <f t="shared" si="1188"/>
        <v>0</v>
      </c>
      <c r="CE275" s="114">
        <f t="shared" si="1189"/>
        <v>0</v>
      </c>
      <c r="CF275" s="114">
        <f t="shared" si="1190"/>
        <v>0</v>
      </c>
      <c r="CG275" s="114">
        <f t="shared" si="1191"/>
        <v>0</v>
      </c>
      <c r="CH275" s="114">
        <f t="shared" si="1192"/>
        <v>0</v>
      </c>
      <c r="CI275" s="114">
        <f t="shared" si="1193"/>
        <v>0</v>
      </c>
      <c r="CJ275" s="114">
        <f t="shared" si="1194"/>
        <v>0</v>
      </c>
      <c r="CK275" s="114">
        <f t="shared" si="1195"/>
        <v>0</v>
      </c>
      <c r="CL275" s="114">
        <f t="shared" si="1196"/>
        <v>0</v>
      </c>
      <c r="CM275" s="114">
        <f t="shared" si="1197"/>
        <v>0</v>
      </c>
      <c r="CN275" s="114">
        <f t="shared" si="1198"/>
        <v>0</v>
      </c>
      <c r="CO275" s="114">
        <f t="shared" si="1199"/>
        <v>0</v>
      </c>
      <c r="CP275" s="114">
        <f t="shared" si="1200"/>
        <v>0</v>
      </c>
      <c r="CQ275" s="114">
        <f t="shared" si="1201"/>
        <v>0</v>
      </c>
      <c r="CR275" s="114">
        <f t="shared" si="1202"/>
        <v>0</v>
      </c>
      <c r="CS275" s="114">
        <f t="shared" si="1203"/>
        <v>0</v>
      </c>
      <c r="CT275" s="114">
        <f t="shared" si="1204"/>
        <v>0</v>
      </c>
      <c r="CU275" s="114">
        <f t="shared" si="1205"/>
        <v>0</v>
      </c>
      <c r="CV275" s="114">
        <f t="shared" si="1206"/>
        <v>0</v>
      </c>
      <c r="CW275" s="114">
        <f t="shared" si="1207"/>
        <v>0</v>
      </c>
      <c r="CX275" s="114">
        <f t="shared" si="1208"/>
        <v>0</v>
      </c>
      <c r="CY275" s="114">
        <f t="shared" si="1209"/>
        <v>0</v>
      </c>
      <c r="CZ275" s="114">
        <f t="shared" si="1210"/>
        <v>0</v>
      </c>
      <c r="DA275" s="114">
        <f t="shared" si="1211"/>
        <v>0</v>
      </c>
    </row>
    <row r="276" spans="2:105">
      <c r="B276" s="5"/>
      <c r="M276" s="17"/>
      <c r="O276" s="17"/>
      <c r="Q276" s="17"/>
      <c r="T276" s="163">
        <f>IF(Z276&gt;0,FLOOR(MAX(T$130:T275)+1,1),T275+0.001)</f>
        <v>12.117999999999935</v>
      </c>
      <c r="U276">
        <v>147</v>
      </c>
      <c r="V276" s="110">
        <v>8</v>
      </c>
      <c r="W276" s="110"/>
      <c r="X276" s="110">
        <f t="shared" si="1212"/>
        <v>0</v>
      </c>
      <c r="Y276" s="110">
        <f t="shared" si="1213"/>
        <v>0</v>
      </c>
      <c r="Z276" s="114">
        <f t="shared" si="1214"/>
        <v>0</v>
      </c>
      <c r="AA276" s="114">
        <f t="shared" si="1133"/>
        <v>0</v>
      </c>
      <c r="AB276" s="114">
        <f t="shared" si="1134"/>
        <v>0</v>
      </c>
      <c r="AC276" s="114">
        <f t="shared" si="1135"/>
        <v>0</v>
      </c>
      <c r="AD276" s="114">
        <f t="shared" si="1136"/>
        <v>0</v>
      </c>
      <c r="AE276" s="114">
        <f t="shared" si="1137"/>
        <v>0</v>
      </c>
      <c r="AF276" s="114">
        <f t="shared" si="1138"/>
        <v>0</v>
      </c>
      <c r="AG276" s="114">
        <f t="shared" si="1139"/>
        <v>0</v>
      </c>
      <c r="AH276" s="114">
        <f t="shared" si="1140"/>
        <v>0</v>
      </c>
      <c r="AI276" s="114">
        <f t="shared" si="1141"/>
        <v>0</v>
      </c>
      <c r="AJ276" s="114">
        <f t="shared" si="1142"/>
        <v>0</v>
      </c>
      <c r="AK276" s="114">
        <f t="shared" si="1143"/>
        <v>0</v>
      </c>
      <c r="AL276" s="114">
        <f t="shared" si="1144"/>
        <v>0</v>
      </c>
      <c r="AM276" s="114">
        <f t="shared" si="1145"/>
        <v>0</v>
      </c>
      <c r="AN276" s="114">
        <f t="shared" si="1146"/>
        <v>0</v>
      </c>
      <c r="AO276" s="114">
        <f t="shared" si="1147"/>
        <v>0</v>
      </c>
      <c r="AP276" s="114">
        <f t="shared" si="1148"/>
        <v>0</v>
      </c>
      <c r="AQ276" s="114">
        <f t="shared" si="1149"/>
        <v>0</v>
      </c>
      <c r="AR276" s="114">
        <f t="shared" si="1150"/>
        <v>0</v>
      </c>
      <c r="AS276" s="114">
        <f t="shared" si="1151"/>
        <v>0</v>
      </c>
      <c r="AT276" s="114">
        <f t="shared" si="1152"/>
        <v>0</v>
      </c>
      <c r="AU276" s="114">
        <f t="shared" si="1153"/>
        <v>0</v>
      </c>
      <c r="AV276" s="114">
        <f t="shared" si="1154"/>
        <v>0</v>
      </c>
      <c r="AW276" s="114">
        <f t="shared" si="1155"/>
        <v>0</v>
      </c>
      <c r="AX276" s="114">
        <f t="shared" si="1156"/>
        <v>0</v>
      </c>
      <c r="AY276" s="114">
        <f t="shared" si="1157"/>
        <v>0</v>
      </c>
      <c r="AZ276" s="114">
        <f t="shared" si="1158"/>
        <v>0</v>
      </c>
      <c r="BA276" s="114">
        <f t="shared" si="1159"/>
        <v>0</v>
      </c>
      <c r="BB276" s="114">
        <f t="shared" si="1160"/>
        <v>0</v>
      </c>
      <c r="BC276" s="114">
        <f t="shared" si="1161"/>
        <v>0</v>
      </c>
      <c r="BD276" s="114">
        <f t="shared" si="1162"/>
        <v>0</v>
      </c>
      <c r="BE276" s="114">
        <f t="shared" si="1163"/>
        <v>0</v>
      </c>
      <c r="BF276" s="114">
        <f t="shared" si="1164"/>
        <v>0</v>
      </c>
      <c r="BG276" s="114">
        <f t="shared" si="1165"/>
        <v>0</v>
      </c>
      <c r="BH276" s="114">
        <f t="shared" si="1166"/>
        <v>0</v>
      </c>
      <c r="BI276" s="114">
        <f t="shared" si="1167"/>
        <v>0</v>
      </c>
      <c r="BJ276" s="114">
        <f t="shared" si="1168"/>
        <v>0</v>
      </c>
      <c r="BK276" s="114">
        <f t="shared" si="1169"/>
        <v>0</v>
      </c>
      <c r="BL276" s="114">
        <f t="shared" si="1170"/>
        <v>0</v>
      </c>
      <c r="BM276" s="114">
        <f t="shared" si="1171"/>
        <v>0</v>
      </c>
      <c r="BN276" s="114">
        <f t="shared" si="1172"/>
        <v>0</v>
      </c>
      <c r="BO276" s="114">
        <f t="shared" si="1173"/>
        <v>0</v>
      </c>
      <c r="BP276" s="114">
        <f t="shared" si="1174"/>
        <v>0</v>
      </c>
      <c r="BQ276" s="114">
        <f t="shared" si="1175"/>
        <v>0</v>
      </c>
      <c r="BR276" s="114">
        <f t="shared" si="1176"/>
        <v>0</v>
      </c>
      <c r="BS276" s="114">
        <f t="shared" si="1177"/>
        <v>0</v>
      </c>
      <c r="BT276" s="114">
        <f t="shared" si="1178"/>
        <v>0</v>
      </c>
      <c r="BU276" s="114">
        <f t="shared" si="1179"/>
        <v>0</v>
      </c>
      <c r="BV276" s="114">
        <f t="shared" si="1180"/>
        <v>0</v>
      </c>
      <c r="BW276" s="114">
        <f t="shared" si="1181"/>
        <v>0</v>
      </c>
      <c r="BX276" s="114">
        <f t="shared" si="1182"/>
        <v>0</v>
      </c>
      <c r="BY276" s="114">
        <f t="shared" si="1183"/>
        <v>0</v>
      </c>
      <c r="BZ276" s="114">
        <f t="shared" si="1184"/>
        <v>0</v>
      </c>
      <c r="CA276" s="114">
        <f t="shared" si="1185"/>
        <v>0</v>
      </c>
      <c r="CB276" s="114">
        <f t="shared" si="1186"/>
        <v>0</v>
      </c>
      <c r="CC276" s="114">
        <f t="shared" si="1187"/>
        <v>0</v>
      </c>
      <c r="CD276" s="114">
        <f t="shared" si="1188"/>
        <v>0</v>
      </c>
      <c r="CE276" s="114">
        <f t="shared" si="1189"/>
        <v>0</v>
      </c>
      <c r="CF276" s="114">
        <f t="shared" si="1190"/>
        <v>0</v>
      </c>
      <c r="CG276" s="114">
        <f t="shared" si="1191"/>
        <v>0</v>
      </c>
      <c r="CH276" s="114">
        <f t="shared" si="1192"/>
        <v>0</v>
      </c>
      <c r="CI276" s="114">
        <f t="shared" si="1193"/>
        <v>0</v>
      </c>
      <c r="CJ276" s="114">
        <f t="shared" si="1194"/>
        <v>0</v>
      </c>
      <c r="CK276" s="114">
        <f t="shared" si="1195"/>
        <v>0</v>
      </c>
      <c r="CL276" s="114">
        <f t="shared" si="1196"/>
        <v>0</v>
      </c>
      <c r="CM276" s="114">
        <f t="shared" si="1197"/>
        <v>0</v>
      </c>
      <c r="CN276" s="114">
        <f t="shared" si="1198"/>
        <v>0</v>
      </c>
      <c r="CO276" s="114">
        <f t="shared" si="1199"/>
        <v>0</v>
      </c>
      <c r="CP276" s="114">
        <f t="shared" si="1200"/>
        <v>0</v>
      </c>
      <c r="CQ276" s="114">
        <f t="shared" si="1201"/>
        <v>0</v>
      </c>
      <c r="CR276" s="114">
        <f t="shared" si="1202"/>
        <v>0</v>
      </c>
      <c r="CS276" s="114">
        <f t="shared" si="1203"/>
        <v>0</v>
      </c>
      <c r="CT276" s="114">
        <f t="shared" si="1204"/>
        <v>0</v>
      </c>
      <c r="CU276" s="114">
        <f t="shared" si="1205"/>
        <v>0</v>
      </c>
      <c r="CV276" s="114">
        <f t="shared" si="1206"/>
        <v>0</v>
      </c>
      <c r="CW276" s="114">
        <f t="shared" si="1207"/>
        <v>0</v>
      </c>
      <c r="CX276" s="114">
        <f t="shared" si="1208"/>
        <v>0</v>
      </c>
      <c r="CY276" s="114">
        <f t="shared" si="1209"/>
        <v>0</v>
      </c>
      <c r="CZ276" s="114">
        <f t="shared" si="1210"/>
        <v>0</v>
      </c>
      <c r="DA276" s="114">
        <f t="shared" si="1211"/>
        <v>0</v>
      </c>
    </row>
    <row r="277" spans="2:105">
      <c r="B277" s="5"/>
      <c r="M277" s="17"/>
      <c r="O277" s="17"/>
      <c r="Q277" s="17"/>
      <c r="T277" s="163">
        <f>IF(Z277&gt;0,FLOOR(MAX(T$130:T276)+1,1),T276+0.001)</f>
        <v>12.118999999999934</v>
      </c>
      <c r="U277">
        <v>148</v>
      </c>
      <c r="V277" s="110">
        <v>8</v>
      </c>
      <c r="W277" s="110"/>
      <c r="X277" s="110">
        <f t="shared" si="1212"/>
        <v>0</v>
      </c>
      <c r="Y277" s="110">
        <f t="shared" si="1213"/>
        <v>0</v>
      </c>
      <c r="Z277" s="114">
        <f t="shared" si="1214"/>
        <v>0</v>
      </c>
      <c r="AA277" s="114">
        <f t="shared" si="1133"/>
        <v>0</v>
      </c>
      <c r="AB277" s="114">
        <f t="shared" si="1134"/>
        <v>0</v>
      </c>
      <c r="AC277" s="114">
        <f t="shared" si="1135"/>
        <v>0</v>
      </c>
      <c r="AD277" s="114">
        <f t="shared" si="1136"/>
        <v>0</v>
      </c>
      <c r="AE277" s="114">
        <f t="shared" si="1137"/>
        <v>0</v>
      </c>
      <c r="AF277" s="114">
        <f t="shared" si="1138"/>
        <v>0</v>
      </c>
      <c r="AG277" s="114">
        <f t="shared" si="1139"/>
        <v>0</v>
      </c>
      <c r="AH277" s="114">
        <f t="shared" si="1140"/>
        <v>0</v>
      </c>
      <c r="AI277" s="114">
        <f t="shared" si="1141"/>
        <v>0</v>
      </c>
      <c r="AJ277" s="114">
        <f t="shared" si="1142"/>
        <v>0</v>
      </c>
      <c r="AK277" s="114">
        <f t="shared" si="1143"/>
        <v>0</v>
      </c>
      <c r="AL277" s="114">
        <f t="shared" si="1144"/>
        <v>0</v>
      </c>
      <c r="AM277" s="114">
        <f t="shared" si="1145"/>
        <v>0</v>
      </c>
      <c r="AN277" s="114">
        <f t="shared" si="1146"/>
        <v>0</v>
      </c>
      <c r="AO277" s="114">
        <f t="shared" si="1147"/>
        <v>0</v>
      </c>
      <c r="AP277" s="114">
        <f t="shared" si="1148"/>
        <v>0</v>
      </c>
      <c r="AQ277" s="114">
        <f t="shared" si="1149"/>
        <v>0</v>
      </c>
      <c r="AR277" s="114">
        <f t="shared" si="1150"/>
        <v>0</v>
      </c>
      <c r="AS277" s="114">
        <f t="shared" si="1151"/>
        <v>0</v>
      </c>
      <c r="AT277" s="114">
        <f t="shared" si="1152"/>
        <v>0</v>
      </c>
      <c r="AU277" s="114">
        <f t="shared" si="1153"/>
        <v>0</v>
      </c>
      <c r="AV277" s="114">
        <f t="shared" si="1154"/>
        <v>0</v>
      </c>
      <c r="AW277" s="114">
        <f t="shared" si="1155"/>
        <v>0</v>
      </c>
      <c r="AX277" s="114">
        <f t="shared" si="1156"/>
        <v>0</v>
      </c>
      <c r="AY277" s="114">
        <f t="shared" si="1157"/>
        <v>0</v>
      </c>
      <c r="AZ277" s="114">
        <f t="shared" si="1158"/>
        <v>0</v>
      </c>
      <c r="BA277" s="114">
        <f t="shared" si="1159"/>
        <v>0</v>
      </c>
      <c r="BB277" s="114">
        <f t="shared" si="1160"/>
        <v>0</v>
      </c>
      <c r="BC277" s="114">
        <f t="shared" si="1161"/>
        <v>0</v>
      </c>
      <c r="BD277" s="114">
        <f t="shared" si="1162"/>
        <v>0</v>
      </c>
      <c r="BE277" s="114">
        <f t="shared" si="1163"/>
        <v>0</v>
      </c>
      <c r="BF277" s="114">
        <f t="shared" si="1164"/>
        <v>0</v>
      </c>
      <c r="BG277" s="114">
        <f t="shared" si="1165"/>
        <v>0</v>
      </c>
      <c r="BH277" s="114">
        <f t="shared" si="1166"/>
        <v>0</v>
      </c>
      <c r="BI277" s="114">
        <f t="shared" si="1167"/>
        <v>0</v>
      </c>
      <c r="BJ277" s="114">
        <f t="shared" si="1168"/>
        <v>0</v>
      </c>
      <c r="BK277" s="114">
        <f t="shared" si="1169"/>
        <v>0</v>
      </c>
      <c r="BL277" s="114">
        <f t="shared" si="1170"/>
        <v>0</v>
      </c>
      <c r="BM277" s="114">
        <f t="shared" si="1171"/>
        <v>0</v>
      </c>
      <c r="BN277" s="114">
        <f t="shared" si="1172"/>
        <v>0</v>
      </c>
      <c r="BO277" s="114">
        <f t="shared" si="1173"/>
        <v>0</v>
      </c>
      <c r="BP277" s="114">
        <f t="shared" si="1174"/>
        <v>0</v>
      </c>
      <c r="BQ277" s="114">
        <f t="shared" si="1175"/>
        <v>0</v>
      </c>
      <c r="BR277" s="114">
        <f t="shared" si="1176"/>
        <v>0</v>
      </c>
      <c r="BS277" s="114">
        <f t="shared" si="1177"/>
        <v>0</v>
      </c>
      <c r="BT277" s="114">
        <f t="shared" si="1178"/>
        <v>0</v>
      </c>
      <c r="BU277" s="114">
        <f t="shared" si="1179"/>
        <v>0</v>
      </c>
      <c r="BV277" s="114">
        <f t="shared" si="1180"/>
        <v>0</v>
      </c>
      <c r="BW277" s="114">
        <f t="shared" si="1181"/>
        <v>0</v>
      </c>
      <c r="BX277" s="114">
        <f t="shared" si="1182"/>
        <v>0</v>
      </c>
      <c r="BY277" s="114">
        <f t="shared" si="1183"/>
        <v>0</v>
      </c>
      <c r="BZ277" s="114">
        <f t="shared" si="1184"/>
        <v>0</v>
      </c>
      <c r="CA277" s="114">
        <f t="shared" si="1185"/>
        <v>0</v>
      </c>
      <c r="CB277" s="114">
        <f t="shared" si="1186"/>
        <v>0</v>
      </c>
      <c r="CC277" s="114">
        <f t="shared" si="1187"/>
        <v>0</v>
      </c>
      <c r="CD277" s="114">
        <f t="shared" si="1188"/>
        <v>0</v>
      </c>
      <c r="CE277" s="114">
        <f t="shared" si="1189"/>
        <v>0</v>
      </c>
      <c r="CF277" s="114">
        <f t="shared" si="1190"/>
        <v>0</v>
      </c>
      <c r="CG277" s="114">
        <f t="shared" si="1191"/>
        <v>0</v>
      </c>
      <c r="CH277" s="114">
        <f t="shared" si="1192"/>
        <v>0</v>
      </c>
      <c r="CI277" s="114">
        <f t="shared" si="1193"/>
        <v>0</v>
      </c>
      <c r="CJ277" s="114">
        <f t="shared" si="1194"/>
        <v>0</v>
      </c>
      <c r="CK277" s="114">
        <f t="shared" si="1195"/>
        <v>0</v>
      </c>
      <c r="CL277" s="114">
        <f t="shared" si="1196"/>
        <v>0</v>
      </c>
      <c r="CM277" s="114">
        <f t="shared" si="1197"/>
        <v>0</v>
      </c>
      <c r="CN277" s="114">
        <f t="shared" si="1198"/>
        <v>0</v>
      </c>
      <c r="CO277" s="114">
        <f t="shared" si="1199"/>
        <v>0</v>
      </c>
      <c r="CP277" s="114">
        <f t="shared" si="1200"/>
        <v>0</v>
      </c>
      <c r="CQ277" s="114">
        <f t="shared" si="1201"/>
        <v>0</v>
      </c>
      <c r="CR277" s="114">
        <f t="shared" si="1202"/>
        <v>0</v>
      </c>
      <c r="CS277" s="114">
        <f t="shared" si="1203"/>
        <v>0</v>
      </c>
      <c r="CT277" s="114">
        <f t="shared" si="1204"/>
        <v>0</v>
      </c>
      <c r="CU277" s="114">
        <f t="shared" si="1205"/>
        <v>0</v>
      </c>
      <c r="CV277" s="114">
        <f t="shared" si="1206"/>
        <v>0</v>
      </c>
      <c r="CW277" s="114">
        <f t="shared" si="1207"/>
        <v>0</v>
      </c>
      <c r="CX277" s="114">
        <f t="shared" si="1208"/>
        <v>0</v>
      </c>
      <c r="CY277" s="114">
        <f t="shared" si="1209"/>
        <v>0</v>
      </c>
      <c r="CZ277" s="114">
        <f t="shared" si="1210"/>
        <v>0</v>
      </c>
      <c r="DA277" s="114">
        <f t="shared" si="1211"/>
        <v>0</v>
      </c>
    </row>
    <row r="278" spans="2:105">
      <c r="B278" s="5"/>
      <c r="M278" s="17"/>
      <c r="O278" s="17"/>
      <c r="Q278" s="17"/>
      <c r="T278" s="163">
        <f>IF(Z278&gt;0,FLOOR(MAX(T$130:T277)+1,1),T277+0.001)</f>
        <v>12.119999999999933</v>
      </c>
      <c r="U278">
        <v>149</v>
      </c>
      <c r="V278" s="110">
        <v>8</v>
      </c>
      <c r="W278" s="110"/>
      <c r="X278" s="110">
        <f t="shared" si="1212"/>
        <v>0</v>
      </c>
      <c r="Y278" s="110">
        <f t="shared" si="1213"/>
        <v>0</v>
      </c>
      <c r="Z278" s="114">
        <f t="shared" si="1214"/>
        <v>0</v>
      </c>
      <c r="AA278" s="114">
        <f t="shared" si="1133"/>
        <v>0</v>
      </c>
      <c r="AB278" s="114">
        <f t="shared" si="1134"/>
        <v>0</v>
      </c>
      <c r="AC278" s="114">
        <f t="shared" si="1135"/>
        <v>0</v>
      </c>
      <c r="AD278" s="114">
        <f t="shared" si="1136"/>
        <v>0</v>
      </c>
      <c r="AE278" s="114">
        <f t="shared" si="1137"/>
        <v>0</v>
      </c>
      <c r="AF278" s="114">
        <f t="shared" si="1138"/>
        <v>0</v>
      </c>
      <c r="AG278" s="114">
        <f t="shared" si="1139"/>
        <v>0</v>
      </c>
      <c r="AH278" s="114">
        <f t="shared" si="1140"/>
        <v>0</v>
      </c>
      <c r="AI278" s="114">
        <f t="shared" si="1141"/>
        <v>0</v>
      </c>
      <c r="AJ278" s="114">
        <f t="shared" si="1142"/>
        <v>0</v>
      </c>
      <c r="AK278" s="114">
        <f t="shared" si="1143"/>
        <v>0</v>
      </c>
      <c r="AL278" s="114">
        <f t="shared" si="1144"/>
        <v>0</v>
      </c>
      <c r="AM278" s="114">
        <f t="shared" si="1145"/>
        <v>0</v>
      </c>
      <c r="AN278" s="114">
        <f t="shared" si="1146"/>
        <v>0</v>
      </c>
      <c r="AO278" s="114">
        <f t="shared" si="1147"/>
        <v>0</v>
      </c>
      <c r="AP278" s="114">
        <f t="shared" si="1148"/>
        <v>0</v>
      </c>
      <c r="AQ278" s="114">
        <f t="shared" si="1149"/>
        <v>0</v>
      </c>
      <c r="AR278" s="114">
        <f t="shared" si="1150"/>
        <v>0</v>
      </c>
      <c r="AS278" s="114">
        <f t="shared" si="1151"/>
        <v>0</v>
      </c>
      <c r="AT278" s="114">
        <f t="shared" si="1152"/>
        <v>0</v>
      </c>
      <c r="AU278" s="114">
        <f t="shared" si="1153"/>
        <v>0</v>
      </c>
      <c r="AV278" s="114">
        <f t="shared" si="1154"/>
        <v>0</v>
      </c>
      <c r="AW278" s="114">
        <f t="shared" si="1155"/>
        <v>0</v>
      </c>
      <c r="AX278" s="114">
        <f t="shared" si="1156"/>
        <v>0</v>
      </c>
      <c r="AY278" s="114">
        <f t="shared" si="1157"/>
        <v>0</v>
      </c>
      <c r="AZ278" s="114">
        <f t="shared" si="1158"/>
        <v>0</v>
      </c>
      <c r="BA278" s="114">
        <f t="shared" si="1159"/>
        <v>0</v>
      </c>
      <c r="BB278" s="114">
        <f t="shared" si="1160"/>
        <v>0</v>
      </c>
      <c r="BC278" s="114">
        <f t="shared" si="1161"/>
        <v>0</v>
      </c>
      <c r="BD278" s="114">
        <f t="shared" si="1162"/>
        <v>0</v>
      </c>
      <c r="BE278" s="114">
        <f t="shared" si="1163"/>
        <v>0</v>
      </c>
      <c r="BF278" s="114">
        <f t="shared" si="1164"/>
        <v>0</v>
      </c>
      <c r="BG278" s="114">
        <f t="shared" si="1165"/>
        <v>0</v>
      </c>
      <c r="BH278" s="114">
        <f t="shared" si="1166"/>
        <v>0</v>
      </c>
      <c r="BI278" s="114">
        <f t="shared" si="1167"/>
        <v>0</v>
      </c>
      <c r="BJ278" s="114">
        <f t="shared" si="1168"/>
        <v>0</v>
      </c>
      <c r="BK278" s="114">
        <f t="shared" si="1169"/>
        <v>0</v>
      </c>
      <c r="BL278" s="114">
        <f t="shared" si="1170"/>
        <v>0</v>
      </c>
      <c r="BM278" s="114">
        <f t="shared" si="1171"/>
        <v>0</v>
      </c>
      <c r="BN278" s="114">
        <f t="shared" si="1172"/>
        <v>0</v>
      </c>
      <c r="BO278" s="114">
        <f t="shared" si="1173"/>
        <v>0</v>
      </c>
      <c r="BP278" s="114">
        <f t="shared" si="1174"/>
        <v>0</v>
      </c>
      <c r="BQ278" s="114">
        <f t="shared" si="1175"/>
        <v>0</v>
      </c>
      <c r="BR278" s="114">
        <f t="shared" si="1176"/>
        <v>0</v>
      </c>
      <c r="BS278" s="114">
        <f t="shared" si="1177"/>
        <v>0</v>
      </c>
      <c r="BT278" s="114">
        <f t="shared" si="1178"/>
        <v>0</v>
      </c>
      <c r="BU278" s="114">
        <f t="shared" si="1179"/>
        <v>0</v>
      </c>
      <c r="BV278" s="114">
        <f t="shared" si="1180"/>
        <v>0</v>
      </c>
      <c r="BW278" s="114">
        <f t="shared" si="1181"/>
        <v>0</v>
      </c>
      <c r="BX278" s="114">
        <f t="shared" si="1182"/>
        <v>0</v>
      </c>
      <c r="BY278" s="114">
        <f t="shared" si="1183"/>
        <v>0</v>
      </c>
      <c r="BZ278" s="114">
        <f t="shared" si="1184"/>
        <v>0</v>
      </c>
      <c r="CA278" s="114">
        <f t="shared" si="1185"/>
        <v>0</v>
      </c>
      <c r="CB278" s="114">
        <f t="shared" si="1186"/>
        <v>0</v>
      </c>
      <c r="CC278" s="114">
        <f t="shared" si="1187"/>
        <v>0</v>
      </c>
      <c r="CD278" s="114">
        <f t="shared" si="1188"/>
        <v>0</v>
      </c>
      <c r="CE278" s="114">
        <f t="shared" si="1189"/>
        <v>0</v>
      </c>
      <c r="CF278" s="114">
        <f t="shared" si="1190"/>
        <v>0</v>
      </c>
      <c r="CG278" s="114">
        <f t="shared" si="1191"/>
        <v>0</v>
      </c>
      <c r="CH278" s="114">
        <f t="shared" si="1192"/>
        <v>0</v>
      </c>
      <c r="CI278" s="114">
        <f t="shared" si="1193"/>
        <v>0</v>
      </c>
      <c r="CJ278" s="114">
        <f t="shared" si="1194"/>
        <v>0</v>
      </c>
      <c r="CK278" s="114">
        <f t="shared" si="1195"/>
        <v>0</v>
      </c>
      <c r="CL278" s="114">
        <f t="shared" si="1196"/>
        <v>0</v>
      </c>
      <c r="CM278" s="114">
        <f t="shared" si="1197"/>
        <v>0</v>
      </c>
      <c r="CN278" s="114">
        <f t="shared" si="1198"/>
        <v>0</v>
      </c>
      <c r="CO278" s="114">
        <f t="shared" si="1199"/>
        <v>0</v>
      </c>
      <c r="CP278" s="114">
        <f t="shared" si="1200"/>
        <v>0</v>
      </c>
      <c r="CQ278" s="114">
        <f t="shared" si="1201"/>
        <v>0</v>
      </c>
      <c r="CR278" s="114">
        <f t="shared" si="1202"/>
        <v>0</v>
      </c>
      <c r="CS278" s="114">
        <f t="shared" si="1203"/>
        <v>0</v>
      </c>
      <c r="CT278" s="114">
        <f t="shared" si="1204"/>
        <v>0</v>
      </c>
      <c r="CU278" s="114">
        <f t="shared" si="1205"/>
        <v>0</v>
      </c>
      <c r="CV278" s="114">
        <f t="shared" si="1206"/>
        <v>0</v>
      </c>
      <c r="CW278" s="114">
        <f t="shared" si="1207"/>
        <v>0</v>
      </c>
      <c r="CX278" s="114">
        <f t="shared" si="1208"/>
        <v>0</v>
      </c>
      <c r="CY278" s="114">
        <f t="shared" si="1209"/>
        <v>0</v>
      </c>
      <c r="CZ278" s="114">
        <f t="shared" si="1210"/>
        <v>0</v>
      </c>
      <c r="DA278" s="114">
        <f t="shared" si="1211"/>
        <v>0</v>
      </c>
    </row>
    <row r="279" spans="2:105">
      <c r="B279" s="5"/>
      <c r="M279" s="17"/>
      <c r="O279" s="17"/>
      <c r="Q279" s="17"/>
      <c r="T279" s="163">
        <f>IF(Z279&gt;0,FLOOR(MAX(T$130:T278)+1,1),T278+0.001)</f>
        <v>12.120999999999933</v>
      </c>
      <c r="U279">
        <v>150</v>
      </c>
      <c r="V279" s="110">
        <v>8</v>
      </c>
      <c r="W279" s="110"/>
      <c r="X279" s="110">
        <f t="shared" si="1212"/>
        <v>0</v>
      </c>
      <c r="Y279" s="110">
        <f t="shared" si="1213"/>
        <v>0</v>
      </c>
      <c r="Z279" s="114">
        <f t="shared" si="1214"/>
        <v>0</v>
      </c>
      <c r="AA279" s="114">
        <f t="shared" si="1133"/>
        <v>0</v>
      </c>
      <c r="AB279" s="114">
        <f t="shared" si="1134"/>
        <v>0</v>
      </c>
      <c r="AC279" s="114">
        <f t="shared" si="1135"/>
        <v>0</v>
      </c>
      <c r="AD279" s="114">
        <f t="shared" si="1136"/>
        <v>0</v>
      </c>
      <c r="AE279" s="114">
        <f t="shared" si="1137"/>
        <v>0</v>
      </c>
      <c r="AF279" s="114">
        <f t="shared" si="1138"/>
        <v>0</v>
      </c>
      <c r="AG279" s="114">
        <f t="shared" si="1139"/>
        <v>0</v>
      </c>
      <c r="AH279" s="114">
        <f t="shared" si="1140"/>
        <v>0</v>
      </c>
      <c r="AI279" s="114">
        <f t="shared" si="1141"/>
        <v>0</v>
      </c>
      <c r="AJ279" s="114">
        <f t="shared" si="1142"/>
        <v>0</v>
      </c>
      <c r="AK279" s="114">
        <f t="shared" si="1143"/>
        <v>0</v>
      </c>
      <c r="AL279" s="114">
        <f t="shared" si="1144"/>
        <v>0</v>
      </c>
      <c r="AM279" s="114">
        <f t="shared" si="1145"/>
        <v>0</v>
      </c>
      <c r="AN279" s="114">
        <f t="shared" si="1146"/>
        <v>0</v>
      </c>
      <c r="AO279" s="114">
        <f t="shared" si="1147"/>
        <v>0</v>
      </c>
      <c r="AP279" s="114">
        <f t="shared" si="1148"/>
        <v>0</v>
      </c>
      <c r="AQ279" s="114">
        <f t="shared" si="1149"/>
        <v>0</v>
      </c>
      <c r="AR279" s="114">
        <f t="shared" si="1150"/>
        <v>0</v>
      </c>
      <c r="AS279" s="114">
        <f t="shared" si="1151"/>
        <v>0</v>
      </c>
      <c r="AT279" s="114">
        <f t="shared" si="1152"/>
        <v>0</v>
      </c>
      <c r="AU279" s="114">
        <f t="shared" si="1153"/>
        <v>0</v>
      </c>
      <c r="AV279" s="114">
        <f t="shared" si="1154"/>
        <v>0</v>
      </c>
      <c r="AW279" s="114">
        <f t="shared" si="1155"/>
        <v>0</v>
      </c>
      <c r="AX279" s="114">
        <f t="shared" si="1156"/>
        <v>0</v>
      </c>
      <c r="AY279" s="114">
        <f t="shared" si="1157"/>
        <v>0</v>
      </c>
      <c r="AZ279" s="114">
        <f t="shared" si="1158"/>
        <v>0</v>
      </c>
      <c r="BA279" s="114">
        <f t="shared" si="1159"/>
        <v>0</v>
      </c>
      <c r="BB279" s="114">
        <f t="shared" si="1160"/>
        <v>0</v>
      </c>
      <c r="BC279" s="114">
        <f t="shared" si="1161"/>
        <v>0</v>
      </c>
      <c r="BD279" s="114">
        <f t="shared" si="1162"/>
        <v>0</v>
      </c>
      <c r="BE279" s="114">
        <f t="shared" si="1163"/>
        <v>0</v>
      </c>
      <c r="BF279" s="114">
        <f t="shared" si="1164"/>
        <v>0</v>
      </c>
      <c r="BG279" s="114">
        <f t="shared" si="1165"/>
        <v>0</v>
      </c>
      <c r="BH279" s="114">
        <f t="shared" si="1166"/>
        <v>0</v>
      </c>
      <c r="BI279" s="114">
        <f t="shared" si="1167"/>
        <v>0</v>
      </c>
      <c r="BJ279" s="114">
        <f t="shared" si="1168"/>
        <v>0</v>
      </c>
      <c r="BK279" s="114">
        <f t="shared" si="1169"/>
        <v>0</v>
      </c>
      <c r="BL279" s="114">
        <f t="shared" si="1170"/>
        <v>0</v>
      </c>
      <c r="BM279" s="114">
        <f t="shared" si="1171"/>
        <v>0</v>
      </c>
      <c r="BN279" s="114">
        <f t="shared" si="1172"/>
        <v>0</v>
      </c>
      <c r="BO279" s="114">
        <f t="shared" si="1173"/>
        <v>0</v>
      </c>
      <c r="BP279" s="114">
        <f t="shared" si="1174"/>
        <v>0</v>
      </c>
      <c r="BQ279" s="114">
        <f t="shared" si="1175"/>
        <v>0</v>
      </c>
      <c r="BR279" s="114">
        <f t="shared" si="1176"/>
        <v>0</v>
      </c>
      <c r="BS279" s="114">
        <f t="shared" si="1177"/>
        <v>0</v>
      </c>
      <c r="BT279" s="114">
        <f t="shared" si="1178"/>
        <v>0</v>
      </c>
      <c r="BU279" s="114">
        <f t="shared" si="1179"/>
        <v>0</v>
      </c>
      <c r="BV279" s="114">
        <f t="shared" si="1180"/>
        <v>0</v>
      </c>
      <c r="BW279" s="114">
        <f t="shared" si="1181"/>
        <v>0</v>
      </c>
      <c r="BX279" s="114">
        <f t="shared" si="1182"/>
        <v>0</v>
      </c>
      <c r="BY279" s="114">
        <f t="shared" si="1183"/>
        <v>0</v>
      </c>
      <c r="BZ279" s="114">
        <f t="shared" si="1184"/>
        <v>0</v>
      </c>
      <c r="CA279" s="114">
        <f t="shared" si="1185"/>
        <v>0</v>
      </c>
      <c r="CB279" s="114">
        <f t="shared" si="1186"/>
        <v>0</v>
      </c>
      <c r="CC279" s="114">
        <f t="shared" si="1187"/>
        <v>0</v>
      </c>
      <c r="CD279" s="114">
        <f t="shared" si="1188"/>
        <v>0</v>
      </c>
      <c r="CE279" s="114">
        <f t="shared" si="1189"/>
        <v>0</v>
      </c>
      <c r="CF279" s="114">
        <f t="shared" si="1190"/>
        <v>0</v>
      </c>
      <c r="CG279" s="114">
        <f t="shared" si="1191"/>
        <v>0</v>
      </c>
      <c r="CH279" s="114">
        <f t="shared" si="1192"/>
        <v>0</v>
      </c>
      <c r="CI279" s="114">
        <f t="shared" si="1193"/>
        <v>0</v>
      </c>
      <c r="CJ279" s="114">
        <f t="shared" si="1194"/>
        <v>0</v>
      </c>
      <c r="CK279" s="114">
        <f t="shared" si="1195"/>
        <v>0</v>
      </c>
      <c r="CL279" s="114">
        <f t="shared" si="1196"/>
        <v>0</v>
      </c>
      <c r="CM279" s="114">
        <f t="shared" si="1197"/>
        <v>0</v>
      </c>
      <c r="CN279" s="114">
        <f t="shared" si="1198"/>
        <v>0</v>
      </c>
      <c r="CO279" s="114">
        <f t="shared" si="1199"/>
        <v>0</v>
      </c>
      <c r="CP279" s="114">
        <f t="shared" si="1200"/>
        <v>0</v>
      </c>
      <c r="CQ279" s="114">
        <f t="shared" si="1201"/>
        <v>0</v>
      </c>
      <c r="CR279" s="114">
        <f t="shared" si="1202"/>
        <v>0</v>
      </c>
      <c r="CS279" s="114">
        <f t="shared" si="1203"/>
        <v>0</v>
      </c>
      <c r="CT279" s="114">
        <f t="shared" si="1204"/>
        <v>0</v>
      </c>
      <c r="CU279" s="114">
        <f t="shared" si="1205"/>
        <v>0</v>
      </c>
      <c r="CV279" s="114">
        <f t="shared" si="1206"/>
        <v>0</v>
      </c>
      <c r="CW279" s="114">
        <f t="shared" si="1207"/>
        <v>0</v>
      </c>
      <c r="CX279" s="114">
        <f t="shared" si="1208"/>
        <v>0</v>
      </c>
      <c r="CY279" s="114">
        <f t="shared" si="1209"/>
        <v>0</v>
      </c>
      <c r="CZ279" s="114">
        <f t="shared" si="1210"/>
        <v>0</v>
      </c>
      <c r="DA279" s="114">
        <f t="shared" si="1211"/>
        <v>0</v>
      </c>
    </row>
    <row r="280" spans="2:105">
      <c r="B280" s="5"/>
      <c r="M280" s="17"/>
      <c r="O280" s="17"/>
      <c r="Q280" s="17"/>
      <c r="T280" s="163">
        <f>IF(Z280&gt;0,FLOOR(MAX(T$130:T279)+1,1),T279+0.001)</f>
        <v>12.121999999999932</v>
      </c>
      <c r="U280">
        <v>151</v>
      </c>
      <c r="V280" s="110">
        <v>8</v>
      </c>
      <c r="W280" s="110"/>
      <c r="X280" s="110">
        <f t="shared" si="1212"/>
        <v>0</v>
      </c>
      <c r="Y280" s="110">
        <f t="shared" si="1213"/>
        <v>0</v>
      </c>
      <c r="Z280" s="114">
        <f t="shared" si="1214"/>
        <v>0</v>
      </c>
      <c r="AA280" s="114">
        <f t="shared" si="1133"/>
        <v>0</v>
      </c>
      <c r="AB280" s="114">
        <f t="shared" si="1134"/>
        <v>0</v>
      </c>
      <c r="AC280" s="114">
        <f t="shared" si="1135"/>
        <v>0</v>
      </c>
      <c r="AD280" s="114">
        <f t="shared" si="1136"/>
        <v>0</v>
      </c>
      <c r="AE280" s="114">
        <f t="shared" si="1137"/>
        <v>0</v>
      </c>
      <c r="AF280" s="114">
        <f t="shared" si="1138"/>
        <v>0</v>
      </c>
      <c r="AG280" s="114">
        <f t="shared" si="1139"/>
        <v>0</v>
      </c>
      <c r="AH280" s="114">
        <f t="shared" si="1140"/>
        <v>0</v>
      </c>
      <c r="AI280" s="114">
        <f t="shared" si="1141"/>
        <v>0</v>
      </c>
      <c r="AJ280" s="114">
        <f t="shared" si="1142"/>
        <v>0</v>
      </c>
      <c r="AK280" s="114">
        <f t="shared" si="1143"/>
        <v>0</v>
      </c>
      <c r="AL280" s="114">
        <f t="shared" si="1144"/>
        <v>0</v>
      </c>
      <c r="AM280" s="114">
        <f t="shared" si="1145"/>
        <v>0</v>
      </c>
      <c r="AN280" s="114">
        <f t="shared" si="1146"/>
        <v>0</v>
      </c>
      <c r="AO280" s="114">
        <f t="shared" si="1147"/>
        <v>0</v>
      </c>
      <c r="AP280" s="114">
        <f t="shared" si="1148"/>
        <v>0</v>
      </c>
      <c r="AQ280" s="114">
        <f t="shared" si="1149"/>
        <v>0</v>
      </c>
      <c r="AR280" s="114">
        <f t="shared" si="1150"/>
        <v>0</v>
      </c>
      <c r="AS280" s="114">
        <f t="shared" si="1151"/>
        <v>0</v>
      </c>
      <c r="AT280" s="114">
        <f t="shared" si="1152"/>
        <v>0</v>
      </c>
      <c r="AU280" s="114">
        <f t="shared" si="1153"/>
        <v>0</v>
      </c>
      <c r="AV280" s="114">
        <f t="shared" si="1154"/>
        <v>0</v>
      </c>
      <c r="AW280" s="114">
        <f t="shared" si="1155"/>
        <v>0</v>
      </c>
      <c r="AX280" s="114">
        <f t="shared" si="1156"/>
        <v>0</v>
      </c>
      <c r="AY280" s="114">
        <f t="shared" si="1157"/>
        <v>0</v>
      </c>
      <c r="AZ280" s="114">
        <f t="shared" si="1158"/>
        <v>0</v>
      </c>
      <c r="BA280" s="114">
        <f t="shared" si="1159"/>
        <v>0</v>
      </c>
      <c r="BB280" s="114">
        <f t="shared" si="1160"/>
        <v>0</v>
      </c>
      <c r="BC280" s="114">
        <f t="shared" si="1161"/>
        <v>0</v>
      </c>
      <c r="BD280" s="114">
        <f t="shared" si="1162"/>
        <v>0</v>
      </c>
      <c r="BE280" s="114">
        <f t="shared" si="1163"/>
        <v>0</v>
      </c>
      <c r="BF280" s="114">
        <f t="shared" si="1164"/>
        <v>0</v>
      </c>
      <c r="BG280" s="114">
        <f t="shared" si="1165"/>
        <v>0</v>
      </c>
      <c r="BH280" s="114">
        <f t="shared" si="1166"/>
        <v>0</v>
      </c>
      <c r="BI280" s="114">
        <f t="shared" si="1167"/>
        <v>0</v>
      </c>
      <c r="BJ280" s="114">
        <f t="shared" si="1168"/>
        <v>0</v>
      </c>
      <c r="BK280" s="114">
        <f t="shared" si="1169"/>
        <v>0</v>
      </c>
      <c r="BL280" s="114">
        <f t="shared" si="1170"/>
        <v>0</v>
      </c>
      <c r="BM280" s="114">
        <f t="shared" si="1171"/>
        <v>0</v>
      </c>
      <c r="BN280" s="114">
        <f t="shared" si="1172"/>
        <v>0</v>
      </c>
      <c r="BO280" s="114">
        <f t="shared" si="1173"/>
        <v>0</v>
      </c>
      <c r="BP280" s="114">
        <f t="shared" si="1174"/>
        <v>0</v>
      </c>
      <c r="BQ280" s="114">
        <f t="shared" si="1175"/>
        <v>0</v>
      </c>
      <c r="BR280" s="114">
        <f t="shared" si="1176"/>
        <v>0</v>
      </c>
      <c r="BS280" s="114">
        <f t="shared" si="1177"/>
        <v>0</v>
      </c>
      <c r="BT280" s="114">
        <f t="shared" si="1178"/>
        <v>0</v>
      </c>
      <c r="BU280" s="114">
        <f t="shared" si="1179"/>
        <v>0</v>
      </c>
      <c r="BV280" s="114">
        <f t="shared" si="1180"/>
        <v>0</v>
      </c>
      <c r="BW280" s="114">
        <f t="shared" si="1181"/>
        <v>0</v>
      </c>
      <c r="BX280" s="114">
        <f t="shared" si="1182"/>
        <v>0</v>
      </c>
      <c r="BY280" s="114">
        <f t="shared" si="1183"/>
        <v>0</v>
      </c>
      <c r="BZ280" s="114">
        <f t="shared" si="1184"/>
        <v>0</v>
      </c>
      <c r="CA280" s="114">
        <f t="shared" si="1185"/>
        <v>0</v>
      </c>
      <c r="CB280" s="114">
        <f t="shared" si="1186"/>
        <v>0</v>
      </c>
      <c r="CC280" s="114">
        <f t="shared" si="1187"/>
        <v>0</v>
      </c>
      <c r="CD280" s="114">
        <f t="shared" si="1188"/>
        <v>0</v>
      </c>
      <c r="CE280" s="114">
        <f t="shared" si="1189"/>
        <v>0</v>
      </c>
      <c r="CF280" s="114">
        <f t="shared" si="1190"/>
        <v>0</v>
      </c>
      <c r="CG280" s="114">
        <f t="shared" si="1191"/>
        <v>0</v>
      </c>
      <c r="CH280" s="114">
        <f t="shared" si="1192"/>
        <v>0</v>
      </c>
      <c r="CI280" s="114">
        <f t="shared" si="1193"/>
        <v>0</v>
      </c>
      <c r="CJ280" s="114">
        <f t="shared" si="1194"/>
        <v>0</v>
      </c>
      <c r="CK280" s="114">
        <f t="shared" si="1195"/>
        <v>0</v>
      </c>
      <c r="CL280" s="114">
        <f t="shared" si="1196"/>
        <v>0</v>
      </c>
      <c r="CM280" s="114">
        <f t="shared" si="1197"/>
        <v>0</v>
      </c>
      <c r="CN280" s="114">
        <f t="shared" si="1198"/>
        <v>0</v>
      </c>
      <c r="CO280" s="114">
        <f t="shared" si="1199"/>
        <v>0</v>
      </c>
      <c r="CP280" s="114">
        <f t="shared" si="1200"/>
        <v>0</v>
      </c>
      <c r="CQ280" s="114">
        <f t="shared" si="1201"/>
        <v>0</v>
      </c>
      <c r="CR280" s="114">
        <f t="shared" si="1202"/>
        <v>0</v>
      </c>
      <c r="CS280" s="114">
        <f t="shared" si="1203"/>
        <v>0</v>
      </c>
      <c r="CT280" s="114">
        <f t="shared" si="1204"/>
        <v>0</v>
      </c>
      <c r="CU280" s="114">
        <f t="shared" si="1205"/>
        <v>0</v>
      </c>
      <c r="CV280" s="114">
        <f t="shared" si="1206"/>
        <v>0</v>
      </c>
      <c r="CW280" s="114">
        <f t="shared" si="1207"/>
        <v>0</v>
      </c>
      <c r="CX280" s="114">
        <f t="shared" si="1208"/>
        <v>0</v>
      </c>
      <c r="CY280" s="114">
        <f t="shared" si="1209"/>
        <v>0</v>
      </c>
      <c r="CZ280" s="114">
        <f t="shared" si="1210"/>
        <v>0</v>
      </c>
      <c r="DA280" s="114">
        <f t="shared" si="1211"/>
        <v>0</v>
      </c>
    </row>
    <row r="281" spans="2:105">
      <c r="B281" s="5"/>
      <c r="M281" s="17"/>
      <c r="O281" s="17"/>
      <c r="Q281" s="17"/>
      <c r="T281" s="163">
        <f>IF(Z281&gt;0,FLOOR(MAX(T$130:T280)+1,1),T280+0.001)</f>
        <v>12.122999999999932</v>
      </c>
      <c r="U281">
        <v>152</v>
      </c>
      <c r="V281" s="110">
        <v>8</v>
      </c>
      <c r="W281" s="110"/>
      <c r="X281" s="110">
        <f t="shared" si="1212"/>
        <v>0</v>
      </c>
      <c r="Y281" s="110">
        <f t="shared" si="1213"/>
        <v>0</v>
      </c>
      <c r="Z281" s="114">
        <f t="shared" si="1214"/>
        <v>0</v>
      </c>
      <c r="AA281" s="114">
        <f t="shared" si="1133"/>
        <v>0</v>
      </c>
      <c r="AB281" s="114">
        <f t="shared" si="1134"/>
        <v>0</v>
      </c>
      <c r="AC281" s="114">
        <f t="shared" si="1135"/>
        <v>0</v>
      </c>
      <c r="AD281" s="114">
        <f t="shared" si="1136"/>
        <v>0</v>
      </c>
      <c r="AE281" s="114">
        <f t="shared" si="1137"/>
        <v>0</v>
      </c>
      <c r="AF281" s="114">
        <f t="shared" si="1138"/>
        <v>0</v>
      </c>
      <c r="AG281" s="114">
        <f t="shared" si="1139"/>
        <v>0</v>
      </c>
      <c r="AH281" s="114">
        <f t="shared" si="1140"/>
        <v>0</v>
      </c>
      <c r="AI281" s="114">
        <f t="shared" si="1141"/>
        <v>0</v>
      </c>
      <c r="AJ281" s="114">
        <f t="shared" si="1142"/>
        <v>0</v>
      </c>
      <c r="AK281" s="114">
        <f t="shared" si="1143"/>
        <v>0</v>
      </c>
      <c r="AL281" s="114">
        <f t="shared" si="1144"/>
        <v>0</v>
      </c>
      <c r="AM281" s="114">
        <f t="shared" si="1145"/>
        <v>0</v>
      </c>
      <c r="AN281" s="114">
        <f t="shared" si="1146"/>
        <v>0</v>
      </c>
      <c r="AO281" s="114">
        <f t="shared" si="1147"/>
        <v>0</v>
      </c>
      <c r="AP281" s="114">
        <f t="shared" si="1148"/>
        <v>0</v>
      </c>
      <c r="AQ281" s="114">
        <f t="shared" si="1149"/>
        <v>0</v>
      </c>
      <c r="AR281" s="114">
        <f t="shared" si="1150"/>
        <v>0</v>
      </c>
      <c r="AS281" s="114">
        <f t="shared" si="1151"/>
        <v>0</v>
      </c>
      <c r="AT281" s="114">
        <f t="shared" si="1152"/>
        <v>0</v>
      </c>
      <c r="AU281" s="114">
        <f t="shared" si="1153"/>
        <v>0</v>
      </c>
      <c r="AV281" s="114">
        <f t="shared" si="1154"/>
        <v>0</v>
      </c>
      <c r="AW281" s="114">
        <f t="shared" si="1155"/>
        <v>0</v>
      </c>
      <c r="AX281" s="114">
        <f t="shared" si="1156"/>
        <v>0</v>
      </c>
      <c r="AY281" s="114">
        <f t="shared" si="1157"/>
        <v>0</v>
      </c>
      <c r="AZ281" s="114">
        <f t="shared" si="1158"/>
        <v>0</v>
      </c>
      <c r="BA281" s="114">
        <f t="shared" si="1159"/>
        <v>0</v>
      </c>
      <c r="BB281" s="114">
        <f t="shared" si="1160"/>
        <v>0</v>
      </c>
      <c r="BC281" s="114">
        <f t="shared" si="1161"/>
        <v>0</v>
      </c>
      <c r="BD281" s="114">
        <f t="shared" si="1162"/>
        <v>0</v>
      </c>
      <c r="BE281" s="114">
        <f t="shared" si="1163"/>
        <v>0</v>
      </c>
      <c r="BF281" s="114">
        <f t="shared" si="1164"/>
        <v>0</v>
      </c>
      <c r="BG281" s="114">
        <f t="shared" si="1165"/>
        <v>0</v>
      </c>
      <c r="BH281" s="114">
        <f t="shared" si="1166"/>
        <v>0</v>
      </c>
      <c r="BI281" s="114">
        <f t="shared" si="1167"/>
        <v>0</v>
      </c>
      <c r="BJ281" s="114">
        <f t="shared" si="1168"/>
        <v>0</v>
      </c>
      <c r="BK281" s="114">
        <f t="shared" si="1169"/>
        <v>0</v>
      </c>
      <c r="BL281" s="114">
        <f t="shared" si="1170"/>
        <v>0</v>
      </c>
      <c r="BM281" s="114">
        <f t="shared" si="1171"/>
        <v>0</v>
      </c>
      <c r="BN281" s="114">
        <f t="shared" si="1172"/>
        <v>0</v>
      </c>
      <c r="BO281" s="114">
        <f t="shared" si="1173"/>
        <v>0</v>
      </c>
      <c r="BP281" s="114">
        <f t="shared" si="1174"/>
        <v>0</v>
      </c>
      <c r="BQ281" s="114">
        <f t="shared" si="1175"/>
        <v>0</v>
      </c>
      <c r="BR281" s="114">
        <f t="shared" si="1176"/>
        <v>0</v>
      </c>
      <c r="BS281" s="114">
        <f t="shared" si="1177"/>
        <v>0</v>
      </c>
      <c r="BT281" s="114">
        <f t="shared" si="1178"/>
        <v>0</v>
      </c>
      <c r="BU281" s="114">
        <f t="shared" si="1179"/>
        <v>0</v>
      </c>
      <c r="BV281" s="114">
        <f t="shared" si="1180"/>
        <v>0</v>
      </c>
      <c r="BW281" s="114">
        <f t="shared" si="1181"/>
        <v>0</v>
      </c>
      <c r="BX281" s="114">
        <f t="shared" si="1182"/>
        <v>0</v>
      </c>
      <c r="BY281" s="114">
        <f t="shared" si="1183"/>
        <v>0</v>
      </c>
      <c r="BZ281" s="114">
        <f t="shared" si="1184"/>
        <v>0</v>
      </c>
      <c r="CA281" s="114">
        <f t="shared" si="1185"/>
        <v>0</v>
      </c>
      <c r="CB281" s="114">
        <f t="shared" si="1186"/>
        <v>0</v>
      </c>
      <c r="CC281" s="114">
        <f t="shared" si="1187"/>
        <v>0</v>
      </c>
      <c r="CD281" s="114">
        <f t="shared" si="1188"/>
        <v>0</v>
      </c>
      <c r="CE281" s="114">
        <f t="shared" si="1189"/>
        <v>0</v>
      </c>
      <c r="CF281" s="114">
        <f t="shared" si="1190"/>
        <v>0</v>
      </c>
      <c r="CG281" s="114">
        <f t="shared" si="1191"/>
        <v>0</v>
      </c>
      <c r="CH281" s="114">
        <f t="shared" si="1192"/>
        <v>0</v>
      </c>
      <c r="CI281" s="114">
        <f t="shared" si="1193"/>
        <v>0</v>
      </c>
      <c r="CJ281" s="114">
        <f t="shared" si="1194"/>
        <v>0</v>
      </c>
      <c r="CK281" s="114">
        <f t="shared" si="1195"/>
        <v>0</v>
      </c>
      <c r="CL281" s="114">
        <f t="shared" si="1196"/>
        <v>0</v>
      </c>
      <c r="CM281" s="114">
        <f t="shared" si="1197"/>
        <v>0</v>
      </c>
      <c r="CN281" s="114">
        <f t="shared" si="1198"/>
        <v>0</v>
      </c>
      <c r="CO281" s="114">
        <f t="shared" si="1199"/>
        <v>0</v>
      </c>
      <c r="CP281" s="114">
        <f t="shared" si="1200"/>
        <v>0</v>
      </c>
      <c r="CQ281" s="114">
        <f t="shared" si="1201"/>
        <v>0</v>
      </c>
      <c r="CR281" s="114">
        <f t="shared" si="1202"/>
        <v>0</v>
      </c>
      <c r="CS281" s="114">
        <f t="shared" si="1203"/>
        <v>0</v>
      </c>
      <c r="CT281" s="114">
        <f t="shared" si="1204"/>
        <v>0</v>
      </c>
      <c r="CU281" s="114">
        <f t="shared" si="1205"/>
        <v>0</v>
      </c>
      <c r="CV281" s="114">
        <f t="shared" si="1206"/>
        <v>0</v>
      </c>
      <c r="CW281" s="114">
        <f t="shared" si="1207"/>
        <v>0</v>
      </c>
      <c r="CX281" s="114">
        <f t="shared" si="1208"/>
        <v>0</v>
      </c>
      <c r="CY281" s="114">
        <f t="shared" si="1209"/>
        <v>0</v>
      </c>
      <c r="CZ281" s="114">
        <f t="shared" si="1210"/>
        <v>0</v>
      </c>
      <c r="DA281" s="114">
        <f t="shared" si="1211"/>
        <v>0</v>
      </c>
    </row>
    <row r="282" spans="2:105">
      <c r="B282" s="5"/>
      <c r="M282" s="17"/>
      <c r="O282" s="17"/>
      <c r="Q282" s="17"/>
      <c r="T282" s="163">
        <f>IF(Z282&gt;0,FLOOR(MAX(T$130:T281)+1,1),T281+0.001)</f>
        <v>12.123999999999931</v>
      </c>
      <c r="U282">
        <v>153</v>
      </c>
      <c r="V282" s="110">
        <v>8</v>
      </c>
      <c r="W282" s="110"/>
      <c r="X282" s="110">
        <f t="shared" si="1212"/>
        <v>0</v>
      </c>
      <c r="Y282" s="110">
        <f t="shared" si="1213"/>
        <v>0</v>
      </c>
      <c r="Z282" s="114">
        <f t="shared" si="1214"/>
        <v>0</v>
      </c>
      <c r="AA282" s="114">
        <f t="shared" si="1133"/>
        <v>0</v>
      </c>
      <c r="AB282" s="114">
        <f t="shared" si="1134"/>
        <v>0</v>
      </c>
      <c r="AC282" s="114">
        <f t="shared" si="1135"/>
        <v>0</v>
      </c>
      <c r="AD282" s="114">
        <f t="shared" si="1136"/>
        <v>0</v>
      </c>
      <c r="AE282" s="114">
        <f t="shared" si="1137"/>
        <v>0</v>
      </c>
      <c r="AF282" s="114">
        <f t="shared" si="1138"/>
        <v>0</v>
      </c>
      <c r="AG282" s="114">
        <f t="shared" si="1139"/>
        <v>0</v>
      </c>
      <c r="AH282" s="114">
        <f t="shared" si="1140"/>
        <v>0</v>
      </c>
      <c r="AI282" s="114">
        <f t="shared" si="1141"/>
        <v>0</v>
      </c>
      <c r="AJ282" s="114">
        <f t="shared" si="1142"/>
        <v>0</v>
      </c>
      <c r="AK282" s="114">
        <f t="shared" si="1143"/>
        <v>0</v>
      </c>
      <c r="AL282" s="114">
        <f t="shared" si="1144"/>
        <v>0</v>
      </c>
      <c r="AM282" s="114">
        <f t="shared" si="1145"/>
        <v>0</v>
      </c>
      <c r="AN282" s="114">
        <f t="shared" si="1146"/>
        <v>0</v>
      </c>
      <c r="AO282" s="114">
        <f t="shared" si="1147"/>
        <v>0</v>
      </c>
      <c r="AP282" s="114">
        <f t="shared" si="1148"/>
        <v>0</v>
      </c>
      <c r="AQ282" s="114">
        <f t="shared" si="1149"/>
        <v>0</v>
      </c>
      <c r="AR282" s="114">
        <f t="shared" si="1150"/>
        <v>0</v>
      </c>
      <c r="AS282" s="114">
        <f t="shared" si="1151"/>
        <v>0</v>
      </c>
      <c r="AT282" s="114">
        <f t="shared" si="1152"/>
        <v>0</v>
      </c>
      <c r="AU282" s="114">
        <f t="shared" si="1153"/>
        <v>0</v>
      </c>
      <c r="AV282" s="114">
        <f t="shared" si="1154"/>
        <v>0</v>
      </c>
      <c r="AW282" s="114">
        <f t="shared" si="1155"/>
        <v>0</v>
      </c>
      <c r="AX282" s="114">
        <f t="shared" si="1156"/>
        <v>0</v>
      </c>
      <c r="AY282" s="114">
        <f t="shared" si="1157"/>
        <v>0</v>
      </c>
      <c r="AZ282" s="114">
        <f t="shared" si="1158"/>
        <v>0</v>
      </c>
      <c r="BA282" s="114">
        <f t="shared" si="1159"/>
        <v>0</v>
      </c>
      <c r="BB282" s="114">
        <f t="shared" si="1160"/>
        <v>0</v>
      </c>
      <c r="BC282" s="114">
        <f t="shared" si="1161"/>
        <v>0</v>
      </c>
      <c r="BD282" s="114">
        <f t="shared" si="1162"/>
        <v>0</v>
      </c>
      <c r="BE282" s="114">
        <f t="shared" si="1163"/>
        <v>0</v>
      </c>
      <c r="BF282" s="114">
        <f t="shared" si="1164"/>
        <v>0</v>
      </c>
      <c r="BG282" s="114">
        <f t="shared" si="1165"/>
        <v>0</v>
      </c>
      <c r="BH282" s="114">
        <f t="shared" si="1166"/>
        <v>0</v>
      </c>
      <c r="BI282" s="114">
        <f t="shared" si="1167"/>
        <v>0</v>
      </c>
      <c r="BJ282" s="114">
        <f t="shared" si="1168"/>
        <v>0</v>
      </c>
      <c r="BK282" s="114">
        <f t="shared" si="1169"/>
        <v>0</v>
      </c>
      <c r="BL282" s="114">
        <f t="shared" si="1170"/>
        <v>0</v>
      </c>
      <c r="BM282" s="114">
        <f t="shared" si="1171"/>
        <v>0</v>
      </c>
      <c r="BN282" s="114">
        <f t="shared" si="1172"/>
        <v>0</v>
      </c>
      <c r="BO282" s="114">
        <f t="shared" si="1173"/>
        <v>0</v>
      </c>
      <c r="BP282" s="114">
        <f t="shared" si="1174"/>
        <v>0</v>
      </c>
      <c r="BQ282" s="114">
        <f t="shared" si="1175"/>
        <v>0</v>
      </c>
      <c r="BR282" s="114">
        <f t="shared" si="1176"/>
        <v>0</v>
      </c>
      <c r="BS282" s="114">
        <f t="shared" si="1177"/>
        <v>0</v>
      </c>
      <c r="BT282" s="114">
        <f t="shared" si="1178"/>
        <v>0</v>
      </c>
      <c r="BU282" s="114">
        <f t="shared" si="1179"/>
        <v>0</v>
      </c>
      <c r="BV282" s="114">
        <f t="shared" si="1180"/>
        <v>0</v>
      </c>
      <c r="BW282" s="114">
        <f t="shared" si="1181"/>
        <v>0</v>
      </c>
      <c r="BX282" s="114">
        <f t="shared" si="1182"/>
        <v>0</v>
      </c>
      <c r="BY282" s="114">
        <f t="shared" si="1183"/>
        <v>0</v>
      </c>
      <c r="BZ282" s="114">
        <f t="shared" si="1184"/>
        <v>0</v>
      </c>
      <c r="CA282" s="114">
        <f t="shared" si="1185"/>
        <v>0</v>
      </c>
      <c r="CB282" s="114">
        <f t="shared" si="1186"/>
        <v>0</v>
      </c>
      <c r="CC282" s="114">
        <f t="shared" si="1187"/>
        <v>0</v>
      </c>
      <c r="CD282" s="114">
        <f t="shared" si="1188"/>
        <v>0</v>
      </c>
      <c r="CE282" s="114">
        <f t="shared" si="1189"/>
        <v>0</v>
      </c>
      <c r="CF282" s="114">
        <f t="shared" si="1190"/>
        <v>0</v>
      </c>
      <c r="CG282" s="114">
        <f t="shared" si="1191"/>
        <v>0</v>
      </c>
      <c r="CH282" s="114">
        <f t="shared" si="1192"/>
        <v>0</v>
      </c>
      <c r="CI282" s="114">
        <f t="shared" si="1193"/>
        <v>0</v>
      </c>
      <c r="CJ282" s="114">
        <f t="shared" si="1194"/>
        <v>0</v>
      </c>
      <c r="CK282" s="114">
        <f t="shared" si="1195"/>
        <v>0</v>
      </c>
      <c r="CL282" s="114">
        <f t="shared" si="1196"/>
        <v>0</v>
      </c>
      <c r="CM282" s="114">
        <f t="shared" si="1197"/>
        <v>0</v>
      </c>
      <c r="CN282" s="114">
        <f t="shared" si="1198"/>
        <v>0</v>
      </c>
      <c r="CO282" s="114">
        <f t="shared" si="1199"/>
        <v>0</v>
      </c>
      <c r="CP282" s="114">
        <f t="shared" si="1200"/>
        <v>0</v>
      </c>
      <c r="CQ282" s="114">
        <f t="shared" si="1201"/>
        <v>0</v>
      </c>
      <c r="CR282" s="114">
        <f t="shared" si="1202"/>
        <v>0</v>
      </c>
      <c r="CS282" s="114">
        <f t="shared" si="1203"/>
        <v>0</v>
      </c>
      <c r="CT282" s="114">
        <f t="shared" si="1204"/>
        <v>0</v>
      </c>
      <c r="CU282" s="114">
        <f t="shared" si="1205"/>
        <v>0</v>
      </c>
      <c r="CV282" s="114">
        <f t="shared" si="1206"/>
        <v>0</v>
      </c>
      <c r="CW282" s="114">
        <f t="shared" si="1207"/>
        <v>0</v>
      </c>
      <c r="CX282" s="114">
        <f t="shared" si="1208"/>
        <v>0</v>
      </c>
      <c r="CY282" s="114">
        <f t="shared" si="1209"/>
        <v>0</v>
      </c>
      <c r="CZ282" s="114">
        <f t="shared" si="1210"/>
        <v>0</v>
      </c>
      <c r="DA282" s="114">
        <f t="shared" si="1211"/>
        <v>0</v>
      </c>
    </row>
    <row r="283" spans="2:105">
      <c r="B283" s="5"/>
      <c r="M283" s="17"/>
      <c r="O283" s="17"/>
      <c r="Q283" s="17"/>
      <c r="T283" s="163">
        <f>IF(Z283&gt;0,FLOOR(MAX(T$130:T282)+1,1),T282+0.001)</f>
        <v>12.124999999999931</v>
      </c>
      <c r="U283">
        <v>154</v>
      </c>
      <c r="V283" s="110">
        <v>8</v>
      </c>
      <c r="W283" s="110"/>
      <c r="X283" s="110">
        <f t="shared" si="1212"/>
        <v>0</v>
      </c>
      <c r="Y283" s="110">
        <f t="shared" si="1213"/>
        <v>0</v>
      </c>
      <c r="Z283" s="114">
        <f t="shared" si="1214"/>
        <v>0</v>
      </c>
      <c r="AA283" s="114">
        <f t="shared" si="1133"/>
        <v>0</v>
      </c>
      <c r="AB283" s="114">
        <f t="shared" si="1134"/>
        <v>0</v>
      </c>
      <c r="AC283" s="114">
        <f t="shared" si="1135"/>
        <v>0</v>
      </c>
      <c r="AD283" s="114">
        <f t="shared" si="1136"/>
        <v>0</v>
      </c>
      <c r="AE283" s="114">
        <f t="shared" si="1137"/>
        <v>0</v>
      </c>
      <c r="AF283" s="114">
        <f t="shared" si="1138"/>
        <v>0</v>
      </c>
      <c r="AG283" s="114">
        <f t="shared" si="1139"/>
        <v>0</v>
      </c>
      <c r="AH283" s="114">
        <f t="shared" si="1140"/>
        <v>0</v>
      </c>
      <c r="AI283" s="114">
        <f t="shared" si="1141"/>
        <v>0</v>
      </c>
      <c r="AJ283" s="114">
        <f t="shared" si="1142"/>
        <v>0</v>
      </c>
      <c r="AK283" s="114">
        <f t="shared" si="1143"/>
        <v>0</v>
      </c>
      <c r="AL283" s="114">
        <f t="shared" si="1144"/>
        <v>0</v>
      </c>
      <c r="AM283" s="114">
        <f t="shared" si="1145"/>
        <v>0</v>
      </c>
      <c r="AN283" s="114">
        <f t="shared" si="1146"/>
        <v>0</v>
      </c>
      <c r="AO283" s="114">
        <f t="shared" si="1147"/>
        <v>0</v>
      </c>
      <c r="AP283" s="114">
        <f t="shared" si="1148"/>
        <v>0</v>
      </c>
      <c r="AQ283" s="114">
        <f t="shared" si="1149"/>
        <v>0</v>
      </c>
      <c r="AR283" s="114">
        <f t="shared" si="1150"/>
        <v>0</v>
      </c>
      <c r="AS283" s="114">
        <f t="shared" si="1151"/>
        <v>0</v>
      </c>
      <c r="AT283" s="114">
        <f t="shared" si="1152"/>
        <v>0</v>
      </c>
      <c r="AU283" s="114">
        <f t="shared" si="1153"/>
        <v>0</v>
      </c>
      <c r="AV283" s="114">
        <f t="shared" si="1154"/>
        <v>0</v>
      </c>
      <c r="AW283" s="114">
        <f t="shared" si="1155"/>
        <v>0</v>
      </c>
      <c r="AX283" s="114">
        <f t="shared" si="1156"/>
        <v>0</v>
      </c>
      <c r="AY283" s="114">
        <f t="shared" si="1157"/>
        <v>0</v>
      </c>
      <c r="AZ283" s="114">
        <f t="shared" si="1158"/>
        <v>0</v>
      </c>
      <c r="BA283" s="114">
        <f t="shared" si="1159"/>
        <v>0</v>
      </c>
      <c r="BB283" s="114">
        <f t="shared" si="1160"/>
        <v>0</v>
      </c>
      <c r="BC283" s="114">
        <f t="shared" si="1161"/>
        <v>0</v>
      </c>
      <c r="BD283" s="114">
        <f t="shared" si="1162"/>
        <v>0</v>
      </c>
      <c r="BE283" s="114">
        <f t="shared" si="1163"/>
        <v>0</v>
      </c>
      <c r="BF283" s="114">
        <f t="shared" si="1164"/>
        <v>0</v>
      </c>
      <c r="BG283" s="114">
        <f t="shared" si="1165"/>
        <v>0</v>
      </c>
      <c r="BH283" s="114">
        <f t="shared" si="1166"/>
        <v>0</v>
      </c>
      <c r="BI283" s="114">
        <f t="shared" si="1167"/>
        <v>0</v>
      </c>
      <c r="BJ283" s="114">
        <f t="shared" si="1168"/>
        <v>0</v>
      </c>
      <c r="BK283" s="114">
        <f t="shared" si="1169"/>
        <v>0</v>
      </c>
      <c r="BL283" s="114">
        <f t="shared" si="1170"/>
        <v>0</v>
      </c>
      <c r="BM283" s="114">
        <f t="shared" si="1171"/>
        <v>0</v>
      </c>
      <c r="BN283" s="114">
        <f t="shared" si="1172"/>
        <v>0</v>
      </c>
      <c r="BO283" s="114">
        <f t="shared" si="1173"/>
        <v>0</v>
      </c>
      <c r="BP283" s="114">
        <f t="shared" si="1174"/>
        <v>0</v>
      </c>
      <c r="BQ283" s="114">
        <f t="shared" si="1175"/>
        <v>0</v>
      </c>
      <c r="BR283" s="114">
        <f t="shared" si="1176"/>
        <v>0</v>
      </c>
      <c r="BS283" s="114">
        <f t="shared" si="1177"/>
        <v>0</v>
      </c>
      <c r="BT283" s="114">
        <f t="shared" si="1178"/>
        <v>0</v>
      </c>
      <c r="BU283" s="114">
        <f t="shared" si="1179"/>
        <v>0</v>
      </c>
      <c r="BV283" s="114">
        <f t="shared" si="1180"/>
        <v>0</v>
      </c>
      <c r="BW283" s="114">
        <f t="shared" si="1181"/>
        <v>0</v>
      </c>
      <c r="BX283" s="114">
        <f t="shared" si="1182"/>
        <v>0</v>
      </c>
      <c r="BY283" s="114">
        <f t="shared" si="1183"/>
        <v>0</v>
      </c>
      <c r="BZ283" s="114">
        <f t="shared" si="1184"/>
        <v>0</v>
      </c>
      <c r="CA283" s="114">
        <f t="shared" si="1185"/>
        <v>0</v>
      </c>
      <c r="CB283" s="114">
        <f t="shared" si="1186"/>
        <v>0</v>
      </c>
      <c r="CC283" s="114">
        <f t="shared" si="1187"/>
        <v>0</v>
      </c>
      <c r="CD283" s="114">
        <f t="shared" si="1188"/>
        <v>0</v>
      </c>
      <c r="CE283" s="114">
        <f t="shared" si="1189"/>
        <v>0</v>
      </c>
      <c r="CF283" s="114">
        <f t="shared" si="1190"/>
        <v>0</v>
      </c>
      <c r="CG283" s="114">
        <f t="shared" si="1191"/>
        <v>0</v>
      </c>
      <c r="CH283" s="114">
        <f t="shared" si="1192"/>
        <v>0</v>
      </c>
      <c r="CI283" s="114">
        <f t="shared" si="1193"/>
        <v>0</v>
      </c>
      <c r="CJ283" s="114">
        <f t="shared" si="1194"/>
        <v>0</v>
      </c>
      <c r="CK283" s="114">
        <f t="shared" si="1195"/>
        <v>0</v>
      </c>
      <c r="CL283" s="114">
        <f t="shared" si="1196"/>
        <v>0</v>
      </c>
      <c r="CM283" s="114">
        <f t="shared" si="1197"/>
        <v>0</v>
      </c>
      <c r="CN283" s="114">
        <f t="shared" si="1198"/>
        <v>0</v>
      </c>
      <c r="CO283" s="114">
        <f t="shared" si="1199"/>
        <v>0</v>
      </c>
      <c r="CP283" s="114">
        <f t="shared" si="1200"/>
        <v>0</v>
      </c>
      <c r="CQ283" s="114">
        <f t="shared" si="1201"/>
        <v>0</v>
      </c>
      <c r="CR283" s="114">
        <f t="shared" si="1202"/>
        <v>0</v>
      </c>
      <c r="CS283" s="114">
        <f t="shared" si="1203"/>
        <v>0</v>
      </c>
      <c r="CT283" s="114">
        <f t="shared" si="1204"/>
        <v>0</v>
      </c>
      <c r="CU283" s="114">
        <f t="shared" si="1205"/>
        <v>0</v>
      </c>
      <c r="CV283" s="114">
        <f t="shared" si="1206"/>
        <v>0</v>
      </c>
      <c r="CW283" s="114">
        <f t="shared" si="1207"/>
        <v>0</v>
      </c>
      <c r="CX283" s="114">
        <f t="shared" si="1208"/>
        <v>0</v>
      </c>
      <c r="CY283" s="114">
        <f t="shared" si="1209"/>
        <v>0</v>
      </c>
      <c r="CZ283" s="114">
        <f t="shared" si="1210"/>
        <v>0</v>
      </c>
      <c r="DA283" s="114">
        <f t="shared" si="1211"/>
        <v>0</v>
      </c>
    </row>
    <row r="284" spans="2:105">
      <c r="B284" s="5"/>
      <c r="M284" s="17"/>
      <c r="O284" s="17"/>
      <c r="Q284" s="17"/>
      <c r="T284" s="163">
        <f>IF(Z284&gt;0,FLOOR(MAX(T$130:T283)+1,1),T283+0.001)</f>
        <v>12.12599999999993</v>
      </c>
      <c r="U284">
        <v>155</v>
      </c>
      <c r="V284" s="110">
        <v>8</v>
      </c>
      <c r="W284" s="110"/>
      <c r="X284" s="110">
        <f t="shared" si="1212"/>
        <v>0</v>
      </c>
      <c r="Y284" s="110">
        <f t="shared" si="1213"/>
        <v>0</v>
      </c>
      <c r="Z284" s="114">
        <f t="shared" si="1214"/>
        <v>0</v>
      </c>
      <c r="AA284" s="114">
        <f t="shared" si="1133"/>
        <v>0</v>
      </c>
      <c r="AB284" s="114">
        <f t="shared" si="1134"/>
        <v>0</v>
      </c>
      <c r="AC284" s="114">
        <f t="shared" si="1135"/>
        <v>0</v>
      </c>
      <c r="AD284" s="114">
        <f t="shared" si="1136"/>
        <v>0</v>
      </c>
      <c r="AE284" s="114">
        <f t="shared" si="1137"/>
        <v>0</v>
      </c>
      <c r="AF284" s="114">
        <f t="shared" si="1138"/>
        <v>0</v>
      </c>
      <c r="AG284" s="114">
        <f t="shared" si="1139"/>
        <v>0</v>
      </c>
      <c r="AH284" s="114">
        <f t="shared" si="1140"/>
        <v>0</v>
      </c>
      <c r="AI284" s="114">
        <f t="shared" si="1141"/>
        <v>0</v>
      </c>
      <c r="AJ284" s="114">
        <f t="shared" si="1142"/>
        <v>0</v>
      </c>
      <c r="AK284" s="114">
        <f t="shared" si="1143"/>
        <v>0</v>
      </c>
      <c r="AL284" s="114">
        <f t="shared" si="1144"/>
        <v>0</v>
      </c>
      <c r="AM284" s="114">
        <f t="shared" si="1145"/>
        <v>0</v>
      </c>
      <c r="AN284" s="114">
        <f t="shared" si="1146"/>
        <v>0</v>
      </c>
      <c r="AO284" s="114">
        <f t="shared" si="1147"/>
        <v>0</v>
      </c>
      <c r="AP284" s="114">
        <f t="shared" si="1148"/>
        <v>0</v>
      </c>
      <c r="AQ284" s="114">
        <f t="shared" si="1149"/>
        <v>0</v>
      </c>
      <c r="AR284" s="114">
        <f t="shared" si="1150"/>
        <v>0</v>
      </c>
      <c r="AS284" s="114">
        <f t="shared" si="1151"/>
        <v>0</v>
      </c>
      <c r="AT284" s="114">
        <f t="shared" si="1152"/>
        <v>0</v>
      </c>
      <c r="AU284" s="114">
        <f t="shared" si="1153"/>
        <v>0</v>
      </c>
      <c r="AV284" s="114">
        <f t="shared" si="1154"/>
        <v>0</v>
      </c>
      <c r="AW284" s="114">
        <f t="shared" si="1155"/>
        <v>0</v>
      </c>
      <c r="AX284" s="114">
        <f t="shared" si="1156"/>
        <v>0</v>
      </c>
      <c r="AY284" s="114">
        <f t="shared" si="1157"/>
        <v>0</v>
      </c>
      <c r="AZ284" s="114">
        <f t="shared" si="1158"/>
        <v>0</v>
      </c>
      <c r="BA284" s="114">
        <f t="shared" si="1159"/>
        <v>0</v>
      </c>
      <c r="BB284" s="114">
        <f t="shared" si="1160"/>
        <v>0</v>
      </c>
      <c r="BC284" s="114">
        <f t="shared" si="1161"/>
        <v>0</v>
      </c>
      <c r="BD284" s="114">
        <f t="shared" si="1162"/>
        <v>0</v>
      </c>
      <c r="BE284" s="114">
        <f t="shared" si="1163"/>
        <v>0</v>
      </c>
      <c r="BF284" s="114">
        <f t="shared" si="1164"/>
        <v>0</v>
      </c>
      <c r="BG284" s="114">
        <f t="shared" si="1165"/>
        <v>0</v>
      </c>
      <c r="BH284" s="114">
        <f t="shared" si="1166"/>
        <v>0</v>
      </c>
      <c r="BI284" s="114">
        <f t="shared" si="1167"/>
        <v>0</v>
      </c>
      <c r="BJ284" s="114">
        <f t="shared" si="1168"/>
        <v>0</v>
      </c>
      <c r="BK284" s="114">
        <f t="shared" si="1169"/>
        <v>0</v>
      </c>
      <c r="BL284" s="114">
        <f t="shared" si="1170"/>
        <v>0</v>
      </c>
      <c r="BM284" s="114">
        <f t="shared" si="1171"/>
        <v>0</v>
      </c>
      <c r="BN284" s="114">
        <f t="shared" si="1172"/>
        <v>0</v>
      </c>
      <c r="BO284" s="114">
        <f t="shared" si="1173"/>
        <v>0</v>
      </c>
      <c r="BP284" s="114">
        <f t="shared" si="1174"/>
        <v>0</v>
      </c>
      <c r="BQ284" s="114">
        <f t="shared" si="1175"/>
        <v>0</v>
      </c>
      <c r="BR284" s="114">
        <f t="shared" si="1176"/>
        <v>0</v>
      </c>
      <c r="BS284" s="114">
        <f t="shared" si="1177"/>
        <v>0</v>
      </c>
      <c r="BT284" s="114">
        <f t="shared" si="1178"/>
        <v>0</v>
      </c>
      <c r="BU284" s="114">
        <f t="shared" si="1179"/>
        <v>0</v>
      </c>
      <c r="BV284" s="114">
        <f t="shared" si="1180"/>
        <v>0</v>
      </c>
      <c r="BW284" s="114">
        <f t="shared" si="1181"/>
        <v>0</v>
      </c>
      <c r="BX284" s="114">
        <f t="shared" si="1182"/>
        <v>0</v>
      </c>
      <c r="BY284" s="114">
        <f t="shared" si="1183"/>
        <v>0</v>
      </c>
      <c r="BZ284" s="114">
        <f t="shared" si="1184"/>
        <v>0</v>
      </c>
      <c r="CA284" s="114">
        <f t="shared" si="1185"/>
        <v>0</v>
      </c>
      <c r="CB284" s="114">
        <f t="shared" si="1186"/>
        <v>0</v>
      </c>
      <c r="CC284" s="114">
        <f t="shared" si="1187"/>
        <v>0</v>
      </c>
      <c r="CD284" s="114">
        <f t="shared" si="1188"/>
        <v>0</v>
      </c>
      <c r="CE284" s="114">
        <f t="shared" si="1189"/>
        <v>0</v>
      </c>
      <c r="CF284" s="114">
        <f t="shared" si="1190"/>
        <v>0</v>
      </c>
      <c r="CG284" s="114">
        <f t="shared" si="1191"/>
        <v>0</v>
      </c>
      <c r="CH284" s="114">
        <f t="shared" si="1192"/>
        <v>0</v>
      </c>
      <c r="CI284" s="114">
        <f t="shared" si="1193"/>
        <v>0</v>
      </c>
      <c r="CJ284" s="114">
        <f t="shared" si="1194"/>
        <v>0</v>
      </c>
      <c r="CK284" s="114">
        <f t="shared" si="1195"/>
        <v>0</v>
      </c>
      <c r="CL284" s="114">
        <f t="shared" si="1196"/>
        <v>0</v>
      </c>
      <c r="CM284" s="114">
        <f t="shared" si="1197"/>
        <v>0</v>
      </c>
      <c r="CN284" s="114">
        <f t="shared" si="1198"/>
        <v>0</v>
      </c>
      <c r="CO284" s="114">
        <f t="shared" si="1199"/>
        <v>0</v>
      </c>
      <c r="CP284" s="114">
        <f t="shared" si="1200"/>
        <v>0</v>
      </c>
      <c r="CQ284" s="114">
        <f t="shared" si="1201"/>
        <v>0</v>
      </c>
      <c r="CR284" s="114">
        <f t="shared" si="1202"/>
        <v>0</v>
      </c>
      <c r="CS284" s="114">
        <f t="shared" si="1203"/>
        <v>0</v>
      </c>
      <c r="CT284" s="114">
        <f t="shared" si="1204"/>
        <v>0</v>
      </c>
      <c r="CU284" s="114">
        <f t="shared" si="1205"/>
        <v>0</v>
      </c>
      <c r="CV284" s="114">
        <f t="shared" si="1206"/>
        <v>0</v>
      </c>
      <c r="CW284" s="114">
        <f t="shared" si="1207"/>
        <v>0</v>
      </c>
      <c r="CX284" s="114">
        <f t="shared" si="1208"/>
        <v>0</v>
      </c>
      <c r="CY284" s="114">
        <f t="shared" si="1209"/>
        <v>0</v>
      </c>
      <c r="CZ284" s="114">
        <f t="shared" si="1210"/>
        <v>0</v>
      </c>
      <c r="DA284" s="114">
        <f t="shared" si="1211"/>
        <v>0</v>
      </c>
    </row>
    <row r="285" spans="2:105">
      <c r="B285" s="5"/>
      <c r="M285" s="17"/>
      <c r="O285" s="17"/>
      <c r="Q285" s="17"/>
      <c r="T285" s="163">
        <f>IF(Z285&gt;0,FLOOR(MAX(T$130:T284)+1,1),T284+0.001)</f>
        <v>12.12699999999993</v>
      </c>
      <c r="U285">
        <v>156</v>
      </c>
      <c r="V285" s="110">
        <v>8</v>
      </c>
      <c r="W285" s="110"/>
      <c r="X285" s="110">
        <f t="shared" si="1212"/>
        <v>0</v>
      </c>
      <c r="Y285" s="110">
        <f t="shared" si="1213"/>
        <v>0</v>
      </c>
      <c r="Z285" s="114">
        <f t="shared" si="1214"/>
        <v>0</v>
      </c>
      <c r="AA285" s="114">
        <f t="shared" si="1133"/>
        <v>0</v>
      </c>
      <c r="AB285" s="114">
        <f t="shared" si="1134"/>
        <v>0</v>
      </c>
      <c r="AC285" s="114">
        <f t="shared" si="1135"/>
        <v>0</v>
      </c>
      <c r="AD285" s="114">
        <f t="shared" si="1136"/>
        <v>0</v>
      </c>
      <c r="AE285" s="114">
        <f t="shared" si="1137"/>
        <v>0</v>
      </c>
      <c r="AF285" s="114">
        <f t="shared" si="1138"/>
        <v>0</v>
      </c>
      <c r="AG285" s="114">
        <f t="shared" si="1139"/>
        <v>0</v>
      </c>
      <c r="AH285" s="114">
        <f t="shared" si="1140"/>
        <v>0</v>
      </c>
      <c r="AI285" s="114">
        <f t="shared" si="1141"/>
        <v>0</v>
      </c>
      <c r="AJ285" s="114">
        <f t="shared" si="1142"/>
        <v>0</v>
      </c>
      <c r="AK285" s="114">
        <f t="shared" si="1143"/>
        <v>0</v>
      </c>
      <c r="AL285" s="114">
        <f t="shared" si="1144"/>
        <v>0</v>
      </c>
      <c r="AM285" s="114">
        <f t="shared" si="1145"/>
        <v>0</v>
      </c>
      <c r="AN285" s="114">
        <f t="shared" si="1146"/>
        <v>0</v>
      </c>
      <c r="AO285" s="114">
        <f t="shared" si="1147"/>
        <v>0</v>
      </c>
      <c r="AP285" s="114">
        <f t="shared" si="1148"/>
        <v>0</v>
      </c>
      <c r="AQ285" s="114">
        <f t="shared" si="1149"/>
        <v>0</v>
      </c>
      <c r="AR285" s="114">
        <f t="shared" si="1150"/>
        <v>0</v>
      </c>
      <c r="AS285" s="114">
        <f t="shared" si="1151"/>
        <v>0</v>
      </c>
      <c r="AT285" s="114">
        <f t="shared" si="1152"/>
        <v>0</v>
      </c>
      <c r="AU285" s="114">
        <f t="shared" si="1153"/>
        <v>0</v>
      </c>
      <c r="AV285" s="114">
        <f t="shared" si="1154"/>
        <v>0</v>
      </c>
      <c r="AW285" s="114">
        <f t="shared" si="1155"/>
        <v>0</v>
      </c>
      <c r="AX285" s="114">
        <f t="shared" si="1156"/>
        <v>0</v>
      </c>
      <c r="AY285" s="114">
        <f t="shared" si="1157"/>
        <v>0</v>
      </c>
      <c r="AZ285" s="114">
        <f t="shared" si="1158"/>
        <v>0</v>
      </c>
      <c r="BA285" s="114">
        <f t="shared" si="1159"/>
        <v>0</v>
      </c>
      <c r="BB285" s="114">
        <f t="shared" si="1160"/>
        <v>0</v>
      </c>
      <c r="BC285" s="114">
        <f t="shared" si="1161"/>
        <v>0</v>
      </c>
      <c r="BD285" s="114">
        <f t="shared" si="1162"/>
        <v>0</v>
      </c>
      <c r="BE285" s="114">
        <f t="shared" si="1163"/>
        <v>0</v>
      </c>
      <c r="BF285" s="114">
        <f t="shared" si="1164"/>
        <v>0</v>
      </c>
      <c r="BG285" s="114">
        <f t="shared" si="1165"/>
        <v>0</v>
      </c>
      <c r="BH285" s="114">
        <f t="shared" si="1166"/>
        <v>0</v>
      </c>
      <c r="BI285" s="114">
        <f t="shared" si="1167"/>
        <v>0</v>
      </c>
      <c r="BJ285" s="114">
        <f t="shared" si="1168"/>
        <v>0</v>
      </c>
      <c r="BK285" s="114">
        <f t="shared" si="1169"/>
        <v>0</v>
      </c>
      <c r="BL285" s="114">
        <f t="shared" si="1170"/>
        <v>0</v>
      </c>
      <c r="BM285" s="114">
        <f t="shared" si="1171"/>
        <v>0</v>
      </c>
      <c r="BN285" s="114">
        <f t="shared" si="1172"/>
        <v>0</v>
      </c>
      <c r="BO285" s="114">
        <f t="shared" si="1173"/>
        <v>0</v>
      </c>
      <c r="BP285" s="114">
        <f t="shared" si="1174"/>
        <v>0</v>
      </c>
      <c r="BQ285" s="114">
        <f t="shared" si="1175"/>
        <v>0</v>
      </c>
      <c r="BR285" s="114">
        <f t="shared" si="1176"/>
        <v>0</v>
      </c>
      <c r="BS285" s="114">
        <f t="shared" si="1177"/>
        <v>0</v>
      </c>
      <c r="BT285" s="114">
        <f t="shared" si="1178"/>
        <v>0</v>
      </c>
      <c r="BU285" s="114">
        <f t="shared" si="1179"/>
        <v>0</v>
      </c>
      <c r="BV285" s="114">
        <f t="shared" si="1180"/>
        <v>0</v>
      </c>
      <c r="BW285" s="114">
        <f t="shared" si="1181"/>
        <v>0</v>
      </c>
      <c r="BX285" s="114">
        <f t="shared" si="1182"/>
        <v>0</v>
      </c>
      <c r="BY285" s="114">
        <f t="shared" si="1183"/>
        <v>0</v>
      </c>
      <c r="BZ285" s="114">
        <f t="shared" si="1184"/>
        <v>0</v>
      </c>
      <c r="CA285" s="114">
        <f t="shared" si="1185"/>
        <v>0</v>
      </c>
      <c r="CB285" s="114">
        <f t="shared" si="1186"/>
        <v>0</v>
      </c>
      <c r="CC285" s="114">
        <f t="shared" si="1187"/>
        <v>0</v>
      </c>
      <c r="CD285" s="114">
        <f t="shared" si="1188"/>
        <v>0</v>
      </c>
      <c r="CE285" s="114">
        <f t="shared" si="1189"/>
        <v>0</v>
      </c>
      <c r="CF285" s="114">
        <f t="shared" si="1190"/>
        <v>0</v>
      </c>
      <c r="CG285" s="114">
        <f t="shared" si="1191"/>
        <v>0</v>
      </c>
      <c r="CH285" s="114">
        <f t="shared" si="1192"/>
        <v>0</v>
      </c>
      <c r="CI285" s="114">
        <f t="shared" si="1193"/>
        <v>0</v>
      </c>
      <c r="CJ285" s="114">
        <f t="shared" si="1194"/>
        <v>0</v>
      </c>
      <c r="CK285" s="114">
        <f t="shared" si="1195"/>
        <v>0</v>
      </c>
      <c r="CL285" s="114">
        <f t="shared" si="1196"/>
        <v>0</v>
      </c>
      <c r="CM285" s="114">
        <f t="shared" si="1197"/>
        <v>0</v>
      </c>
      <c r="CN285" s="114">
        <f t="shared" si="1198"/>
        <v>0</v>
      </c>
      <c r="CO285" s="114">
        <f t="shared" si="1199"/>
        <v>0</v>
      </c>
      <c r="CP285" s="114">
        <f t="shared" si="1200"/>
        <v>0</v>
      </c>
      <c r="CQ285" s="114">
        <f t="shared" si="1201"/>
        <v>0</v>
      </c>
      <c r="CR285" s="114">
        <f t="shared" si="1202"/>
        <v>0</v>
      </c>
      <c r="CS285" s="114">
        <f t="shared" si="1203"/>
        <v>0</v>
      </c>
      <c r="CT285" s="114">
        <f t="shared" si="1204"/>
        <v>0</v>
      </c>
      <c r="CU285" s="114">
        <f t="shared" si="1205"/>
        <v>0</v>
      </c>
      <c r="CV285" s="114">
        <f t="shared" si="1206"/>
        <v>0</v>
      </c>
      <c r="CW285" s="114">
        <f t="shared" si="1207"/>
        <v>0</v>
      </c>
      <c r="CX285" s="114">
        <f t="shared" si="1208"/>
        <v>0</v>
      </c>
      <c r="CY285" s="114">
        <f t="shared" si="1209"/>
        <v>0</v>
      </c>
      <c r="CZ285" s="114">
        <f t="shared" si="1210"/>
        <v>0</v>
      </c>
      <c r="DA285" s="114">
        <f t="shared" si="1211"/>
        <v>0</v>
      </c>
    </row>
    <row r="286" spans="2:105">
      <c r="B286" s="5"/>
      <c r="M286" s="17"/>
      <c r="O286" s="17"/>
      <c r="Q286" s="17"/>
      <c r="T286" s="163">
        <f>IF(Z286&gt;0,FLOOR(MAX(T$130:T285)+1,1),T285+0.001)</f>
        <v>12.127999999999929</v>
      </c>
      <c r="U286">
        <v>157</v>
      </c>
      <c r="V286" s="110">
        <v>8</v>
      </c>
      <c r="W286" s="110"/>
      <c r="X286" s="110">
        <f t="shared" si="1212"/>
        <v>0</v>
      </c>
      <c r="Y286" s="110">
        <f t="shared" si="1213"/>
        <v>0</v>
      </c>
      <c r="Z286" s="114">
        <f t="shared" si="1214"/>
        <v>0</v>
      </c>
      <c r="AA286" s="114">
        <f t="shared" si="1133"/>
        <v>0</v>
      </c>
      <c r="AB286" s="114">
        <f t="shared" si="1134"/>
        <v>0</v>
      </c>
      <c r="AC286" s="114">
        <f t="shared" si="1135"/>
        <v>0</v>
      </c>
      <c r="AD286" s="114">
        <f t="shared" si="1136"/>
        <v>0</v>
      </c>
      <c r="AE286" s="114">
        <f t="shared" si="1137"/>
        <v>0</v>
      </c>
      <c r="AF286" s="114">
        <f t="shared" si="1138"/>
        <v>0</v>
      </c>
      <c r="AG286" s="114">
        <f t="shared" si="1139"/>
        <v>0</v>
      </c>
      <c r="AH286" s="114">
        <f t="shared" si="1140"/>
        <v>0</v>
      </c>
      <c r="AI286" s="114">
        <f t="shared" si="1141"/>
        <v>0</v>
      </c>
      <c r="AJ286" s="114">
        <f t="shared" si="1142"/>
        <v>0</v>
      </c>
      <c r="AK286" s="114">
        <f t="shared" si="1143"/>
        <v>0</v>
      </c>
      <c r="AL286" s="114">
        <f t="shared" si="1144"/>
        <v>0</v>
      </c>
      <c r="AM286" s="114">
        <f t="shared" si="1145"/>
        <v>0</v>
      </c>
      <c r="AN286" s="114">
        <f t="shared" si="1146"/>
        <v>0</v>
      </c>
      <c r="AO286" s="114">
        <f t="shared" si="1147"/>
        <v>0</v>
      </c>
      <c r="AP286" s="114">
        <f t="shared" si="1148"/>
        <v>0</v>
      </c>
      <c r="AQ286" s="114">
        <f t="shared" si="1149"/>
        <v>0</v>
      </c>
      <c r="AR286" s="114">
        <f t="shared" si="1150"/>
        <v>0</v>
      </c>
      <c r="AS286" s="114">
        <f t="shared" si="1151"/>
        <v>0</v>
      </c>
      <c r="AT286" s="114">
        <f t="shared" si="1152"/>
        <v>0</v>
      </c>
      <c r="AU286" s="114">
        <f t="shared" si="1153"/>
        <v>0</v>
      </c>
      <c r="AV286" s="114">
        <f t="shared" si="1154"/>
        <v>0</v>
      </c>
      <c r="AW286" s="114">
        <f t="shared" si="1155"/>
        <v>0</v>
      </c>
      <c r="AX286" s="114">
        <f t="shared" si="1156"/>
        <v>0</v>
      </c>
      <c r="AY286" s="114">
        <f t="shared" si="1157"/>
        <v>0</v>
      </c>
      <c r="AZ286" s="114">
        <f t="shared" si="1158"/>
        <v>0</v>
      </c>
      <c r="BA286" s="114">
        <f t="shared" si="1159"/>
        <v>0</v>
      </c>
      <c r="BB286" s="114">
        <f t="shared" si="1160"/>
        <v>0</v>
      </c>
      <c r="BC286" s="114">
        <f t="shared" si="1161"/>
        <v>0</v>
      </c>
      <c r="BD286" s="114">
        <f t="shared" si="1162"/>
        <v>0</v>
      </c>
      <c r="BE286" s="114">
        <f t="shared" si="1163"/>
        <v>0</v>
      </c>
      <c r="BF286" s="114">
        <f t="shared" si="1164"/>
        <v>0</v>
      </c>
      <c r="BG286" s="114">
        <f t="shared" si="1165"/>
        <v>0</v>
      </c>
      <c r="BH286" s="114">
        <f t="shared" si="1166"/>
        <v>0</v>
      </c>
      <c r="BI286" s="114">
        <f t="shared" si="1167"/>
        <v>0</v>
      </c>
      <c r="BJ286" s="114">
        <f t="shared" si="1168"/>
        <v>0</v>
      </c>
      <c r="BK286" s="114">
        <f t="shared" si="1169"/>
        <v>0</v>
      </c>
      <c r="BL286" s="114">
        <f t="shared" si="1170"/>
        <v>0</v>
      </c>
      <c r="BM286" s="114">
        <f t="shared" si="1171"/>
        <v>0</v>
      </c>
      <c r="BN286" s="114">
        <f t="shared" si="1172"/>
        <v>0</v>
      </c>
      <c r="BO286" s="114">
        <f t="shared" si="1173"/>
        <v>0</v>
      </c>
      <c r="BP286" s="114">
        <f t="shared" si="1174"/>
        <v>0</v>
      </c>
      <c r="BQ286" s="114">
        <f t="shared" si="1175"/>
        <v>0</v>
      </c>
      <c r="BR286" s="114">
        <f t="shared" si="1176"/>
        <v>0</v>
      </c>
      <c r="BS286" s="114">
        <f t="shared" si="1177"/>
        <v>0</v>
      </c>
      <c r="BT286" s="114">
        <f t="shared" si="1178"/>
        <v>0</v>
      </c>
      <c r="BU286" s="114">
        <f t="shared" si="1179"/>
        <v>0</v>
      </c>
      <c r="BV286" s="114">
        <f t="shared" si="1180"/>
        <v>0</v>
      </c>
      <c r="BW286" s="114">
        <f t="shared" si="1181"/>
        <v>0</v>
      </c>
      <c r="BX286" s="114">
        <f t="shared" si="1182"/>
        <v>0</v>
      </c>
      <c r="BY286" s="114">
        <f t="shared" si="1183"/>
        <v>0</v>
      </c>
      <c r="BZ286" s="114">
        <f t="shared" si="1184"/>
        <v>0</v>
      </c>
      <c r="CA286" s="114">
        <f t="shared" si="1185"/>
        <v>0</v>
      </c>
      <c r="CB286" s="114">
        <f t="shared" si="1186"/>
        <v>0</v>
      </c>
      <c r="CC286" s="114">
        <f t="shared" si="1187"/>
        <v>0</v>
      </c>
      <c r="CD286" s="114">
        <f t="shared" si="1188"/>
        <v>0</v>
      </c>
      <c r="CE286" s="114">
        <f t="shared" si="1189"/>
        <v>0</v>
      </c>
      <c r="CF286" s="114">
        <f t="shared" si="1190"/>
        <v>0</v>
      </c>
      <c r="CG286" s="114">
        <f t="shared" si="1191"/>
        <v>0</v>
      </c>
      <c r="CH286" s="114">
        <f t="shared" si="1192"/>
        <v>0</v>
      </c>
      <c r="CI286" s="114">
        <f t="shared" si="1193"/>
        <v>0</v>
      </c>
      <c r="CJ286" s="114">
        <f t="shared" si="1194"/>
        <v>0</v>
      </c>
      <c r="CK286" s="114">
        <f t="shared" si="1195"/>
        <v>0</v>
      </c>
      <c r="CL286" s="114">
        <f t="shared" si="1196"/>
        <v>0</v>
      </c>
      <c r="CM286" s="114">
        <f t="shared" si="1197"/>
        <v>0</v>
      </c>
      <c r="CN286" s="114">
        <f t="shared" si="1198"/>
        <v>0</v>
      </c>
      <c r="CO286" s="114">
        <f t="shared" si="1199"/>
        <v>0</v>
      </c>
      <c r="CP286" s="114">
        <f t="shared" si="1200"/>
        <v>0</v>
      </c>
      <c r="CQ286" s="114">
        <f t="shared" si="1201"/>
        <v>0</v>
      </c>
      <c r="CR286" s="114">
        <f t="shared" si="1202"/>
        <v>0</v>
      </c>
      <c r="CS286" s="114">
        <f t="shared" si="1203"/>
        <v>0</v>
      </c>
      <c r="CT286" s="114">
        <f t="shared" si="1204"/>
        <v>0</v>
      </c>
      <c r="CU286" s="114">
        <f t="shared" si="1205"/>
        <v>0</v>
      </c>
      <c r="CV286" s="114">
        <f t="shared" si="1206"/>
        <v>0</v>
      </c>
      <c r="CW286" s="114">
        <f t="shared" si="1207"/>
        <v>0</v>
      </c>
      <c r="CX286" s="114">
        <f t="shared" si="1208"/>
        <v>0</v>
      </c>
      <c r="CY286" s="114">
        <f t="shared" si="1209"/>
        <v>0</v>
      </c>
      <c r="CZ286" s="114">
        <f t="shared" si="1210"/>
        <v>0</v>
      </c>
      <c r="DA286" s="114">
        <f t="shared" si="1211"/>
        <v>0</v>
      </c>
    </row>
    <row r="287" spans="2:105">
      <c r="B287" s="5"/>
      <c r="M287" s="17"/>
      <c r="O287" s="17"/>
      <c r="Q287" s="17"/>
      <c r="T287" s="163">
        <f>IF(Z287&gt;0,FLOOR(MAX(T$130:T286)+1,1),T286+0.001)</f>
        <v>12.128999999999929</v>
      </c>
      <c r="U287">
        <v>158</v>
      </c>
      <c r="V287" s="110">
        <v>8</v>
      </c>
      <c r="W287" s="110"/>
      <c r="X287" s="110">
        <f t="shared" si="1212"/>
        <v>0</v>
      </c>
      <c r="Y287" s="110">
        <f t="shared" si="1213"/>
        <v>0</v>
      </c>
      <c r="Z287" s="114">
        <f t="shared" si="1214"/>
        <v>0</v>
      </c>
      <c r="AA287" s="114">
        <f t="shared" si="1133"/>
        <v>0</v>
      </c>
      <c r="AB287" s="114">
        <f t="shared" si="1134"/>
        <v>0</v>
      </c>
      <c r="AC287" s="114">
        <f t="shared" si="1135"/>
        <v>0</v>
      </c>
      <c r="AD287" s="114">
        <f t="shared" si="1136"/>
        <v>0</v>
      </c>
      <c r="AE287" s="114">
        <f t="shared" si="1137"/>
        <v>0</v>
      </c>
      <c r="AF287" s="114">
        <f t="shared" si="1138"/>
        <v>0</v>
      </c>
      <c r="AG287" s="114">
        <f t="shared" si="1139"/>
        <v>0</v>
      </c>
      <c r="AH287" s="114">
        <f t="shared" si="1140"/>
        <v>0</v>
      </c>
      <c r="AI287" s="114">
        <f t="shared" si="1141"/>
        <v>0</v>
      </c>
      <c r="AJ287" s="114">
        <f t="shared" si="1142"/>
        <v>0</v>
      </c>
      <c r="AK287" s="114">
        <f t="shared" si="1143"/>
        <v>0</v>
      </c>
      <c r="AL287" s="114">
        <f t="shared" si="1144"/>
        <v>0</v>
      </c>
      <c r="AM287" s="114">
        <f t="shared" si="1145"/>
        <v>0</v>
      </c>
      <c r="AN287" s="114">
        <f t="shared" si="1146"/>
        <v>0</v>
      </c>
      <c r="AO287" s="114">
        <f t="shared" si="1147"/>
        <v>0</v>
      </c>
      <c r="AP287" s="114">
        <f t="shared" si="1148"/>
        <v>0</v>
      </c>
      <c r="AQ287" s="114">
        <f t="shared" si="1149"/>
        <v>0</v>
      </c>
      <c r="AR287" s="114">
        <f t="shared" si="1150"/>
        <v>0</v>
      </c>
      <c r="AS287" s="114">
        <f t="shared" si="1151"/>
        <v>0</v>
      </c>
      <c r="AT287" s="114">
        <f t="shared" si="1152"/>
        <v>0</v>
      </c>
      <c r="AU287" s="114">
        <f t="shared" si="1153"/>
        <v>0</v>
      </c>
      <c r="AV287" s="114">
        <f t="shared" si="1154"/>
        <v>0</v>
      </c>
      <c r="AW287" s="114">
        <f t="shared" si="1155"/>
        <v>0</v>
      </c>
      <c r="AX287" s="114">
        <f t="shared" si="1156"/>
        <v>0</v>
      </c>
      <c r="AY287" s="114">
        <f t="shared" si="1157"/>
        <v>0</v>
      </c>
      <c r="AZ287" s="114">
        <f t="shared" si="1158"/>
        <v>0</v>
      </c>
      <c r="BA287" s="114">
        <f t="shared" si="1159"/>
        <v>0</v>
      </c>
      <c r="BB287" s="114">
        <f t="shared" si="1160"/>
        <v>0</v>
      </c>
      <c r="BC287" s="114">
        <f t="shared" si="1161"/>
        <v>0</v>
      </c>
      <c r="BD287" s="114">
        <f t="shared" si="1162"/>
        <v>0</v>
      </c>
      <c r="BE287" s="114">
        <f t="shared" si="1163"/>
        <v>0</v>
      </c>
      <c r="BF287" s="114">
        <f t="shared" si="1164"/>
        <v>0</v>
      </c>
      <c r="BG287" s="114">
        <f t="shared" si="1165"/>
        <v>0</v>
      </c>
      <c r="BH287" s="114">
        <f t="shared" si="1166"/>
        <v>0</v>
      </c>
      <c r="BI287" s="114">
        <f t="shared" si="1167"/>
        <v>0</v>
      </c>
      <c r="BJ287" s="114">
        <f t="shared" si="1168"/>
        <v>0</v>
      </c>
      <c r="BK287" s="114">
        <f t="shared" si="1169"/>
        <v>0</v>
      </c>
      <c r="BL287" s="114">
        <f t="shared" si="1170"/>
        <v>0</v>
      </c>
      <c r="BM287" s="114">
        <f t="shared" si="1171"/>
        <v>0</v>
      </c>
      <c r="BN287" s="114">
        <f t="shared" si="1172"/>
        <v>0</v>
      </c>
      <c r="BO287" s="114">
        <f t="shared" si="1173"/>
        <v>0</v>
      </c>
      <c r="BP287" s="114">
        <f t="shared" si="1174"/>
        <v>0</v>
      </c>
      <c r="BQ287" s="114">
        <f t="shared" si="1175"/>
        <v>0</v>
      </c>
      <c r="BR287" s="114">
        <f t="shared" si="1176"/>
        <v>0</v>
      </c>
      <c r="BS287" s="114">
        <f t="shared" si="1177"/>
        <v>0</v>
      </c>
      <c r="BT287" s="114">
        <f t="shared" si="1178"/>
        <v>0</v>
      </c>
      <c r="BU287" s="114">
        <f t="shared" si="1179"/>
        <v>0</v>
      </c>
      <c r="BV287" s="114">
        <f t="shared" si="1180"/>
        <v>0</v>
      </c>
      <c r="BW287" s="114">
        <f t="shared" si="1181"/>
        <v>0</v>
      </c>
      <c r="BX287" s="114">
        <f t="shared" si="1182"/>
        <v>0</v>
      </c>
      <c r="BY287" s="114">
        <f t="shared" si="1183"/>
        <v>0</v>
      </c>
      <c r="BZ287" s="114">
        <f t="shared" si="1184"/>
        <v>0</v>
      </c>
      <c r="CA287" s="114">
        <f t="shared" si="1185"/>
        <v>0</v>
      </c>
      <c r="CB287" s="114">
        <f t="shared" si="1186"/>
        <v>0</v>
      </c>
      <c r="CC287" s="114">
        <f t="shared" si="1187"/>
        <v>0</v>
      </c>
      <c r="CD287" s="114">
        <f t="shared" si="1188"/>
        <v>0</v>
      </c>
      <c r="CE287" s="114">
        <f t="shared" si="1189"/>
        <v>0</v>
      </c>
      <c r="CF287" s="114">
        <f t="shared" si="1190"/>
        <v>0</v>
      </c>
      <c r="CG287" s="114">
        <f t="shared" si="1191"/>
        <v>0</v>
      </c>
      <c r="CH287" s="114">
        <f t="shared" si="1192"/>
        <v>0</v>
      </c>
      <c r="CI287" s="114">
        <f t="shared" si="1193"/>
        <v>0</v>
      </c>
      <c r="CJ287" s="114">
        <f t="shared" si="1194"/>
        <v>0</v>
      </c>
      <c r="CK287" s="114">
        <f t="shared" si="1195"/>
        <v>0</v>
      </c>
      <c r="CL287" s="114">
        <f t="shared" si="1196"/>
        <v>0</v>
      </c>
      <c r="CM287" s="114">
        <f t="shared" si="1197"/>
        <v>0</v>
      </c>
      <c r="CN287" s="114">
        <f t="shared" si="1198"/>
        <v>0</v>
      </c>
      <c r="CO287" s="114">
        <f t="shared" si="1199"/>
        <v>0</v>
      </c>
      <c r="CP287" s="114">
        <f t="shared" si="1200"/>
        <v>0</v>
      </c>
      <c r="CQ287" s="114">
        <f t="shared" si="1201"/>
        <v>0</v>
      </c>
      <c r="CR287" s="114">
        <f t="shared" si="1202"/>
        <v>0</v>
      </c>
      <c r="CS287" s="114">
        <f t="shared" si="1203"/>
        <v>0</v>
      </c>
      <c r="CT287" s="114">
        <f t="shared" si="1204"/>
        <v>0</v>
      </c>
      <c r="CU287" s="114">
        <f t="shared" si="1205"/>
        <v>0</v>
      </c>
      <c r="CV287" s="114">
        <f t="shared" si="1206"/>
        <v>0</v>
      </c>
      <c r="CW287" s="114">
        <f t="shared" si="1207"/>
        <v>0</v>
      </c>
      <c r="CX287" s="114">
        <f t="shared" si="1208"/>
        <v>0</v>
      </c>
      <c r="CY287" s="114">
        <f t="shared" si="1209"/>
        <v>0</v>
      </c>
      <c r="CZ287" s="114">
        <f t="shared" si="1210"/>
        <v>0</v>
      </c>
      <c r="DA287" s="114">
        <f t="shared" si="1211"/>
        <v>0</v>
      </c>
    </row>
    <row r="288" spans="2:105">
      <c r="B288" s="5"/>
      <c r="M288" s="17"/>
      <c r="O288" s="17"/>
      <c r="Q288" s="17"/>
      <c r="T288" s="163">
        <f>IF(Z288&gt;0,FLOOR(MAX(T$130:T287)+1,1),T287+0.001)</f>
        <v>12.129999999999928</v>
      </c>
      <c r="U288">
        <v>159</v>
      </c>
      <c r="V288" s="110">
        <v>8</v>
      </c>
      <c r="W288" s="110"/>
      <c r="X288" s="110">
        <f t="shared" si="1212"/>
        <v>0</v>
      </c>
      <c r="Y288" s="110">
        <f t="shared" si="1213"/>
        <v>0</v>
      </c>
      <c r="Z288" s="114">
        <f t="shared" si="1214"/>
        <v>0</v>
      </c>
      <c r="AA288" s="114">
        <f t="shared" si="1133"/>
        <v>0</v>
      </c>
      <c r="AB288" s="114">
        <f t="shared" si="1134"/>
        <v>0</v>
      </c>
      <c r="AC288" s="114">
        <f t="shared" si="1135"/>
        <v>0</v>
      </c>
      <c r="AD288" s="114">
        <f t="shared" si="1136"/>
        <v>0</v>
      </c>
      <c r="AE288" s="114">
        <f t="shared" si="1137"/>
        <v>0</v>
      </c>
      <c r="AF288" s="114">
        <f t="shared" si="1138"/>
        <v>0</v>
      </c>
      <c r="AG288" s="114">
        <f t="shared" si="1139"/>
        <v>0</v>
      </c>
      <c r="AH288" s="114">
        <f t="shared" si="1140"/>
        <v>0</v>
      </c>
      <c r="AI288" s="114">
        <f t="shared" si="1141"/>
        <v>0</v>
      </c>
      <c r="AJ288" s="114">
        <f t="shared" si="1142"/>
        <v>0</v>
      </c>
      <c r="AK288" s="114">
        <f t="shared" si="1143"/>
        <v>0</v>
      </c>
      <c r="AL288" s="114">
        <f t="shared" si="1144"/>
        <v>0</v>
      </c>
      <c r="AM288" s="114">
        <f t="shared" si="1145"/>
        <v>0</v>
      </c>
      <c r="AN288" s="114">
        <f t="shared" si="1146"/>
        <v>0</v>
      </c>
      <c r="AO288" s="114">
        <f t="shared" si="1147"/>
        <v>0</v>
      </c>
      <c r="AP288" s="114">
        <f t="shared" si="1148"/>
        <v>0</v>
      </c>
      <c r="AQ288" s="114">
        <f t="shared" si="1149"/>
        <v>0</v>
      </c>
      <c r="AR288" s="114">
        <f t="shared" si="1150"/>
        <v>0</v>
      </c>
      <c r="AS288" s="114">
        <f t="shared" si="1151"/>
        <v>0</v>
      </c>
      <c r="AT288" s="114">
        <f t="shared" si="1152"/>
        <v>0</v>
      </c>
      <c r="AU288" s="114">
        <f t="shared" si="1153"/>
        <v>0</v>
      </c>
      <c r="AV288" s="114">
        <f t="shared" si="1154"/>
        <v>0</v>
      </c>
      <c r="AW288" s="114">
        <f t="shared" si="1155"/>
        <v>0</v>
      </c>
      <c r="AX288" s="114">
        <f t="shared" si="1156"/>
        <v>0</v>
      </c>
      <c r="AY288" s="114">
        <f t="shared" si="1157"/>
        <v>0</v>
      </c>
      <c r="AZ288" s="114">
        <f t="shared" si="1158"/>
        <v>0</v>
      </c>
      <c r="BA288" s="114">
        <f t="shared" si="1159"/>
        <v>0</v>
      </c>
      <c r="BB288" s="114">
        <f t="shared" si="1160"/>
        <v>0</v>
      </c>
      <c r="BC288" s="114">
        <f t="shared" si="1161"/>
        <v>0</v>
      </c>
      <c r="BD288" s="114">
        <f t="shared" si="1162"/>
        <v>0</v>
      </c>
      <c r="BE288" s="114">
        <f t="shared" si="1163"/>
        <v>0</v>
      </c>
      <c r="BF288" s="114">
        <f t="shared" si="1164"/>
        <v>0</v>
      </c>
      <c r="BG288" s="114">
        <f t="shared" si="1165"/>
        <v>0</v>
      </c>
      <c r="BH288" s="114">
        <f t="shared" si="1166"/>
        <v>0</v>
      </c>
      <c r="BI288" s="114">
        <f t="shared" si="1167"/>
        <v>0</v>
      </c>
      <c r="BJ288" s="114">
        <f t="shared" si="1168"/>
        <v>0</v>
      </c>
      <c r="BK288" s="114">
        <f t="shared" si="1169"/>
        <v>0</v>
      </c>
      <c r="BL288" s="114">
        <f t="shared" si="1170"/>
        <v>0</v>
      </c>
      <c r="BM288" s="114">
        <f t="shared" si="1171"/>
        <v>0</v>
      </c>
      <c r="BN288" s="114">
        <f t="shared" si="1172"/>
        <v>0</v>
      </c>
      <c r="BO288" s="114">
        <f t="shared" si="1173"/>
        <v>0</v>
      </c>
      <c r="BP288" s="114">
        <f t="shared" si="1174"/>
        <v>0</v>
      </c>
      <c r="BQ288" s="114">
        <f t="shared" si="1175"/>
        <v>0</v>
      </c>
      <c r="BR288" s="114">
        <f t="shared" si="1176"/>
        <v>0</v>
      </c>
      <c r="BS288" s="114">
        <f t="shared" si="1177"/>
        <v>0</v>
      </c>
      <c r="BT288" s="114">
        <f t="shared" si="1178"/>
        <v>0</v>
      </c>
      <c r="BU288" s="114">
        <f t="shared" si="1179"/>
        <v>0</v>
      </c>
      <c r="BV288" s="114">
        <f t="shared" si="1180"/>
        <v>0</v>
      </c>
      <c r="BW288" s="114">
        <f t="shared" si="1181"/>
        <v>0</v>
      </c>
      <c r="BX288" s="114">
        <f t="shared" si="1182"/>
        <v>0</v>
      </c>
      <c r="BY288" s="114">
        <f t="shared" si="1183"/>
        <v>0</v>
      </c>
      <c r="BZ288" s="114">
        <f t="shared" si="1184"/>
        <v>0</v>
      </c>
      <c r="CA288" s="114">
        <f t="shared" si="1185"/>
        <v>0</v>
      </c>
      <c r="CB288" s="114">
        <f t="shared" si="1186"/>
        <v>0</v>
      </c>
      <c r="CC288" s="114">
        <f t="shared" si="1187"/>
        <v>0</v>
      </c>
      <c r="CD288" s="114">
        <f t="shared" si="1188"/>
        <v>0</v>
      </c>
      <c r="CE288" s="114">
        <f t="shared" si="1189"/>
        <v>0</v>
      </c>
      <c r="CF288" s="114">
        <f t="shared" si="1190"/>
        <v>0</v>
      </c>
      <c r="CG288" s="114">
        <f t="shared" si="1191"/>
        <v>0</v>
      </c>
      <c r="CH288" s="114">
        <f t="shared" si="1192"/>
        <v>0</v>
      </c>
      <c r="CI288" s="114">
        <f t="shared" si="1193"/>
        <v>0</v>
      </c>
      <c r="CJ288" s="114">
        <f t="shared" si="1194"/>
        <v>0</v>
      </c>
      <c r="CK288" s="114">
        <f t="shared" si="1195"/>
        <v>0</v>
      </c>
      <c r="CL288" s="114">
        <f t="shared" si="1196"/>
        <v>0</v>
      </c>
      <c r="CM288" s="114">
        <f t="shared" si="1197"/>
        <v>0</v>
      </c>
      <c r="CN288" s="114">
        <f t="shared" si="1198"/>
        <v>0</v>
      </c>
      <c r="CO288" s="114">
        <f t="shared" si="1199"/>
        <v>0</v>
      </c>
      <c r="CP288" s="114">
        <f t="shared" si="1200"/>
        <v>0</v>
      </c>
      <c r="CQ288" s="114">
        <f t="shared" si="1201"/>
        <v>0</v>
      </c>
      <c r="CR288" s="114">
        <f t="shared" si="1202"/>
        <v>0</v>
      </c>
      <c r="CS288" s="114">
        <f t="shared" si="1203"/>
        <v>0</v>
      </c>
      <c r="CT288" s="114">
        <f t="shared" si="1204"/>
        <v>0</v>
      </c>
      <c r="CU288" s="114">
        <f t="shared" si="1205"/>
        <v>0</v>
      </c>
      <c r="CV288" s="114">
        <f t="shared" si="1206"/>
        <v>0</v>
      </c>
      <c r="CW288" s="114">
        <f t="shared" si="1207"/>
        <v>0</v>
      </c>
      <c r="CX288" s="114">
        <f t="shared" si="1208"/>
        <v>0</v>
      </c>
      <c r="CY288" s="114">
        <f t="shared" si="1209"/>
        <v>0</v>
      </c>
      <c r="CZ288" s="114">
        <f t="shared" si="1210"/>
        <v>0</v>
      </c>
      <c r="DA288" s="114">
        <f t="shared" si="1211"/>
        <v>0</v>
      </c>
    </row>
    <row r="289" spans="2:105">
      <c r="B289" s="5"/>
      <c r="M289" s="17"/>
      <c r="O289" s="17"/>
      <c r="Q289" s="17"/>
      <c r="T289" s="163">
        <f>IF(Z289&gt;0,FLOOR(MAX(T$130:T288)+1,1),T288+0.001)</f>
        <v>12.130999999999927</v>
      </c>
      <c r="U289">
        <v>160</v>
      </c>
      <c r="V289" s="110">
        <v>8</v>
      </c>
      <c r="W289" s="110"/>
      <c r="X289" s="110">
        <f t="shared" si="1212"/>
        <v>0</v>
      </c>
      <c r="Y289" s="110">
        <f t="shared" si="1213"/>
        <v>0</v>
      </c>
      <c r="Z289" s="114">
        <f t="shared" si="1214"/>
        <v>0</v>
      </c>
      <c r="AA289" s="114">
        <f t="shared" si="1133"/>
        <v>0</v>
      </c>
      <c r="AB289" s="114">
        <f t="shared" si="1134"/>
        <v>0</v>
      </c>
      <c r="AC289" s="114">
        <f t="shared" si="1135"/>
        <v>0</v>
      </c>
      <c r="AD289" s="114">
        <f t="shared" si="1136"/>
        <v>0</v>
      </c>
      <c r="AE289" s="114">
        <f t="shared" si="1137"/>
        <v>0</v>
      </c>
      <c r="AF289" s="114">
        <f t="shared" si="1138"/>
        <v>0</v>
      </c>
      <c r="AG289" s="114">
        <f t="shared" si="1139"/>
        <v>0</v>
      </c>
      <c r="AH289" s="114">
        <f t="shared" si="1140"/>
        <v>0</v>
      </c>
      <c r="AI289" s="114">
        <f t="shared" si="1141"/>
        <v>0</v>
      </c>
      <c r="AJ289" s="114">
        <f t="shared" si="1142"/>
        <v>0</v>
      </c>
      <c r="AK289" s="114">
        <f t="shared" si="1143"/>
        <v>0</v>
      </c>
      <c r="AL289" s="114">
        <f t="shared" si="1144"/>
        <v>0</v>
      </c>
      <c r="AM289" s="114">
        <f t="shared" si="1145"/>
        <v>0</v>
      </c>
      <c r="AN289" s="114">
        <f t="shared" si="1146"/>
        <v>0</v>
      </c>
      <c r="AO289" s="114">
        <f t="shared" si="1147"/>
        <v>0</v>
      </c>
      <c r="AP289" s="114">
        <f t="shared" si="1148"/>
        <v>0</v>
      </c>
      <c r="AQ289" s="114">
        <f t="shared" si="1149"/>
        <v>0</v>
      </c>
      <c r="AR289" s="114">
        <f t="shared" si="1150"/>
        <v>0</v>
      </c>
      <c r="AS289" s="114">
        <f t="shared" si="1151"/>
        <v>0</v>
      </c>
      <c r="AT289" s="114">
        <f t="shared" si="1152"/>
        <v>0</v>
      </c>
      <c r="AU289" s="114">
        <f t="shared" si="1153"/>
        <v>0</v>
      </c>
      <c r="AV289" s="114">
        <f t="shared" si="1154"/>
        <v>0</v>
      </c>
      <c r="AW289" s="114">
        <f t="shared" si="1155"/>
        <v>0</v>
      </c>
      <c r="AX289" s="114">
        <f t="shared" si="1156"/>
        <v>0</v>
      </c>
      <c r="AY289" s="114">
        <f t="shared" si="1157"/>
        <v>0</v>
      </c>
      <c r="AZ289" s="114">
        <f t="shared" si="1158"/>
        <v>0</v>
      </c>
      <c r="BA289" s="114">
        <f t="shared" si="1159"/>
        <v>0</v>
      </c>
      <c r="BB289" s="114">
        <f t="shared" si="1160"/>
        <v>0</v>
      </c>
      <c r="BC289" s="114">
        <f t="shared" si="1161"/>
        <v>0</v>
      </c>
      <c r="BD289" s="114">
        <f t="shared" si="1162"/>
        <v>0</v>
      </c>
      <c r="BE289" s="114">
        <f t="shared" si="1163"/>
        <v>0</v>
      </c>
      <c r="BF289" s="114">
        <f t="shared" si="1164"/>
        <v>0</v>
      </c>
      <c r="BG289" s="114">
        <f t="shared" si="1165"/>
        <v>0</v>
      </c>
      <c r="BH289" s="114">
        <f t="shared" si="1166"/>
        <v>0</v>
      </c>
      <c r="BI289" s="114">
        <f t="shared" si="1167"/>
        <v>0</v>
      </c>
      <c r="BJ289" s="114">
        <f t="shared" si="1168"/>
        <v>0</v>
      </c>
      <c r="BK289" s="114">
        <f t="shared" si="1169"/>
        <v>0</v>
      </c>
      <c r="BL289" s="114">
        <f t="shared" si="1170"/>
        <v>0</v>
      </c>
      <c r="BM289" s="114">
        <f t="shared" si="1171"/>
        <v>0</v>
      </c>
      <c r="BN289" s="114">
        <f t="shared" si="1172"/>
        <v>0</v>
      </c>
      <c r="BO289" s="114">
        <f t="shared" si="1173"/>
        <v>0</v>
      </c>
      <c r="BP289" s="114">
        <f t="shared" si="1174"/>
        <v>0</v>
      </c>
      <c r="BQ289" s="114">
        <f t="shared" si="1175"/>
        <v>0</v>
      </c>
      <c r="BR289" s="114">
        <f t="shared" si="1176"/>
        <v>0</v>
      </c>
      <c r="BS289" s="114">
        <f t="shared" si="1177"/>
        <v>0</v>
      </c>
      <c r="BT289" s="114">
        <f t="shared" si="1178"/>
        <v>0</v>
      </c>
      <c r="BU289" s="114">
        <f t="shared" si="1179"/>
        <v>0</v>
      </c>
      <c r="BV289" s="114">
        <f t="shared" si="1180"/>
        <v>0</v>
      </c>
      <c r="BW289" s="114">
        <f t="shared" si="1181"/>
        <v>0</v>
      </c>
      <c r="BX289" s="114">
        <f t="shared" si="1182"/>
        <v>0</v>
      </c>
      <c r="BY289" s="114">
        <f t="shared" si="1183"/>
        <v>0</v>
      </c>
      <c r="BZ289" s="114">
        <f t="shared" si="1184"/>
        <v>0</v>
      </c>
      <c r="CA289" s="114">
        <f t="shared" si="1185"/>
        <v>0</v>
      </c>
      <c r="CB289" s="114">
        <f t="shared" si="1186"/>
        <v>0</v>
      </c>
      <c r="CC289" s="114">
        <f t="shared" si="1187"/>
        <v>0</v>
      </c>
      <c r="CD289" s="114">
        <f t="shared" si="1188"/>
        <v>0</v>
      </c>
      <c r="CE289" s="114">
        <f t="shared" si="1189"/>
        <v>0</v>
      </c>
      <c r="CF289" s="114">
        <f t="shared" si="1190"/>
        <v>0</v>
      </c>
      <c r="CG289" s="114">
        <f t="shared" si="1191"/>
        <v>0</v>
      </c>
      <c r="CH289" s="114">
        <f t="shared" si="1192"/>
        <v>0</v>
      </c>
      <c r="CI289" s="114">
        <f t="shared" si="1193"/>
        <v>0</v>
      </c>
      <c r="CJ289" s="114">
        <f t="shared" si="1194"/>
        <v>0</v>
      </c>
      <c r="CK289" s="114">
        <f t="shared" si="1195"/>
        <v>0</v>
      </c>
      <c r="CL289" s="114">
        <f t="shared" si="1196"/>
        <v>0</v>
      </c>
      <c r="CM289" s="114">
        <f t="shared" si="1197"/>
        <v>0</v>
      </c>
      <c r="CN289" s="114">
        <f t="shared" si="1198"/>
        <v>0</v>
      </c>
      <c r="CO289" s="114">
        <f t="shared" si="1199"/>
        <v>0</v>
      </c>
      <c r="CP289" s="114">
        <f t="shared" si="1200"/>
        <v>0</v>
      </c>
      <c r="CQ289" s="114">
        <f t="shared" si="1201"/>
        <v>0</v>
      </c>
      <c r="CR289" s="114">
        <f t="shared" si="1202"/>
        <v>0</v>
      </c>
      <c r="CS289" s="114">
        <f t="shared" si="1203"/>
        <v>0</v>
      </c>
      <c r="CT289" s="114">
        <f t="shared" si="1204"/>
        <v>0</v>
      </c>
      <c r="CU289" s="114">
        <f t="shared" si="1205"/>
        <v>0</v>
      </c>
      <c r="CV289" s="114">
        <f t="shared" si="1206"/>
        <v>0</v>
      </c>
      <c r="CW289" s="114">
        <f t="shared" si="1207"/>
        <v>0</v>
      </c>
      <c r="CX289" s="114">
        <f t="shared" si="1208"/>
        <v>0</v>
      </c>
      <c r="CY289" s="114">
        <f t="shared" si="1209"/>
        <v>0</v>
      </c>
      <c r="CZ289" s="114">
        <f t="shared" si="1210"/>
        <v>0</v>
      </c>
      <c r="DA289" s="114">
        <f t="shared" si="1211"/>
        <v>0</v>
      </c>
    </row>
    <row r="290" spans="2:105">
      <c r="B290" s="15"/>
      <c r="T290" s="163">
        <f>IF(Z290&gt;0,FLOOR(MAX(T$130:T289)+1,1),T289+0.001)</f>
        <v>12.131999999999927</v>
      </c>
      <c r="U290">
        <v>161</v>
      </c>
      <c r="V290" s="110">
        <v>9</v>
      </c>
      <c r="W290" s="110"/>
      <c r="X290" s="110">
        <f>B14</f>
        <v>0</v>
      </c>
      <c r="Y290" s="110">
        <f>IF(KOHILASKENTA!R42&gt;0,KOHILASKENTA!R42,KOHILASKENTA!R53)</f>
        <v>0</v>
      </c>
      <c r="Z290" s="114">
        <f>FLOOR(KOHILASKENTA!U29,0.5)</f>
        <v>0</v>
      </c>
      <c r="AA290" s="116">
        <f>IF(KOHILASKENTA!W29&gt;0,"L",IF(KOHILASKENTA!X29&gt;0,"R",0))</f>
        <v>0</v>
      </c>
      <c r="AB290" s="110">
        <f>FLOOR(IF(KOHILASKENTA!V42&gt;0,KOHILASKENTA!X42,KOHILASKENTA!X53),0.5)</f>
        <v>0</v>
      </c>
      <c r="AC290" s="115">
        <f>IF(KOHILASKENTA!Y14+KOHILASKENTA!Z14&gt;0,"F",IF(KOHILASKENTA!W29+KOHILASKENTA!X29-KOHILASKENTA!AD14=1,"S",0))</f>
        <v>0</v>
      </c>
      <c r="AD290" s="114">
        <f>FLOOR(KOHILASKENTA!Y29,0.5)</f>
        <v>0</v>
      </c>
      <c r="AE290" s="116">
        <f>IF(KOHILASKENTA!AA29&gt;0,"L",IF(KOHILASKENTA!AB29&gt;0,"R",0))</f>
        <v>0</v>
      </c>
      <c r="AF290" s="110">
        <f>FLOOR(IF(KOHILASKENTA!Z42&gt;0,KOHILASKENTA!AB42,KOHILASKENTA!AB53),0.5)</f>
        <v>0</v>
      </c>
      <c r="AG290" s="115">
        <f>IF(KOHILASKENTA!AC14+KOHILASKENTA!AD14&gt;0,"F",IF(KOHILASKENTA!AA29+KOHILASKENTA!AB29-KOHILASKENTA!Y14-KOHILASKENTA!AH14=1,"S",0))</f>
        <v>0</v>
      </c>
      <c r="AH290" s="114">
        <f>FLOOR(KOHILASKENTA!AC29,0.5)</f>
        <v>0</v>
      </c>
      <c r="AI290" s="116">
        <f>IF(KOHILASKENTA!AE29&gt;0,"L",IF(KOHILASKENTA!AF29&gt;0,"R",0))</f>
        <v>0</v>
      </c>
      <c r="AJ290" s="110">
        <f>FLOOR(IF(KOHILASKENTA!AD42&gt;0,KOHILASKENTA!AF42,KOHILASKENTA!AF53),0.5)</f>
        <v>0</v>
      </c>
      <c r="AK290" s="115">
        <f>IF(KOHILASKENTA!AG14+KOHILASKENTA!AH14&gt;0,"F",IF(KOHILASKENTA!AE29+KOHILASKENTA!AF29-KOHILASKENTA!AC14-KOHILASKENTA!AL14=1,"S",0))</f>
        <v>0</v>
      </c>
      <c r="AL290" s="114">
        <f>FLOOR(KOHILASKENTA!AG29,0.5)</f>
        <v>0</v>
      </c>
      <c r="AM290" s="116">
        <f>IF(KOHILASKENTA!AI29&gt;0,"L",IF(KOHILASKENTA!AJ29&gt;0,"R",0))</f>
        <v>0</v>
      </c>
      <c r="AN290" s="110">
        <f>FLOOR(IF(KOHILASKENTA!AH42&gt;0,KOHILASKENTA!AJ42,KOHILASKENTA!AJ53),0.5)</f>
        <v>0</v>
      </c>
      <c r="AO290" s="115">
        <f>IF(KOHILASKENTA!AK14+KOHILASKENTA!AL14&gt;0,"F",IF(KOHILASKENTA!AI29+KOHILASKENTA!AJ29-KOHILASKENTA!AG14-KOHILASKENTA!AP14=1,"S",0))</f>
        <v>0</v>
      </c>
      <c r="AP290" s="114">
        <f>FLOOR(KOHILASKENTA!AK29,0.5)</f>
        <v>0</v>
      </c>
      <c r="AQ290" s="116">
        <f>IF(KOHILASKENTA!AM29&gt;0,"L",IF(KOHILASKENTA!AN29&gt;0,"R",0))</f>
        <v>0</v>
      </c>
      <c r="AR290" s="110">
        <f>FLOOR(IF(KOHILASKENTA!AL42&gt;0,KOHILASKENTA!AN42,KOHILASKENTA!AN53),0.5)</f>
        <v>0</v>
      </c>
      <c r="AS290" s="115">
        <f>IF(KOHILASKENTA!AO14+KOHILASKENTA!AP14&gt;0,"F",IF(KOHILASKENTA!AM29+KOHILASKENTA!AN29-KOHILASKENTA!AK14-KOHILASKENTA!AT14=1,"S",0))</f>
        <v>0</v>
      </c>
      <c r="AT290" s="114">
        <f>FLOOR(KOHILASKENTA!AO29,0.5)</f>
        <v>0</v>
      </c>
      <c r="AU290" s="116">
        <f>IF(KOHILASKENTA!AQ29&gt;0,"L",IF(KOHILASKENTA!AR29&gt;0,"R",0))</f>
        <v>0</v>
      </c>
      <c r="AV290" s="110">
        <f>FLOOR(IF(KOHILASKENTA!AP42&gt;0,KOHILASKENTA!AR42,KOHILASKENTA!AR53),0.5)</f>
        <v>0</v>
      </c>
      <c r="AW290" s="115">
        <f>IF(KOHILASKENTA!AS14+KOHILASKENTA!AT14&gt;0,"F",IF(KOHILASKENTA!AQ29+KOHILASKENTA!AR29-KOHILASKENTA!AO14-KOHILASKENTA!AX14=1,"S",0))</f>
        <v>0</v>
      </c>
      <c r="AX290" s="114">
        <f>FLOOR(KOHILASKENTA!AS29,0.5)</f>
        <v>0</v>
      </c>
      <c r="AY290" s="116">
        <f>IF(KOHILASKENTA!AU29&gt;0,"L",IF(KOHILASKENTA!AV29&gt;0,"R",0))</f>
        <v>0</v>
      </c>
      <c r="AZ290" s="110">
        <f>FLOOR(IF(KOHILASKENTA!AT42&gt;0,KOHILASKENTA!AV42,KOHILASKENTA!AV53),0.5)</f>
        <v>0</v>
      </c>
      <c r="BA290" s="115">
        <f>IF(KOHILASKENTA!AW14+KOHILASKENTA!AX14&gt;0,"F",IF(KOHILASKENTA!AU29+KOHILASKENTA!AV29-KOHILASKENTA!AS14-KOHILASKENTA!BB14=1,"S",0))</f>
        <v>0</v>
      </c>
      <c r="BB290" s="114">
        <f>FLOOR(KOHILASKENTA!AW29,0.5)</f>
        <v>0</v>
      </c>
      <c r="BC290" s="116">
        <f>IF(KOHILASKENTA!AY29&gt;0,"L",IF(KOHILASKENTA!AZ29&gt;0,"R",0))</f>
        <v>0</v>
      </c>
      <c r="BD290" s="110">
        <f>FLOOR(IF(KOHILASKENTA!AX42&gt;0,KOHILASKENTA!AZ42,KOHILASKENTA!AZ53),0.5)</f>
        <v>0</v>
      </c>
      <c r="BE290" s="115">
        <f>IF(KOHILASKENTA!BA14+KOHILASKENTA!BB14&gt;0,"F",IF(KOHILASKENTA!AY29+KOHILASKENTA!AZ29-KOHILASKENTA!AW14-KOHILASKENTA!BF14=1,"S",0))</f>
        <v>0</v>
      </c>
      <c r="BF290" s="114">
        <f>FLOOR(KOHILASKENTA!BA29,0.5)</f>
        <v>0</v>
      </c>
      <c r="BG290" s="116">
        <f>IF(KOHILASKENTA!BC29&gt;0,"L",IF(KOHILASKENTA!BD29&gt;0,"R",0))</f>
        <v>0</v>
      </c>
      <c r="BH290" s="110">
        <f>FLOOR(IF(KOHILASKENTA!BB42&gt;0,KOHILASKENTA!BD42,KOHILASKENTA!BD53),0.5)</f>
        <v>0</v>
      </c>
      <c r="BI290" s="115">
        <f>IF(KOHILASKENTA!BE14+KOHILASKENTA!BF14&gt;0,"F",IF(KOHILASKENTA!BC29+KOHILASKENTA!BD29-KOHILASKENTA!BA14-KOHILASKENTA!BJ14=1,"S",0))</f>
        <v>0</v>
      </c>
      <c r="BJ290" s="114">
        <f>FLOOR(KOHILASKENTA!BE29,0.5)</f>
        <v>0</v>
      </c>
      <c r="BK290" s="116">
        <f>IF(KOHILASKENTA!BG29&gt;0,"L",IF(KOHILASKENTA!BH29&gt;0,"R",0))</f>
        <v>0</v>
      </c>
      <c r="BL290" s="110">
        <f>FLOOR(IF(KOHILASKENTA!BF42&gt;0,KOHILASKENTA!BH42,KOHILASKENTA!BH53),0.5)</f>
        <v>0</v>
      </c>
      <c r="BM290" s="115">
        <f>IF(KOHILASKENTA!BI14+KOHILASKENTA!BJ14&gt;0,"F",IF(KOHILASKENTA!BG29+KOHILASKENTA!BH29-KOHILASKENTA!BE14-KOHILASKENTA!BN14=1,"S",0))</f>
        <v>0</v>
      </c>
      <c r="BN290" s="114">
        <f>FLOOR(KOHILASKENTA!BI29,0.5)</f>
        <v>0</v>
      </c>
      <c r="BO290" s="116">
        <f>IF(KOHILASKENTA!BK29&gt;0,"L",IF(KOHILASKENTA!BL29&gt;0,"R",0))</f>
        <v>0</v>
      </c>
      <c r="BP290" s="110">
        <f>FLOOR(IF(KOHILASKENTA!BJ42&gt;0,KOHILASKENTA!BL42,KOHILASKENTA!BL53),0.5)</f>
        <v>0</v>
      </c>
      <c r="BQ290" s="115">
        <f>IF(KOHILASKENTA!BM14+KOHILASKENTA!BN14&gt;0,"F",IF(KOHILASKENTA!BK29+KOHILASKENTA!BL29-KOHILASKENTA!BI14-KOHILASKENTA!BR14=1,"S",0))</f>
        <v>0</v>
      </c>
      <c r="BR290" s="114">
        <f>FLOOR(KOHILASKENTA!BM29,0.5)</f>
        <v>0</v>
      </c>
      <c r="BS290" s="116">
        <f>IF(KOHILASKENTA!BO29&gt;0,"L",IF(KOHILASKENTA!BP29&gt;0,"R",0))</f>
        <v>0</v>
      </c>
      <c r="BT290" s="110">
        <f>FLOOR(IF(KOHILASKENTA!BN42&gt;0,KOHILASKENTA!BP42,KOHILASKENTA!BP53),0.5)</f>
        <v>0</v>
      </c>
      <c r="BU290" s="115">
        <f>IF(KOHILASKENTA!BQ14+KOHILASKENTA!BR14&gt;0,"F",IF(KOHILASKENTA!BO29+KOHILASKENTA!BP29-KOHILASKENTA!BM14-KOHILASKENTA!BV14=1,"S",0))</f>
        <v>0</v>
      </c>
      <c r="BV290" s="114">
        <f>FLOOR(KOHILASKENTA!BQ29,0.5)</f>
        <v>0</v>
      </c>
      <c r="BW290" s="116">
        <f>IF(KOHILASKENTA!BS29&gt;0,"L",IF(KOHILASKENTA!BT29&gt;0,"R",0))</f>
        <v>0</v>
      </c>
      <c r="BX290" s="110">
        <f>FLOOR(IF(KOHILASKENTA!BR42&gt;0,KOHILASKENTA!BT42,KOHILASKENTA!BT53),0.5)</f>
        <v>0</v>
      </c>
      <c r="BY290" s="115">
        <f>IF(KOHILASKENTA!BU14+KOHILASKENTA!BV14&gt;0,"F",IF(KOHILASKENTA!BS29+KOHILASKENTA!BT29-KOHILASKENTA!BQ14-KOHILASKENTA!BZ14=1,"S",0))</f>
        <v>0</v>
      </c>
      <c r="BZ290" s="114">
        <f>FLOOR(KOHILASKENTA!BU29,0.5)</f>
        <v>0</v>
      </c>
      <c r="CA290" s="116">
        <f>IF(KOHILASKENTA!BW29&gt;0,"L",IF(KOHILASKENTA!BX29&gt;0,"R",0))</f>
        <v>0</v>
      </c>
      <c r="CB290" s="110">
        <f>FLOOR(IF(KOHILASKENTA!BV42&gt;0,KOHILASKENTA!BX42,KOHILASKENTA!BX53),0.5)</f>
        <v>0</v>
      </c>
      <c r="CC290" s="115">
        <f>IF(KOHILASKENTA!BY14+KOHILASKENTA!BZ14&gt;0,"F",IF(KOHILASKENTA!BW29+KOHILASKENTA!BX29-KOHILASKENTA!BU14-KOHILASKENTA!CD14=1,"S",0))</f>
        <v>0</v>
      </c>
      <c r="CD290" s="114">
        <f>FLOOR(KOHILASKENTA!BY29,0.5)</f>
        <v>0</v>
      </c>
      <c r="CE290" s="116">
        <f>IF(KOHILASKENTA!CA29&gt;0,"L",IF(KOHILASKENTA!CB29&gt;0,"R",0))</f>
        <v>0</v>
      </c>
      <c r="CF290" s="110">
        <f>FLOOR(IF(KOHILASKENTA!BZ42&gt;0,KOHILASKENTA!CB42,KOHILASKENTA!CB53),0.5)</f>
        <v>0</v>
      </c>
      <c r="CG290" s="115">
        <f>IF(KOHILASKENTA!CC14+KOHILASKENTA!CD14&gt;0,"F",IF(KOHILASKENTA!CA29+KOHILASKENTA!CB29-KOHILASKENTA!BY14-KOHILASKENTA!CH14=1,"S",0))</f>
        <v>0</v>
      </c>
      <c r="CH290" s="114">
        <f>FLOOR(KOHILASKENTA!CC29,0.5)</f>
        <v>0</v>
      </c>
      <c r="CI290" s="116">
        <f>IF(KOHILASKENTA!CE29&gt;0,"L",IF(KOHILASKENTA!CF29&gt;0,"R",0))</f>
        <v>0</v>
      </c>
      <c r="CJ290" s="110">
        <f>FLOOR(IF(KOHILASKENTA!CD42&gt;0,KOHILASKENTA!CF42,KOHILASKENTA!CF53),0.5)</f>
        <v>0</v>
      </c>
      <c r="CK290" s="115">
        <f>IF(KOHILASKENTA!CG14+KOHILASKENTA!CH14&gt;0,"F",IF(KOHILASKENTA!CE29+KOHILASKENTA!CF29-KOHILASKENTA!CC14-KOHILASKENTA!CL14=1,"S",0))</f>
        <v>0</v>
      </c>
      <c r="CL290" s="114">
        <f>FLOOR(KOHILASKENTA!CG29,0.5)</f>
        <v>0</v>
      </c>
      <c r="CM290" s="116">
        <f>IF(KOHILASKENTA!CI29&gt;0,"L",IF(KOHILASKENTA!CJ29&gt;0,"R",0))</f>
        <v>0</v>
      </c>
      <c r="CN290" s="110">
        <f>FLOOR(IF(KOHILASKENTA!CH42&gt;0,KOHILASKENTA!CJ42,KOHILASKENTA!CJ53),0.5)</f>
        <v>0</v>
      </c>
      <c r="CO290" s="115">
        <f>IF(KOHILASKENTA!CK14+KOHILASKENTA!CL14&gt;0,"F",IF(KOHILASKENTA!CI29+KOHILASKENTA!CJ29-KOHILASKENTA!CG14-KOHILASKENTA!CP14=1,"S",0))</f>
        <v>0</v>
      </c>
      <c r="CP290" s="114">
        <f>FLOOR(KOHILASKENTA!CK29,0.5)</f>
        <v>0</v>
      </c>
      <c r="CQ290" s="116">
        <f>IF(KOHILASKENTA!CM29&gt;0,"L",IF(KOHILASKENTA!CN29&gt;0,"R",0))</f>
        <v>0</v>
      </c>
      <c r="CR290" s="110">
        <f>FLOOR(IF(KOHILASKENTA!CL42&gt;0,KOHILASKENTA!CN42,KOHILASKENTA!CN53),0.5)</f>
        <v>0</v>
      </c>
      <c r="CS290" s="115">
        <f>IF(KOHILASKENTA!CO14+KOHILASKENTA!CP14&gt;0,"F",IF(KOHILASKENTA!CM29+KOHILASKENTA!CN29-KOHILASKENTA!CK14-KOHILASKENTA!CT14=1,"S",0))</f>
        <v>0</v>
      </c>
      <c r="CT290" s="114">
        <f>FLOOR(KOHILASKENTA!CO29,0.5)</f>
        <v>0</v>
      </c>
      <c r="CU290" s="116">
        <f>IF(KOHILASKENTA!CQ29&gt;0,"L",IF(KOHILASKENTA!CR29&gt;0,"R",0))</f>
        <v>0</v>
      </c>
      <c r="CV290" s="110">
        <f>FLOOR(IF(KOHILASKENTA!CP42&gt;0,KOHILASKENTA!CR42,KOHILASKENTA!CR53),0.5)</f>
        <v>0</v>
      </c>
      <c r="CW290" s="115">
        <f>IF(KOHILASKENTA!CS14+KOHILASKENTA!CT14&gt;0,"F",IF(KOHILASKENTA!CQ29+KOHILASKENTA!CR29-KOHILASKENTA!CO14-KOHILASKENTA!CX14=1,"S",0))</f>
        <v>0</v>
      </c>
      <c r="CX290" s="114">
        <f>FLOOR(KOHILASKENTA!CS29,0.5)</f>
        <v>0</v>
      </c>
      <c r="CY290" s="116">
        <f>IF(KOHILASKENTA!CU29&gt;0,"L",IF(KOHILASKENTA!CV29&gt;0,"R",0))</f>
        <v>0</v>
      </c>
      <c r="CZ290" s="116">
        <f>IF(KOHILASKENTA!CT42&gt;0,KOHILASKENTA!CV42,KOHILASKENTA!CV53)</f>
        <v>0</v>
      </c>
      <c r="DA290" s="115">
        <f>IF(KOHILASKENTA!CW14+KOHILASKENTA!CX14&gt;0,"F",IF(KOHILASKENTA!CU29+KOHILASKENTA!CV29-KOHILASKENTA!CS14-KOHILASKENTA!DB14=1,"S",0))</f>
        <v>0</v>
      </c>
    </row>
    <row r="291" spans="2:105">
      <c r="B291" s="5"/>
      <c r="M291" s="17"/>
      <c r="O291" s="17"/>
      <c r="Q291" s="17"/>
      <c r="T291" s="163">
        <f>IF(Z291&gt;0,FLOOR(MAX(T$130:T290)+1,1),T290+0.001)</f>
        <v>12.132999999999926</v>
      </c>
      <c r="U291">
        <v>162</v>
      </c>
      <c r="V291" s="110">
        <v>9</v>
      </c>
      <c r="W291" s="110"/>
      <c r="X291" s="110">
        <f>IF(Y291&gt;0,X290,0)</f>
        <v>0</v>
      </c>
      <c r="Y291" s="110">
        <f>IF(Z291&gt;0,Y290,0)</f>
        <v>0</v>
      </c>
      <c r="Z291" s="114">
        <f>AD290</f>
        <v>0</v>
      </c>
      <c r="AA291" s="114">
        <f t="shared" ref="AA291:AA309" si="1215">AE290</f>
        <v>0</v>
      </c>
      <c r="AB291" s="114">
        <f t="shared" ref="AB291:AB309" si="1216">AF290</f>
        <v>0</v>
      </c>
      <c r="AC291" s="114">
        <f t="shared" ref="AC291:AC309" si="1217">AG290</f>
        <v>0</v>
      </c>
      <c r="AD291" s="114">
        <f t="shared" ref="AD291:AD309" si="1218">AH290</f>
        <v>0</v>
      </c>
      <c r="AE291" s="114">
        <f t="shared" ref="AE291:AE309" si="1219">AI290</f>
        <v>0</v>
      </c>
      <c r="AF291" s="114">
        <f t="shared" ref="AF291:AF309" si="1220">AJ290</f>
        <v>0</v>
      </c>
      <c r="AG291" s="114">
        <f t="shared" ref="AG291:AG309" si="1221">AK290</f>
        <v>0</v>
      </c>
      <c r="AH291" s="114">
        <f t="shared" ref="AH291:AH309" si="1222">AL290</f>
        <v>0</v>
      </c>
      <c r="AI291" s="114">
        <f t="shared" ref="AI291:AI309" si="1223">AM290</f>
        <v>0</v>
      </c>
      <c r="AJ291" s="114">
        <f t="shared" ref="AJ291:AJ309" si="1224">AN290</f>
        <v>0</v>
      </c>
      <c r="AK291" s="114">
        <f t="shared" ref="AK291:AK309" si="1225">AO290</f>
        <v>0</v>
      </c>
      <c r="AL291" s="114">
        <f t="shared" ref="AL291:AL309" si="1226">AP290</f>
        <v>0</v>
      </c>
      <c r="AM291" s="114">
        <f t="shared" ref="AM291:AM309" si="1227">AQ290</f>
        <v>0</v>
      </c>
      <c r="AN291" s="114">
        <f t="shared" ref="AN291:AN309" si="1228">AR290</f>
        <v>0</v>
      </c>
      <c r="AO291" s="114">
        <f t="shared" ref="AO291:AO309" si="1229">AS290</f>
        <v>0</v>
      </c>
      <c r="AP291" s="114">
        <f t="shared" ref="AP291:AP309" si="1230">AT290</f>
        <v>0</v>
      </c>
      <c r="AQ291" s="114">
        <f t="shared" ref="AQ291:AQ309" si="1231">AU290</f>
        <v>0</v>
      </c>
      <c r="AR291" s="114">
        <f t="shared" ref="AR291:AR309" si="1232">AV290</f>
        <v>0</v>
      </c>
      <c r="AS291" s="114">
        <f t="shared" ref="AS291:AS309" si="1233">AW290</f>
        <v>0</v>
      </c>
      <c r="AT291" s="114">
        <f t="shared" ref="AT291:AT309" si="1234">AX290</f>
        <v>0</v>
      </c>
      <c r="AU291" s="114">
        <f t="shared" ref="AU291:AU309" si="1235">AY290</f>
        <v>0</v>
      </c>
      <c r="AV291" s="114">
        <f t="shared" ref="AV291:AV309" si="1236">AZ290</f>
        <v>0</v>
      </c>
      <c r="AW291" s="114">
        <f t="shared" ref="AW291:AW309" si="1237">BA290</f>
        <v>0</v>
      </c>
      <c r="AX291" s="114">
        <f t="shared" ref="AX291:AX309" si="1238">BB290</f>
        <v>0</v>
      </c>
      <c r="AY291" s="114">
        <f t="shared" ref="AY291:AY309" si="1239">BC290</f>
        <v>0</v>
      </c>
      <c r="AZ291" s="114">
        <f t="shared" ref="AZ291:AZ309" si="1240">BD290</f>
        <v>0</v>
      </c>
      <c r="BA291" s="114">
        <f t="shared" ref="BA291:BA309" si="1241">BE290</f>
        <v>0</v>
      </c>
      <c r="BB291" s="114">
        <f t="shared" ref="BB291:BB309" si="1242">BF290</f>
        <v>0</v>
      </c>
      <c r="BC291" s="114">
        <f t="shared" ref="BC291:BC309" si="1243">BG290</f>
        <v>0</v>
      </c>
      <c r="BD291" s="114">
        <f t="shared" ref="BD291:BD309" si="1244">BH290</f>
        <v>0</v>
      </c>
      <c r="BE291" s="114">
        <f t="shared" ref="BE291:BE309" si="1245">BI290</f>
        <v>0</v>
      </c>
      <c r="BF291" s="114">
        <f t="shared" ref="BF291:BF309" si="1246">BJ290</f>
        <v>0</v>
      </c>
      <c r="BG291" s="114">
        <f t="shared" ref="BG291:BG309" si="1247">BK290</f>
        <v>0</v>
      </c>
      <c r="BH291" s="114">
        <f t="shared" ref="BH291:BH309" si="1248">BL290</f>
        <v>0</v>
      </c>
      <c r="BI291" s="114">
        <f t="shared" ref="BI291:BI309" si="1249">BM290</f>
        <v>0</v>
      </c>
      <c r="BJ291" s="114">
        <f t="shared" ref="BJ291:BJ309" si="1250">BN290</f>
        <v>0</v>
      </c>
      <c r="BK291" s="114">
        <f t="shared" ref="BK291:BK309" si="1251">BO290</f>
        <v>0</v>
      </c>
      <c r="BL291" s="114">
        <f t="shared" ref="BL291:BL309" si="1252">BP290</f>
        <v>0</v>
      </c>
      <c r="BM291" s="114">
        <f t="shared" ref="BM291:BM309" si="1253">BQ290</f>
        <v>0</v>
      </c>
      <c r="BN291" s="114">
        <f t="shared" ref="BN291:BN309" si="1254">BR290</f>
        <v>0</v>
      </c>
      <c r="BO291" s="114">
        <f t="shared" ref="BO291:BO309" si="1255">BS290</f>
        <v>0</v>
      </c>
      <c r="BP291" s="114">
        <f t="shared" ref="BP291:BP309" si="1256">BT290</f>
        <v>0</v>
      </c>
      <c r="BQ291" s="114">
        <f t="shared" ref="BQ291:BQ309" si="1257">BU290</f>
        <v>0</v>
      </c>
      <c r="BR291" s="114">
        <f t="shared" ref="BR291:BR309" si="1258">BV290</f>
        <v>0</v>
      </c>
      <c r="BS291" s="114">
        <f t="shared" ref="BS291:BS309" si="1259">BW290</f>
        <v>0</v>
      </c>
      <c r="BT291" s="114">
        <f t="shared" ref="BT291:BT309" si="1260">BX290</f>
        <v>0</v>
      </c>
      <c r="BU291" s="114">
        <f t="shared" ref="BU291:BU309" si="1261">BY290</f>
        <v>0</v>
      </c>
      <c r="BV291" s="114">
        <f t="shared" ref="BV291:BV309" si="1262">BZ290</f>
        <v>0</v>
      </c>
      <c r="BW291" s="114">
        <f t="shared" ref="BW291:BW309" si="1263">CA290</f>
        <v>0</v>
      </c>
      <c r="BX291" s="114">
        <f t="shared" ref="BX291:BX309" si="1264">CB290</f>
        <v>0</v>
      </c>
      <c r="BY291" s="114">
        <f t="shared" ref="BY291:BY309" si="1265">CC290</f>
        <v>0</v>
      </c>
      <c r="BZ291" s="114">
        <f t="shared" ref="BZ291:BZ309" si="1266">CD290</f>
        <v>0</v>
      </c>
      <c r="CA291" s="114">
        <f t="shared" ref="CA291:CA309" si="1267">CE290</f>
        <v>0</v>
      </c>
      <c r="CB291" s="114">
        <f t="shared" ref="CB291:CB309" si="1268">CF290</f>
        <v>0</v>
      </c>
      <c r="CC291" s="114">
        <f t="shared" ref="CC291:CC309" si="1269">CG290</f>
        <v>0</v>
      </c>
      <c r="CD291" s="114">
        <f t="shared" ref="CD291:CD309" si="1270">CH290</f>
        <v>0</v>
      </c>
      <c r="CE291" s="114">
        <f t="shared" ref="CE291:CE309" si="1271">CI290</f>
        <v>0</v>
      </c>
      <c r="CF291" s="114">
        <f t="shared" ref="CF291:CF309" si="1272">CJ290</f>
        <v>0</v>
      </c>
      <c r="CG291" s="114">
        <f t="shared" ref="CG291:CG309" si="1273">CK290</f>
        <v>0</v>
      </c>
      <c r="CH291" s="114">
        <f t="shared" ref="CH291:CH309" si="1274">CL290</f>
        <v>0</v>
      </c>
      <c r="CI291" s="114">
        <f t="shared" ref="CI291:CI309" si="1275">CM290</f>
        <v>0</v>
      </c>
      <c r="CJ291" s="114">
        <f t="shared" ref="CJ291:CJ309" si="1276">CN290</f>
        <v>0</v>
      </c>
      <c r="CK291" s="114">
        <f t="shared" ref="CK291:CK309" si="1277">CO290</f>
        <v>0</v>
      </c>
      <c r="CL291" s="114">
        <f t="shared" ref="CL291:CL309" si="1278">CP290</f>
        <v>0</v>
      </c>
      <c r="CM291" s="114">
        <f t="shared" ref="CM291:CM309" si="1279">CQ290</f>
        <v>0</v>
      </c>
      <c r="CN291" s="114">
        <f t="shared" ref="CN291:CN309" si="1280">CR290</f>
        <v>0</v>
      </c>
      <c r="CO291" s="114">
        <f t="shared" ref="CO291:CO309" si="1281">CS290</f>
        <v>0</v>
      </c>
      <c r="CP291" s="114">
        <f t="shared" ref="CP291:CP309" si="1282">CT290</f>
        <v>0</v>
      </c>
      <c r="CQ291" s="114">
        <f t="shared" ref="CQ291:CQ309" si="1283">CU290</f>
        <v>0</v>
      </c>
      <c r="CR291" s="114">
        <f t="shared" ref="CR291:CR309" si="1284">CV290</f>
        <v>0</v>
      </c>
      <c r="CS291" s="114">
        <f t="shared" ref="CS291:CS309" si="1285">CW290</f>
        <v>0</v>
      </c>
      <c r="CT291" s="114">
        <f t="shared" ref="CT291:CT309" si="1286">CX290</f>
        <v>0</v>
      </c>
      <c r="CU291" s="114">
        <f t="shared" ref="CU291:CU309" si="1287">CY290</f>
        <v>0</v>
      </c>
      <c r="CV291" s="114">
        <f t="shared" ref="CV291:CV309" si="1288">CZ290</f>
        <v>0</v>
      </c>
      <c r="CW291" s="114">
        <f t="shared" ref="CW291:CW309" si="1289">DA290</f>
        <v>0</v>
      </c>
      <c r="CX291" s="114">
        <f t="shared" ref="CX291:CX309" si="1290">DB290</f>
        <v>0</v>
      </c>
      <c r="CY291" s="114">
        <f t="shared" ref="CY291:CY309" si="1291">DC290</f>
        <v>0</v>
      </c>
      <c r="CZ291" s="114">
        <f t="shared" ref="CZ291:CZ309" si="1292">DD290</f>
        <v>0</v>
      </c>
      <c r="DA291" s="114">
        <f t="shared" ref="DA291:DA309" si="1293">DE290</f>
        <v>0</v>
      </c>
    </row>
    <row r="292" spans="2:105">
      <c r="B292" s="5"/>
      <c r="M292" s="17"/>
      <c r="O292" s="17"/>
      <c r="Q292" s="17"/>
      <c r="T292" s="163">
        <f>IF(Z292&gt;0,FLOOR(MAX(T$130:T291)+1,1),T291+0.001)</f>
        <v>12.133999999999926</v>
      </c>
      <c r="U292">
        <v>163</v>
      </c>
      <c r="V292" s="110">
        <v>9</v>
      </c>
      <c r="W292" s="110"/>
      <c r="X292" s="110">
        <f t="shared" ref="X292:X309" si="1294">IF(Y292&gt;0,X291,0)</f>
        <v>0</v>
      </c>
      <c r="Y292" s="110">
        <f t="shared" ref="Y292:Y309" si="1295">IF(Z292&gt;0,Y291,0)</f>
        <v>0</v>
      </c>
      <c r="Z292" s="114">
        <f t="shared" ref="Z292:Z309" si="1296">AD291</f>
        <v>0</v>
      </c>
      <c r="AA292" s="114">
        <f t="shared" si="1215"/>
        <v>0</v>
      </c>
      <c r="AB292" s="114">
        <f t="shared" si="1216"/>
        <v>0</v>
      </c>
      <c r="AC292" s="114">
        <f t="shared" si="1217"/>
        <v>0</v>
      </c>
      <c r="AD292" s="114">
        <f t="shared" si="1218"/>
        <v>0</v>
      </c>
      <c r="AE292" s="114">
        <f t="shared" si="1219"/>
        <v>0</v>
      </c>
      <c r="AF292" s="114">
        <f t="shared" si="1220"/>
        <v>0</v>
      </c>
      <c r="AG292" s="114">
        <f t="shared" si="1221"/>
        <v>0</v>
      </c>
      <c r="AH292" s="114">
        <f t="shared" si="1222"/>
        <v>0</v>
      </c>
      <c r="AI292" s="114">
        <f t="shared" si="1223"/>
        <v>0</v>
      </c>
      <c r="AJ292" s="114">
        <f t="shared" si="1224"/>
        <v>0</v>
      </c>
      <c r="AK292" s="114">
        <f t="shared" si="1225"/>
        <v>0</v>
      </c>
      <c r="AL292" s="114">
        <f t="shared" si="1226"/>
        <v>0</v>
      </c>
      <c r="AM292" s="114">
        <f t="shared" si="1227"/>
        <v>0</v>
      </c>
      <c r="AN292" s="114">
        <f t="shared" si="1228"/>
        <v>0</v>
      </c>
      <c r="AO292" s="114">
        <f t="shared" si="1229"/>
        <v>0</v>
      </c>
      <c r="AP292" s="114">
        <f t="shared" si="1230"/>
        <v>0</v>
      </c>
      <c r="AQ292" s="114">
        <f t="shared" si="1231"/>
        <v>0</v>
      </c>
      <c r="AR292" s="114">
        <f t="shared" si="1232"/>
        <v>0</v>
      </c>
      <c r="AS292" s="114">
        <f t="shared" si="1233"/>
        <v>0</v>
      </c>
      <c r="AT292" s="114">
        <f t="shared" si="1234"/>
        <v>0</v>
      </c>
      <c r="AU292" s="114">
        <f t="shared" si="1235"/>
        <v>0</v>
      </c>
      <c r="AV292" s="114">
        <f t="shared" si="1236"/>
        <v>0</v>
      </c>
      <c r="AW292" s="114">
        <f t="shared" si="1237"/>
        <v>0</v>
      </c>
      <c r="AX292" s="114">
        <f t="shared" si="1238"/>
        <v>0</v>
      </c>
      <c r="AY292" s="114">
        <f t="shared" si="1239"/>
        <v>0</v>
      </c>
      <c r="AZ292" s="114">
        <f t="shared" si="1240"/>
        <v>0</v>
      </c>
      <c r="BA292" s="114">
        <f t="shared" si="1241"/>
        <v>0</v>
      </c>
      <c r="BB292" s="114">
        <f t="shared" si="1242"/>
        <v>0</v>
      </c>
      <c r="BC292" s="114">
        <f t="shared" si="1243"/>
        <v>0</v>
      </c>
      <c r="BD292" s="114">
        <f t="shared" si="1244"/>
        <v>0</v>
      </c>
      <c r="BE292" s="114">
        <f t="shared" si="1245"/>
        <v>0</v>
      </c>
      <c r="BF292" s="114">
        <f t="shared" si="1246"/>
        <v>0</v>
      </c>
      <c r="BG292" s="114">
        <f t="shared" si="1247"/>
        <v>0</v>
      </c>
      <c r="BH292" s="114">
        <f t="shared" si="1248"/>
        <v>0</v>
      </c>
      <c r="BI292" s="114">
        <f t="shared" si="1249"/>
        <v>0</v>
      </c>
      <c r="BJ292" s="114">
        <f t="shared" si="1250"/>
        <v>0</v>
      </c>
      <c r="BK292" s="114">
        <f t="shared" si="1251"/>
        <v>0</v>
      </c>
      <c r="BL292" s="114">
        <f t="shared" si="1252"/>
        <v>0</v>
      </c>
      <c r="BM292" s="114">
        <f t="shared" si="1253"/>
        <v>0</v>
      </c>
      <c r="BN292" s="114">
        <f t="shared" si="1254"/>
        <v>0</v>
      </c>
      <c r="BO292" s="114">
        <f t="shared" si="1255"/>
        <v>0</v>
      </c>
      <c r="BP292" s="114">
        <f t="shared" si="1256"/>
        <v>0</v>
      </c>
      <c r="BQ292" s="114">
        <f t="shared" si="1257"/>
        <v>0</v>
      </c>
      <c r="BR292" s="114">
        <f t="shared" si="1258"/>
        <v>0</v>
      </c>
      <c r="BS292" s="114">
        <f t="shared" si="1259"/>
        <v>0</v>
      </c>
      <c r="BT292" s="114">
        <f t="shared" si="1260"/>
        <v>0</v>
      </c>
      <c r="BU292" s="114">
        <f t="shared" si="1261"/>
        <v>0</v>
      </c>
      <c r="BV292" s="114">
        <f t="shared" si="1262"/>
        <v>0</v>
      </c>
      <c r="BW292" s="114">
        <f t="shared" si="1263"/>
        <v>0</v>
      </c>
      <c r="BX292" s="114">
        <f t="shared" si="1264"/>
        <v>0</v>
      </c>
      <c r="BY292" s="114">
        <f t="shared" si="1265"/>
        <v>0</v>
      </c>
      <c r="BZ292" s="114">
        <f t="shared" si="1266"/>
        <v>0</v>
      </c>
      <c r="CA292" s="114">
        <f t="shared" si="1267"/>
        <v>0</v>
      </c>
      <c r="CB292" s="114">
        <f t="shared" si="1268"/>
        <v>0</v>
      </c>
      <c r="CC292" s="114">
        <f t="shared" si="1269"/>
        <v>0</v>
      </c>
      <c r="CD292" s="114">
        <f t="shared" si="1270"/>
        <v>0</v>
      </c>
      <c r="CE292" s="114">
        <f t="shared" si="1271"/>
        <v>0</v>
      </c>
      <c r="CF292" s="114">
        <f t="shared" si="1272"/>
        <v>0</v>
      </c>
      <c r="CG292" s="114">
        <f t="shared" si="1273"/>
        <v>0</v>
      </c>
      <c r="CH292" s="114">
        <f t="shared" si="1274"/>
        <v>0</v>
      </c>
      <c r="CI292" s="114">
        <f t="shared" si="1275"/>
        <v>0</v>
      </c>
      <c r="CJ292" s="114">
        <f t="shared" si="1276"/>
        <v>0</v>
      </c>
      <c r="CK292" s="114">
        <f t="shared" si="1277"/>
        <v>0</v>
      </c>
      <c r="CL292" s="114">
        <f t="shared" si="1278"/>
        <v>0</v>
      </c>
      <c r="CM292" s="114">
        <f t="shared" si="1279"/>
        <v>0</v>
      </c>
      <c r="CN292" s="114">
        <f t="shared" si="1280"/>
        <v>0</v>
      </c>
      <c r="CO292" s="114">
        <f t="shared" si="1281"/>
        <v>0</v>
      </c>
      <c r="CP292" s="114">
        <f t="shared" si="1282"/>
        <v>0</v>
      </c>
      <c r="CQ292" s="114">
        <f t="shared" si="1283"/>
        <v>0</v>
      </c>
      <c r="CR292" s="114">
        <f t="shared" si="1284"/>
        <v>0</v>
      </c>
      <c r="CS292" s="114">
        <f t="shared" si="1285"/>
        <v>0</v>
      </c>
      <c r="CT292" s="114">
        <f t="shared" si="1286"/>
        <v>0</v>
      </c>
      <c r="CU292" s="114">
        <f t="shared" si="1287"/>
        <v>0</v>
      </c>
      <c r="CV292" s="114">
        <f t="shared" si="1288"/>
        <v>0</v>
      </c>
      <c r="CW292" s="114">
        <f t="shared" si="1289"/>
        <v>0</v>
      </c>
      <c r="CX292" s="114">
        <f t="shared" si="1290"/>
        <v>0</v>
      </c>
      <c r="CY292" s="114">
        <f t="shared" si="1291"/>
        <v>0</v>
      </c>
      <c r="CZ292" s="114">
        <f t="shared" si="1292"/>
        <v>0</v>
      </c>
      <c r="DA292" s="114">
        <f t="shared" si="1293"/>
        <v>0</v>
      </c>
    </row>
    <row r="293" spans="2:105">
      <c r="B293" s="5"/>
      <c r="M293" s="17"/>
      <c r="O293" s="17"/>
      <c r="Q293" s="17"/>
      <c r="T293" s="163">
        <f>IF(Z293&gt;0,FLOOR(MAX(T$130:T292)+1,1),T292+0.001)</f>
        <v>12.134999999999925</v>
      </c>
      <c r="U293">
        <v>164</v>
      </c>
      <c r="V293" s="110">
        <v>9</v>
      </c>
      <c r="W293" s="110"/>
      <c r="X293" s="110">
        <f t="shared" si="1294"/>
        <v>0</v>
      </c>
      <c r="Y293" s="110">
        <f t="shared" si="1295"/>
        <v>0</v>
      </c>
      <c r="Z293" s="114">
        <f t="shared" si="1296"/>
        <v>0</v>
      </c>
      <c r="AA293" s="114">
        <f t="shared" si="1215"/>
        <v>0</v>
      </c>
      <c r="AB293" s="114">
        <f t="shared" si="1216"/>
        <v>0</v>
      </c>
      <c r="AC293" s="114">
        <f t="shared" si="1217"/>
        <v>0</v>
      </c>
      <c r="AD293" s="114">
        <f t="shared" si="1218"/>
        <v>0</v>
      </c>
      <c r="AE293" s="114">
        <f t="shared" si="1219"/>
        <v>0</v>
      </c>
      <c r="AF293" s="114">
        <f t="shared" si="1220"/>
        <v>0</v>
      </c>
      <c r="AG293" s="114">
        <f t="shared" si="1221"/>
        <v>0</v>
      </c>
      <c r="AH293" s="114">
        <f t="shared" si="1222"/>
        <v>0</v>
      </c>
      <c r="AI293" s="114">
        <f t="shared" si="1223"/>
        <v>0</v>
      </c>
      <c r="AJ293" s="114">
        <f t="shared" si="1224"/>
        <v>0</v>
      </c>
      <c r="AK293" s="114">
        <f t="shared" si="1225"/>
        <v>0</v>
      </c>
      <c r="AL293" s="114">
        <f t="shared" si="1226"/>
        <v>0</v>
      </c>
      <c r="AM293" s="114">
        <f t="shared" si="1227"/>
        <v>0</v>
      </c>
      <c r="AN293" s="114">
        <f t="shared" si="1228"/>
        <v>0</v>
      </c>
      <c r="AO293" s="114">
        <f t="shared" si="1229"/>
        <v>0</v>
      </c>
      <c r="AP293" s="114">
        <f t="shared" si="1230"/>
        <v>0</v>
      </c>
      <c r="AQ293" s="114">
        <f t="shared" si="1231"/>
        <v>0</v>
      </c>
      <c r="AR293" s="114">
        <f t="shared" si="1232"/>
        <v>0</v>
      </c>
      <c r="AS293" s="114">
        <f t="shared" si="1233"/>
        <v>0</v>
      </c>
      <c r="AT293" s="114">
        <f t="shared" si="1234"/>
        <v>0</v>
      </c>
      <c r="AU293" s="114">
        <f t="shared" si="1235"/>
        <v>0</v>
      </c>
      <c r="AV293" s="114">
        <f t="shared" si="1236"/>
        <v>0</v>
      </c>
      <c r="AW293" s="114">
        <f t="shared" si="1237"/>
        <v>0</v>
      </c>
      <c r="AX293" s="114">
        <f t="shared" si="1238"/>
        <v>0</v>
      </c>
      <c r="AY293" s="114">
        <f t="shared" si="1239"/>
        <v>0</v>
      </c>
      <c r="AZ293" s="114">
        <f t="shared" si="1240"/>
        <v>0</v>
      </c>
      <c r="BA293" s="114">
        <f t="shared" si="1241"/>
        <v>0</v>
      </c>
      <c r="BB293" s="114">
        <f t="shared" si="1242"/>
        <v>0</v>
      </c>
      <c r="BC293" s="114">
        <f t="shared" si="1243"/>
        <v>0</v>
      </c>
      <c r="BD293" s="114">
        <f t="shared" si="1244"/>
        <v>0</v>
      </c>
      <c r="BE293" s="114">
        <f t="shared" si="1245"/>
        <v>0</v>
      </c>
      <c r="BF293" s="114">
        <f t="shared" si="1246"/>
        <v>0</v>
      </c>
      <c r="BG293" s="114">
        <f t="shared" si="1247"/>
        <v>0</v>
      </c>
      <c r="BH293" s="114">
        <f t="shared" si="1248"/>
        <v>0</v>
      </c>
      <c r="BI293" s="114">
        <f t="shared" si="1249"/>
        <v>0</v>
      </c>
      <c r="BJ293" s="114">
        <f t="shared" si="1250"/>
        <v>0</v>
      </c>
      <c r="BK293" s="114">
        <f t="shared" si="1251"/>
        <v>0</v>
      </c>
      <c r="BL293" s="114">
        <f t="shared" si="1252"/>
        <v>0</v>
      </c>
      <c r="BM293" s="114">
        <f t="shared" si="1253"/>
        <v>0</v>
      </c>
      <c r="BN293" s="114">
        <f t="shared" si="1254"/>
        <v>0</v>
      </c>
      <c r="BO293" s="114">
        <f t="shared" si="1255"/>
        <v>0</v>
      </c>
      <c r="BP293" s="114">
        <f t="shared" si="1256"/>
        <v>0</v>
      </c>
      <c r="BQ293" s="114">
        <f t="shared" si="1257"/>
        <v>0</v>
      </c>
      <c r="BR293" s="114">
        <f t="shared" si="1258"/>
        <v>0</v>
      </c>
      <c r="BS293" s="114">
        <f t="shared" si="1259"/>
        <v>0</v>
      </c>
      <c r="BT293" s="114">
        <f t="shared" si="1260"/>
        <v>0</v>
      </c>
      <c r="BU293" s="114">
        <f t="shared" si="1261"/>
        <v>0</v>
      </c>
      <c r="BV293" s="114">
        <f t="shared" si="1262"/>
        <v>0</v>
      </c>
      <c r="BW293" s="114">
        <f t="shared" si="1263"/>
        <v>0</v>
      </c>
      <c r="BX293" s="114">
        <f t="shared" si="1264"/>
        <v>0</v>
      </c>
      <c r="BY293" s="114">
        <f t="shared" si="1265"/>
        <v>0</v>
      </c>
      <c r="BZ293" s="114">
        <f t="shared" si="1266"/>
        <v>0</v>
      </c>
      <c r="CA293" s="114">
        <f t="shared" si="1267"/>
        <v>0</v>
      </c>
      <c r="CB293" s="114">
        <f t="shared" si="1268"/>
        <v>0</v>
      </c>
      <c r="CC293" s="114">
        <f t="shared" si="1269"/>
        <v>0</v>
      </c>
      <c r="CD293" s="114">
        <f t="shared" si="1270"/>
        <v>0</v>
      </c>
      <c r="CE293" s="114">
        <f t="shared" si="1271"/>
        <v>0</v>
      </c>
      <c r="CF293" s="114">
        <f t="shared" si="1272"/>
        <v>0</v>
      </c>
      <c r="CG293" s="114">
        <f t="shared" si="1273"/>
        <v>0</v>
      </c>
      <c r="CH293" s="114">
        <f t="shared" si="1274"/>
        <v>0</v>
      </c>
      <c r="CI293" s="114">
        <f t="shared" si="1275"/>
        <v>0</v>
      </c>
      <c r="CJ293" s="114">
        <f t="shared" si="1276"/>
        <v>0</v>
      </c>
      <c r="CK293" s="114">
        <f t="shared" si="1277"/>
        <v>0</v>
      </c>
      <c r="CL293" s="114">
        <f t="shared" si="1278"/>
        <v>0</v>
      </c>
      <c r="CM293" s="114">
        <f t="shared" si="1279"/>
        <v>0</v>
      </c>
      <c r="CN293" s="114">
        <f t="shared" si="1280"/>
        <v>0</v>
      </c>
      <c r="CO293" s="114">
        <f t="shared" si="1281"/>
        <v>0</v>
      </c>
      <c r="CP293" s="114">
        <f t="shared" si="1282"/>
        <v>0</v>
      </c>
      <c r="CQ293" s="114">
        <f t="shared" si="1283"/>
        <v>0</v>
      </c>
      <c r="CR293" s="114">
        <f t="shared" si="1284"/>
        <v>0</v>
      </c>
      <c r="CS293" s="114">
        <f t="shared" si="1285"/>
        <v>0</v>
      </c>
      <c r="CT293" s="114">
        <f t="shared" si="1286"/>
        <v>0</v>
      </c>
      <c r="CU293" s="114">
        <f t="shared" si="1287"/>
        <v>0</v>
      </c>
      <c r="CV293" s="114">
        <f t="shared" si="1288"/>
        <v>0</v>
      </c>
      <c r="CW293" s="114">
        <f t="shared" si="1289"/>
        <v>0</v>
      </c>
      <c r="CX293" s="114">
        <f t="shared" si="1290"/>
        <v>0</v>
      </c>
      <c r="CY293" s="114">
        <f t="shared" si="1291"/>
        <v>0</v>
      </c>
      <c r="CZ293" s="114">
        <f t="shared" si="1292"/>
        <v>0</v>
      </c>
      <c r="DA293" s="114">
        <f t="shared" si="1293"/>
        <v>0</v>
      </c>
    </row>
    <row r="294" spans="2:105">
      <c r="B294" s="5"/>
      <c r="M294" s="17"/>
      <c r="O294" s="17"/>
      <c r="Q294" s="17"/>
      <c r="T294" s="163">
        <f>IF(Z294&gt;0,FLOOR(MAX(T$130:T293)+1,1),T293+0.001)</f>
        <v>12.135999999999925</v>
      </c>
      <c r="U294">
        <v>165</v>
      </c>
      <c r="V294" s="110">
        <v>9</v>
      </c>
      <c r="W294" s="110"/>
      <c r="X294" s="110">
        <f t="shared" si="1294"/>
        <v>0</v>
      </c>
      <c r="Y294" s="110">
        <f t="shared" si="1295"/>
        <v>0</v>
      </c>
      <c r="Z294" s="114">
        <f t="shared" si="1296"/>
        <v>0</v>
      </c>
      <c r="AA294" s="114">
        <f t="shared" si="1215"/>
        <v>0</v>
      </c>
      <c r="AB294" s="114">
        <f t="shared" si="1216"/>
        <v>0</v>
      </c>
      <c r="AC294" s="114">
        <f t="shared" si="1217"/>
        <v>0</v>
      </c>
      <c r="AD294" s="114">
        <f t="shared" si="1218"/>
        <v>0</v>
      </c>
      <c r="AE294" s="114">
        <f t="shared" si="1219"/>
        <v>0</v>
      </c>
      <c r="AF294" s="114">
        <f t="shared" si="1220"/>
        <v>0</v>
      </c>
      <c r="AG294" s="114">
        <f t="shared" si="1221"/>
        <v>0</v>
      </c>
      <c r="AH294" s="114">
        <f t="shared" si="1222"/>
        <v>0</v>
      </c>
      <c r="AI294" s="114">
        <f t="shared" si="1223"/>
        <v>0</v>
      </c>
      <c r="AJ294" s="114">
        <f t="shared" si="1224"/>
        <v>0</v>
      </c>
      <c r="AK294" s="114">
        <f t="shared" si="1225"/>
        <v>0</v>
      </c>
      <c r="AL294" s="114">
        <f t="shared" si="1226"/>
        <v>0</v>
      </c>
      <c r="AM294" s="114">
        <f t="shared" si="1227"/>
        <v>0</v>
      </c>
      <c r="AN294" s="114">
        <f t="shared" si="1228"/>
        <v>0</v>
      </c>
      <c r="AO294" s="114">
        <f t="shared" si="1229"/>
        <v>0</v>
      </c>
      <c r="AP294" s="114">
        <f t="shared" si="1230"/>
        <v>0</v>
      </c>
      <c r="AQ294" s="114">
        <f t="shared" si="1231"/>
        <v>0</v>
      </c>
      <c r="AR294" s="114">
        <f t="shared" si="1232"/>
        <v>0</v>
      </c>
      <c r="AS294" s="114">
        <f t="shared" si="1233"/>
        <v>0</v>
      </c>
      <c r="AT294" s="114">
        <f t="shared" si="1234"/>
        <v>0</v>
      </c>
      <c r="AU294" s="114">
        <f t="shared" si="1235"/>
        <v>0</v>
      </c>
      <c r="AV294" s="114">
        <f t="shared" si="1236"/>
        <v>0</v>
      </c>
      <c r="AW294" s="114">
        <f t="shared" si="1237"/>
        <v>0</v>
      </c>
      <c r="AX294" s="114">
        <f t="shared" si="1238"/>
        <v>0</v>
      </c>
      <c r="AY294" s="114">
        <f t="shared" si="1239"/>
        <v>0</v>
      </c>
      <c r="AZ294" s="114">
        <f t="shared" si="1240"/>
        <v>0</v>
      </c>
      <c r="BA294" s="114">
        <f t="shared" si="1241"/>
        <v>0</v>
      </c>
      <c r="BB294" s="114">
        <f t="shared" si="1242"/>
        <v>0</v>
      </c>
      <c r="BC294" s="114">
        <f t="shared" si="1243"/>
        <v>0</v>
      </c>
      <c r="BD294" s="114">
        <f t="shared" si="1244"/>
        <v>0</v>
      </c>
      <c r="BE294" s="114">
        <f t="shared" si="1245"/>
        <v>0</v>
      </c>
      <c r="BF294" s="114">
        <f t="shared" si="1246"/>
        <v>0</v>
      </c>
      <c r="BG294" s="114">
        <f t="shared" si="1247"/>
        <v>0</v>
      </c>
      <c r="BH294" s="114">
        <f t="shared" si="1248"/>
        <v>0</v>
      </c>
      <c r="BI294" s="114">
        <f t="shared" si="1249"/>
        <v>0</v>
      </c>
      <c r="BJ294" s="114">
        <f t="shared" si="1250"/>
        <v>0</v>
      </c>
      <c r="BK294" s="114">
        <f t="shared" si="1251"/>
        <v>0</v>
      </c>
      <c r="BL294" s="114">
        <f t="shared" si="1252"/>
        <v>0</v>
      </c>
      <c r="BM294" s="114">
        <f t="shared" si="1253"/>
        <v>0</v>
      </c>
      <c r="BN294" s="114">
        <f t="shared" si="1254"/>
        <v>0</v>
      </c>
      <c r="BO294" s="114">
        <f t="shared" si="1255"/>
        <v>0</v>
      </c>
      <c r="BP294" s="114">
        <f t="shared" si="1256"/>
        <v>0</v>
      </c>
      <c r="BQ294" s="114">
        <f t="shared" si="1257"/>
        <v>0</v>
      </c>
      <c r="BR294" s="114">
        <f t="shared" si="1258"/>
        <v>0</v>
      </c>
      <c r="BS294" s="114">
        <f t="shared" si="1259"/>
        <v>0</v>
      </c>
      <c r="BT294" s="114">
        <f t="shared" si="1260"/>
        <v>0</v>
      </c>
      <c r="BU294" s="114">
        <f t="shared" si="1261"/>
        <v>0</v>
      </c>
      <c r="BV294" s="114">
        <f t="shared" si="1262"/>
        <v>0</v>
      </c>
      <c r="BW294" s="114">
        <f t="shared" si="1263"/>
        <v>0</v>
      </c>
      <c r="BX294" s="114">
        <f t="shared" si="1264"/>
        <v>0</v>
      </c>
      <c r="BY294" s="114">
        <f t="shared" si="1265"/>
        <v>0</v>
      </c>
      <c r="BZ294" s="114">
        <f t="shared" si="1266"/>
        <v>0</v>
      </c>
      <c r="CA294" s="114">
        <f t="shared" si="1267"/>
        <v>0</v>
      </c>
      <c r="CB294" s="114">
        <f t="shared" si="1268"/>
        <v>0</v>
      </c>
      <c r="CC294" s="114">
        <f t="shared" si="1269"/>
        <v>0</v>
      </c>
      <c r="CD294" s="114">
        <f t="shared" si="1270"/>
        <v>0</v>
      </c>
      <c r="CE294" s="114">
        <f t="shared" si="1271"/>
        <v>0</v>
      </c>
      <c r="CF294" s="114">
        <f t="shared" si="1272"/>
        <v>0</v>
      </c>
      <c r="CG294" s="114">
        <f t="shared" si="1273"/>
        <v>0</v>
      </c>
      <c r="CH294" s="114">
        <f t="shared" si="1274"/>
        <v>0</v>
      </c>
      <c r="CI294" s="114">
        <f t="shared" si="1275"/>
        <v>0</v>
      </c>
      <c r="CJ294" s="114">
        <f t="shared" si="1276"/>
        <v>0</v>
      </c>
      <c r="CK294" s="114">
        <f t="shared" si="1277"/>
        <v>0</v>
      </c>
      <c r="CL294" s="114">
        <f t="shared" si="1278"/>
        <v>0</v>
      </c>
      <c r="CM294" s="114">
        <f t="shared" si="1279"/>
        <v>0</v>
      </c>
      <c r="CN294" s="114">
        <f t="shared" si="1280"/>
        <v>0</v>
      </c>
      <c r="CO294" s="114">
        <f t="shared" si="1281"/>
        <v>0</v>
      </c>
      <c r="CP294" s="114">
        <f t="shared" si="1282"/>
        <v>0</v>
      </c>
      <c r="CQ294" s="114">
        <f t="shared" si="1283"/>
        <v>0</v>
      </c>
      <c r="CR294" s="114">
        <f t="shared" si="1284"/>
        <v>0</v>
      </c>
      <c r="CS294" s="114">
        <f t="shared" si="1285"/>
        <v>0</v>
      </c>
      <c r="CT294" s="114">
        <f t="shared" si="1286"/>
        <v>0</v>
      </c>
      <c r="CU294" s="114">
        <f t="shared" si="1287"/>
        <v>0</v>
      </c>
      <c r="CV294" s="114">
        <f t="shared" si="1288"/>
        <v>0</v>
      </c>
      <c r="CW294" s="114">
        <f t="shared" si="1289"/>
        <v>0</v>
      </c>
      <c r="CX294" s="114">
        <f t="shared" si="1290"/>
        <v>0</v>
      </c>
      <c r="CY294" s="114">
        <f t="shared" si="1291"/>
        <v>0</v>
      </c>
      <c r="CZ294" s="114">
        <f t="shared" si="1292"/>
        <v>0</v>
      </c>
      <c r="DA294" s="114">
        <f t="shared" si="1293"/>
        <v>0</v>
      </c>
    </row>
    <row r="295" spans="2:105">
      <c r="B295" s="5"/>
      <c r="M295" s="17"/>
      <c r="O295" s="17"/>
      <c r="Q295" s="17"/>
      <c r="T295" s="163">
        <f>IF(Z295&gt;0,FLOOR(MAX(T$130:T294)+1,1),T294+0.001)</f>
        <v>12.136999999999924</v>
      </c>
      <c r="U295">
        <v>166</v>
      </c>
      <c r="V295" s="110">
        <v>9</v>
      </c>
      <c r="W295" s="110"/>
      <c r="X295" s="110">
        <f t="shared" si="1294"/>
        <v>0</v>
      </c>
      <c r="Y295" s="110">
        <f t="shared" si="1295"/>
        <v>0</v>
      </c>
      <c r="Z295" s="114">
        <f t="shared" si="1296"/>
        <v>0</v>
      </c>
      <c r="AA295" s="114">
        <f t="shared" si="1215"/>
        <v>0</v>
      </c>
      <c r="AB295" s="114">
        <f t="shared" si="1216"/>
        <v>0</v>
      </c>
      <c r="AC295" s="114">
        <f t="shared" si="1217"/>
        <v>0</v>
      </c>
      <c r="AD295" s="114">
        <f t="shared" si="1218"/>
        <v>0</v>
      </c>
      <c r="AE295" s="114">
        <f t="shared" si="1219"/>
        <v>0</v>
      </c>
      <c r="AF295" s="114">
        <f t="shared" si="1220"/>
        <v>0</v>
      </c>
      <c r="AG295" s="114">
        <f t="shared" si="1221"/>
        <v>0</v>
      </c>
      <c r="AH295" s="114">
        <f t="shared" si="1222"/>
        <v>0</v>
      </c>
      <c r="AI295" s="114">
        <f t="shared" si="1223"/>
        <v>0</v>
      </c>
      <c r="AJ295" s="114">
        <f t="shared" si="1224"/>
        <v>0</v>
      </c>
      <c r="AK295" s="114">
        <f t="shared" si="1225"/>
        <v>0</v>
      </c>
      <c r="AL295" s="114">
        <f t="shared" si="1226"/>
        <v>0</v>
      </c>
      <c r="AM295" s="114">
        <f t="shared" si="1227"/>
        <v>0</v>
      </c>
      <c r="AN295" s="114">
        <f t="shared" si="1228"/>
        <v>0</v>
      </c>
      <c r="AO295" s="114">
        <f t="shared" si="1229"/>
        <v>0</v>
      </c>
      <c r="AP295" s="114">
        <f t="shared" si="1230"/>
        <v>0</v>
      </c>
      <c r="AQ295" s="114">
        <f t="shared" si="1231"/>
        <v>0</v>
      </c>
      <c r="AR295" s="114">
        <f t="shared" si="1232"/>
        <v>0</v>
      </c>
      <c r="AS295" s="114">
        <f t="shared" si="1233"/>
        <v>0</v>
      </c>
      <c r="AT295" s="114">
        <f t="shared" si="1234"/>
        <v>0</v>
      </c>
      <c r="AU295" s="114">
        <f t="shared" si="1235"/>
        <v>0</v>
      </c>
      <c r="AV295" s="114">
        <f t="shared" si="1236"/>
        <v>0</v>
      </c>
      <c r="AW295" s="114">
        <f t="shared" si="1237"/>
        <v>0</v>
      </c>
      <c r="AX295" s="114">
        <f t="shared" si="1238"/>
        <v>0</v>
      </c>
      <c r="AY295" s="114">
        <f t="shared" si="1239"/>
        <v>0</v>
      </c>
      <c r="AZ295" s="114">
        <f t="shared" si="1240"/>
        <v>0</v>
      </c>
      <c r="BA295" s="114">
        <f t="shared" si="1241"/>
        <v>0</v>
      </c>
      <c r="BB295" s="114">
        <f t="shared" si="1242"/>
        <v>0</v>
      </c>
      <c r="BC295" s="114">
        <f t="shared" si="1243"/>
        <v>0</v>
      </c>
      <c r="BD295" s="114">
        <f t="shared" si="1244"/>
        <v>0</v>
      </c>
      <c r="BE295" s="114">
        <f t="shared" si="1245"/>
        <v>0</v>
      </c>
      <c r="BF295" s="114">
        <f t="shared" si="1246"/>
        <v>0</v>
      </c>
      <c r="BG295" s="114">
        <f t="shared" si="1247"/>
        <v>0</v>
      </c>
      <c r="BH295" s="114">
        <f t="shared" si="1248"/>
        <v>0</v>
      </c>
      <c r="BI295" s="114">
        <f t="shared" si="1249"/>
        <v>0</v>
      </c>
      <c r="BJ295" s="114">
        <f t="shared" si="1250"/>
        <v>0</v>
      </c>
      <c r="BK295" s="114">
        <f t="shared" si="1251"/>
        <v>0</v>
      </c>
      <c r="BL295" s="114">
        <f t="shared" si="1252"/>
        <v>0</v>
      </c>
      <c r="BM295" s="114">
        <f t="shared" si="1253"/>
        <v>0</v>
      </c>
      <c r="BN295" s="114">
        <f t="shared" si="1254"/>
        <v>0</v>
      </c>
      <c r="BO295" s="114">
        <f t="shared" si="1255"/>
        <v>0</v>
      </c>
      <c r="BP295" s="114">
        <f t="shared" si="1256"/>
        <v>0</v>
      </c>
      <c r="BQ295" s="114">
        <f t="shared" si="1257"/>
        <v>0</v>
      </c>
      <c r="BR295" s="114">
        <f t="shared" si="1258"/>
        <v>0</v>
      </c>
      <c r="BS295" s="114">
        <f t="shared" si="1259"/>
        <v>0</v>
      </c>
      <c r="BT295" s="114">
        <f t="shared" si="1260"/>
        <v>0</v>
      </c>
      <c r="BU295" s="114">
        <f t="shared" si="1261"/>
        <v>0</v>
      </c>
      <c r="BV295" s="114">
        <f t="shared" si="1262"/>
        <v>0</v>
      </c>
      <c r="BW295" s="114">
        <f t="shared" si="1263"/>
        <v>0</v>
      </c>
      <c r="BX295" s="114">
        <f t="shared" si="1264"/>
        <v>0</v>
      </c>
      <c r="BY295" s="114">
        <f t="shared" si="1265"/>
        <v>0</v>
      </c>
      <c r="BZ295" s="114">
        <f t="shared" si="1266"/>
        <v>0</v>
      </c>
      <c r="CA295" s="114">
        <f t="shared" si="1267"/>
        <v>0</v>
      </c>
      <c r="CB295" s="114">
        <f t="shared" si="1268"/>
        <v>0</v>
      </c>
      <c r="CC295" s="114">
        <f t="shared" si="1269"/>
        <v>0</v>
      </c>
      <c r="CD295" s="114">
        <f t="shared" si="1270"/>
        <v>0</v>
      </c>
      <c r="CE295" s="114">
        <f t="shared" si="1271"/>
        <v>0</v>
      </c>
      <c r="CF295" s="114">
        <f t="shared" si="1272"/>
        <v>0</v>
      </c>
      <c r="CG295" s="114">
        <f t="shared" si="1273"/>
        <v>0</v>
      </c>
      <c r="CH295" s="114">
        <f t="shared" si="1274"/>
        <v>0</v>
      </c>
      <c r="CI295" s="114">
        <f t="shared" si="1275"/>
        <v>0</v>
      </c>
      <c r="CJ295" s="114">
        <f t="shared" si="1276"/>
        <v>0</v>
      </c>
      <c r="CK295" s="114">
        <f t="shared" si="1277"/>
        <v>0</v>
      </c>
      <c r="CL295" s="114">
        <f t="shared" si="1278"/>
        <v>0</v>
      </c>
      <c r="CM295" s="114">
        <f t="shared" si="1279"/>
        <v>0</v>
      </c>
      <c r="CN295" s="114">
        <f t="shared" si="1280"/>
        <v>0</v>
      </c>
      <c r="CO295" s="114">
        <f t="shared" si="1281"/>
        <v>0</v>
      </c>
      <c r="CP295" s="114">
        <f t="shared" si="1282"/>
        <v>0</v>
      </c>
      <c r="CQ295" s="114">
        <f t="shared" si="1283"/>
        <v>0</v>
      </c>
      <c r="CR295" s="114">
        <f t="shared" si="1284"/>
        <v>0</v>
      </c>
      <c r="CS295" s="114">
        <f t="shared" si="1285"/>
        <v>0</v>
      </c>
      <c r="CT295" s="114">
        <f t="shared" si="1286"/>
        <v>0</v>
      </c>
      <c r="CU295" s="114">
        <f t="shared" si="1287"/>
        <v>0</v>
      </c>
      <c r="CV295" s="114">
        <f t="shared" si="1288"/>
        <v>0</v>
      </c>
      <c r="CW295" s="114">
        <f t="shared" si="1289"/>
        <v>0</v>
      </c>
      <c r="CX295" s="114">
        <f t="shared" si="1290"/>
        <v>0</v>
      </c>
      <c r="CY295" s="114">
        <f t="shared" si="1291"/>
        <v>0</v>
      </c>
      <c r="CZ295" s="114">
        <f t="shared" si="1292"/>
        <v>0</v>
      </c>
      <c r="DA295" s="114">
        <f t="shared" si="1293"/>
        <v>0</v>
      </c>
    </row>
    <row r="296" spans="2:105">
      <c r="B296" s="5"/>
      <c r="M296" s="17"/>
      <c r="O296" s="17"/>
      <c r="Q296" s="17"/>
      <c r="T296" s="163">
        <f>IF(Z296&gt;0,FLOOR(MAX(T$130:T295)+1,1),T295+0.001)</f>
        <v>12.137999999999924</v>
      </c>
      <c r="U296">
        <v>167</v>
      </c>
      <c r="V296" s="110">
        <v>9</v>
      </c>
      <c r="W296" s="110"/>
      <c r="X296" s="110">
        <f t="shared" si="1294"/>
        <v>0</v>
      </c>
      <c r="Y296" s="110">
        <f t="shared" si="1295"/>
        <v>0</v>
      </c>
      <c r="Z296" s="114">
        <f t="shared" si="1296"/>
        <v>0</v>
      </c>
      <c r="AA296" s="114">
        <f t="shared" si="1215"/>
        <v>0</v>
      </c>
      <c r="AB296" s="114">
        <f t="shared" si="1216"/>
        <v>0</v>
      </c>
      <c r="AC296" s="114">
        <f t="shared" si="1217"/>
        <v>0</v>
      </c>
      <c r="AD296" s="114">
        <f t="shared" si="1218"/>
        <v>0</v>
      </c>
      <c r="AE296" s="114">
        <f t="shared" si="1219"/>
        <v>0</v>
      </c>
      <c r="AF296" s="114">
        <f t="shared" si="1220"/>
        <v>0</v>
      </c>
      <c r="AG296" s="114">
        <f t="shared" si="1221"/>
        <v>0</v>
      </c>
      <c r="AH296" s="114">
        <f t="shared" si="1222"/>
        <v>0</v>
      </c>
      <c r="AI296" s="114">
        <f t="shared" si="1223"/>
        <v>0</v>
      </c>
      <c r="AJ296" s="114">
        <f t="shared" si="1224"/>
        <v>0</v>
      </c>
      <c r="AK296" s="114">
        <f t="shared" si="1225"/>
        <v>0</v>
      </c>
      <c r="AL296" s="114">
        <f t="shared" si="1226"/>
        <v>0</v>
      </c>
      <c r="AM296" s="114">
        <f t="shared" si="1227"/>
        <v>0</v>
      </c>
      <c r="AN296" s="114">
        <f t="shared" si="1228"/>
        <v>0</v>
      </c>
      <c r="AO296" s="114">
        <f t="shared" si="1229"/>
        <v>0</v>
      </c>
      <c r="AP296" s="114">
        <f t="shared" si="1230"/>
        <v>0</v>
      </c>
      <c r="AQ296" s="114">
        <f t="shared" si="1231"/>
        <v>0</v>
      </c>
      <c r="AR296" s="114">
        <f t="shared" si="1232"/>
        <v>0</v>
      </c>
      <c r="AS296" s="114">
        <f t="shared" si="1233"/>
        <v>0</v>
      </c>
      <c r="AT296" s="114">
        <f t="shared" si="1234"/>
        <v>0</v>
      </c>
      <c r="AU296" s="114">
        <f t="shared" si="1235"/>
        <v>0</v>
      </c>
      <c r="AV296" s="114">
        <f t="shared" si="1236"/>
        <v>0</v>
      </c>
      <c r="AW296" s="114">
        <f t="shared" si="1237"/>
        <v>0</v>
      </c>
      <c r="AX296" s="114">
        <f t="shared" si="1238"/>
        <v>0</v>
      </c>
      <c r="AY296" s="114">
        <f t="shared" si="1239"/>
        <v>0</v>
      </c>
      <c r="AZ296" s="114">
        <f t="shared" si="1240"/>
        <v>0</v>
      </c>
      <c r="BA296" s="114">
        <f t="shared" si="1241"/>
        <v>0</v>
      </c>
      <c r="BB296" s="114">
        <f t="shared" si="1242"/>
        <v>0</v>
      </c>
      <c r="BC296" s="114">
        <f t="shared" si="1243"/>
        <v>0</v>
      </c>
      <c r="BD296" s="114">
        <f t="shared" si="1244"/>
        <v>0</v>
      </c>
      <c r="BE296" s="114">
        <f t="shared" si="1245"/>
        <v>0</v>
      </c>
      <c r="BF296" s="114">
        <f t="shared" si="1246"/>
        <v>0</v>
      </c>
      <c r="BG296" s="114">
        <f t="shared" si="1247"/>
        <v>0</v>
      </c>
      <c r="BH296" s="114">
        <f t="shared" si="1248"/>
        <v>0</v>
      </c>
      <c r="BI296" s="114">
        <f t="shared" si="1249"/>
        <v>0</v>
      </c>
      <c r="BJ296" s="114">
        <f t="shared" si="1250"/>
        <v>0</v>
      </c>
      <c r="BK296" s="114">
        <f t="shared" si="1251"/>
        <v>0</v>
      </c>
      <c r="BL296" s="114">
        <f t="shared" si="1252"/>
        <v>0</v>
      </c>
      <c r="BM296" s="114">
        <f t="shared" si="1253"/>
        <v>0</v>
      </c>
      <c r="BN296" s="114">
        <f t="shared" si="1254"/>
        <v>0</v>
      </c>
      <c r="BO296" s="114">
        <f t="shared" si="1255"/>
        <v>0</v>
      </c>
      <c r="BP296" s="114">
        <f t="shared" si="1256"/>
        <v>0</v>
      </c>
      <c r="BQ296" s="114">
        <f t="shared" si="1257"/>
        <v>0</v>
      </c>
      <c r="BR296" s="114">
        <f t="shared" si="1258"/>
        <v>0</v>
      </c>
      <c r="BS296" s="114">
        <f t="shared" si="1259"/>
        <v>0</v>
      </c>
      <c r="BT296" s="114">
        <f t="shared" si="1260"/>
        <v>0</v>
      </c>
      <c r="BU296" s="114">
        <f t="shared" si="1261"/>
        <v>0</v>
      </c>
      <c r="BV296" s="114">
        <f t="shared" si="1262"/>
        <v>0</v>
      </c>
      <c r="BW296" s="114">
        <f t="shared" si="1263"/>
        <v>0</v>
      </c>
      <c r="BX296" s="114">
        <f t="shared" si="1264"/>
        <v>0</v>
      </c>
      <c r="BY296" s="114">
        <f t="shared" si="1265"/>
        <v>0</v>
      </c>
      <c r="BZ296" s="114">
        <f t="shared" si="1266"/>
        <v>0</v>
      </c>
      <c r="CA296" s="114">
        <f t="shared" si="1267"/>
        <v>0</v>
      </c>
      <c r="CB296" s="114">
        <f t="shared" si="1268"/>
        <v>0</v>
      </c>
      <c r="CC296" s="114">
        <f t="shared" si="1269"/>
        <v>0</v>
      </c>
      <c r="CD296" s="114">
        <f t="shared" si="1270"/>
        <v>0</v>
      </c>
      <c r="CE296" s="114">
        <f t="shared" si="1271"/>
        <v>0</v>
      </c>
      <c r="CF296" s="114">
        <f t="shared" si="1272"/>
        <v>0</v>
      </c>
      <c r="CG296" s="114">
        <f t="shared" si="1273"/>
        <v>0</v>
      </c>
      <c r="CH296" s="114">
        <f t="shared" si="1274"/>
        <v>0</v>
      </c>
      <c r="CI296" s="114">
        <f t="shared" si="1275"/>
        <v>0</v>
      </c>
      <c r="CJ296" s="114">
        <f t="shared" si="1276"/>
        <v>0</v>
      </c>
      <c r="CK296" s="114">
        <f t="shared" si="1277"/>
        <v>0</v>
      </c>
      <c r="CL296" s="114">
        <f t="shared" si="1278"/>
        <v>0</v>
      </c>
      <c r="CM296" s="114">
        <f t="shared" si="1279"/>
        <v>0</v>
      </c>
      <c r="CN296" s="114">
        <f t="shared" si="1280"/>
        <v>0</v>
      </c>
      <c r="CO296" s="114">
        <f t="shared" si="1281"/>
        <v>0</v>
      </c>
      <c r="CP296" s="114">
        <f t="shared" si="1282"/>
        <v>0</v>
      </c>
      <c r="CQ296" s="114">
        <f t="shared" si="1283"/>
        <v>0</v>
      </c>
      <c r="CR296" s="114">
        <f t="shared" si="1284"/>
        <v>0</v>
      </c>
      <c r="CS296" s="114">
        <f t="shared" si="1285"/>
        <v>0</v>
      </c>
      <c r="CT296" s="114">
        <f t="shared" si="1286"/>
        <v>0</v>
      </c>
      <c r="CU296" s="114">
        <f t="shared" si="1287"/>
        <v>0</v>
      </c>
      <c r="CV296" s="114">
        <f t="shared" si="1288"/>
        <v>0</v>
      </c>
      <c r="CW296" s="114">
        <f t="shared" si="1289"/>
        <v>0</v>
      </c>
      <c r="CX296" s="114">
        <f t="shared" si="1290"/>
        <v>0</v>
      </c>
      <c r="CY296" s="114">
        <f t="shared" si="1291"/>
        <v>0</v>
      </c>
      <c r="CZ296" s="114">
        <f t="shared" si="1292"/>
        <v>0</v>
      </c>
      <c r="DA296" s="114">
        <f t="shared" si="1293"/>
        <v>0</v>
      </c>
    </row>
    <row r="297" spans="2:105">
      <c r="B297" s="5"/>
      <c r="M297" s="17"/>
      <c r="O297" s="17"/>
      <c r="Q297" s="17"/>
      <c r="T297" s="163">
        <f>IF(Z297&gt;0,FLOOR(MAX(T$130:T296)+1,1),T296+0.001)</f>
        <v>12.138999999999923</v>
      </c>
      <c r="U297">
        <v>168</v>
      </c>
      <c r="V297" s="110">
        <v>9</v>
      </c>
      <c r="W297" s="110"/>
      <c r="X297" s="110">
        <f t="shared" si="1294"/>
        <v>0</v>
      </c>
      <c r="Y297" s="110">
        <f t="shared" si="1295"/>
        <v>0</v>
      </c>
      <c r="Z297" s="114">
        <f t="shared" si="1296"/>
        <v>0</v>
      </c>
      <c r="AA297" s="114">
        <f t="shared" si="1215"/>
        <v>0</v>
      </c>
      <c r="AB297" s="114">
        <f t="shared" si="1216"/>
        <v>0</v>
      </c>
      <c r="AC297" s="114">
        <f t="shared" si="1217"/>
        <v>0</v>
      </c>
      <c r="AD297" s="114">
        <f t="shared" si="1218"/>
        <v>0</v>
      </c>
      <c r="AE297" s="114">
        <f t="shared" si="1219"/>
        <v>0</v>
      </c>
      <c r="AF297" s="114">
        <f t="shared" si="1220"/>
        <v>0</v>
      </c>
      <c r="AG297" s="114">
        <f t="shared" si="1221"/>
        <v>0</v>
      </c>
      <c r="AH297" s="114">
        <f t="shared" si="1222"/>
        <v>0</v>
      </c>
      <c r="AI297" s="114">
        <f t="shared" si="1223"/>
        <v>0</v>
      </c>
      <c r="AJ297" s="114">
        <f t="shared" si="1224"/>
        <v>0</v>
      </c>
      <c r="AK297" s="114">
        <f t="shared" si="1225"/>
        <v>0</v>
      </c>
      <c r="AL297" s="114">
        <f t="shared" si="1226"/>
        <v>0</v>
      </c>
      <c r="AM297" s="114">
        <f t="shared" si="1227"/>
        <v>0</v>
      </c>
      <c r="AN297" s="114">
        <f t="shared" si="1228"/>
        <v>0</v>
      </c>
      <c r="AO297" s="114">
        <f t="shared" si="1229"/>
        <v>0</v>
      </c>
      <c r="AP297" s="114">
        <f t="shared" si="1230"/>
        <v>0</v>
      </c>
      <c r="AQ297" s="114">
        <f t="shared" si="1231"/>
        <v>0</v>
      </c>
      <c r="AR297" s="114">
        <f t="shared" si="1232"/>
        <v>0</v>
      </c>
      <c r="AS297" s="114">
        <f t="shared" si="1233"/>
        <v>0</v>
      </c>
      <c r="AT297" s="114">
        <f t="shared" si="1234"/>
        <v>0</v>
      </c>
      <c r="AU297" s="114">
        <f t="shared" si="1235"/>
        <v>0</v>
      </c>
      <c r="AV297" s="114">
        <f t="shared" si="1236"/>
        <v>0</v>
      </c>
      <c r="AW297" s="114">
        <f t="shared" si="1237"/>
        <v>0</v>
      </c>
      <c r="AX297" s="114">
        <f t="shared" si="1238"/>
        <v>0</v>
      </c>
      <c r="AY297" s="114">
        <f t="shared" si="1239"/>
        <v>0</v>
      </c>
      <c r="AZ297" s="114">
        <f t="shared" si="1240"/>
        <v>0</v>
      </c>
      <c r="BA297" s="114">
        <f t="shared" si="1241"/>
        <v>0</v>
      </c>
      <c r="BB297" s="114">
        <f t="shared" si="1242"/>
        <v>0</v>
      </c>
      <c r="BC297" s="114">
        <f t="shared" si="1243"/>
        <v>0</v>
      </c>
      <c r="BD297" s="114">
        <f t="shared" si="1244"/>
        <v>0</v>
      </c>
      <c r="BE297" s="114">
        <f t="shared" si="1245"/>
        <v>0</v>
      </c>
      <c r="BF297" s="114">
        <f t="shared" si="1246"/>
        <v>0</v>
      </c>
      <c r="BG297" s="114">
        <f t="shared" si="1247"/>
        <v>0</v>
      </c>
      <c r="BH297" s="114">
        <f t="shared" si="1248"/>
        <v>0</v>
      </c>
      <c r="BI297" s="114">
        <f t="shared" si="1249"/>
        <v>0</v>
      </c>
      <c r="BJ297" s="114">
        <f t="shared" si="1250"/>
        <v>0</v>
      </c>
      <c r="BK297" s="114">
        <f t="shared" si="1251"/>
        <v>0</v>
      </c>
      <c r="BL297" s="114">
        <f t="shared" si="1252"/>
        <v>0</v>
      </c>
      <c r="BM297" s="114">
        <f t="shared" si="1253"/>
        <v>0</v>
      </c>
      <c r="BN297" s="114">
        <f t="shared" si="1254"/>
        <v>0</v>
      </c>
      <c r="BO297" s="114">
        <f t="shared" si="1255"/>
        <v>0</v>
      </c>
      <c r="BP297" s="114">
        <f t="shared" si="1256"/>
        <v>0</v>
      </c>
      <c r="BQ297" s="114">
        <f t="shared" si="1257"/>
        <v>0</v>
      </c>
      <c r="BR297" s="114">
        <f t="shared" si="1258"/>
        <v>0</v>
      </c>
      <c r="BS297" s="114">
        <f t="shared" si="1259"/>
        <v>0</v>
      </c>
      <c r="BT297" s="114">
        <f t="shared" si="1260"/>
        <v>0</v>
      </c>
      <c r="BU297" s="114">
        <f t="shared" si="1261"/>
        <v>0</v>
      </c>
      <c r="BV297" s="114">
        <f t="shared" si="1262"/>
        <v>0</v>
      </c>
      <c r="BW297" s="114">
        <f t="shared" si="1263"/>
        <v>0</v>
      </c>
      <c r="BX297" s="114">
        <f t="shared" si="1264"/>
        <v>0</v>
      </c>
      <c r="BY297" s="114">
        <f t="shared" si="1265"/>
        <v>0</v>
      </c>
      <c r="BZ297" s="114">
        <f t="shared" si="1266"/>
        <v>0</v>
      </c>
      <c r="CA297" s="114">
        <f t="shared" si="1267"/>
        <v>0</v>
      </c>
      <c r="CB297" s="114">
        <f t="shared" si="1268"/>
        <v>0</v>
      </c>
      <c r="CC297" s="114">
        <f t="shared" si="1269"/>
        <v>0</v>
      </c>
      <c r="CD297" s="114">
        <f t="shared" si="1270"/>
        <v>0</v>
      </c>
      <c r="CE297" s="114">
        <f t="shared" si="1271"/>
        <v>0</v>
      </c>
      <c r="CF297" s="114">
        <f t="shared" si="1272"/>
        <v>0</v>
      </c>
      <c r="CG297" s="114">
        <f t="shared" si="1273"/>
        <v>0</v>
      </c>
      <c r="CH297" s="114">
        <f t="shared" si="1274"/>
        <v>0</v>
      </c>
      <c r="CI297" s="114">
        <f t="shared" si="1275"/>
        <v>0</v>
      </c>
      <c r="CJ297" s="114">
        <f t="shared" si="1276"/>
        <v>0</v>
      </c>
      <c r="CK297" s="114">
        <f t="shared" si="1277"/>
        <v>0</v>
      </c>
      <c r="CL297" s="114">
        <f t="shared" si="1278"/>
        <v>0</v>
      </c>
      <c r="CM297" s="114">
        <f t="shared" si="1279"/>
        <v>0</v>
      </c>
      <c r="CN297" s="114">
        <f t="shared" si="1280"/>
        <v>0</v>
      </c>
      <c r="CO297" s="114">
        <f t="shared" si="1281"/>
        <v>0</v>
      </c>
      <c r="CP297" s="114">
        <f t="shared" si="1282"/>
        <v>0</v>
      </c>
      <c r="CQ297" s="114">
        <f t="shared" si="1283"/>
        <v>0</v>
      </c>
      <c r="CR297" s="114">
        <f t="shared" si="1284"/>
        <v>0</v>
      </c>
      <c r="CS297" s="114">
        <f t="shared" si="1285"/>
        <v>0</v>
      </c>
      <c r="CT297" s="114">
        <f t="shared" si="1286"/>
        <v>0</v>
      </c>
      <c r="CU297" s="114">
        <f t="shared" si="1287"/>
        <v>0</v>
      </c>
      <c r="CV297" s="114">
        <f t="shared" si="1288"/>
        <v>0</v>
      </c>
      <c r="CW297" s="114">
        <f t="shared" si="1289"/>
        <v>0</v>
      </c>
      <c r="CX297" s="114">
        <f t="shared" si="1290"/>
        <v>0</v>
      </c>
      <c r="CY297" s="114">
        <f t="shared" si="1291"/>
        <v>0</v>
      </c>
      <c r="CZ297" s="114">
        <f t="shared" si="1292"/>
        <v>0</v>
      </c>
      <c r="DA297" s="114">
        <f t="shared" si="1293"/>
        <v>0</v>
      </c>
    </row>
    <row r="298" spans="2:105">
      <c r="B298" s="5"/>
      <c r="M298" s="17"/>
      <c r="O298" s="17"/>
      <c r="Q298" s="17"/>
      <c r="T298" s="163">
        <f>IF(Z298&gt;0,FLOOR(MAX(T$130:T297)+1,1),T297+0.001)</f>
        <v>12.139999999999922</v>
      </c>
      <c r="U298">
        <v>169</v>
      </c>
      <c r="V298" s="110">
        <v>9</v>
      </c>
      <c r="W298" s="110"/>
      <c r="X298" s="110">
        <f t="shared" si="1294"/>
        <v>0</v>
      </c>
      <c r="Y298" s="110">
        <f t="shared" si="1295"/>
        <v>0</v>
      </c>
      <c r="Z298" s="114">
        <f t="shared" si="1296"/>
        <v>0</v>
      </c>
      <c r="AA298" s="114">
        <f t="shared" si="1215"/>
        <v>0</v>
      </c>
      <c r="AB298" s="114">
        <f t="shared" si="1216"/>
        <v>0</v>
      </c>
      <c r="AC298" s="114">
        <f t="shared" si="1217"/>
        <v>0</v>
      </c>
      <c r="AD298" s="114">
        <f t="shared" si="1218"/>
        <v>0</v>
      </c>
      <c r="AE298" s="114">
        <f t="shared" si="1219"/>
        <v>0</v>
      </c>
      <c r="AF298" s="114">
        <f t="shared" si="1220"/>
        <v>0</v>
      </c>
      <c r="AG298" s="114">
        <f t="shared" si="1221"/>
        <v>0</v>
      </c>
      <c r="AH298" s="114">
        <f t="shared" si="1222"/>
        <v>0</v>
      </c>
      <c r="AI298" s="114">
        <f t="shared" si="1223"/>
        <v>0</v>
      </c>
      <c r="AJ298" s="114">
        <f t="shared" si="1224"/>
        <v>0</v>
      </c>
      <c r="AK298" s="114">
        <f t="shared" si="1225"/>
        <v>0</v>
      </c>
      <c r="AL298" s="114">
        <f t="shared" si="1226"/>
        <v>0</v>
      </c>
      <c r="AM298" s="114">
        <f t="shared" si="1227"/>
        <v>0</v>
      </c>
      <c r="AN298" s="114">
        <f t="shared" si="1228"/>
        <v>0</v>
      </c>
      <c r="AO298" s="114">
        <f t="shared" si="1229"/>
        <v>0</v>
      </c>
      <c r="AP298" s="114">
        <f t="shared" si="1230"/>
        <v>0</v>
      </c>
      <c r="AQ298" s="114">
        <f t="shared" si="1231"/>
        <v>0</v>
      </c>
      <c r="AR298" s="114">
        <f t="shared" si="1232"/>
        <v>0</v>
      </c>
      <c r="AS298" s="114">
        <f t="shared" si="1233"/>
        <v>0</v>
      </c>
      <c r="AT298" s="114">
        <f t="shared" si="1234"/>
        <v>0</v>
      </c>
      <c r="AU298" s="114">
        <f t="shared" si="1235"/>
        <v>0</v>
      </c>
      <c r="AV298" s="114">
        <f t="shared" si="1236"/>
        <v>0</v>
      </c>
      <c r="AW298" s="114">
        <f t="shared" si="1237"/>
        <v>0</v>
      </c>
      <c r="AX298" s="114">
        <f t="shared" si="1238"/>
        <v>0</v>
      </c>
      <c r="AY298" s="114">
        <f t="shared" si="1239"/>
        <v>0</v>
      </c>
      <c r="AZ298" s="114">
        <f t="shared" si="1240"/>
        <v>0</v>
      </c>
      <c r="BA298" s="114">
        <f t="shared" si="1241"/>
        <v>0</v>
      </c>
      <c r="BB298" s="114">
        <f t="shared" si="1242"/>
        <v>0</v>
      </c>
      <c r="BC298" s="114">
        <f t="shared" si="1243"/>
        <v>0</v>
      </c>
      <c r="BD298" s="114">
        <f t="shared" si="1244"/>
        <v>0</v>
      </c>
      <c r="BE298" s="114">
        <f t="shared" si="1245"/>
        <v>0</v>
      </c>
      <c r="BF298" s="114">
        <f t="shared" si="1246"/>
        <v>0</v>
      </c>
      <c r="BG298" s="114">
        <f t="shared" si="1247"/>
        <v>0</v>
      </c>
      <c r="BH298" s="114">
        <f t="shared" si="1248"/>
        <v>0</v>
      </c>
      <c r="BI298" s="114">
        <f t="shared" si="1249"/>
        <v>0</v>
      </c>
      <c r="BJ298" s="114">
        <f t="shared" si="1250"/>
        <v>0</v>
      </c>
      <c r="BK298" s="114">
        <f t="shared" si="1251"/>
        <v>0</v>
      </c>
      <c r="BL298" s="114">
        <f t="shared" si="1252"/>
        <v>0</v>
      </c>
      <c r="BM298" s="114">
        <f t="shared" si="1253"/>
        <v>0</v>
      </c>
      <c r="BN298" s="114">
        <f t="shared" si="1254"/>
        <v>0</v>
      </c>
      <c r="BO298" s="114">
        <f t="shared" si="1255"/>
        <v>0</v>
      </c>
      <c r="BP298" s="114">
        <f t="shared" si="1256"/>
        <v>0</v>
      </c>
      <c r="BQ298" s="114">
        <f t="shared" si="1257"/>
        <v>0</v>
      </c>
      <c r="BR298" s="114">
        <f t="shared" si="1258"/>
        <v>0</v>
      </c>
      <c r="BS298" s="114">
        <f t="shared" si="1259"/>
        <v>0</v>
      </c>
      <c r="BT298" s="114">
        <f t="shared" si="1260"/>
        <v>0</v>
      </c>
      <c r="BU298" s="114">
        <f t="shared" si="1261"/>
        <v>0</v>
      </c>
      <c r="BV298" s="114">
        <f t="shared" si="1262"/>
        <v>0</v>
      </c>
      <c r="BW298" s="114">
        <f t="shared" si="1263"/>
        <v>0</v>
      </c>
      <c r="BX298" s="114">
        <f t="shared" si="1264"/>
        <v>0</v>
      </c>
      <c r="BY298" s="114">
        <f t="shared" si="1265"/>
        <v>0</v>
      </c>
      <c r="BZ298" s="114">
        <f t="shared" si="1266"/>
        <v>0</v>
      </c>
      <c r="CA298" s="114">
        <f t="shared" si="1267"/>
        <v>0</v>
      </c>
      <c r="CB298" s="114">
        <f t="shared" si="1268"/>
        <v>0</v>
      </c>
      <c r="CC298" s="114">
        <f t="shared" si="1269"/>
        <v>0</v>
      </c>
      <c r="CD298" s="114">
        <f t="shared" si="1270"/>
        <v>0</v>
      </c>
      <c r="CE298" s="114">
        <f t="shared" si="1271"/>
        <v>0</v>
      </c>
      <c r="CF298" s="114">
        <f t="shared" si="1272"/>
        <v>0</v>
      </c>
      <c r="CG298" s="114">
        <f t="shared" si="1273"/>
        <v>0</v>
      </c>
      <c r="CH298" s="114">
        <f t="shared" si="1274"/>
        <v>0</v>
      </c>
      <c r="CI298" s="114">
        <f t="shared" si="1275"/>
        <v>0</v>
      </c>
      <c r="CJ298" s="114">
        <f t="shared" si="1276"/>
        <v>0</v>
      </c>
      <c r="CK298" s="114">
        <f t="shared" si="1277"/>
        <v>0</v>
      </c>
      <c r="CL298" s="114">
        <f t="shared" si="1278"/>
        <v>0</v>
      </c>
      <c r="CM298" s="114">
        <f t="shared" si="1279"/>
        <v>0</v>
      </c>
      <c r="CN298" s="114">
        <f t="shared" si="1280"/>
        <v>0</v>
      </c>
      <c r="CO298" s="114">
        <f t="shared" si="1281"/>
        <v>0</v>
      </c>
      <c r="CP298" s="114">
        <f t="shared" si="1282"/>
        <v>0</v>
      </c>
      <c r="CQ298" s="114">
        <f t="shared" si="1283"/>
        <v>0</v>
      </c>
      <c r="CR298" s="114">
        <f t="shared" si="1284"/>
        <v>0</v>
      </c>
      <c r="CS298" s="114">
        <f t="shared" si="1285"/>
        <v>0</v>
      </c>
      <c r="CT298" s="114">
        <f t="shared" si="1286"/>
        <v>0</v>
      </c>
      <c r="CU298" s="114">
        <f t="shared" si="1287"/>
        <v>0</v>
      </c>
      <c r="CV298" s="114">
        <f t="shared" si="1288"/>
        <v>0</v>
      </c>
      <c r="CW298" s="114">
        <f t="shared" si="1289"/>
        <v>0</v>
      </c>
      <c r="CX298" s="114">
        <f t="shared" si="1290"/>
        <v>0</v>
      </c>
      <c r="CY298" s="114">
        <f t="shared" si="1291"/>
        <v>0</v>
      </c>
      <c r="CZ298" s="114">
        <f t="shared" si="1292"/>
        <v>0</v>
      </c>
      <c r="DA298" s="114">
        <f t="shared" si="1293"/>
        <v>0</v>
      </c>
    </row>
    <row r="299" spans="2:105">
      <c r="B299" s="5"/>
      <c r="M299" s="17"/>
      <c r="O299" s="17"/>
      <c r="Q299" s="17"/>
      <c r="T299" s="163">
        <f>IF(Z299&gt;0,FLOOR(MAX(T$130:T298)+1,1),T298+0.001)</f>
        <v>12.140999999999922</v>
      </c>
      <c r="U299">
        <v>170</v>
      </c>
      <c r="V299" s="110">
        <v>9</v>
      </c>
      <c r="W299" s="110"/>
      <c r="X299" s="110">
        <f t="shared" si="1294"/>
        <v>0</v>
      </c>
      <c r="Y299" s="110">
        <f t="shared" si="1295"/>
        <v>0</v>
      </c>
      <c r="Z299" s="114">
        <f t="shared" si="1296"/>
        <v>0</v>
      </c>
      <c r="AA299" s="114">
        <f t="shared" si="1215"/>
        <v>0</v>
      </c>
      <c r="AB299" s="114">
        <f t="shared" si="1216"/>
        <v>0</v>
      </c>
      <c r="AC299" s="114">
        <f t="shared" si="1217"/>
        <v>0</v>
      </c>
      <c r="AD299" s="114">
        <f t="shared" si="1218"/>
        <v>0</v>
      </c>
      <c r="AE299" s="114">
        <f t="shared" si="1219"/>
        <v>0</v>
      </c>
      <c r="AF299" s="114">
        <f t="shared" si="1220"/>
        <v>0</v>
      </c>
      <c r="AG299" s="114">
        <f t="shared" si="1221"/>
        <v>0</v>
      </c>
      <c r="AH299" s="114">
        <f t="shared" si="1222"/>
        <v>0</v>
      </c>
      <c r="AI299" s="114">
        <f t="shared" si="1223"/>
        <v>0</v>
      </c>
      <c r="AJ299" s="114">
        <f t="shared" si="1224"/>
        <v>0</v>
      </c>
      <c r="AK299" s="114">
        <f t="shared" si="1225"/>
        <v>0</v>
      </c>
      <c r="AL299" s="114">
        <f t="shared" si="1226"/>
        <v>0</v>
      </c>
      <c r="AM299" s="114">
        <f t="shared" si="1227"/>
        <v>0</v>
      </c>
      <c r="AN299" s="114">
        <f t="shared" si="1228"/>
        <v>0</v>
      </c>
      <c r="AO299" s="114">
        <f t="shared" si="1229"/>
        <v>0</v>
      </c>
      <c r="AP299" s="114">
        <f t="shared" si="1230"/>
        <v>0</v>
      </c>
      <c r="AQ299" s="114">
        <f t="shared" si="1231"/>
        <v>0</v>
      </c>
      <c r="AR299" s="114">
        <f t="shared" si="1232"/>
        <v>0</v>
      </c>
      <c r="AS299" s="114">
        <f t="shared" si="1233"/>
        <v>0</v>
      </c>
      <c r="AT299" s="114">
        <f t="shared" si="1234"/>
        <v>0</v>
      </c>
      <c r="AU299" s="114">
        <f t="shared" si="1235"/>
        <v>0</v>
      </c>
      <c r="AV299" s="114">
        <f t="shared" si="1236"/>
        <v>0</v>
      </c>
      <c r="AW299" s="114">
        <f t="shared" si="1237"/>
        <v>0</v>
      </c>
      <c r="AX299" s="114">
        <f t="shared" si="1238"/>
        <v>0</v>
      </c>
      <c r="AY299" s="114">
        <f t="shared" si="1239"/>
        <v>0</v>
      </c>
      <c r="AZ299" s="114">
        <f t="shared" si="1240"/>
        <v>0</v>
      </c>
      <c r="BA299" s="114">
        <f t="shared" si="1241"/>
        <v>0</v>
      </c>
      <c r="BB299" s="114">
        <f t="shared" si="1242"/>
        <v>0</v>
      </c>
      <c r="BC299" s="114">
        <f t="shared" si="1243"/>
        <v>0</v>
      </c>
      <c r="BD299" s="114">
        <f t="shared" si="1244"/>
        <v>0</v>
      </c>
      <c r="BE299" s="114">
        <f t="shared" si="1245"/>
        <v>0</v>
      </c>
      <c r="BF299" s="114">
        <f t="shared" si="1246"/>
        <v>0</v>
      </c>
      <c r="BG299" s="114">
        <f t="shared" si="1247"/>
        <v>0</v>
      </c>
      <c r="BH299" s="114">
        <f t="shared" si="1248"/>
        <v>0</v>
      </c>
      <c r="BI299" s="114">
        <f t="shared" si="1249"/>
        <v>0</v>
      </c>
      <c r="BJ299" s="114">
        <f t="shared" si="1250"/>
        <v>0</v>
      </c>
      <c r="BK299" s="114">
        <f t="shared" si="1251"/>
        <v>0</v>
      </c>
      <c r="BL299" s="114">
        <f t="shared" si="1252"/>
        <v>0</v>
      </c>
      <c r="BM299" s="114">
        <f t="shared" si="1253"/>
        <v>0</v>
      </c>
      <c r="BN299" s="114">
        <f t="shared" si="1254"/>
        <v>0</v>
      </c>
      <c r="BO299" s="114">
        <f t="shared" si="1255"/>
        <v>0</v>
      </c>
      <c r="BP299" s="114">
        <f t="shared" si="1256"/>
        <v>0</v>
      </c>
      <c r="BQ299" s="114">
        <f t="shared" si="1257"/>
        <v>0</v>
      </c>
      <c r="BR299" s="114">
        <f t="shared" si="1258"/>
        <v>0</v>
      </c>
      <c r="BS299" s="114">
        <f t="shared" si="1259"/>
        <v>0</v>
      </c>
      <c r="BT299" s="114">
        <f t="shared" si="1260"/>
        <v>0</v>
      </c>
      <c r="BU299" s="114">
        <f t="shared" si="1261"/>
        <v>0</v>
      </c>
      <c r="BV299" s="114">
        <f t="shared" si="1262"/>
        <v>0</v>
      </c>
      <c r="BW299" s="114">
        <f t="shared" si="1263"/>
        <v>0</v>
      </c>
      <c r="BX299" s="114">
        <f t="shared" si="1264"/>
        <v>0</v>
      </c>
      <c r="BY299" s="114">
        <f t="shared" si="1265"/>
        <v>0</v>
      </c>
      <c r="BZ299" s="114">
        <f t="shared" si="1266"/>
        <v>0</v>
      </c>
      <c r="CA299" s="114">
        <f t="shared" si="1267"/>
        <v>0</v>
      </c>
      <c r="CB299" s="114">
        <f t="shared" si="1268"/>
        <v>0</v>
      </c>
      <c r="CC299" s="114">
        <f t="shared" si="1269"/>
        <v>0</v>
      </c>
      <c r="CD299" s="114">
        <f t="shared" si="1270"/>
        <v>0</v>
      </c>
      <c r="CE299" s="114">
        <f t="shared" si="1271"/>
        <v>0</v>
      </c>
      <c r="CF299" s="114">
        <f t="shared" si="1272"/>
        <v>0</v>
      </c>
      <c r="CG299" s="114">
        <f t="shared" si="1273"/>
        <v>0</v>
      </c>
      <c r="CH299" s="114">
        <f t="shared" si="1274"/>
        <v>0</v>
      </c>
      <c r="CI299" s="114">
        <f t="shared" si="1275"/>
        <v>0</v>
      </c>
      <c r="CJ299" s="114">
        <f t="shared" si="1276"/>
        <v>0</v>
      </c>
      <c r="CK299" s="114">
        <f t="shared" si="1277"/>
        <v>0</v>
      </c>
      <c r="CL299" s="114">
        <f t="shared" si="1278"/>
        <v>0</v>
      </c>
      <c r="CM299" s="114">
        <f t="shared" si="1279"/>
        <v>0</v>
      </c>
      <c r="CN299" s="114">
        <f t="shared" si="1280"/>
        <v>0</v>
      </c>
      <c r="CO299" s="114">
        <f t="shared" si="1281"/>
        <v>0</v>
      </c>
      <c r="CP299" s="114">
        <f t="shared" si="1282"/>
        <v>0</v>
      </c>
      <c r="CQ299" s="114">
        <f t="shared" si="1283"/>
        <v>0</v>
      </c>
      <c r="CR299" s="114">
        <f t="shared" si="1284"/>
        <v>0</v>
      </c>
      <c r="CS299" s="114">
        <f t="shared" si="1285"/>
        <v>0</v>
      </c>
      <c r="CT299" s="114">
        <f t="shared" si="1286"/>
        <v>0</v>
      </c>
      <c r="CU299" s="114">
        <f t="shared" si="1287"/>
        <v>0</v>
      </c>
      <c r="CV299" s="114">
        <f t="shared" si="1288"/>
        <v>0</v>
      </c>
      <c r="CW299" s="114">
        <f t="shared" si="1289"/>
        <v>0</v>
      </c>
      <c r="CX299" s="114">
        <f t="shared" si="1290"/>
        <v>0</v>
      </c>
      <c r="CY299" s="114">
        <f t="shared" si="1291"/>
        <v>0</v>
      </c>
      <c r="CZ299" s="114">
        <f t="shared" si="1292"/>
        <v>0</v>
      </c>
      <c r="DA299" s="114">
        <f t="shared" si="1293"/>
        <v>0</v>
      </c>
    </row>
    <row r="300" spans="2:105">
      <c r="B300" s="5"/>
      <c r="M300" s="17"/>
      <c r="O300" s="17"/>
      <c r="Q300" s="17"/>
      <c r="T300" s="163">
        <f>IF(Z300&gt;0,FLOOR(MAX(T$130:T299)+1,1),T299+0.001)</f>
        <v>12.141999999999921</v>
      </c>
      <c r="U300">
        <v>171</v>
      </c>
      <c r="V300" s="110">
        <v>9</v>
      </c>
      <c r="W300" s="110"/>
      <c r="X300" s="110">
        <f t="shared" si="1294"/>
        <v>0</v>
      </c>
      <c r="Y300" s="110">
        <f t="shared" si="1295"/>
        <v>0</v>
      </c>
      <c r="Z300" s="114">
        <f t="shared" si="1296"/>
        <v>0</v>
      </c>
      <c r="AA300" s="114">
        <f t="shared" si="1215"/>
        <v>0</v>
      </c>
      <c r="AB300" s="114">
        <f t="shared" si="1216"/>
        <v>0</v>
      </c>
      <c r="AC300" s="114">
        <f t="shared" si="1217"/>
        <v>0</v>
      </c>
      <c r="AD300" s="114">
        <f t="shared" si="1218"/>
        <v>0</v>
      </c>
      <c r="AE300" s="114">
        <f t="shared" si="1219"/>
        <v>0</v>
      </c>
      <c r="AF300" s="114">
        <f t="shared" si="1220"/>
        <v>0</v>
      </c>
      <c r="AG300" s="114">
        <f t="shared" si="1221"/>
        <v>0</v>
      </c>
      <c r="AH300" s="114">
        <f t="shared" si="1222"/>
        <v>0</v>
      </c>
      <c r="AI300" s="114">
        <f t="shared" si="1223"/>
        <v>0</v>
      </c>
      <c r="AJ300" s="114">
        <f t="shared" si="1224"/>
        <v>0</v>
      </c>
      <c r="AK300" s="114">
        <f t="shared" si="1225"/>
        <v>0</v>
      </c>
      <c r="AL300" s="114">
        <f t="shared" si="1226"/>
        <v>0</v>
      </c>
      <c r="AM300" s="114">
        <f t="shared" si="1227"/>
        <v>0</v>
      </c>
      <c r="AN300" s="114">
        <f t="shared" si="1228"/>
        <v>0</v>
      </c>
      <c r="AO300" s="114">
        <f t="shared" si="1229"/>
        <v>0</v>
      </c>
      <c r="AP300" s="114">
        <f t="shared" si="1230"/>
        <v>0</v>
      </c>
      <c r="AQ300" s="114">
        <f t="shared" si="1231"/>
        <v>0</v>
      </c>
      <c r="AR300" s="114">
        <f t="shared" si="1232"/>
        <v>0</v>
      </c>
      <c r="AS300" s="114">
        <f t="shared" si="1233"/>
        <v>0</v>
      </c>
      <c r="AT300" s="114">
        <f t="shared" si="1234"/>
        <v>0</v>
      </c>
      <c r="AU300" s="114">
        <f t="shared" si="1235"/>
        <v>0</v>
      </c>
      <c r="AV300" s="114">
        <f t="shared" si="1236"/>
        <v>0</v>
      </c>
      <c r="AW300" s="114">
        <f t="shared" si="1237"/>
        <v>0</v>
      </c>
      <c r="AX300" s="114">
        <f t="shared" si="1238"/>
        <v>0</v>
      </c>
      <c r="AY300" s="114">
        <f t="shared" si="1239"/>
        <v>0</v>
      </c>
      <c r="AZ300" s="114">
        <f t="shared" si="1240"/>
        <v>0</v>
      </c>
      <c r="BA300" s="114">
        <f t="shared" si="1241"/>
        <v>0</v>
      </c>
      <c r="BB300" s="114">
        <f t="shared" si="1242"/>
        <v>0</v>
      </c>
      <c r="BC300" s="114">
        <f t="shared" si="1243"/>
        <v>0</v>
      </c>
      <c r="BD300" s="114">
        <f t="shared" si="1244"/>
        <v>0</v>
      </c>
      <c r="BE300" s="114">
        <f t="shared" si="1245"/>
        <v>0</v>
      </c>
      <c r="BF300" s="114">
        <f t="shared" si="1246"/>
        <v>0</v>
      </c>
      <c r="BG300" s="114">
        <f t="shared" si="1247"/>
        <v>0</v>
      </c>
      <c r="BH300" s="114">
        <f t="shared" si="1248"/>
        <v>0</v>
      </c>
      <c r="BI300" s="114">
        <f t="shared" si="1249"/>
        <v>0</v>
      </c>
      <c r="BJ300" s="114">
        <f t="shared" si="1250"/>
        <v>0</v>
      </c>
      <c r="BK300" s="114">
        <f t="shared" si="1251"/>
        <v>0</v>
      </c>
      <c r="BL300" s="114">
        <f t="shared" si="1252"/>
        <v>0</v>
      </c>
      <c r="BM300" s="114">
        <f t="shared" si="1253"/>
        <v>0</v>
      </c>
      <c r="BN300" s="114">
        <f t="shared" si="1254"/>
        <v>0</v>
      </c>
      <c r="BO300" s="114">
        <f t="shared" si="1255"/>
        <v>0</v>
      </c>
      <c r="BP300" s="114">
        <f t="shared" si="1256"/>
        <v>0</v>
      </c>
      <c r="BQ300" s="114">
        <f t="shared" si="1257"/>
        <v>0</v>
      </c>
      <c r="BR300" s="114">
        <f t="shared" si="1258"/>
        <v>0</v>
      </c>
      <c r="BS300" s="114">
        <f t="shared" si="1259"/>
        <v>0</v>
      </c>
      <c r="BT300" s="114">
        <f t="shared" si="1260"/>
        <v>0</v>
      </c>
      <c r="BU300" s="114">
        <f t="shared" si="1261"/>
        <v>0</v>
      </c>
      <c r="BV300" s="114">
        <f t="shared" si="1262"/>
        <v>0</v>
      </c>
      <c r="BW300" s="114">
        <f t="shared" si="1263"/>
        <v>0</v>
      </c>
      <c r="BX300" s="114">
        <f t="shared" si="1264"/>
        <v>0</v>
      </c>
      <c r="BY300" s="114">
        <f t="shared" si="1265"/>
        <v>0</v>
      </c>
      <c r="BZ300" s="114">
        <f t="shared" si="1266"/>
        <v>0</v>
      </c>
      <c r="CA300" s="114">
        <f t="shared" si="1267"/>
        <v>0</v>
      </c>
      <c r="CB300" s="114">
        <f t="shared" si="1268"/>
        <v>0</v>
      </c>
      <c r="CC300" s="114">
        <f t="shared" si="1269"/>
        <v>0</v>
      </c>
      <c r="CD300" s="114">
        <f t="shared" si="1270"/>
        <v>0</v>
      </c>
      <c r="CE300" s="114">
        <f t="shared" si="1271"/>
        <v>0</v>
      </c>
      <c r="CF300" s="114">
        <f t="shared" si="1272"/>
        <v>0</v>
      </c>
      <c r="CG300" s="114">
        <f t="shared" si="1273"/>
        <v>0</v>
      </c>
      <c r="CH300" s="114">
        <f t="shared" si="1274"/>
        <v>0</v>
      </c>
      <c r="CI300" s="114">
        <f t="shared" si="1275"/>
        <v>0</v>
      </c>
      <c r="CJ300" s="114">
        <f t="shared" si="1276"/>
        <v>0</v>
      </c>
      <c r="CK300" s="114">
        <f t="shared" si="1277"/>
        <v>0</v>
      </c>
      <c r="CL300" s="114">
        <f t="shared" si="1278"/>
        <v>0</v>
      </c>
      <c r="CM300" s="114">
        <f t="shared" si="1279"/>
        <v>0</v>
      </c>
      <c r="CN300" s="114">
        <f t="shared" si="1280"/>
        <v>0</v>
      </c>
      <c r="CO300" s="114">
        <f t="shared" si="1281"/>
        <v>0</v>
      </c>
      <c r="CP300" s="114">
        <f t="shared" si="1282"/>
        <v>0</v>
      </c>
      <c r="CQ300" s="114">
        <f t="shared" si="1283"/>
        <v>0</v>
      </c>
      <c r="CR300" s="114">
        <f t="shared" si="1284"/>
        <v>0</v>
      </c>
      <c r="CS300" s="114">
        <f t="shared" si="1285"/>
        <v>0</v>
      </c>
      <c r="CT300" s="114">
        <f t="shared" si="1286"/>
        <v>0</v>
      </c>
      <c r="CU300" s="114">
        <f t="shared" si="1287"/>
        <v>0</v>
      </c>
      <c r="CV300" s="114">
        <f t="shared" si="1288"/>
        <v>0</v>
      </c>
      <c r="CW300" s="114">
        <f t="shared" si="1289"/>
        <v>0</v>
      </c>
      <c r="CX300" s="114">
        <f t="shared" si="1290"/>
        <v>0</v>
      </c>
      <c r="CY300" s="114">
        <f t="shared" si="1291"/>
        <v>0</v>
      </c>
      <c r="CZ300" s="114">
        <f t="shared" si="1292"/>
        <v>0</v>
      </c>
      <c r="DA300" s="114">
        <f t="shared" si="1293"/>
        <v>0</v>
      </c>
    </row>
    <row r="301" spans="2:105">
      <c r="B301" s="5"/>
      <c r="M301" s="17"/>
      <c r="O301" s="17"/>
      <c r="Q301" s="17"/>
      <c r="T301" s="163">
        <f>IF(Z301&gt;0,FLOOR(MAX(T$130:T300)+1,1),T300+0.001)</f>
        <v>12.142999999999921</v>
      </c>
      <c r="U301">
        <v>172</v>
      </c>
      <c r="V301" s="110">
        <v>9</v>
      </c>
      <c r="W301" s="110"/>
      <c r="X301" s="110">
        <f t="shared" si="1294"/>
        <v>0</v>
      </c>
      <c r="Y301" s="110">
        <f t="shared" si="1295"/>
        <v>0</v>
      </c>
      <c r="Z301" s="114">
        <f t="shared" si="1296"/>
        <v>0</v>
      </c>
      <c r="AA301" s="114">
        <f t="shared" si="1215"/>
        <v>0</v>
      </c>
      <c r="AB301" s="114">
        <f t="shared" si="1216"/>
        <v>0</v>
      </c>
      <c r="AC301" s="114">
        <f t="shared" si="1217"/>
        <v>0</v>
      </c>
      <c r="AD301" s="114">
        <f t="shared" si="1218"/>
        <v>0</v>
      </c>
      <c r="AE301" s="114">
        <f t="shared" si="1219"/>
        <v>0</v>
      </c>
      <c r="AF301" s="114">
        <f t="shared" si="1220"/>
        <v>0</v>
      </c>
      <c r="AG301" s="114">
        <f t="shared" si="1221"/>
        <v>0</v>
      </c>
      <c r="AH301" s="114">
        <f t="shared" si="1222"/>
        <v>0</v>
      </c>
      <c r="AI301" s="114">
        <f t="shared" si="1223"/>
        <v>0</v>
      </c>
      <c r="AJ301" s="114">
        <f t="shared" si="1224"/>
        <v>0</v>
      </c>
      <c r="AK301" s="114">
        <f t="shared" si="1225"/>
        <v>0</v>
      </c>
      <c r="AL301" s="114">
        <f t="shared" si="1226"/>
        <v>0</v>
      </c>
      <c r="AM301" s="114">
        <f t="shared" si="1227"/>
        <v>0</v>
      </c>
      <c r="AN301" s="114">
        <f t="shared" si="1228"/>
        <v>0</v>
      </c>
      <c r="AO301" s="114">
        <f t="shared" si="1229"/>
        <v>0</v>
      </c>
      <c r="AP301" s="114">
        <f t="shared" si="1230"/>
        <v>0</v>
      </c>
      <c r="AQ301" s="114">
        <f t="shared" si="1231"/>
        <v>0</v>
      </c>
      <c r="AR301" s="114">
        <f t="shared" si="1232"/>
        <v>0</v>
      </c>
      <c r="AS301" s="114">
        <f t="shared" si="1233"/>
        <v>0</v>
      </c>
      <c r="AT301" s="114">
        <f t="shared" si="1234"/>
        <v>0</v>
      </c>
      <c r="AU301" s="114">
        <f t="shared" si="1235"/>
        <v>0</v>
      </c>
      <c r="AV301" s="114">
        <f t="shared" si="1236"/>
        <v>0</v>
      </c>
      <c r="AW301" s="114">
        <f t="shared" si="1237"/>
        <v>0</v>
      </c>
      <c r="AX301" s="114">
        <f t="shared" si="1238"/>
        <v>0</v>
      </c>
      <c r="AY301" s="114">
        <f t="shared" si="1239"/>
        <v>0</v>
      </c>
      <c r="AZ301" s="114">
        <f t="shared" si="1240"/>
        <v>0</v>
      </c>
      <c r="BA301" s="114">
        <f t="shared" si="1241"/>
        <v>0</v>
      </c>
      <c r="BB301" s="114">
        <f t="shared" si="1242"/>
        <v>0</v>
      </c>
      <c r="BC301" s="114">
        <f t="shared" si="1243"/>
        <v>0</v>
      </c>
      <c r="BD301" s="114">
        <f t="shared" si="1244"/>
        <v>0</v>
      </c>
      <c r="BE301" s="114">
        <f t="shared" si="1245"/>
        <v>0</v>
      </c>
      <c r="BF301" s="114">
        <f t="shared" si="1246"/>
        <v>0</v>
      </c>
      <c r="BG301" s="114">
        <f t="shared" si="1247"/>
        <v>0</v>
      </c>
      <c r="BH301" s="114">
        <f t="shared" si="1248"/>
        <v>0</v>
      </c>
      <c r="BI301" s="114">
        <f t="shared" si="1249"/>
        <v>0</v>
      </c>
      <c r="BJ301" s="114">
        <f t="shared" si="1250"/>
        <v>0</v>
      </c>
      <c r="BK301" s="114">
        <f t="shared" si="1251"/>
        <v>0</v>
      </c>
      <c r="BL301" s="114">
        <f t="shared" si="1252"/>
        <v>0</v>
      </c>
      <c r="BM301" s="114">
        <f t="shared" si="1253"/>
        <v>0</v>
      </c>
      <c r="BN301" s="114">
        <f t="shared" si="1254"/>
        <v>0</v>
      </c>
      <c r="BO301" s="114">
        <f t="shared" si="1255"/>
        <v>0</v>
      </c>
      <c r="BP301" s="114">
        <f t="shared" si="1256"/>
        <v>0</v>
      </c>
      <c r="BQ301" s="114">
        <f t="shared" si="1257"/>
        <v>0</v>
      </c>
      <c r="BR301" s="114">
        <f t="shared" si="1258"/>
        <v>0</v>
      </c>
      <c r="BS301" s="114">
        <f t="shared" si="1259"/>
        <v>0</v>
      </c>
      <c r="BT301" s="114">
        <f t="shared" si="1260"/>
        <v>0</v>
      </c>
      <c r="BU301" s="114">
        <f t="shared" si="1261"/>
        <v>0</v>
      </c>
      <c r="BV301" s="114">
        <f t="shared" si="1262"/>
        <v>0</v>
      </c>
      <c r="BW301" s="114">
        <f t="shared" si="1263"/>
        <v>0</v>
      </c>
      <c r="BX301" s="114">
        <f t="shared" si="1264"/>
        <v>0</v>
      </c>
      <c r="BY301" s="114">
        <f t="shared" si="1265"/>
        <v>0</v>
      </c>
      <c r="BZ301" s="114">
        <f t="shared" si="1266"/>
        <v>0</v>
      </c>
      <c r="CA301" s="114">
        <f t="shared" si="1267"/>
        <v>0</v>
      </c>
      <c r="CB301" s="114">
        <f t="shared" si="1268"/>
        <v>0</v>
      </c>
      <c r="CC301" s="114">
        <f t="shared" si="1269"/>
        <v>0</v>
      </c>
      <c r="CD301" s="114">
        <f t="shared" si="1270"/>
        <v>0</v>
      </c>
      <c r="CE301" s="114">
        <f t="shared" si="1271"/>
        <v>0</v>
      </c>
      <c r="CF301" s="114">
        <f t="shared" si="1272"/>
        <v>0</v>
      </c>
      <c r="CG301" s="114">
        <f t="shared" si="1273"/>
        <v>0</v>
      </c>
      <c r="CH301" s="114">
        <f t="shared" si="1274"/>
        <v>0</v>
      </c>
      <c r="CI301" s="114">
        <f t="shared" si="1275"/>
        <v>0</v>
      </c>
      <c r="CJ301" s="114">
        <f t="shared" si="1276"/>
        <v>0</v>
      </c>
      <c r="CK301" s="114">
        <f t="shared" si="1277"/>
        <v>0</v>
      </c>
      <c r="CL301" s="114">
        <f t="shared" si="1278"/>
        <v>0</v>
      </c>
      <c r="CM301" s="114">
        <f t="shared" si="1279"/>
        <v>0</v>
      </c>
      <c r="CN301" s="114">
        <f t="shared" si="1280"/>
        <v>0</v>
      </c>
      <c r="CO301" s="114">
        <f t="shared" si="1281"/>
        <v>0</v>
      </c>
      <c r="CP301" s="114">
        <f t="shared" si="1282"/>
        <v>0</v>
      </c>
      <c r="CQ301" s="114">
        <f t="shared" si="1283"/>
        <v>0</v>
      </c>
      <c r="CR301" s="114">
        <f t="shared" si="1284"/>
        <v>0</v>
      </c>
      <c r="CS301" s="114">
        <f t="shared" si="1285"/>
        <v>0</v>
      </c>
      <c r="CT301" s="114">
        <f t="shared" si="1286"/>
        <v>0</v>
      </c>
      <c r="CU301" s="114">
        <f t="shared" si="1287"/>
        <v>0</v>
      </c>
      <c r="CV301" s="114">
        <f t="shared" si="1288"/>
        <v>0</v>
      </c>
      <c r="CW301" s="114">
        <f t="shared" si="1289"/>
        <v>0</v>
      </c>
      <c r="CX301" s="114">
        <f t="shared" si="1290"/>
        <v>0</v>
      </c>
      <c r="CY301" s="114">
        <f t="shared" si="1291"/>
        <v>0</v>
      </c>
      <c r="CZ301" s="114">
        <f t="shared" si="1292"/>
        <v>0</v>
      </c>
      <c r="DA301" s="114">
        <f t="shared" si="1293"/>
        <v>0</v>
      </c>
    </row>
    <row r="302" spans="2:105">
      <c r="B302" s="5"/>
      <c r="M302" s="17"/>
      <c r="O302" s="17"/>
      <c r="Q302" s="17"/>
      <c r="T302" s="163">
        <f>IF(Z302&gt;0,FLOOR(MAX(T$130:T301)+1,1),T301+0.001)</f>
        <v>12.14399999999992</v>
      </c>
      <c r="U302">
        <v>173</v>
      </c>
      <c r="V302" s="110">
        <v>9</v>
      </c>
      <c r="W302" s="110"/>
      <c r="X302" s="110">
        <f t="shared" si="1294"/>
        <v>0</v>
      </c>
      <c r="Y302" s="110">
        <f t="shared" si="1295"/>
        <v>0</v>
      </c>
      <c r="Z302" s="114">
        <f t="shared" si="1296"/>
        <v>0</v>
      </c>
      <c r="AA302" s="114">
        <f t="shared" si="1215"/>
        <v>0</v>
      </c>
      <c r="AB302" s="114">
        <f t="shared" si="1216"/>
        <v>0</v>
      </c>
      <c r="AC302" s="114">
        <f t="shared" si="1217"/>
        <v>0</v>
      </c>
      <c r="AD302" s="114">
        <f t="shared" si="1218"/>
        <v>0</v>
      </c>
      <c r="AE302" s="114">
        <f t="shared" si="1219"/>
        <v>0</v>
      </c>
      <c r="AF302" s="114">
        <f t="shared" si="1220"/>
        <v>0</v>
      </c>
      <c r="AG302" s="114">
        <f t="shared" si="1221"/>
        <v>0</v>
      </c>
      <c r="AH302" s="114">
        <f t="shared" si="1222"/>
        <v>0</v>
      </c>
      <c r="AI302" s="114">
        <f t="shared" si="1223"/>
        <v>0</v>
      </c>
      <c r="AJ302" s="114">
        <f t="shared" si="1224"/>
        <v>0</v>
      </c>
      <c r="AK302" s="114">
        <f t="shared" si="1225"/>
        <v>0</v>
      </c>
      <c r="AL302" s="114">
        <f t="shared" si="1226"/>
        <v>0</v>
      </c>
      <c r="AM302" s="114">
        <f t="shared" si="1227"/>
        <v>0</v>
      </c>
      <c r="AN302" s="114">
        <f t="shared" si="1228"/>
        <v>0</v>
      </c>
      <c r="AO302" s="114">
        <f t="shared" si="1229"/>
        <v>0</v>
      </c>
      <c r="AP302" s="114">
        <f t="shared" si="1230"/>
        <v>0</v>
      </c>
      <c r="AQ302" s="114">
        <f t="shared" si="1231"/>
        <v>0</v>
      </c>
      <c r="AR302" s="114">
        <f t="shared" si="1232"/>
        <v>0</v>
      </c>
      <c r="AS302" s="114">
        <f t="shared" si="1233"/>
        <v>0</v>
      </c>
      <c r="AT302" s="114">
        <f t="shared" si="1234"/>
        <v>0</v>
      </c>
      <c r="AU302" s="114">
        <f t="shared" si="1235"/>
        <v>0</v>
      </c>
      <c r="AV302" s="114">
        <f t="shared" si="1236"/>
        <v>0</v>
      </c>
      <c r="AW302" s="114">
        <f t="shared" si="1237"/>
        <v>0</v>
      </c>
      <c r="AX302" s="114">
        <f t="shared" si="1238"/>
        <v>0</v>
      </c>
      <c r="AY302" s="114">
        <f t="shared" si="1239"/>
        <v>0</v>
      </c>
      <c r="AZ302" s="114">
        <f t="shared" si="1240"/>
        <v>0</v>
      </c>
      <c r="BA302" s="114">
        <f t="shared" si="1241"/>
        <v>0</v>
      </c>
      <c r="BB302" s="114">
        <f t="shared" si="1242"/>
        <v>0</v>
      </c>
      <c r="BC302" s="114">
        <f t="shared" si="1243"/>
        <v>0</v>
      </c>
      <c r="BD302" s="114">
        <f t="shared" si="1244"/>
        <v>0</v>
      </c>
      <c r="BE302" s="114">
        <f t="shared" si="1245"/>
        <v>0</v>
      </c>
      <c r="BF302" s="114">
        <f t="shared" si="1246"/>
        <v>0</v>
      </c>
      <c r="BG302" s="114">
        <f t="shared" si="1247"/>
        <v>0</v>
      </c>
      <c r="BH302" s="114">
        <f t="shared" si="1248"/>
        <v>0</v>
      </c>
      <c r="BI302" s="114">
        <f t="shared" si="1249"/>
        <v>0</v>
      </c>
      <c r="BJ302" s="114">
        <f t="shared" si="1250"/>
        <v>0</v>
      </c>
      <c r="BK302" s="114">
        <f t="shared" si="1251"/>
        <v>0</v>
      </c>
      <c r="BL302" s="114">
        <f t="shared" si="1252"/>
        <v>0</v>
      </c>
      <c r="BM302" s="114">
        <f t="shared" si="1253"/>
        <v>0</v>
      </c>
      <c r="BN302" s="114">
        <f t="shared" si="1254"/>
        <v>0</v>
      </c>
      <c r="BO302" s="114">
        <f t="shared" si="1255"/>
        <v>0</v>
      </c>
      <c r="BP302" s="114">
        <f t="shared" si="1256"/>
        <v>0</v>
      </c>
      <c r="BQ302" s="114">
        <f t="shared" si="1257"/>
        <v>0</v>
      </c>
      <c r="BR302" s="114">
        <f t="shared" si="1258"/>
        <v>0</v>
      </c>
      <c r="BS302" s="114">
        <f t="shared" si="1259"/>
        <v>0</v>
      </c>
      <c r="BT302" s="114">
        <f t="shared" si="1260"/>
        <v>0</v>
      </c>
      <c r="BU302" s="114">
        <f t="shared" si="1261"/>
        <v>0</v>
      </c>
      <c r="BV302" s="114">
        <f t="shared" si="1262"/>
        <v>0</v>
      </c>
      <c r="BW302" s="114">
        <f t="shared" si="1263"/>
        <v>0</v>
      </c>
      <c r="BX302" s="114">
        <f t="shared" si="1264"/>
        <v>0</v>
      </c>
      <c r="BY302" s="114">
        <f t="shared" si="1265"/>
        <v>0</v>
      </c>
      <c r="BZ302" s="114">
        <f t="shared" si="1266"/>
        <v>0</v>
      </c>
      <c r="CA302" s="114">
        <f t="shared" si="1267"/>
        <v>0</v>
      </c>
      <c r="CB302" s="114">
        <f t="shared" si="1268"/>
        <v>0</v>
      </c>
      <c r="CC302" s="114">
        <f t="shared" si="1269"/>
        <v>0</v>
      </c>
      <c r="CD302" s="114">
        <f t="shared" si="1270"/>
        <v>0</v>
      </c>
      <c r="CE302" s="114">
        <f t="shared" si="1271"/>
        <v>0</v>
      </c>
      <c r="CF302" s="114">
        <f t="shared" si="1272"/>
        <v>0</v>
      </c>
      <c r="CG302" s="114">
        <f t="shared" si="1273"/>
        <v>0</v>
      </c>
      <c r="CH302" s="114">
        <f t="shared" si="1274"/>
        <v>0</v>
      </c>
      <c r="CI302" s="114">
        <f t="shared" si="1275"/>
        <v>0</v>
      </c>
      <c r="CJ302" s="114">
        <f t="shared" si="1276"/>
        <v>0</v>
      </c>
      <c r="CK302" s="114">
        <f t="shared" si="1277"/>
        <v>0</v>
      </c>
      <c r="CL302" s="114">
        <f t="shared" si="1278"/>
        <v>0</v>
      </c>
      <c r="CM302" s="114">
        <f t="shared" si="1279"/>
        <v>0</v>
      </c>
      <c r="CN302" s="114">
        <f t="shared" si="1280"/>
        <v>0</v>
      </c>
      <c r="CO302" s="114">
        <f t="shared" si="1281"/>
        <v>0</v>
      </c>
      <c r="CP302" s="114">
        <f t="shared" si="1282"/>
        <v>0</v>
      </c>
      <c r="CQ302" s="114">
        <f t="shared" si="1283"/>
        <v>0</v>
      </c>
      <c r="CR302" s="114">
        <f t="shared" si="1284"/>
        <v>0</v>
      </c>
      <c r="CS302" s="114">
        <f t="shared" si="1285"/>
        <v>0</v>
      </c>
      <c r="CT302" s="114">
        <f t="shared" si="1286"/>
        <v>0</v>
      </c>
      <c r="CU302" s="114">
        <f t="shared" si="1287"/>
        <v>0</v>
      </c>
      <c r="CV302" s="114">
        <f t="shared" si="1288"/>
        <v>0</v>
      </c>
      <c r="CW302" s="114">
        <f t="shared" si="1289"/>
        <v>0</v>
      </c>
      <c r="CX302" s="114">
        <f t="shared" si="1290"/>
        <v>0</v>
      </c>
      <c r="CY302" s="114">
        <f t="shared" si="1291"/>
        <v>0</v>
      </c>
      <c r="CZ302" s="114">
        <f t="shared" si="1292"/>
        <v>0</v>
      </c>
      <c r="DA302" s="114">
        <f t="shared" si="1293"/>
        <v>0</v>
      </c>
    </row>
    <row r="303" spans="2:105">
      <c r="B303" s="5"/>
      <c r="M303" s="17"/>
      <c r="O303" s="17"/>
      <c r="Q303" s="17"/>
      <c r="T303" s="163">
        <f>IF(Z303&gt;0,FLOOR(MAX(T$130:T302)+1,1),T302+0.001)</f>
        <v>12.14499999999992</v>
      </c>
      <c r="U303">
        <v>174</v>
      </c>
      <c r="V303" s="110">
        <v>9</v>
      </c>
      <c r="W303" s="110"/>
      <c r="X303" s="110">
        <f t="shared" si="1294"/>
        <v>0</v>
      </c>
      <c r="Y303" s="110">
        <f t="shared" si="1295"/>
        <v>0</v>
      </c>
      <c r="Z303" s="114">
        <f t="shared" si="1296"/>
        <v>0</v>
      </c>
      <c r="AA303" s="114">
        <f t="shared" si="1215"/>
        <v>0</v>
      </c>
      <c r="AB303" s="114">
        <f t="shared" si="1216"/>
        <v>0</v>
      </c>
      <c r="AC303" s="114">
        <f t="shared" si="1217"/>
        <v>0</v>
      </c>
      <c r="AD303" s="114">
        <f t="shared" si="1218"/>
        <v>0</v>
      </c>
      <c r="AE303" s="114">
        <f t="shared" si="1219"/>
        <v>0</v>
      </c>
      <c r="AF303" s="114">
        <f t="shared" si="1220"/>
        <v>0</v>
      </c>
      <c r="AG303" s="114">
        <f t="shared" si="1221"/>
        <v>0</v>
      </c>
      <c r="AH303" s="114">
        <f t="shared" si="1222"/>
        <v>0</v>
      </c>
      <c r="AI303" s="114">
        <f t="shared" si="1223"/>
        <v>0</v>
      </c>
      <c r="AJ303" s="114">
        <f t="shared" si="1224"/>
        <v>0</v>
      </c>
      <c r="AK303" s="114">
        <f t="shared" si="1225"/>
        <v>0</v>
      </c>
      <c r="AL303" s="114">
        <f t="shared" si="1226"/>
        <v>0</v>
      </c>
      <c r="AM303" s="114">
        <f t="shared" si="1227"/>
        <v>0</v>
      </c>
      <c r="AN303" s="114">
        <f t="shared" si="1228"/>
        <v>0</v>
      </c>
      <c r="AO303" s="114">
        <f t="shared" si="1229"/>
        <v>0</v>
      </c>
      <c r="AP303" s="114">
        <f t="shared" si="1230"/>
        <v>0</v>
      </c>
      <c r="AQ303" s="114">
        <f t="shared" si="1231"/>
        <v>0</v>
      </c>
      <c r="AR303" s="114">
        <f t="shared" si="1232"/>
        <v>0</v>
      </c>
      <c r="AS303" s="114">
        <f t="shared" si="1233"/>
        <v>0</v>
      </c>
      <c r="AT303" s="114">
        <f t="shared" si="1234"/>
        <v>0</v>
      </c>
      <c r="AU303" s="114">
        <f t="shared" si="1235"/>
        <v>0</v>
      </c>
      <c r="AV303" s="114">
        <f t="shared" si="1236"/>
        <v>0</v>
      </c>
      <c r="AW303" s="114">
        <f t="shared" si="1237"/>
        <v>0</v>
      </c>
      <c r="AX303" s="114">
        <f t="shared" si="1238"/>
        <v>0</v>
      </c>
      <c r="AY303" s="114">
        <f t="shared" si="1239"/>
        <v>0</v>
      </c>
      <c r="AZ303" s="114">
        <f t="shared" si="1240"/>
        <v>0</v>
      </c>
      <c r="BA303" s="114">
        <f t="shared" si="1241"/>
        <v>0</v>
      </c>
      <c r="BB303" s="114">
        <f t="shared" si="1242"/>
        <v>0</v>
      </c>
      <c r="BC303" s="114">
        <f t="shared" si="1243"/>
        <v>0</v>
      </c>
      <c r="BD303" s="114">
        <f t="shared" si="1244"/>
        <v>0</v>
      </c>
      <c r="BE303" s="114">
        <f t="shared" si="1245"/>
        <v>0</v>
      </c>
      <c r="BF303" s="114">
        <f t="shared" si="1246"/>
        <v>0</v>
      </c>
      <c r="BG303" s="114">
        <f t="shared" si="1247"/>
        <v>0</v>
      </c>
      <c r="BH303" s="114">
        <f t="shared" si="1248"/>
        <v>0</v>
      </c>
      <c r="BI303" s="114">
        <f t="shared" si="1249"/>
        <v>0</v>
      </c>
      <c r="BJ303" s="114">
        <f t="shared" si="1250"/>
        <v>0</v>
      </c>
      <c r="BK303" s="114">
        <f t="shared" si="1251"/>
        <v>0</v>
      </c>
      <c r="BL303" s="114">
        <f t="shared" si="1252"/>
        <v>0</v>
      </c>
      <c r="BM303" s="114">
        <f t="shared" si="1253"/>
        <v>0</v>
      </c>
      <c r="BN303" s="114">
        <f t="shared" si="1254"/>
        <v>0</v>
      </c>
      <c r="BO303" s="114">
        <f t="shared" si="1255"/>
        <v>0</v>
      </c>
      <c r="BP303" s="114">
        <f t="shared" si="1256"/>
        <v>0</v>
      </c>
      <c r="BQ303" s="114">
        <f t="shared" si="1257"/>
        <v>0</v>
      </c>
      <c r="BR303" s="114">
        <f t="shared" si="1258"/>
        <v>0</v>
      </c>
      <c r="BS303" s="114">
        <f t="shared" si="1259"/>
        <v>0</v>
      </c>
      <c r="BT303" s="114">
        <f t="shared" si="1260"/>
        <v>0</v>
      </c>
      <c r="BU303" s="114">
        <f t="shared" si="1261"/>
        <v>0</v>
      </c>
      <c r="BV303" s="114">
        <f t="shared" si="1262"/>
        <v>0</v>
      </c>
      <c r="BW303" s="114">
        <f t="shared" si="1263"/>
        <v>0</v>
      </c>
      <c r="BX303" s="114">
        <f t="shared" si="1264"/>
        <v>0</v>
      </c>
      <c r="BY303" s="114">
        <f t="shared" si="1265"/>
        <v>0</v>
      </c>
      <c r="BZ303" s="114">
        <f t="shared" si="1266"/>
        <v>0</v>
      </c>
      <c r="CA303" s="114">
        <f t="shared" si="1267"/>
        <v>0</v>
      </c>
      <c r="CB303" s="114">
        <f t="shared" si="1268"/>
        <v>0</v>
      </c>
      <c r="CC303" s="114">
        <f t="shared" si="1269"/>
        <v>0</v>
      </c>
      <c r="CD303" s="114">
        <f t="shared" si="1270"/>
        <v>0</v>
      </c>
      <c r="CE303" s="114">
        <f t="shared" si="1271"/>
        <v>0</v>
      </c>
      <c r="CF303" s="114">
        <f t="shared" si="1272"/>
        <v>0</v>
      </c>
      <c r="CG303" s="114">
        <f t="shared" si="1273"/>
        <v>0</v>
      </c>
      <c r="CH303" s="114">
        <f t="shared" si="1274"/>
        <v>0</v>
      </c>
      <c r="CI303" s="114">
        <f t="shared" si="1275"/>
        <v>0</v>
      </c>
      <c r="CJ303" s="114">
        <f t="shared" si="1276"/>
        <v>0</v>
      </c>
      <c r="CK303" s="114">
        <f t="shared" si="1277"/>
        <v>0</v>
      </c>
      <c r="CL303" s="114">
        <f t="shared" si="1278"/>
        <v>0</v>
      </c>
      <c r="CM303" s="114">
        <f t="shared" si="1279"/>
        <v>0</v>
      </c>
      <c r="CN303" s="114">
        <f t="shared" si="1280"/>
        <v>0</v>
      </c>
      <c r="CO303" s="114">
        <f t="shared" si="1281"/>
        <v>0</v>
      </c>
      <c r="CP303" s="114">
        <f t="shared" si="1282"/>
        <v>0</v>
      </c>
      <c r="CQ303" s="114">
        <f t="shared" si="1283"/>
        <v>0</v>
      </c>
      <c r="CR303" s="114">
        <f t="shared" si="1284"/>
        <v>0</v>
      </c>
      <c r="CS303" s="114">
        <f t="shared" si="1285"/>
        <v>0</v>
      </c>
      <c r="CT303" s="114">
        <f t="shared" si="1286"/>
        <v>0</v>
      </c>
      <c r="CU303" s="114">
        <f t="shared" si="1287"/>
        <v>0</v>
      </c>
      <c r="CV303" s="114">
        <f t="shared" si="1288"/>
        <v>0</v>
      </c>
      <c r="CW303" s="114">
        <f t="shared" si="1289"/>
        <v>0</v>
      </c>
      <c r="CX303" s="114">
        <f t="shared" si="1290"/>
        <v>0</v>
      </c>
      <c r="CY303" s="114">
        <f t="shared" si="1291"/>
        <v>0</v>
      </c>
      <c r="CZ303" s="114">
        <f t="shared" si="1292"/>
        <v>0</v>
      </c>
      <c r="DA303" s="114">
        <f t="shared" si="1293"/>
        <v>0</v>
      </c>
    </row>
    <row r="304" spans="2:105">
      <c r="B304" s="5"/>
      <c r="M304" s="17"/>
      <c r="O304" s="17"/>
      <c r="Q304" s="17"/>
      <c r="T304" s="163">
        <f>IF(Z304&gt;0,FLOOR(MAX(T$130:T303)+1,1),T303+0.001)</f>
        <v>12.145999999999919</v>
      </c>
      <c r="U304">
        <v>175</v>
      </c>
      <c r="V304" s="110">
        <v>9</v>
      </c>
      <c r="W304" s="110"/>
      <c r="X304" s="110">
        <f t="shared" si="1294"/>
        <v>0</v>
      </c>
      <c r="Y304" s="110">
        <f t="shared" si="1295"/>
        <v>0</v>
      </c>
      <c r="Z304" s="114">
        <f t="shared" si="1296"/>
        <v>0</v>
      </c>
      <c r="AA304" s="114">
        <f t="shared" si="1215"/>
        <v>0</v>
      </c>
      <c r="AB304" s="114">
        <f t="shared" si="1216"/>
        <v>0</v>
      </c>
      <c r="AC304" s="114">
        <f t="shared" si="1217"/>
        <v>0</v>
      </c>
      <c r="AD304" s="114">
        <f t="shared" si="1218"/>
        <v>0</v>
      </c>
      <c r="AE304" s="114">
        <f t="shared" si="1219"/>
        <v>0</v>
      </c>
      <c r="AF304" s="114">
        <f t="shared" si="1220"/>
        <v>0</v>
      </c>
      <c r="AG304" s="114">
        <f t="shared" si="1221"/>
        <v>0</v>
      </c>
      <c r="AH304" s="114">
        <f t="shared" si="1222"/>
        <v>0</v>
      </c>
      <c r="AI304" s="114">
        <f t="shared" si="1223"/>
        <v>0</v>
      </c>
      <c r="AJ304" s="114">
        <f t="shared" si="1224"/>
        <v>0</v>
      </c>
      <c r="AK304" s="114">
        <f t="shared" si="1225"/>
        <v>0</v>
      </c>
      <c r="AL304" s="114">
        <f t="shared" si="1226"/>
        <v>0</v>
      </c>
      <c r="AM304" s="114">
        <f t="shared" si="1227"/>
        <v>0</v>
      </c>
      <c r="AN304" s="114">
        <f t="shared" si="1228"/>
        <v>0</v>
      </c>
      <c r="AO304" s="114">
        <f t="shared" si="1229"/>
        <v>0</v>
      </c>
      <c r="AP304" s="114">
        <f t="shared" si="1230"/>
        <v>0</v>
      </c>
      <c r="AQ304" s="114">
        <f t="shared" si="1231"/>
        <v>0</v>
      </c>
      <c r="AR304" s="114">
        <f t="shared" si="1232"/>
        <v>0</v>
      </c>
      <c r="AS304" s="114">
        <f t="shared" si="1233"/>
        <v>0</v>
      </c>
      <c r="AT304" s="114">
        <f t="shared" si="1234"/>
        <v>0</v>
      </c>
      <c r="AU304" s="114">
        <f t="shared" si="1235"/>
        <v>0</v>
      </c>
      <c r="AV304" s="114">
        <f t="shared" si="1236"/>
        <v>0</v>
      </c>
      <c r="AW304" s="114">
        <f t="shared" si="1237"/>
        <v>0</v>
      </c>
      <c r="AX304" s="114">
        <f t="shared" si="1238"/>
        <v>0</v>
      </c>
      <c r="AY304" s="114">
        <f t="shared" si="1239"/>
        <v>0</v>
      </c>
      <c r="AZ304" s="114">
        <f t="shared" si="1240"/>
        <v>0</v>
      </c>
      <c r="BA304" s="114">
        <f t="shared" si="1241"/>
        <v>0</v>
      </c>
      <c r="BB304" s="114">
        <f t="shared" si="1242"/>
        <v>0</v>
      </c>
      <c r="BC304" s="114">
        <f t="shared" si="1243"/>
        <v>0</v>
      </c>
      <c r="BD304" s="114">
        <f t="shared" si="1244"/>
        <v>0</v>
      </c>
      <c r="BE304" s="114">
        <f t="shared" si="1245"/>
        <v>0</v>
      </c>
      <c r="BF304" s="114">
        <f t="shared" si="1246"/>
        <v>0</v>
      </c>
      <c r="BG304" s="114">
        <f t="shared" si="1247"/>
        <v>0</v>
      </c>
      <c r="BH304" s="114">
        <f t="shared" si="1248"/>
        <v>0</v>
      </c>
      <c r="BI304" s="114">
        <f t="shared" si="1249"/>
        <v>0</v>
      </c>
      <c r="BJ304" s="114">
        <f t="shared" si="1250"/>
        <v>0</v>
      </c>
      <c r="BK304" s="114">
        <f t="shared" si="1251"/>
        <v>0</v>
      </c>
      <c r="BL304" s="114">
        <f t="shared" si="1252"/>
        <v>0</v>
      </c>
      <c r="BM304" s="114">
        <f t="shared" si="1253"/>
        <v>0</v>
      </c>
      <c r="BN304" s="114">
        <f t="shared" si="1254"/>
        <v>0</v>
      </c>
      <c r="BO304" s="114">
        <f t="shared" si="1255"/>
        <v>0</v>
      </c>
      <c r="BP304" s="114">
        <f t="shared" si="1256"/>
        <v>0</v>
      </c>
      <c r="BQ304" s="114">
        <f t="shared" si="1257"/>
        <v>0</v>
      </c>
      <c r="BR304" s="114">
        <f t="shared" si="1258"/>
        <v>0</v>
      </c>
      <c r="BS304" s="114">
        <f t="shared" si="1259"/>
        <v>0</v>
      </c>
      <c r="BT304" s="114">
        <f t="shared" si="1260"/>
        <v>0</v>
      </c>
      <c r="BU304" s="114">
        <f t="shared" si="1261"/>
        <v>0</v>
      </c>
      <c r="BV304" s="114">
        <f t="shared" si="1262"/>
        <v>0</v>
      </c>
      <c r="BW304" s="114">
        <f t="shared" si="1263"/>
        <v>0</v>
      </c>
      <c r="BX304" s="114">
        <f t="shared" si="1264"/>
        <v>0</v>
      </c>
      <c r="BY304" s="114">
        <f t="shared" si="1265"/>
        <v>0</v>
      </c>
      <c r="BZ304" s="114">
        <f t="shared" si="1266"/>
        <v>0</v>
      </c>
      <c r="CA304" s="114">
        <f t="shared" si="1267"/>
        <v>0</v>
      </c>
      <c r="CB304" s="114">
        <f t="shared" si="1268"/>
        <v>0</v>
      </c>
      <c r="CC304" s="114">
        <f t="shared" si="1269"/>
        <v>0</v>
      </c>
      <c r="CD304" s="114">
        <f t="shared" si="1270"/>
        <v>0</v>
      </c>
      <c r="CE304" s="114">
        <f t="shared" si="1271"/>
        <v>0</v>
      </c>
      <c r="CF304" s="114">
        <f t="shared" si="1272"/>
        <v>0</v>
      </c>
      <c r="CG304" s="114">
        <f t="shared" si="1273"/>
        <v>0</v>
      </c>
      <c r="CH304" s="114">
        <f t="shared" si="1274"/>
        <v>0</v>
      </c>
      <c r="CI304" s="114">
        <f t="shared" si="1275"/>
        <v>0</v>
      </c>
      <c r="CJ304" s="114">
        <f t="shared" si="1276"/>
        <v>0</v>
      </c>
      <c r="CK304" s="114">
        <f t="shared" si="1277"/>
        <v>0</v>
      </c>
      <c r="CL304" s="114">
        <f t="shared" si="1278"/>
        <v>0</v>
      </c>
      <c r="CM304" s="114">
        <f t="shared" si="1279"/>
        <v>0</v>
      </c>
      <c r="CN304" s="114">
        <f t="shared" si="1280"/>
        <v>0</v>
      </c>
      <c r="CO304" s="114">
        <f t="shared" si="1281"/>
        <v>0</v>
      </c>
      <c r="CP304" s="114">
        <f t="shared" si="1282"/>
        <v>0</v>
      </c>
      <c r="CQ304" s="114">
        <f t="shared" si="1283"/>
        <v>0</v>
      </c>
      <c r="CR304" s="114">
        <f t="shared" si="1284"/>
        <v>0</v>
      </c>
      <c r="CS304" s="114">
        <f t="shared" si="1285"/>
        <v>0</v>
      </c>
      <c r="CT304" s="114">
        <f t="shared" si="1286"/>
        <v>0</v>
      </c>
      <c r="CU304" s="114">
        <f t="shared" si="1287"/>
        <v>0</v>
      </c>
      <c r="CV304" s="114">
        <f t="shared" si="1288"/>
        <v>0</v>
      </c>
      <c r="CW304" s="114">
        <f t="shared" si="1289"/>
        <v>0</v>
      </c>
      <c r="CX304" s="114">
        <f t="shared" si="1290"/>
        <v>0</v>
      </c>
      <c r="CY304" s="114">
        <f t="shared" si="1291"/>
        <v>0</v>
      </c>
      <c r="CZ304" s="114">
        <f t="shared" si="1292"/>
        <v>0</v>
      </c>
      <c r="DA304" s="114">
        <f t="shared" si="1293"/>
        <v>0</v>
      </c>
    </row>
    <row r="305" spans="2:105">
      <c r="B305" s="5"/>
      <c r="M305" s="17"/>
      <c r="O305" s="17"/>
      <c r="Q305" s="17"/>
      <c r="T305" s="163">
        <f>IF(Z305&gt;0,FLOOR(MAX(T$130:T304)+1,1),T304+0.001)</f>
        <v>12.146999999999919</v>
      </c>
      <c r="U305">
        <v>176</v>
      </c>
      <c r="V305" s="110">
        <v>9</v>
      </c>
      <c r="W305" s="110"/>
      <c r="X305" s="110">
        <f t="shared" si="1294"/>
        <v>0</v>
      </c>
      <c r="Y305" s="110">
        <f t="shared" si="1295"/>
        <v>0</v>
      </c>
      <c r="Z305" s="114">
        <f t="shared" si="1296"/>
        <v>0</v>
      </c>
      <c r="AA305" s="114">
        <f t="shared" si="1215"/>
        <v>0</v>
      </c>
      <c r="AB305" s="114">
        <f t="shared" si="1216"/>
        <v>0</v>
      </c>
      <c r="AC305" s="114">
        <f t="shared" si="1217"/>
        <v>0</v>
      </c>
      <c r="AD305" s="114">
        <f t="shared" si="1218"/>
        <v>0</v>
      </c>
      <c r="AE305" s="114">
        <f t="shared" si="1219"/>
        <v>0</v>
      </c>
      <c r="AF305" s="114">
        <f t="shared" si="1220"/>
        <v>0</v>
      </c>
      <c r="AG305" s="114">
        <f t="shared" si="1221"/>
        <v>0</v>
      </c>
      <c r="AH305" s="114">
        <f t="shared" si="1222"/>
        <v>0</v>
      </c>
      <c r="AI305" s="114">
        <f t="shared" si="1223"/>
        <v>0</v>
      </c>
      <c r="AJ305" s="114">
        <f t="shared" si="1224"/>
        <v>0</v>
      </c>
      <c r="AK305" s="114">
        <f t="shared" si="1225"/>
        <v>0</v>
      </c>
      <c r="AL305" s="114">
        <f t="shared" si="1226"/>
        <v>0</v>
      </c>
      <c r="AM305" s="114">
        <f t="shared" si="1227"/>
        <v>0</v>
      </c>
      <c r="AN305" s="114">
        <f t="shared" si="1228"/>
        <v>0</v>
      </c>
      <c r="AO305" s="114">
        <f t="shared" si="1229"/>
        <v>0</v>
      </c>
      <c r="AP305" s="114">
        <f t="shared" si="1230"/>
        <v>0</v>
      </c>
      <c r="AQ305" s="114">
        <f t="shared" si="1231"/>
        <v>0</v>
      </c>
      <c r="AR305" s="114">
        <f t="shared" si="1232"/>
        <v>0</v>
      </c>
      <c r="AS305" s="114">
        <f t="shared" si="1233"/>
        <v>0</v>
      </c>
      <c r="AT305" s="114">
        <f t="shared" si="1234"/>
        <v>0</v>
      </c>
      <c r="AU305" s="114">
        <f t="shared" si="1235"/>
        <v>0</v>
      </c>
      <c r="AV305" s="114">
        <f t="shared" si="1236"/>
        <v>0</v>
      </c>
      <c r="AW305" s="114">
        <f t="shared" si="1237"/>
        <v>0</v>
      </c>
      <c r="AX305" s="114">
        <f t="shared" si="1238"/>
        <v>0</v>
      </c>
      <c r="AY305" s="114">
        <f t="shared" si="1239"/>
        <v>0</v>
      </c>
      <c r="AZ305" s="114">
        <f t="shared" si="1240"/>
        <v>0</v>
      </c>
      <c r="BA305" s="114">
        <f t="shared" si="1241"/>
        <v>0</v>
      </c>
      <c r="BB305" s="114">
        <f t="shared" si="1242"/>
        <v>0</v>
      </c>
      <c r="BC305" s="114">
        <f t="shared" si="1243"/>
        <v>0</v>
      </c>
      <c r="BD305" s="114">
        <f t="shared" si="1244"/>
        <v>0</v>
      </c>
      <c r="BE305" s="114">
        <f t="shared" si="1245"/>
        <v>0</v>
      </c>
      <c r="BF305" s="114">
        <f t="shared" si="1246"/>
        <v>0</v>
      </c>
      <c r="BG305" s="114">
        <f t="shared" si="1247"/>
        <v>0</v>
      </c>
      <c r="BH305" s="114">
        <f t="shared" si="1248"/>
        <v>0</v>
      </c>
      <c r="BI305" s="114">
        <f t="shared" si="1249"/>
        <v>0</v>
      </c>
      <c r="BJ305" s="114">
        <f t="shared" si="1250"/>
        <v>0</v>
      </c>
      <c r="BK305" s="114">
        <f t="shared" si="1251"/>
        <v>0</v>
      </c>
      <c r="BL305" s="114">
        <f t="shared" si="1252"/>
        <v>0</v>
      </c>
      <c r="BM305" s="114">
        <f t="shared" si="1253"/>
        <v>0</v>
      </c>
      <c r="BN305" s="114">
        <f t="shared" si="1254"/>
        <v>0</v>
      </c>
      <c r="BO305" s="114">
        <f t="shared" si="1255"/>
        <v>0</v>
      </c>
      <c r="BP305" s="114">
        <f t="shared" si="1256"/>
        <v>0</v>
      </c>
      <c r="BQ305" s="114">
        <f t="shared" si="1257"/>
        <v>0</v>
      </c>
      <c r="BR305" s="114">
        <f t="shared" si="1258"/>
        <v>0</v>
      </c>
      <c r="BS305" s="114">
        <f t="shared" si="1259"/>
        <v>0</v>
      </c>
      <c r="BT305" s="114">
        <f t="shared" si="1260"/>
        <v>0</v>
      </c>
      <c r="BU305" s="114">
        <f t="shared" si="1261"/>
        <v>0</v>
      </c>
      <c r="BV305" s="114">
        <f t="shared" si="1262"/>
        <v>0</v>
      </c>
      <c r="BW305" s="114">
        <f t="shared" si="1263"/>
        <v>0</v>
      </c>
      <c r="BX305" s="114">
        <f t="shared" si="1264"/>
        <v>0</v>
      </c>
      <c r="BY305" s="114">
        <f t="shared" si="1265"/>
        <v>0</v>
      </c>
      <c r="BZ305" s="114">
        <f t="shared" si="1266"/>
        <v>0</v>
      </c>
      <c r="CA305" s="114">
        <f t="shared" si="1267"/>
        <v>0</v>
      </c>
      <c r="CB305" s="114">
        <f t="shared" si="1268"/>
        <v>0</v>
      </c>
      <c r="CC305" s="114">
        <f t="shared" si="1269"/>
        <v>0</v>
      </c>
      <c r="CD305" s="114">
        <f t="shared" si="1270"/>
        <v>0</v>
      </c>
      <c r="CE305" s="114">
        <f t="shared" si="1271"/>
        <v>0</v>
      </c>
      <c r="CF305" s="114">
        <f t="shared" si="1272"/>
        <v>0</v>
      </c>
      <c r="CG305" s="114">
        <f t="shared" si="1273"/>
        <v>0</v>
      </c>
      <c r="CH305" s="114">
        <f t="shared" si="1274"/>
        <v>0</v>
      </c>
      <c r="CI305" s="114">
        <f t="shared" si="1275"/>
        <v>0</v>
      </c>
      <c r="CJ305" s="114">
        <f t="shared" si="1276"/>
        <v>0</v>
      </c>
      <c r="CK305" s="114">
        <f t="shared" si="1277"/>
        <v>0</v>
      </c>
      <c r="CL305" s="114">
        <f t="shared" si="1278"/>
        <v>0</v>
      </c>
      <c r="CM305" s="114">
        <f t="shared" si="1279"/>
        <v>0</v>
      </c>
      <c r="CN305" s="114">
        <f t="shared" si="1280"/>
        <v>0</v>
      </c>
      <c r="CO305" s="114">
        <f t="shared" si="1281"/>
        <v>0</v>
      </c>
      <c r="CP305" s="114">
        <f t="shared" si="1282"/>
        <v>0</v>
      </c>
      <c r="CQ305" s="114">
        <f t="shared" si="1283"/>
        <v>0</v>
      </c>
      <c r="CR305" s="114">
        <f t="shared" si="1284"/>
        <v>0</v>
      </c>
      <c r="CS305" s="114">
        <f t="shared" si="1285"/>
        <v>0</v>
      </c>
      <c r="CT305" s="114">
        <f t="shared" si="1286"/>
        <v>0</v>
      </c>
      <c r="CU305" s="114">
        <f t="shared" si="1287"/>
        <v>0</v>
      </c>
      <c r="CV305" s="114">
        <f t="shared" si="1288"/>
        <v>0</v>
      </c>
      <c r="CW305" s="114">
        <f t="shared" si="1289"/>
        <v>0</v>
      </c>
      <c r="CX305" s="114">
        <f t="shared" si="1290"/>
        <v>0</v>
      </c>
      <c r="CY305" s="114">
        <f t="shared" si="1291"/>
        <v>0</v>
      </c>
      <c r="CZ305" s="114">
        <f t="shared" si="1292"/>
        <v>0</v>
      </c>
      <c r="DA305" s="114">
        <f t="shared" si="1293"/>
        <v>0</v>
      </c>
    </row>
    <row r="306" spans="2:105">
      <c r="B306" s="5"/>
      <c r="M306" s="17"/>
      <c r="O306" s="17"/>
      <c r="Q306" s="17"/>
      <c r="T306" s="163">
        <f>IF(Z306&gt;0,FLOOR(MAX(T$130:T305)+1,1),T305+0.001)</f>
        <v>12.147999999999918</v>
      </c>
      <c r="U306">
        <v>177</v>
      </c>
      <c r="V306" s="110">
        <v>9</v>
      </c>
      <c r="W306" s="110"/>
      <c r="X306" s="110">
        <f t="shared" si="1294"/>
        <v>0</v>
      </c>
      <c r="Y306" s="110">
        <f t="shared" si="1295"/>
        <v>0</v>
      </c>
      <c r="Z306" s="114">
        <f t="shared" si="1296"/>
        <v>0</v>
      </c>
      <c r="AA306" s="114">
        <f t="shared" si="1215"/>
        <v>0</v>
      </c>
      <c r="AB306" s="114">
        <f t="shared" si="1216"/>
        <v>0</v>
      </c>
      <c r="AC306" s="114">
        <f t="shared" si="1217"/>
        <v>0</v>
      </c>
      <c r="AD306" s="114">
        <f t="shared" si="1218"/>
        <v>0</v>
      </c>
      <c r="AE306" s="114">
        <f t="shared" si="1219"/>
        <v>0</v>
      </c>
      <c r="AF306" s="114">
        <f t="shared" si="1220"/>
        <v>0</v>
      </c>
      <c r="AG306" s="114">
        <f t="shared" si="1221"/>
        <v>0</v>
      </c>
      <c r="AH306" s="114">
        <f t="shared" si="1222"/>
        <v>0</v>
      </c>
      <c r="AI306" s="114">
        <f t="shared" si="1223"/>
        <v>0</v>
      </c>
      <c r="AJ306" s="114">
        <f t="shared" si="1224"/>
        <v>0</v>
      </c>
      <c r="AK306" s="114">
        <f t="shared" si="1225"/>
        <v>0</v>
      </c>
      <c r="AL306" s="114">
        <f t="shared" si="1226"/>
        <v>0</v>
      </c>
      <c r="AM306" s="114">
        <f t="shared" si="1227"/>
        <v>0</v>
      </c>
      <c r="AN306" s="114">
        <f t="shared" si="1228"/>
        <v>0</v>
      </c>
      <c r="AO306" s="114">
        <f t="shared" si="1229"/>
        <v>0</v>
      </c>
      <c r="AP306" s="114">
        <f t="shared" si="1230"/>
        <v>0</v>
      </c>
      <c r="AQ306" s="114">
        <f t="shared" si="1231"/>
        <v>0</v>
      </c>
      <c r="AR306" s="114">
        <f t="shared" si="1232"/>
        <v>0</v>
      </c>
      <c r="AS306" s="114">
        <f t="shared" si="1233"/>
        <v>0</v>
      </c>
      <c r="AT306" s="114">
        <f t="shared" si="1234"/>
        <v>0</v>
      </c>
      <c r="AU306" s="114">
        <f t="shared" si="1235"/>
        <v>0</v>
      </c>
      <c r="AV306" s="114">
        <f t="shared" si="1236"/>
        <v>0</v>
      </c>
      <c r="AW306" s="114">
        <f t="shared" si="1237"/>
        <v>0</v>
      </c>
      <c r="AX306" s="114">
        <f t="shared" si="1238"/>
        <v>0</v>
      </c>
      <c r="AY306" s="114">
        <f t="shared" si="1239"/>
        <v>0</v>
      </c>
      <c r="AZ306" s="114">
        <f t="shared" si="1240"/>
        <v>0</v>
      </c>
      <c r="BA306" s="114">
        <f t="shared" si="1241"/>
        <v>0</v>
      </c>
      <c r="BB306" s="114">
        <f t="shared" si="1242"/>
        <v>0</v>
      </c>
      <c r="BC306" s="114">
        <f t="shared" si="1243"/>
        <v>0</v>
      </c>
      <c r="BD306" s="114">
        <f t="shared" si="1244"/>
        <v>0</v>
      </c>
      <c r="BE306" s="114">
        <f t="shared" si="1245"/>
        <v>0</v>
      </c>
      <c r="BF306" s="114">
        <f t="shared" si="1246"/>
        <v>0</v>
      </c>
      <c r="BG306" s="114">
        <f t="shared" si="1247"/>
        <v>0</v>
      </c>
      <c r="BH306" s="114">
        <f t="shared" si="1248"/>
        <v>0</v>
      </c>
      <c r="BI306" s="114">
        <f t="shared" si="1249"/>
        <v>0</v>
      </c>
      <c r="BJ306" s="114">
        <f t="shared" si="1250"/>
        <v>0</v>
      </c>
      <c r="BK306" s="114">
        <f t="shared" si="1251"/>
        <v>0</v>
      </c>
      <c r="BL306" s="114">
        <f t="shared" si="1252"/>
        <v>0</v>
      </c>
      <c r="BM306" s="114">
        <f t="shared" si="1253"/>
        <v>0</v>
      </c>
      <c r="BN306" s="114">
        <f t="shared" si="1254"/>
        <v>0</v>
      </c>
      <c r="BO306" s="114">
        <f t="shared" si="1255"/>
        <v>0</v>
      </c>
      <c r="BP306" s="114">
        <f t="shared" si="1256"/>
        <v>0</v>
      </c>
      <c r="BQ306" s="114">
        <f t="shared" si="1257"/>
        <v>0</v>
      </c>
      <c r="BR306" s="114">
        <f t="shared" si="1258"/>
        <v>0</v>
      </c>
      <c r="BS306" s="114">
        <f t="shared" si="1259"/>
        <v>0</v>
      </c>
      <c r="BT306" s="114">
        <f t="shared" si="1260"/>
        <v>0</v>
      </c>
      <c r="BU306" s="114">
        <f t="shared" si="1261"/>
        <v>0</v>
      </c>
      <c r="BV306" s="114">
        <f t="shared" si="1262"/>
        <v>0</v>
      </c>
      <c r="BW306" s="114">
        <f t="shared" si="1263"/>
        <v>0</v>
      </c>
      <c r="BX306" s="114">
        <f t="shared" si="1264"/>
        <v>0</v>
      </c>
      <c r="BY306" s="114">
        <f t="shared" si="1265"/>
        <v>0</v>
      </c>
      <c r="BZ306" s="114">
        <f t="shared" si="1266"/>
        <v>0</v>
      </c>
      <c r="CA306" s="114">
        <f t="shared" si="1267"/>
        <v>0</v>
      </c>
      <c r="CB306" s="114">
        <f t="shared" si="1268"/>
        <v>0</v>
      </c>
      <c r="CC306" s="114">
        <f t="shared" si="1269"/>
        <v>0</v>
      </c>
      <c r="CD306" s="114">
        <f t="shared" si="1270"/>
        <v>0</v>
      </c>
      <c r="CE306" s="114">
        <f t="shared" si="1271"/>
        <v>0</v>
      </c>
      <c r="CF306" s="114">
        <f t="shared" si="1272"/>
        <v>0</v>
      </c>
      <c r="CG306" s="114">
        <f t="shared" si="1273"/>
        <v>0</v>
      </c>
      <c r="CH306" s="114">
        <f t="shared" si="1274"/>
        <v>0</v>
      </c>
      <c r="CI306" s="114">
        <f t="shared" si="1275"/>
        <v>0</v>
      </c>
      <c r="CJ306" s="114">
        <f t="shared" si="1276"/>
        <v>0</v>
      </c>
      <c r="CK306" s="114">
        <f t="shared" si="1277"/>
        <v>0</v>
      </c>
      <c r="CL306" s="114">
        <f t="shared" si="1278"/>
        <v>0</v>
      </c>
      <c r="CM306" s="114">
        <f t="shared" si="1279"/>
        <v>0</v>
      </c>
      <c r="CN306" s="114">
        <f t="shared" si="1280"/>
        <v>0</v>
      </c>
      <c r="CO306" s="114">
        <f t="shared" si="1281"/>
        <v>0</v>
      </c>
      <c r="CP306" s="114">
        <f t="shared" si="1282"/>
        <v>0</v>
      </c>
      <c r="CQ306" s="114">
        <f t="shared" si="1283"/>
        <v>0</v>
      </c>
      <c r="CR306" s="114">
        <f t="shared" si="1284"/>
        <v>0</v>
      </c>
      <c r="CS306" s="114">
        <f t="shared" si="1285"/>
        <v>0</v>
      </c>
      <c r="CT306" s="114">
        <f t="shared" si="1286"/>
        <v>0</v>
      </c>
      <c r="CU306" s="114">
        <f t="shared" si="1287"/>
        <v>0</v>
      </c>
      <c r="CV306" s="114">
        <f t="shared" si="1288"/>
        <v>0</v>
      </c>
      <c r="CW306" s="114">
        <f t="shared" si="1289"/>
        <v>0</v>
      </c>
      <c r="CX306" s="114">
        <f t="shared" si="1290"/>
        <v>0</v>
      </c>
      <c r="CY306" s="114">
        <f t="shared" si="1291"/>
        <v>0</v>
      </c>
      <c r="CZ306" s="114">
        <f t="shared" si="1292"/>
        <v>0</v>
      </c>
      <c r="DA306" s="114">
        <f t="shared" si="1293"/>
        <v>0</v>
      </c>
    </row>
    <row r="307" spans="2:105">
      <c r="B307" s="5"/>
      <c r="M307" s="17"/>
      <c r="O307" s="17"/>
      <c r="Q307" s="17"/>
      <c r="T307" s="163">
        <f>IF(Z307&gt;0,FLOOR(MAX(T$130:T306)+1,1),T306+0.001)</f>
        <v>12.148999999999917</v>
      </c>
      <c r="U307">
        <v>178</v>
      </c>
      <c r="V307" s="110">
        <v>9</v>
      </c>
      <c r="W307" s="110"/>
      <c r="X307" s="110">
        <f t="shared" si="1294"/>
        <v>0</v>
      </c>
      <c r="Y307" s="110">
        <f t="shared" si="1295"/>
        <v>0</v>
      </c>
      <c r="Z307" s="114">
        <f t="shared" si="1296"/>
        <v>0</v>
      </c>
      <c r="AA307" s="114">
        <f t="shared" si="1215"/>
        <v>0</v>
      </c>
      <c r="AB307" s="114">
        <f t="shared" si="1216"/>
        <v>0</v>
      </c>
      <c r="AC307" s="114">
        <f t="shared" si="1217"/>
        <v>0</v>
      </c>
      <c r="AD307" s="114">
        <f t="shared" si="1218"/>
        <v>0</v>
      </c>
      <c r="AE307" s="114">
        <f t="shared" si="1219"/>
        <v>0</v>
      </c>
      <c r="AF307" s="114">
        <f t="shared" si="1220"/>
        <v>0</v>
      </c>
      <c r="AG307" s="114">
        <f t="shared" si="1221"/>
        <v>0</v>
      </c>
      <c r="AH307" s="114">
        <f t="shared" si="1222"/>
        <v>0</v>
      </c>
      <c r="AI307" s="114">
        <f t="shared" si="1223"/>
        <v>0</v>
      </c>
      <c r="AJ307" s="114">
        <f t="shared" si="1224"/>
        <v>0</v>
      </c>
      <c r="AK307" s="114">
        <f t="shared" si="1225"/>
        <v>0</v>
      </c>
      <c r="AL307" s="114">
        <f t="shared" si="1226"/>
        <v>0</v>
      </c>
      <c r="AM307" s="114">
        <f t="shared" si="1227"/>
        <v>0</v>
      </c>
      <c r="AN307" s="114">
        <f t="shared" si="1228"/>
        <v>0</v>
      </c>
      <c r="AO307" s="114">
        <f t="shared" si="1229"/>
        <v>0</v>
      </c>
      <c r="AP307" s="114">
        <f t="shared" si="1230"/>
        <v>0</v>
      </c>
      <c r="AQ307" s="114">
        <f t="shared" si="1231"/>
        <v>0</v>
      </c>
      <c r="AR307" s="114">
        <f t="shared" si="1232"/>
        <v>0</v>
      </c>
      <c r="AS307" s="114">
        <f t="shared" si="1233"/>
        <v>0</v>
      </c>
      <c r="AT307" s="114">
        <f t="shared" si="1234"/>
        <v>0</v>
      </c>
      <c r="AU307" s="114">
        <f t="shared" si="1235"/>
        <v>0</v>
      </c>
      <c r="AV307" s="114">
        <f t="shared" si="1236"/>
        <v>0</v>
      </c>
      <c r="AW307" s="114">
        <f t="shared" si="1237"/>
        <v>0</v>
      </c>
      <c r="AX307" s="114">
        <f t="shared" si="1238"/>
        <v>0</v>
      </c>
      <c r="AY307" s="114">
        <f t="shared" si="1239"/>
        <v>0</v>
      </c>
      <c r="AZ307" s="114">
        <f t="shared" si="1240"/>
        <v>0</v>
      </c>
      <c r="BA307" s="114">
        <f t="shared" si="1241"/>
        <v>0</v>
      </c>
      <c r="BB307" s="114">
        <f t="shared" si="1242"/>
        <v>0</v>
      </c>
      <c r="BC307" s="114">
        <f t="shared" si="1243"/>
        <v>0</v>
      </c>
      <c r="BD307" s="114">
        <f t="shared" si="1244"/>
        <v>0</v>
      </c>
      <c r="BE307" s="114">
        <f t="shared" si="1245"/>
        <v>0</v>
      </c>
      <c r="BF307" s="114">
        <f t="shared" si="1246"/>
        <v>0</v>
      </c>
      <c r="BG307" s="114">
        <f t="shared" si="1247"/>
        <v>0</v>
      </c>
      <c r="BH307" s="114">
        <f t="shared" si="1248"/>
        <v>0</v>
      </c>
      <c r="BI307" s="114">
        <f t="shared" si="1249"/>
        <v>0</v>
      </c>
      <c r="BJ307" s="114">
        <f t="shared" si="1250"/>
        <v>0</v>
      </c>
      <c r="BK307" s="114">
        <f t="shared" si="1251"/>
        <v>0</v>
      </c>
      <c r="BL307" s="114">
        <f t="shared" si="1252"/>
        <v>0</v>
      </c>
      <c r="BM307" s="114">
        <f t="shared" si="1253"/>
        <v>0</v>
      </c>
      <c r="BN307" s="114">
        <f t="shared" si="1254"/>
        <v>0</v>
      </c>
      <c r="BO307" s="114">
        <f t="shared" si="1255"/>
        <v>0</v>
      </c>
      <c r="BP307" s="114">
        <f t="shared" si="1256"/>
        <v>0</v>
      </c>
      <c r="BQ307" s="114">
        <f t="shared" si="1257"/>
        <v>0</v>
      </c>
      <c r="BR307" s="114">
        <f t="shared" si="1258"/>
        <v>0</v>
      </c>
      <c r="BS307" s="114">
        <f t="shared" si="1259"/>
        <v>0</v>
      </c>
      <c r="BT307" s="114">
        <f t="shared" si="1260"/>
        <v>0</v>
      </c>
      <c r="BU307" s="114">
        <f t="shared" si="1261"/>
        <v>0</v>
      </c>
      <c r="BV307" s="114">
        <f t="shared" si="1262"/>
        <v>0</v>
      </c>
      <c r="BW307" s="114">
        <f t="shared" si="1263"/>
        <v>0</v>
      </c>
      <c r="BX307" s="114">
        <f t="shared" si="1264"/>
        <v>0</v>
      </c>
      <c r="BY307" s="114">
        <f t="shared" si="1265"/>
        <v>0</v>
      </c>
      <c r="BZ307" s="114">
        <f t="shared" si="1266"/>
        <v>0</v>
      </c>
      <c r="CA307" s="114">
        <f t="shared" si="1267"/>
        <v>0</v>
      </c>
      <c r="CB307" s="114">
        <f t="shared" si="1268"/>
        <v>0</v>
      </c>
      <c r="CC307" s="114">
        <f t="shared" si="1269"/>
        <v>0</v>
      </c>
      <c r="CD307" s="114">
        <f t="shared" si="1270"/>
        <v>0</v>
      </c>
      <c r="CE307" s="114">
        <f t="shared" si="1271"/>
        <v>0</v>
      </c>
      <c r="CF307" s="114">
        <f t="shared" si="1272"/>
        <v>0</v>
      </c>
      <c r="CG307" s="114">
        <f t="shared" si="1273"/>
        <v>0</v>
      </c>
      <c r="CH307" s="114">
        <f t="shared" si="1274"/>
        <v>0</v>
      </c>
      <c r="CI307" s="114">
        <f t="shared" si="1275"/>
        <v>0</v>
      </c>
      <c r="CJ307" s="114">
        <f t="shared" si="1276"/>
        <v>0</v>
      </c>
      <c r="CK307" s="114">
        <f t="shared" si="1277"/>
        <v>0</v>
      </c>
      <c r="CL307" s="114">
        <f t="shared" si="1278"/>
        <v>0</v>
      </c>
      <c r="CM307" s="114">
        <f t="shared" si="1279"/>
        <v>0</v>
      </c>
      <c r="CN307" s="114">
        <f t="shared" si="1280"/>
        <v>0</v>
      </c>
      <c r="CO307" s="114">
        <f t="shared" si="1281"/>
        <v>0</v>
      </c>
      <c r="CP307" s="114">
        <f t="shared" si="1282"/>
        <v>0</v>
      </c>
      <c r="CQ307" s="114">
        <f t="shared" si="1283"/>
        <v>0</v>
      </c>
      <c r="CR307" s="114">
        <f t="shared" si="1284"/>
        <v>0</v>
      </c>
      <c r="CS307" s="114">
        <f t="shared" si="1285"/>
        <v>0</v>
      </c>
      <c r="CT307" s="114">
        <f t="shared" si="1286"/>
        <v>0</v>
      </c>
      <c r="CU307" s="114">
        <f t="shared" si="1287"/>
        <v>0</v>
      </c>
      <c r="CV307" s="114">
        <f t="shared" si="1288"/>
        <v>0</v>
      </c>
      <c r="CW307" s="114">
        <f t="shared" si="1289"/>
        <v>0</v>
      </c>
      <c r="CX307" s="114">
        <f t="shared" si="1290"/>
        <v>0</v>
      </c>
      <c r="CY307" s="114">
        <f t="shared" si="1291"/>
        <v>0</v>
      </c>
      <c r="CZ307" s="114">
        <f t="shared" si="1292"/>
        <v>0</v>
      </c>
      <c r="DA307" s="114">
        <f t="shared" si="1293"/>
        <v>0</v>
      </c>
    </row>
    <row r="308" spans="2:105">
      <c r="B308" s="5"/>
      <c r="M308" s="17"/>
      <c r="O308" s="17"/>
      <c r="Q308" s="17"/>
      <c r="T308" s="163">
        <f>IF(Z308&gt;0,FLOOR(MAX(T$130:T307)+1,1),T307+0.001)</f>
        <v>12.149999999999917</v>
      </c>
      <c r="U308">
        <v>179</v>
      </c>
      <c r="V308" s="110">
        <v>9</v>
      </c>
      <c r="W308" s="110"/>
      <c r="X308" s="110">
        <f t="shared" si="1294"/>
        <v>0</v>
      </c>
      <c r="Y308" s="110">
        <f t="shared" si="1295"/>
        <v>0</v>
      </c>
      <c r="Z308" s="114">
        <f t="shared" si="1296"/>
        <v>0</v>
      </c>
      <c r="AA308" s="114">
        <f t="shared" si="1215"/>
        <v>0</v>
      </c>
      <c r="AB308" s="114">
        <f t="shared" si="1216"/>
        <v>0</v>
      </c>
      <c r="AC308" s="114">
        <f t="shared" si="1217"/>
        <v>0</v>
      </c>
      <c r="AD308" s="114">
        <f t="shared" si="1218"/>
        <v>0</v>
      </c>
      <c r="AE308" s="114">
        <f t="shared" si="1219"/>
        <v>0</v>
      </c>
      <c r="AF308" s="114">
        <f t="shared" si="1220"/>
        <v>0</v>
      </c>
      <c r="AG308" s="114">
        <f t="shared" si="1221"/>
        <v>0</v>
      </c>
      <c r="AH308" s="114">
        <f t="shared" si="1222"/>
        <v>0</v>
      </c>
      <c r="AI308" s="114">
        <f t="shared" si="1223"/>
        <v>0</v>
      </c>
      <c r="AJ308" s="114">
        <f t="shared" si="1224"/>
        <v>0</v>
      </c>
      <c r="AK308" s="114">
        <f t="shared" si="1225"/>
        <v>0</v>
      </c>
      <c r="AL308" s="114">
        <f t="shared" si="1226"/>
        <v>0</v>
      </c>
      <c r="AM308" s="114">
        <f t="shared" si="1227"/>
        <v>0</v>
      </c>
      <c r="AN308" s="114">
        <f t="shared" si="1228"/>
        <v>0</v>
      </c>
      <c r="AO308" s="114">
        <f t="shared" si="1229"/>
        <v>0</v>
      </c>
      <c r="AP308" s="114">
        <f t="shared" si="1230"/>
        <v>0</v>
      </c>
      <c r="AQ308" s="114">
        <f t="shared" si="1231"/>
        <v>0</v>
      </c>
      <c r="AR308" s="114">
        <f t="shared" si="1232"/>
        <v>0</v>
      </c>
      <c r="AS308" s="114">
        <f t="shared" si="1233"/>
        <v>0</v>
      </c>
      <c r="AT308" s="114">
        <f t="shared" si="1234"/>
        <v>0</v>
      </c>
      <c r="AU308" s="114">
        <f t="shared" si="1235"/>
        <v>0</v>
      </c>
      <c r="AV308" s="114">
        <f t="shared" si="1236"/>
        <v>0</v>
      </c>
      <c r="AW308" s="114">
        <f t="shared" si="1237"/>
        <v>0</v>
      </c>
      <c r="AX308" s="114">
        <f t="shared" si="1238"/>
        <v>0</v>
      </c>
      <c r="AY308" s="114">
        <f t="shared" si="1239"/>
        <v>0</v>
      </c>
      <c r="AZ308" s="114">
        <f t="shared" si="1240"/>
        <v>0</v>
      </c>
      <c r="BA308" s="114">
        <f t="shared" si="1241"/>
        <v>0</v>
      </c>
      <c r="BB308" s="114">
        <f t="shared" si="1242"/>
        <v>0</v>
      </c>
      <c r="BC308" s="114">
        <f t="shared" si="1243"/>
        <v>0</v>
      </c>
      <c r="BD308" s="114">
        <f t="shared" si="1244"/>
        <v>0</v>
      </c>
      <c r="BE308" s="114">
        <f t="shared" si="1245"/>
        <v>0</v>
      </c>
      <c r="BF308" s="114">
        <f t="shared" si="1246"/>
        <v>0</v>
      </c>
      <c r="BG308" s="114">
        <f t="shared" si="1247"/>
        <v>0</v>
      </c>
      <c r="BH308" s="114">
        <f t="shared" si="1248"/>
        <v>0</v>
      </c>
      <c r="BI308" s="114">
        <f t="shared" si="1249"/>
        <v>0</v>
      </c>
      <c r="BJ308" s="114">
        <f t="shared" si="1250"/>
        <v>0</v>
      </c>
      <c r="BK308" s="114">
        <f t="shared" si="1251"/>
        <v>0</v>
      </c>
      <c r="BL308" s="114">
        <f t="shared" si="1252"/>
        <v>0</v>
      </c>
      <c r="BM308" s="114">
        <f t="shared" si="1253"/>
        <v>0</v>
      </c>
      <c r="BN308" s="114">
        <f t="shared" si="1254"/>
        <v>0</v>
      </c>
      <c r="BO308" s="114">
        <f t="shared" si="1255"/>
        <v>0</v>
      </c>
      <c r="BP308" s="114">
        <f t="shared" si="1256"/>
        <v>0</v>
      </c>
      <c r="BQ308" s="114">
        <f t="shared" si="1257"/>
        <v>0</v>
      </c>
      <c r="BR308" s="114">
        <f t="shared" si="1258"/>
        <v>0</v>
      </c>
      <c r="BS308" s="114">
        <f t="shared" si="1259"/>
        <v>0</v>
      </c>
      <c r="BT308" s="114">
        <f t="shared" si="1260"/>
        <v>0</v>
      </c>
      <c r="BU308" s="114">
        <f t="shared" si="1261"/>
        <v>0</v>
      </c>
      <c r="BV308" s="114">
        <f t="shared" si="1262"/>
        <v>0</v>
      </c>
      <c r="BW308" s="114">
        <f t="shared" si="1263"/>
        <v>0</v>
      </c>
      <c r="BX308" s="114">
        <f t="shared" si="1264"/>
        <v>0</v>
      </c>
      <c r="BY308" s="114">
        <f t="shared" si="1265"/>
        <v>0</v>
      </c>
      <c r="BZ308" s="114">
        <f t="shared" si="1266"/>
        <v>0</v>
      </c>
      <c r="CA308" s="114">
        <f t="shared" si="1267"/>
        <v>0</v>
      </c>
      <c r="CB308" s="114">
        <f t="shared" si="1268"/>
        <v>0</v>
      </c>
      <c r="CC308" s="114">
        <f t="shared" si="1269"/>
        <v>0</v>
      </c>
      <c r="CD308" s="114">
        <f t="shared" si="1270"/>
        <v>0</v>
      </c>
      <c r="CE308" s="114">
        <f t="shared" si="1271"/>
        <v>0</v>
      </c>
      <c r="CF308" s="114">
        <f t="shared" si="1272"/>
        <v>0</v>
      </c>
      <c r="CG308" s="114">
        <f t="shared" si="1273"/>
        <v>0</v>
      </c>
      <c r="CH308" s="114">
        <f t="shared" si="1274"/>
        <v>0</v>
      </c>
      <c r="CI308" s="114">
        <f t="shared" si="1275"/>
        <v>0</v>
      </c>
      <c r="CJ308" s="114">
        <f t="shared" si="1276"/>
        <v>0</v>
      </c>
      <c r="CK308" s="114">
        <f t="shared" si="1277"/>
        <v>0</v>
      </c>
      <c r="CL308" s="114">
        <f t="shared" si="1278"/>
        <v>0</v>
      </c>
      <c r="CM308" s="114">
        <f t="shared" si="1279"/>
        <v>0</v>
      </c>
      <c r="CN308" s="114">
        <f t="shared" si="1280"/>
        <v>0</v>
      </c>
      <c r="CO308" s="114">
        <f t="shared" si="1281"/>
        <v>0</v>
      </c>
      <c r="CP308" s="114">
        <f t="shared" si="1282"/>
        <v>0</v>
      </c>
      <c r="CQ308" s="114">
        <f t="shared" si="1283"/>
        <v>0</v>
      </c>
      <c r="CR308" s="114">
        <f t="shared" si="1284"/>
        <v>0</v>
      </c>
      <c r="CS308" s="114">
        <f t="shared" si="1285"/>
        <v>0</v>
      </c>
      <c r="CT308" s="114">
        <f t="shared" si="1286"/>
        <v>0</v>
      </c>
      <c r="CU308" s="114">
        <f t="shared" si="1287"/>
        <v>0</v>
      </c>
      <c r="CV308" s="114">
        <f t="shared" si="1288"/>
        <v>0</v>
      </c>
      <c r="CW308" s="114">
        <f t="shared" si="1289"/>
        <v>0</v>
      </c>
      <c r="CX308" s="114">
        <f t="shared" si="1290"/>
        <v>0</v>
      </c>
      <c r="CY308" s="114">
        <f t="shared" si="1291"/>
        <v>0</v>
      </c>
      <c r="CZ308" s="114">
        <f t="shared" si="1292"/>
        <v>0</v>
      </c>
      <c r="DA308" s="114">
        <f t="shared" si="1293"/>
        <v>0</v>
      </c>
    </row>
    <row r="309" spans="2:105">
      <c r="B309" s="5"/>
      <c r="M309" s="17"/>
      <c r="O309" s="17"/>
      <c r="Q309" s="17"/>
      <c r="T309" s="163">
        <f>IF(Z309&gt;0,FLOOR(MAX(T$130:T308)+1,1),T308+0.001)</f>
        <v>12.150999999999916</v>
      </c>
      <c r="U309">
        <v>180</v>
      </c>
      <c r="V309" s="110">
        <v>9</v>
      </c>
      <c r="W309" s="110"/>
      <c r="X309" s="110">
        <f t="shared" si="1294"/>
        <v>0</v>
      </c>
      <c r="Y309" s="110">
        <f t="shared" si="1295"/>
        <v>0</v>
      </c>
      <c r="Z309" s="114">
        <f t="shared" si="1296"/>
        <v>0</v>
      </c>
      <c r="AA309" s="114">
        <f t="shared" si="1215"/>
        <v>0</v>
      </c>
      <c r="AB309" s="114">
        <f t="shared" si="1216"/>
        <v>0</v>
      </c>
      <c r="AC309" s="114">
        <f t="shared" si="1217"/>
        <v>0</v>
      </c>
      <c r="AD309" s="114">
        <f t="shared" si="1218"/>
        <v>0</v>
      </c>
      <c r="AE309" s="114">
        <f t="shared" si="1219"/>
        <v>0</v>
      </c>
      <c r="AF309" s="114">
        <f t="shared" si="1220"/>
        <v>0</v>
      </c>
      <c r="AG309" s="114">
        <f t="shared" si="1221"/>
        <v>0</v>
      </c>
      <c r="AH309" s="114">
        <f t="shared" si="1222"/>
        <v>0</v>
      </c>
      <c r="AI309" s="114">
        <f t="shared" si="1223"/>
        <v>0</v>
      </c>
      <c r="AJ309" s="114">
        <f t="shared" si="1224"/>
        <v>0</v>
      </c>
      <c r="AK309" s="114">
        <f t="shared" si="1225"/>
        <v>0</v>
      </c>
      <c r="AL309" s="114">
        <f t="shared" si="1226"/>
        <v>0</v>
      </c>
      <c r="AM309" s="114">
        <f t="shared" si="1227"/>
        <v>0</v>
      </c>
      <c r="AN309" s="114">
        <f t="shared" si="1228"/>
        <v>0</v>
      </c>
      <c r="AO309" s="114">
        <f t="shared" si="1229"/>
        <v>0</v>
      </c>
      <c r="AP309" s="114">
        <f t="shared" si="1230"/>
        <v>0</v>
      </c>
      <c r="AQ309" s="114">
        <f t="shared" si="1231"/>
        <v>0</v>
      </c>
      <c r="AR309" s="114">
        <f t="shared" si="1232"/>
        <v>0</v>
      </c>
      <c r="AS309" s="114">
        <f t="shared" si="1233"/>
        <v>0</v>
      </c>
      <c r="AT309" s="114">
        <f t="shared" si="1234"/>
        <v>0</v>
      </c>
      <c r="AU309" s="114">
        <f t="shared" si="1235"/>
        <v>0</v>
      </c>
      <c r="AV309" s="114">
        <f t="shared" si="1236"/>
        <v>0</v>
      </c>
      <c r="AW309" s="114">
        <f t="shared" si="1237"/>
        <v>0</v>
      </c>
      <c r="AX309" s="114">
        <f t="shared" si="1238"/>
        <v>0</v>
      </c>
      <c r="AY309" s="114">
        <f t="shared" si="1239"/>
        <v>0</v>
      </c>
      <c r="AZ309" s="114">
        <f t="shared" si="1240"/>
        <v>0</v>
      </c>
      <c r="BA309" s="114">
        <f t="shared" si="1241"/>
        <v>0</v>
      </c>
      <c r="BB309" s="114">
        <f t="shared" si="1242"/>
        <v>0</v>
      </c>
      <c r="BC309" s="114">
        <f t="shared" si="1243"/>
        <v>0</v>
      </c>
      <c r="BD309" s="114">
        <f t="shared" si="1244"/>
        <v>0</v>
      </c>
      <c r="BE309" s="114">
        <f t="shared" si="1245"/>
        <v>0</v>
      </c>
      <c r="BF309" s="114">
        <f t="shared" si="1246"/>
        <v>0</v>
      </c>
      <c r="BG309" s="114">
        <f t="shared" si="1247"/>
        <v>0</v>
      </c>
      <c r="BH309" s="114">
        <f t="shared" si="1248"/>
        <v>0</v>
      </c>
      <c r="BI309" s="114">
        <f t="shared" si="1249"/>
        <v>0</v>
      </c>
      <c r="BJ309" s="114">
        <f t="shared" si="1250"/>
        <v>0</v>
      </c>
      <c r="BK309" s="114">
        <f t="shared" si="1251"/>
        <v>0</v>
      </c>
      <c r="BL309" s="114">
        <f t="shared" si="1252"/>
        <v>0</v>
      </c>
      <c r="BM309" s="114">
        <f t="shared" si="1253"/>
        <v>0</v>
      </c>
      <c r="BN309" s="114">
        <f t="shared" si="1254"/>
        <v>0</v>
      </c>
      <c r="BO309" s="114">
        <f t="shared" si="1255"/>
        <v>0</v>
      </c>
      <c r="BP309" s="114">
        <f t="shared" si="1256"/>
        <v>0</v>
      </c>
      <c r="BQ309" s="114">
        <f t="shared" si="1257"/>
        <v>0</v>
      </c>
      <c r="BR309" s="114">
        <f t="shared" si="1258"/>
        <v>0</v>
      </c>
      <c r="BS309" s="114">
        <f t="shared" si="1259"/>
        <v>0</v>
      </c>
      <c r="BT309" s="114">
        <f t="shared" si="1260"/>
        <v>0</v>
      </c>
      <c r="BU309" s="114">
        <f t="shared" si="1261"/>
        <v>0</v>
      </c>
      <c r="BV309" s="114">
        <f t="shared" si="1262"/>
        <v>0</v>
      </c>
      <c r="BW309" s="114">
        <f t="shared" si="1263"/>
        <v>0</v>
      </c>
      <c r="BX309" s="114">
        <f t="shared" si="1264"/>
        <v>0</v>
      </c>
      <c r="BY309" s="114">
        <f t="shared" si="1265"/>
        <v>0</v>
      </c>
      <c r="BZ309" s="114">
        <f t="shared" si="1266"/>
        <v>0</v>
      </c>
      <c r="CA309" s="114">
        <f t="shared" si="1267"/>
        <v>0</v>
      </c>
      <c r="CB309" s="114">
        <f t="shared" si="1268"/>
        <v>0</v>
      </c>
      <c r="CC309" s="114">
        <f t="shared" si="1269"/>
        <v>0</v>
      </c>
      <c r="CD309" s="114">
        <f t="shared" si="1270"/>
        <v>0</v>
      </c>
      <c r="CE309" s="114">
        <f t="shared" si="1271"/>
        <v>0</v>
      </c>
      <c r="CF309" s="114">
        <f t="shared" si="1272"/>
        <v>0</v>
      </c>
      <c r="CG309" s="114">
        <f t="shared" si="1273"/>
        <v>0</v>
      </c>
      <c r="CH309" s="114">
        <f t="shared" si="1274"/>
        <v>0</v>
      </c>
      <c r="CI309" s="114">
        <f t="shared" si="1275"/>
        <v>0</v>
      </c>
      <c r="CJ309" s="114">
        <f t="shared" si="1276"/>
        <v>0</v>
      </c>
      <c r="CK309" s="114">
        <f t="shared" si="1277"/>
        <v>0</v>
      </c>
      <c r="CL309" s="114">
        <f t="shared" si="1278"/>
        <v>0</v>
      </c>
      <c r="CM309" s="114">
        <f t="shared" si="1279"/>
        <v>0</v>
      </c>
      <c r="CN309" s="114">
        <f t="shared" si="1280"/>
        <v>0</v>
      </c>
      <c r="CO309" s="114">
        <f t="shared" si="1281"/>
        <v>0</v>
      </c>
      <c r="CP309" s="114">
        <f t="shared" si="1282"/>
        <v>0</v>
      </c>
      <c r="CQ309" s="114">
        <f t="shared" si="1283"/>
        <v>0</v>
      </c>
      <c r="CR309" s="114">
        <f t="shared" si="1284"/>
        <v>0</v>
      </c>
      <c r="CS309" s="114">
        <f t="shared" si="1285"/>
        <v>0</v>
      </c>
      <c r="CT309" s="114">
        <f t="shared" si="1286"/>
        <v>0</v>
      </c>
      <c r="CU309" s="114">
        <f t="shared" si="1287"/>
        <v>0</v>
      </c>
      <c r="CV309" s="114">
        <f t="shared" si="1288"/>
        <v>0</v>
      </c>
      <c r="CW309" s="114">
        <f t="shared" si="1289"/>
        <v>0</v>
      </c>
      <c r="CX309" s="114">
        <f t="shared" si="1290"/>
        <v>0</v>
      </c>
      <c r="CY309" s="114">
        <f t="shared" si="1291"/>
        <v>0</v>
      </c>
      <c r="CZ309" s="114">
        <f t="shared" si="1292"/>
        <v>0</v>
      </c>
      <c r="DA309" s="114">
        <f t="shared" si="1293"/>
        <v>0</v>
      </c>
    </row>
    <row r="310" spans="2:105">
      <c r="B310" s="15"/>
      <c r="T310" s="163">
        <f>IF(Z310&gt;0,FLOOR(MAX(T$130:T309)+1,1),T309+0.001)</f>
        <v>12.151999999999916</v>
      </c>
      <c r="U310">
        <v>0</v>
      </c>
      <c r="W310" s="17"/>
      <c r="X310" s="14"/>
      <c r="Y310" s="14"/>
      <c r="Z310" s="56"/>
      <c r="AA310" s="17"/>
      <c r="AB310" s="17"/>
      <c r="AC310" s="14"/>
      <c r="AS310" s="17"/>
    </row>
    <row r="311" spans="2:105">
      <c r="B311" s="15"/>
      <c r="V311" s="14"/>
      <c r="W311" s="17"/>
      <c r="X311" s="14"/>
      <c r="Y311" s="56"/>
      <c r="Z311" s="17"/>
      <c r="AA311" s="17"/>
      <c r="AB311" s="17"/>
      <c r="AC311" s="7"/>
      <c r="AR311" s="17"/>
    </row>
    <row r="312" spans="2:105">
      <c r="B312" s="15"/>
      <c r="U312" s="14"/>
      <c r="V312" s="43"/>
      <c r="W312" s="56"/>
      <c r="X312" s="17"/>
      <c r="Y312" s="17"/>
      <c r="Z312" s="17"/>
      <c r="AA312" s="17"/>
      <c r="AB312" s="7"/>
      <c r="AQ312" s="17"/>
    </row>
    <row r="313" spans="2:105">
      <c r="U313" s="14"/>
      <c r="V313" s="17"/>
      <c r="W313" s="14"/>
      <c r="X313" s="17"/>
      <c r="Y313" s="17"/>
      <c r="Z313" s="17"/>
      <c r="AA313" s="17"/>
      <c r="AB313" s="7"/>
    </row>
    <row r="314" spans="2:105">
      <c r="B314" s="5"/>
      <c r="U314" s="14"/>
      <c r="V314" s="43"/>
      <c r="W314" s="56"/>
      <c r="X314" s="17"/>
      <c r="Y314" s="17"/>
      <c r="Z314" s="17"/>
      <c r="AA314" s="17"/>
      <c r="AB314" s="7"/>
    </row>
    <row r="315" spans="2:105">
      <c r="B315" s="85"/>
      <c r="U315" s="14"/>
      <c r="V315" s="17"/>
      <c r="W315" s="14"/>
      <c r="X315" s="17"/>
      <c r="Y315" s="17"/>
      <c r="Z315" s="17"/>
      <c r="AA315" s="17"/>
      <c r="AB315" s="7"/>
      <c r="AK315" s="17"/>
      <c r="AL315" s="17"/>
      <c r="AM315" s="17"/>
    </row>
    <row r="316" spans="2:105">
      <c r="B316" s="25"/>
      <c r="U316" s="14"/>
      <c r="V316" s="17"/>
      <c r="W316" s="14"/>
      <c r="X316" s="17"/>
      <c r="Y316" s="17"/>
      <c r="Z316" s="17"/>
      <c r="AA316" s="17"/>
      <c r="AB316" s="7"/>
      <c r="AK316" s="17"/>
      <c r="AL316" s="17"/>
      <c r="AM316" s="17"/>
    </row>
    <row r="317" spans="2:105">
      <c r="B317" s="25"/>
      <c r="U317" s="14"/>
      <c r="V317" s="17"/>
      <c r="W317" s="14"/>
      <c r="X317" s="17"/>
      <c r="Y317" s="17"/>
      <c r="Z317" s="17"/>
      <c r="AA317" s="17"/>
      <c r="AB317" s="7"/>
      <c r="AK317" s="17"/>
      <c r="AL317" s="17"/>
      <c r="AM317" s="17"/>
    </row>
    <row r="318" spans="2:105">
      <c r="B318" s="25"/>
      <c r="U318" s="14"/>
      <c r="V318" s="17"/>
      <c r="W318" s="14"/>
      <c r="X318" s="17"/>
      <c r="Y318" s="17"/>
      <c r="Z318" s="17"/>
      <c r="AA318" s="17"/>
      <c r="AB318" s="7"/>
      <c r="AK318" s="17"/>
      <c r="AL318" s="17"/>
      <c r="AM318" s="17"/>
    </row>
    <row r="319" spans="2:105">
      <c r="B319" s="25"/>
      <c r="U319" s="14"/>
      <c r="V319" s="17"/>
      <c r="W319" s="17"/>
      <c r="X319" s="17"/>
      <c r="Y319" s="17"/>
      <c r="Z319" s="17"/>
      <c r="AA319" s="17"/>
      <c r="AB319" s="7"/>
      <c r="AK319" s="17"/>
      <c r="AL319" s="17"/>
      <c r="AM319" s="17"/>
    </row>
    <row r="320" spans="2:105">
      <c r="B320" s="25"/>
      <c r="U320" s="14"/>
      <c r="V320" s="17"/>
      <c r="W320" s="17"/>
      <c r="X320" s="17"/>
      <c r="Y320" s="17"/>
      <c r="Z320" s="17"/>
      <c r="AA320" s="17"/>
      <c r="AB320" s="7"/>
      <c r="AK320" s="17"/>
      <c r="AL320" s="17"/>
      <c r="AM320" s="17"/>
    </row>
    <row r="321" spans="2:39">
      <c r="B321" s="25"/>
      <c r="U321" s="14"/>
      <c r="V321" s="14"/>
      <c r="W321" s="14"/>
      <c r="X321" s="14"/>
      <c r="Y321" s="14"/>
      <c r="Z321" s="17"/>
      <c r="AA321" s="17"/>
      <c r="AB321" s="7"/>
      <c r="AK321" s="17"/>
      <c r="AL321" s="17"/>
      <c r="AM321" s="17"/>
    </row>
    <row r="322" spans="2:39">
      <c r="B322" s="25"/>
      <c r="U322" s="14"/>
      <c r="V322" s="17"/>
      <c r="W322" s="17"/>
      <c r="X322" s="17"/>
      <c r="Y322" s="17"/>
      <c r="Z322" s="17"/>
      <c r="AA322" s="14"/>
      <c r="AK322" s="17"/>
      <c r="AL322" s="17"/>
      <c r="AM322" s="17"/>
    </row>
    <row r="323" spans="2:39">
      <c r="B323" s="25"/>
      <c r="U323" s="14"/>
      <c r="V323" s="17"/>
      <c r="W323" s="14"/>
      <c r="X323" s="17"/>
      <c r="Y323" s="14"/>
      <c r="Z323" s="14"/>
      <c r="AA323" s="17"/>
      <c r="AB323" s="7"/>
      <c r="AK323" s="17"/>
      <c r="AL323" s="17"/>
      <c r="AM323" s="17"/>
    </row>
    <row r="324" spans="2:39">
      <c r="B324" s="25"/>
      <c r="U324" s="14"/>
      <c r="V324" s="17"/>
      <c r="W324" s="17"/>
      <c r="X324" s="17"/>
      <c r="Y324" s="17"/>
      <c r="Z324" s="17"/>
      <c r="AA324" s="49"/>
      <c r="AB324" s="7"/>
      <c r="AK324" s="17"/>
      <c r="AL324" s="17"/>
      <c r="AM324" s="17"/>
    </row>
    <row r="325" spans="2:39">
      <c r="U325" s="80"/>
      <c r="V325" s="43"/>
      <c r="W325" s="17"/>
      <c r="X325" s="17"/>
      <c r="Y325" s="17"/>
      <c r="Z325" s="17"/>
      <c r="AA325" s="17"/>
      <c r="AB325" s="7"/>
      <c r="AK325" s="17"/>
      <c r="AL325" s="17"/>
      <c r="AM325" s="17"/>
    </row>
    <row r="326" spans="2:39">
      <c r="U326" s="82"/>
      <c r="V326" s="7"/>
      <c r="W326" s="7"/>
      <c r="X326" s="7"/>
      <c r="Y326" s="7"/>
      <c r="Z326" s="7"/>
      <c r="AA326" s="7"/>
      <c r="AB326" s="7"/>
      <c r="AK326" s="17"/>
      <c r="AL326" s="17"/>
      <c r="AM326" s="17"/>
    </row>
    <row r="327" spans="2:39">
      <c r="U327" s="82"/>
      <c r="V327" s="7"/>
      <c r="W327" s="7"/>
      <c r="X327" s="7"/>
      <c r="Y327" s="7"/>
      <c r="Z327" s="7"/>
      <c r="AA327" s="7"/>
      <c r="AB327" s="7"/>
      <c r="AK327" s="17"/>
      <c r="AL327" s="17"/>
      <c r="AM327" s="17"/>
    </row>
    <row r="328" spans="2:39">
      <c r="U328" s="82"/>
      <c r="V328" s="7"/>
      <c r="W328" s="7"/>
      <c r="X328" s="7"/>
      <c r="Y328" s="7"/>
      <c r="Z328" s="7"/>
      <c r="AA328" s="7"/>
      <c r="AB328" s="7"/>
      <c r="AK328" s="17"/>
      <c r="AL328" s="17"/>
      <c r="AM328" s="17"/>
    </row>
    <row r="329" spans="2:39">
      <c r="U329" s="82"/>
      <c r="V329" s="7"/>
      <c r="W329" s="7"/>
      <c r="X329" s="7"/>
      <c r="Y329" s="7"/>
      <c r="Z329" s="7"/>
      <c r="AA329" s="7"/>
      <c r="AB329" s="7"/>
      <c r="AJ329" s="17"/>
      <c r="AK329" s="17"/>
      <c r="AL329" s="17"/>
    </row>
    <row r="330" spans="2:39">
      <c r="U330" s="82"/>
      <c r="V330" s="7"/>
      <c r="W330" s="7"/>
      <c r="X330" s="7"/>
      <c r="Y330" s="7"/>
      <c r="Z330" s="7"/>
      <c r="AA330" s="7"/>
      <c r="AB330" s="7"/>
      <c r="AJ330" s="17"/>
      <c r="AK330" s="17"/>
      <c r="AL330" s="17"/>
    </row>
    <row r="331" spans="2:39">
      <c r="U331" s="82"/>
      <c r="V331" s="7"/>
      <c r="W331" s="7"/>
      <c r="X331" s="7"/>
      <c r="Y331" s="7"/>
      <c r="Z331" s="7"/>
      <c r="AA331" s="7"/>
      <c r="AB331" s="7"/>
      <c r="AJ331" s="17"/>
      <c r="AK331" s="17"/>
      <c r="AL331" s="17"/>
    </row>
    <row r="332" spans="2:39">
      <c r="U332" s="82"/>
      <c r="V332" s="7"/>
      <c r="W332" s="7"/>
      <c r="X332" s="7"/>
      <c r="Y332" s="7"/>
      <c r="Z332" s="7"/>
      <c r="AA332" s="7"/>
      <c r="AB332" s="7"/>
      <c r="AJ332" s="17"/>
      <c r="AK332" s="17"/>
      <c r="AL332" s="17"/>
    </row>
    <row r="333" spans="2:39">
      <c r="U333" s="82"/>
      <c r="V333" s="7"/>
      <c r="W333" s="7"/>
      <c r="X333" s="7"/>
      <c r="Y333" s="7"/>
      <c r="Z333" s="7"/>
      <c r="AA333" s="7"/>
      <c r="AB333" s="7"/>
      <c r="AJ333" s="17"/>
      <c r="AK333" s="17"/>
      <c r="AL333" s="17"/>
    </row>
    <row r="334" spans="2:39">
      <c r="Z334" s="7"/>
      <c r="AA334" s="7"/>
      <c r="AB334" s="7"/>
      <c r="AJ334" s="17"/>
      <c r="AK334" s="17"/>
      <c r="AL334" s="17"/>
    </row>
    <row r="335" spans="2:39">
      <c r="Z335" s="7"/>
      <c r="AJ335" s="17"/>
      <c r="AK335" s="17"/>
      <c r="AL335" s="17"/>
    </row>
    <row r="336" spans="2:39">
      <c r="AJ336" s="17"/>
      <c r="AK336" s="17"/>
      <c r="AL336" s="17"/>
    </row>
    <row r="337" spans="21:38">
      <c r="AJ337" s="17"/>
      <c r="AK337" s="17"/>
      <c r="AL337" s="17"/>
    </row>
    <row r="338" spans="21:38">
      <c r="AL338" s="17"/>
    </row>
    <row r="339" spans="21:38">
      <c r="AL339" s="17"/>
    </row>
    <row r="340" spans="21:38">
      <c r="AJ340" s="17"/>
      <c r="AK340" s="17"/>
      <c r="AL340" s="17"/>
    </row>
    <row r="341" spans="21:38">
      <c r="AJ341" s="17"/>
      <c r="AK341" s="17"/>
      <c r="AL341" s="17"/>
    </row>
    <row r="342" spans="21:38">
      <c r="AJ342" s="17"/>
      <c r="AK342" s="17"/>
      <c r="AL342" s="17"/>
    </row>
    <row r="343" spans="21:38">
      <c r="AJ343" s="17"/>
      <c r="AK343" s="17"/>
      <c r="AL343" s="17"/>
    </row>
    <row r="344" spans="21:38">
      <c r="AJ344" s="17"/>
      <c r="AK344" s="17"/>
      <c r="AL344" s="17"/>
    </row>
    <row r="345" spans="21:38">
      <c r="AA345" s="17"/>
      <c r="AB345" s="17"/>
      <c r="AJ345" s="17"/>
      <c r="AK345" s="17"/>
      <c r="AL345" s="17"/>
    </row>
    <row r="346" spans="21:38">
      <c r="U346" s="17"/>
      <c r="Y346" s="17"/>
      <c r="AJ346" s="17"/>
      <c r="AK346" s="17"/>
      <c r="AL346" s="17"/>
    </row>
    <row r="347" spans="21:38">
      <c r="U347" s="17"/>
      <c r="W347" s="14"/>
      <c r="Y347" s="17"/>
      <c r="AJ347" s="17"/>
      <c r="AK347" s="17"/>
      <c r="AL347" s="17"/>
    </row>
    <row r="348" spans="21:38">
      <c r="U348" s="17"/>
      <c r="W348" s="14"/>
      <c r="Y348" s="17"/>
      <c r="AJ348" s="17"/>
      <c r="AK348" s="17"/>
      <c r="AL348" s="17"/>
    </row>
    <row r="349" spans="21:38">
      <c r="U349" s="17"/>
      <c r="W349" s="14"/>
      <c r="Y349" s="17"/>
      <c r="AJ349" s="17"/>
      <c r="AK349" s="17"/>
      <c r="AL349" s="17"/>
    </row>
    <row r="350" spans="21:38">
      <c r="U350" s="17"/>
      <c r="W350" s="14"/>
      <c r="Y350" s="17"/>
      <c r="AJ350" s="17"/>
      <c r="AK350" s="17"/>
      <c r="AL350" s="17"/>
    </row>
    <row r="351" spans="21:38">
      <c r="U351" s="17"/>
      <c r="Y351" s="17"/>
      <c r="AJ351" s="17"/>
      <c r="AK351" s="17"/>
      <c r="AL351" s="17"/>
    </row>
    <row r="352" spans="21:38">
      <c r="U352" s="17"/>
      <c r="Y352" s="17"/>
      <c r="AJ352" s="17"/>
      <c r="AK352" s="17"/>
      <c r="AL352" s="17"/>
    </row>
    <row r="353" spans="21:38">
      <c r="U353" s="17"/>
      <c r="Y353" s="17"/>
      <c r="AJ353" s="17"/>
      <c r="AK353" s="17"/>
      <c r="AL353" s="17"/>
    </row>
    <row r="354" spans="21:38">
      <c r="U354" s="17"/>
      <c r="Y354" s="17"/>
      <c r="AJ354" s="17"/>
      <c r="AK354" s="17"/>
      <c r="AL354" s="17"/>
    </row>
    <row r="355" spans="21:38">
      <c r="U355" s="17"/>
      <c r="Y355" s="17"/>
      <c r="AJ355" s="17"/>
      <c r="AK355" s="17"/>
      <c r="AL355" s="17"/>
    </row>
    <row r="356" spans="21:38">
      <c r="U356" s="17"/>
      <c r="Y356" s="17"/>
      <c r="AJ356" s="17"/>
      <c r="AK356" s="17"/>
      <c r="AL356" s="17"/>
    </row>
    <row r="357" spans="21:38">
      <c r="U357" s="17"/>
      <c r="Y357" s="17"/>
      <c r="AJ357" s="17"/>
      <c r="AK357" s="17"/>
      <c r="AL357" s="17"/>
    </row>
    <row r="358" spans="21:38">
      <c r="U358" s="17"/>
      <c r="Y358" s="17"/>
      <c r="AJ358" s="17"/>
      <c r="AK358" s="17"/>
      <c r="AL358" s="17"/>
    </row>
    <row r="359" spans="21:38">
      <c r="U359" s="17"/>
      <c r="Y359" s="17"/>
      <c r="AJ359" s="17"/>
      <c r="AK359" s="17"/>
      <c r="AL359" s="17"/>
    </row>
    <row r="360" spans="21:38">
      <c r="U360" s="17"/>
      <c r="Y360" s="17"/>
    </row>
    <row r="361" spans="21:38">
      <c r="U361" s="17"/>
      <c r="Y361" s="17"/>
    </row>
    <row r="362" spans="21:38">
      <c r="X362" s="17"/>
    </row>
    <row r="371" spans="21:21">
      <c r="U371" s="17"/>
    </row>
    <row r="372" spans="21:21">
      <c r="U372" s="17"/>
    </row>
  </sheetData>
  <mergeCells count="2">
    <mergeCell ref="AF93:AG93"/>
    <mergeCell ref="AH93:AI93"/>
  </mergeCells>
  <phoneticPr fontId="0" type="noConversion"/>
  <conditionalFormatting sqref="AF125 V130:V309 F110:F113 DN19 CZ19 S58 G18 D20:J20 G1:G5 I18 J18:J19 DF6:DF13 B19:B33 K19:CY20 DO19:DP20 DQ19 DR19:DS20 U2:BY2 CG15:DE15 CA3:CC5 CD4:CF5 DE14:DF14 DE4:DE13 K18:BW18 DA19:DC20 EA19:HG20 DV19:DY20 DZ20 DQ15:DR17 E3:F5 G17:L17 G15:G16 I15:L16 C31:D33 H18:H19 M15:T17 E6:J6 E114:F114 E107:F109 G107:G114 S120:S126 O108:O109 N194:N209 L7:L15 S194:S209 L194:L209 F119:F123 P211:P229 N211:N229 P231:P249 N231:N249 P251:P269 N251:N269 P271:P289 N271:N289 P291:P309 N291:N309 P195:P209 P160:P161 R211:S229 R231:S249 R251:S269 R271:S289 R291:S309 M162 C14:G14 D18:F19 C15:F17 T127 U128:U310 N128:N129 Q108:Q128 O114:O128 P128:P129 R127 R128:S129 N160:N161 L128:L129 L160:L162 L211:L229 L231:L249 L251:L269 L271:L289 L291:L309 D107:D114 C107:C109 H114:K114 L115 M120:M127 CA6:CF17 CG4:DD14 S60 S62 S64 S66 Q162 H107:M109 M115:M118 R118:R119 R160:S162 R195:R209 A5:B15 C111:C114 L118:L124 C2:D13 E6:G13 C18:C29 D21:D29 U3:BZ17 Q195:Q200 M111:M113 H2:T4 H5:S14 EV5:EV14">
    <cfRule type="cellIs" dxfId="2" priority="15" stopIfTrue="1" operator="equal">
      <formula>0</formula>
    </cfRule>
  </conditionalFormatting>
  <conditionalFormatting sqref="AW110:AW111 AU108 BA106 AQ95:AQ104 E35:E49 J35:J49 P35:P41">
    <cfRule type="cellIs" dxfId="1" priority="16" stopIfTrue="1" operator="equal">
      <formula>"OK"</formula>
    </cfRule>
  </conditionalFormatting>
  <pageMargins left="0.75" right="0.75" top="1" bottom="1" header="0.4921259845" footer="0.492125984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3:AA253"/>
  <sheetViews>
    <sheetView tabSelected="1" zoomScaleNormal="100" workbookViewId="0">
      <selection activeCell="C12" sqref="C12"/>
    </sheetView>
  </sheetViews>
  <sheetFormatPr baseColWidth="10" defaultColWidth="9.140625" defaultRowHeight="12.75"/>
  <cols>
    <col min="1" max="1" width="9.5703125" style="63" customWidth="1"/>
    <col min="2" max="2" width="9.7109375" style="63" customWidth="1"/>
    <col min="3" max="3" width="9.140625" style="63" customWidth="1"/>
    <col min="4" max="16" width="8.42578125" style="63" customWidth="1"/>
    <col min="17" max="20" width="9.140625" style="63"/>
    <col min="21" max="16384" width="9.140625" style="46"/>
  </cols>
  <sheetData>
    <row r="3" spans="1:20" s="5" customFormat="1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</row>
    <row r="4" spans="1:20" ht="13.5" thickBot="1">
      <c r="A4" s="29" t="s">
        <v>251</v>
      </c>
      <c r="J4" s="29" t="str">
        <f>Measures!I3</f>
        <v>Order number</v>
      </c>
      <c r="K4" s="29"/>
      <c r="L4" s="29"/>
      <c r="M4" s="29">
        <f>Measures!O3</f>
        <v>0</v>
      </c>
    </row>
    <row r="5" spans="1:20" ht="13.5" thickBot="1">
      <c r="F5" s="29" t="s">
        <v>657</v>
      </c>
      <c r="H5" s="374" t="s">
        <v>662</v>
      </c>
      <c r="J5" s="29"/>
      <c r="K5" s="29"/>
      <c r="L5" s="29"/>
      <c r="M5" s="29"/>
    </row>
    <row r="6" spans="1:20">
      <c r="A6" s="302" t="s">
        <v>221</v>
      </c>
      <c r="B6" s="303" t="s">
        <v>222</v>
      </c>
      <c r="C6" s="303" t="s">
        <v>223</v>
      </c>
      <c r="D6" s="303" t="s">
        <v>224</v>
      </c>
      <c r="E6" s="366" t="s">
        <v>368</v>
      </c>
      <c r="F6" s="370" t="s">
        <v>368</v>
      </c>
      <c r="G6" s="370" t="s">
        <v>262</v>
      </c>
      <c r="H6" s="371" t="s">
        <v>663</v>
      </c>
      <c r="J6" s="29" t="str">
        <f>Measures!I5</f>
        <v>Delivery address</v>
      </c>
      <c r="K6" s="29"/>
      <c r="L6" s="29" t="str">
        <f>Measures!N5</f>
        <v>Name</v>
      </c>
      <c r="M6" s="29" t="str">
        <f>Measures!O5</f>
        <v>Constructora Ignacio Hurtado</v>
      </c>
    </row>
    <row r="7" spans="1:20">
      <c r="A7" s="304">
        <v>1</v>
      </c>
      <c r="B7" s="300">
        <f>KOHILASKENTA!L130</f>
        <v>10</v>
      </c>
      <c r="C7" s="300">
        <f>KOHILASKENTA!N130</f>
        <v>1930</v>
      </c>
      <c r="D7" s="301">
        <f>KOHILASKENTA!M130</f>
        <v>564</v>
      </c>
      <c r="E7" s="367" t="str">
        <f>IF(C7&gt;0,KOHILASKENTA!$F$122,0)</f>
        <v>Clear</v>
      </c>
      <c r="F7" s="369">
        <f>KOHILASKENTA!J209</f>
        <v>0</v>
      </c>
      <c r="G7" s="310">
        <f>IF(KOHILASKENTA!R163&gt;0,KOHILASKENTA!R163,0)</f>
        <v>0</v>
      </c>
      <c r="H7" s="372">
        <f>KOHILASKENTA!K209</f>
        <v>0</v>
      </c>
      <c r="J7" s="29"/>
      <c r="K7" s="29"/>
      <c r="L7" s="29" t="str">
        <f>Measures!N6</f>
        <v>Street</v>
      </c>
      <c r="M7" s="29" t="str">
        <f>Measures!O6</f>
        <v>Terraza Living y Dormitorio Principal</v>
      </c>
    </row>
    <row r="8" spans="1:20">
      <c r="A8" s="304">
        <v>2</v>
      </c>
      <c r="B8" s="300">
        <f>KOHILASKENTA!L131</f>
        <v>10</v>
      </c>
      <c r="C8" s="300">
        <f>KOHILASKENTA!N131</f>
        <v>1930</v>
      </c>
      <c r="D8" s="301">
        <f>KOHILASKENTA!M131</f>
        <v>564</v>
      </c>
      <c r="E8" s="367" t="str">
        <f>IF(C8&gt;0,KOHILASKENTA!$F$122,0)</f>
        <v>Clear</v>
      </c>
      <c r="F8" s="369">
        <f>KOHILASKENTA!J210</f>
        <v>0</v>
      </c>
      <c r="G8" s="310">
        <f>IF(KOHILASKENTA!R164&gt;0,KOHILASKENTA!R164,0)</f>
        <v>0</v>
      </c>
      <c r="H8" s="372">
        <f>KOHILASKENTA!K210</f>
        <v>0</v>
      </c>
      <c r="J8" s="29"/>
      <c r="K8" s="29"/>
      <c r="L8" s="29" t="str">
        <f>Measures!N7</f>
        <v>Postcode</v>
      </c>
      <c r="M8" s="29" t="str">
        <f>Measures!O7</f>
        <v>Vitacura</v>
      </c>
    </row>
    <row r="9" spans="1:20">
      <c r="A9" s="304">
        <v>3</v>
      </c>
      <c r="B9" s="300">
        <f>KOHILASKENTA!L132</f>
        <v>10</v>
      </c>
      <c r="C9" s="300">
        <f>KOHILASKENTA!N132</f>
        <v>1930</v>
      </c>
      <c r="D9" s="301">
        <f>KOHILASKENTA!M132</f>
        <v>564</v>
      </c>
      <c r="E9" s="367" t="str">
        <f>IF(C9&gt;0,KOHILASKENTA!$F$122,0)</f>
        <v>Clear</v>
      </c>
      <c r="F9" s="369">
        <f>KOHILASKENTA!J211</f>
        <v>0</v>
      </c>
      <c r="G9" s="310">
        <f>IF(KOHILASKENTA!R165&gt;0,KOHILASKENTA!R165,0)</f>
        <v>0</v>
      </c>
      <c r="H9" s="372">
        <f>KOHILASKENTA!K211</f>
        <v>0</v>
      </c>
      <c r="J9" s="29"/>
      <c r="K9" s="29"/>
      <c r="L9" s="29" t="str">
        <f>Measures!N8</f>
        <v>City</v>
      </c>
      <c r="M9" s="29" t="str">
        <f>Measures!O8</f>
        <v>Santiago</v>
      </c>
    </row>
    <row r="10" spans="1:20">
      <c r="A10" s="304">
        <v>4</v>
      </c>
      <c r="B10" s="300">
        <f>KOHILASKENTA!L133</f>
        <v>10</v>
      </c>
      <c r="C10" s="300">
        <f>KOHILASKENTA!N133</f>
        <v>1930</v>
      </c>
      <c r="D10" s="301">
        <f>KOHILASKENTA!M133</f>
        <v>788</v>
      </c>
      <c r="E10" s="367" t="str">
        <f>IF(C10&gt;0,KOHILASKENTA!$F$122,0)</f>
        <v>Clear</v>
      </c>
      <c r="F10" s="369">
        <f>KOHILASKENTA!J212</f>
        <v>0</v>
      </c>
      <c r="G10" s="310">
        <f>IF(KOHILASKENTA!R166&gt;0,KOHILASKENTA!R166,0)</f>
        <v>0</v>
      </c>
      <c r="H10" s="372">
        <f>KOHILASKENTA!K212</f>
        <v>0</v>
      </c>
      <c r="J10" s="29"/>
      <c r="K10" s="29"/>
      <c r="L10" s="29"/>
      <c r="M10" s="29"/>
    </row>
    <row r="11" spans="1:20">
      <c r="A11" s="304">
        <v>5</v>
      </c>
      <c r="B11" s="300">
        <f>KOHILASKENTA!L134</f>
        <v>10</v>
      </c>
      <c r="C11" s="300" t="s">
        <v>684</v>
      </c>
      <c r="D11" s="301">
        <f>KOHILASKENTA!M134</f>
        <v>788</v>
      </c>
      <c r="E11" s="367" t="str">
        <f>IF(C11&gt;0,KOHILASKENTA!$F$122,0)</f>
        <v>Clear</v>
      </c>
      <c r="F11" s="369">
        <f>KOHILASKENTA!J213</f>
        <v>0</v>
      </c>
      <c r="G11" s="310">
        <f>IF(KOHILASKENTA!R167&gt;0,KOHILASKENTA!R167,0)</f>
        <v>0</v>
      </c>
      <c r="H11" s="372">
        <f>KOHILASKENTA!K213</f>
        <v>0</v>
      </c>
      <c r="J11" s="29" t="str">
        <f>Measures!I10</f>
        <v>Installation address</v>
      </c>
      <c r="K11" s="29"/>
      <c r="L11" s="29" t="str">
        <f>Measures!N10</f>
        <v>Name</v>
      </c>
      <c r="M11" s="29" t="str">
        <f>Measures!O10</f>
        <v>Departamento Tipo A</v>
      </c>
    </row>
    <row r="12" spans="1:20">
      <c r="A12" s="304">
        <v>6</v>
      </c>
      <c r="B12" s="300">
        <f>KOHILASKENTA!L135</f>
        <v>10</v>
      </c>
      <c r="C12" s="300">
        <f>KOHILASKENTA!N135</f>
        <v>1930</v>
      </c>
      <c r="D12" s="301">
        <f>KOHILASKENTA!M135</f>
        <v>788</v>
      </c>
      <c r="E12" s="367" t="str">
        <f>IF(C12&gt;0,KOHILASKENTA!$F$122,0)</f>
        <v>Clear</v>
      </c>
      <c r="F12" s="369">
        <f>KOHILASKENTA!J214</f>
        <v>0</v>
      </c>
      <c r="G12" s="310">
        <f>IF(KOHILASKENTA!R168&gt;0,KOHILASKENTA!R168,0)</f>
        <v>0</v>
      </c>
      <c r="H12" s="372">
        <f>KOHILASKENTA!K214</f>
        <v>0</v>
      </c>
      <c r="J12" s="29"/>
      <c r="K12" s="29"/>
      <c r="L12" s="29" t="str">
        <f>Measures!N11</f>
        <v>Street</v>
      </c>
      <c r="M12" s="29" t="str">
        <f>Measures!O11</f>
        <v>A=121.97 m</v>
      </c>
    </row>
    <row r="13" spans="1:20">
      <c r="A13" s="304">
        <v>7</v>
      </c>
      <c r="B13" s="300">
        <f>KOHILASKENTA!L136</f>
        <v>10</v>
      </c>
      <c r="C13" s="300">
        <f>KOHILASKENTA!N136</f>
        <v>1930</v>
      </c>
      <c r="D13" s="301">
        <f>KOHILASKENTA!M136</f>
        <v>788</v>
      </c>
      <c r="E13" s="367" t="str">
        <f>IF(C13&gt;0,KOHILASKENTA!$F$122,0)</f>
        <v>Clear</v>
      </c>
      <c r="F13" s="369">
        <f>KOHILASKENTA!J215</f>
        <v>0</v>
      </c>
      <c r="G13" s="310">
        <f>IF(KOHILASKENTA!R169&gt;0,KOHILASKENTA!R169,0)</f>
        <v>0</v>
      </c>
      <c r="H13" s="372">
        <f>KOHILASKENTA!K215</f>
        <v>0</v>
      </c>
      <c r="J13" s="29"/>
      <c r="K13" s="29"/>
      <c r="L13" s="29" t="str">
        <f>Measures!N12</f>
        <v>Postcode</v>
      </c>
      <c r="M13" s="29">
        <f>Measures!O12</f>
        <v>0</v>
      </c>
    </row>
    <row r="14" spans="1:20">
      <c r="A14" s="304">
        <v>8</v>
      </c>
      <c r="B14" s="300">
        <f>KOHILASKENTA!L137</f>
        <v>10</v>
      </c>
      <c r="C14" s="300">
        <f>KOHILASKENTA!N137</f>
        <v>1930</v>
      </c>
      <c r="D14" s="301">
        <f>KOHILASKENTA!M137</f>
        <v>788</v>
      </c>
      <c r="E14" s="367" t="str">
        <f>IF(C14&gt;0,KOHILASKENTA!$F$122,0)</f>
        <v>Clear</v>
      </c>
      <c r="F14" s="369">
        <f>KOHILASKENTA!J216</f>
        <v>0</v>
      </c>
      <c r="G14" s="310">
        <f>IF(KOHILASKENTA!R170&gt;0,KOHILASKENTA!R170,0)</f>
        <v>0</v>
      </c>
      <c r="H14" s="372">
        <f>KOHILASKENTA!K216</f>
        <v>0</v>
      </c>
      <c r="J14" s="29"/>
      <c r="K14" s="29"/>
      <c r="L14" s="29" t="str">
        <f>Measures!N13</f>
        <v>City</v>
      </c>
      <c r="M14" s="29">
        <f>Measures!O13</f>
        <v>0</v>
      </c>
    </row>
    <row r="15" spans="1:20">
      <c r="A15" s="304">
        <v>9</v>
      </c>
      <c r="B15" s="300">
        <f>KOHILASKENTA!L138</f>
        <v>10</v>
      </c>
      <c r="C15" s="300">
        <f>KOHILASKENTA!N138</f>
        <v>1930</v>
      </c>
      <c r="D15" s="301">
        <f>KOHILASKENTA!M138</f>
        <v>788</v>
      </c>
      <c r="E15" s="367" t="str">
        <f>IF(C15&gt;0,KOHILASKENTA!$F$122,0)</f>
        <v>Clear</v>
      </c>
      <c r="F15" s="369">
        <f>KOHILASKENTA!J217</f>
        <v>0</v>
      </c>
      <c r="G15" s="310">
        <f>IF(KOHILASKENTA!R171&gt;0,KOHILASKENTA!R171,0)</f>
        <v>0</v>
      </c>
      <c r="H15" s="372">
        <f>KOHILASKENTA!K217</f>
        <v>0</v>
      </c>
    </row>
    <row r="16" spans="1:20">
      <c r="A16" s="304">
        <v>10</v>
      </c>
      <c r="B16" s="300">
        <f>KOHILASKENTA!L139</f>
        <v>10</v>
      </c>
      <c r="C16" s="300">
        <f>KOHILASKENTA!N139</f>
        <v>1930</v>
      </c>
      <c r="D16" s="301">
        <f>KOHILASKENTA!M139</f>
        <v>788</v>
      </c>
      <c r="E16" s="367" t="str">
        <f>IF(C16&gt;0,KOHILASKENTA!$F$122,0)</f>
        <v>Clear</v>
      </c>
      <c r="F16" s="369">
        <f>KOHILASKENTA!J218</f>
        <v>0</v>
      </c>
      <c r="G16" s="310">
        <f>IF(KOHILASKENTA!R172&gt;0,KOHILASKENTA!R172,0)</f>
        <v>0</v>
      </c>
      <c r="H16" s="372">
        <f>KOHILASKENTA!K218</f>
        <v>0</v>
      </c>
    </row>
    <row r="17" spans="1:8">
      <c r="A17" s="304">
        <v>11</v>
      </c>
      <c r="B17" s="300">
        <f>KOHILASKENTA!L140</f>
        <v>10</v>
      </c>
      <c r="C17" s="300">
        <f>KOHILASKENTA!N140</f>
        <v>1930</v>
      </c>
      <c r="D17" s="301">
        <f>KOHILASKENTA!M140</f>
        <v>788</v>
      </c>
      <c r="E17" s="367" t="str">
        <f>IF(C17&gt;0,KOHILASKENTA!$F$122,0)</f>
        <v>Clear</v>
      </c>
      <c r="F17" s="369">
        <f>KOHILASKENTA!J219</f>
        <v>0</v>
      </c>
      <c r="G17" s="310">
        <f>IF(KOHILASKENTA!R173&gt;0,KOHILASKENTA!R173,0)</f>
        <v>0</v>
      </c>
      <c r="H17" s="372">
        <f>KOHILASKENTA!K219</f>
        <v>0</v>
      </c>
    </row>
    <row r="18" spans="1:8">
      <c r="A18" s="304">
        <v>12</v>
      </c>
      <c r="B18" s="300">
        <f>KOHILASKENTA!L141</f>
        <v>10</v>
      </c>
      <c r="C18" s="300">
        <f>KOHILASKENTA!N141</f>
        <v>1930</v>
      </c>
      <c r="D18" s="301">
        <f>KOHILASKENTA!M141</f>
        <v>788</v>
      </c>
      <c r="E18" s="367" t="str">
        <f>IF(C18&gt;0,KOHILASKENTA!$F$122,0)</f>
        <v>Clear</v>
      </c>
      <c r="F18" s="369">
        <f>KOHILASKENTA!J220</f>
        <v>0</v>
      </c>
      <c r="G18" s="310">
        <f>IF(KOHILASKENTA!R174&gt;0,KOHILASKENTA!R174,0)</f>
        <v>0</v>
      </c>
      <c r="H18" s="372">
        <f>KOHILASKENTA!K220</f>
        <v>0</v>
      </c>
    </row>
    <row r="19" spans="1:8">
      <c r="A19" s="304">
        <v>13</v>
      </c>
      <c r="B19" s="300">
        <f>KOHILASKENTA!L142</f>
        <v>0</v>
      </c>
      <c r="C19" s="300">
        <f>KOHILASKENTA!N142</f>
        <v>0</v>
      </c>
      <c r="D19" s="301">
        <f>KOHILASKENTA!M142</f>
        <v>0</v>
      </c>
      <c r="E19" s="367">
        <f>IF(C19&gt;0,KOHILASKENTA!$F$122,0)</f>
        <v>0</v>
      </c>
      <c r="F19" s="369">
        <f>KOHILASKENTA!J221</f>
        <v>0</v>
      </c>
      <c r="G19" s="310">
        <f>IF(KOHILASKENTA!R175&gt;0,KOHILASKENTA!R175,0)</f>
        <v>0</v>
      </c>
      <c r="H19" s="372">
        <f>KOHILASKENTA!K221</f>
        <v>0</v>
      </c>
    </row>
    <row r="20" spans="1:8">
      <c r="A20" s="304">
        <v>14</v>
      </c>
      <c r="B20" s="300">
        <f>KOHILASKENTA!L143</f>
        <v>0</v>
      </c>
      <c r="C20" s="300">
        <f>KOHILASKENTA!N143</f>
        <v>0</v>
      </c>
      <c r="D20" s="301">
        <f>KOHILASKENTA!M143</f>
        <v>0</v>
      </c>
      <c r="E20" s="367">
        <f>IF(C20&gt;0,KOHILASKENTA!$F$122,0)</f>
        <v>0</v>
      </c>
      <c r="F20" s="369">
        <f>KOHILASKENTA!J222</f>
        <v>0</v>
      </c>
      <c r="G20" s="310">
        <f>IF(KOHILASKENTA!R176&gt;0,KOHILASKENTA!R176,0)</f>
        <v>0</v>
      </c>
      <c r="H20" s="372">
        <f>KOHILASKENTA!K222</f>
        <v>0</v>
      </c>
    </row>
    <row r="21" spans="1:8">
      <c r="A21" s="304">
        <v>15</v>
      </c>
      <c r="B21" s="300">
        <f>KOHILASKENTA!L144</f>
        <v>0</v>
      </c>
      <c r="C21" s="300">
        <f>KOHILASKENTA!N144</f>
        <v>0</v>
      </c>
      <c r="D21" s="301">
        <f>KOHILASKENTA!M144</f>
        <v>0</v>
      </c>
      <c r="E21" s="367">
        <f>IF(C21&gt;0,KOHILASKENTA!$F$122,0)</f>
        <v>0</v>
      </c>
      <c r="F21" s="369">
        <f>KOHILASKENTA!J223</f>
        <v>0</v>
      </c>
      <c r="G21" s="310">
        <f>IF(KOHILASKENTA!R177&gt;0,KOHILASKENTA!R177,0)</f>
        <v>0</v>
      </c>
      <c r="H21" s="372">
        <f>KOHILASKENTA!K223</f>
        <v>0</v>
      </c>
    </row>
    <row r="22" spans="1:8">
      <c r="A22" s="304">
        <v>16</v>
      </c>
      <c r="B22" s="300">
        <f>KOHILASKENTA!L145</f>
        <v>0</v>
      </c>
      <c r="C22" s="300">
        <f>KOHILASKENTA!N145</f>
        <v>0</v>
      </c>
      <c r="D22" s="301">
        <f>KOHILASKENTA!M145</f>
        <v>0</v>
      </c>
      <c r="E22" s="367">
        <f>IF(C22&gt;0,KOHILASKENTA!$F$122,0)</f>
        <v>0</v>
      </c>
      <c r="F22" s="369">
        <f>KOHILASKENTA!J224</f>
        <v>0</v>
      </c>
      <c r="G22" s="310">
        <f>IF(KOHILASKENTA!R178&gt;0,KOHILASKENTA!R178,0)</f>
        <v>0</v>
      </c>
      <c r="H22" s="372">
        <f>KOHILASKENTA!K224</f>
        <v>0</v>
      </c>
    </row>
    <row r="23" spans="1:8">
      <c r="A23" s="304">
        <v>17</v>
      </c>
      <c r="B23" s="300">
        <f>KOHILASKENTA!L146</f>
        <v>0</v>
      </c>
      <c r="C23" s="300">
        <f>KOHILASKENTA!N146</f>
        <v>0</v>
      </c>
      <c r="D23" s="301">
        <f>KOHILASKENTA!M146</f>
        <v>0</v>
      </c>
      <c r="E23" s="367">
        <f>IF(C23&gt;0,KOHILASKENTA!$F$122,0)</f>
        <v>0</v>
      </c>
      <c r="F23" s="369">
        <f>KOHILASKENTA!J225</f>
        <v>0</v>
      </c>
      <c r="G23" s="310">
        <f>IF(KOHILASKENTA!R179&gt;0,KOHILASKENTA!R179,0)</f>
        <v>0</v>
      </c>
      <c r="H23" s="372">
        <f>KOHILASKENTA!K225</f>
        <v>0</v>
      </c>
    </row>
    <row r="24" spans="1:8">
      <c r="A24" s="304">
        <v>18</v>
      </c>
      <c r="B24" s="300">
        <f>KOHILASKENTA!L147</f>
        <v>0</v>
      </c>
      <c r="C24" s="300">
        <f>KOHILASKENTA!N147</f>
        <v>0</v>
      </c>
      <c r="D24" s="301">
        <f>KOHILASKENTA!M147</f>
        <v>0</v>
      </c>
      <c r="E24" s="367">
        <f>IF(C24&gt;0,KOHILASKENTA!$F$122,0)</f>
        <v>0</v>
      </c>
      <c r="F24" s="369">
        <f>KOHILASKENTA!J226</f>
        <v>0</v>
      </c>
      <c r="G24" s="310">
        <f>IF(KOHILASKENTA!R180&gt;0,KOHILASKENTA!R180,0)</f>
        <v>0</v>
      </c>
      <c r="H24" s="372">
        <f>KOHILASKENTA!K226</f>
        <v>0</v>
      </c>
    </row>
    <row r="25" spans="1:8">
      <c r="A25" s="304">
        <v>19</v>
      </c>
      <c r="B25" s="300">
        <f>KOHILASKENTA!L148</f>
        <v>0</v>
      </c>
      <c r="C25" s="300">
        <f>KOHILASKENTA!N148</f>
        <v>0</v>
      </c>
      <c r="D25" s="301">
        <f>KOHILASKENTA!M148</f>
        <v>0</v>
      </c>
      <c r="E25" s="367">
        <f>IF(C25&gt;0,KOHILASKENTA!$F$122,0)</f>
        <v>0</v>
      </c>
      <c r="F25" s="369">
        <f>KOHILASKENTA!J227</f>
        <v>0</v>
      </c>
      <c r="G25" s="310">
        <f>IF(KOHILASKENTA!R181&gt;0,KOHILASKENTA!R181,0)</f>
        <v>0</v>
      </c>
      <c r="H25" s="372">
        <f>KOHILASKENTA!K227</f>
        <v>0</v>
      </c>
    </row>
    <row r="26" spans="1:8">
      <c r="A26" s="304">
        <v>20</v>
      </c>
      <c r="B26" s="300">
        <f>KOHILASKENTA!L149</f>
        <v>0</v>
      </c>
      <c r="C26" s="300">
        <f>KOHILASKENTA!N149</f>
        <v>0</v>
      </c>
      <c r="D26" s="301">
        <f>KOHILASKENTA!M149</f>
        <v>0</v>
      </c>
      <c r="E26" s="367">
        <f>IF(C26&gt;0,KOHILASKENTA!$F$122,0)</f>
        <v>0</v>
      </c>
      <c r="F26" s="369">
        <f>KOHILASKENTA!J228</f>
        <v>0</v>
      </c>
      <c r="G26" s="310">
        <f>IF(KOHILASKENTA!R182&gt;0,KOHILASKENTA!R182,0)</f>
        <v>0</v>
      </c>
      <c r="H26" s="372">
        <f>KOHILASKENTA!K228</f>
        <v>0</v>
      </c>
    </row>
    <row r="27" spans="1:8">
      <c r="A27" s="304">
        <v>21</v>
      </c>
      <c r="B27" s="300">
        <f>KOHILASKENTA!L150</f>
        <v>0</v>
      </c>
      <c r="C27" s="300">
        <f>KOHILASKENTA!N150</f>
        <v>0</v>
      </c>
      <c r="D27" s="301">
        <f>KOHILASKENTA!M150</f>
        <v>0</v>
      </c>
      <c r="E27" s="367">
        <f>IF(C27&gt;0,KOHILASKENTA!$F$122,0)</f>
        <v>0</v>
      </c>
      <c r="F27" s="369">
        <f>KOHILASKENTA!J229</f>
        <v>0</v>
      </c>
      <c r="G27" s="310">
        <f>IF(KOHILASKENTA!R183&gt;0,KOHILASKENTA!R183,0)</f>
        <v>0</v>
      </c>
      <c r="H27" s="372">
        <f>KOHILASKENTA!K229</f>
        <v>0</v>
      </c>
    </row>
    <row r="28" spans="1:8">
      <c r="A28" s="304">
        <v>22</v>
      </c>
      <c r="B28" s="300">
        <f>KOHILASKENTA!L151</f>
        <v>0</v>
      </c>
      <c r="C28" s="300">
        <f>KOHILASKENTA!N151</f>
        <v>0</v>
      </c>
      <c r="D28" s="301">
        <f>KOHILASKENTA!M151</f>
        <v>0</v>
      </c>
      <c r="E28" s="367">
        <f>IF(C28&gt;0,KOHILASKENTA!$F$122,0)</f>
        <v>0</v>
      </c>
      <c r="F28" s="369">
        <f>KOHILASKENTA!J230</f>
        <v>0</v>
      </c>
      <c r="G28" s="310">
        <f>IF(KOHILASKENTA!R184&gt;0,KOHILASKENTA!R184,0)</f>
        <v>0</v>
      </c>
      <c r="H28" s="372">
        <f>KOHILASKENTA!K230</f>
        <v>0</v>
      </c>
    </row>
    <row r="29" spans="1:8">
      <c r="A29" s="304">
        <v>23</v>
      </c>
      <c r="B29" s="300">
        <f>KOHILASKENTA!L152</f>
        <v>0</v>
      </c>
      <c r="C29" s="300">
        <f>KOHILASKENTA!N152</f>
        <v>0</v>
      </c>
      <c r="D29" s="301">
        <f>KOHILASKENTA!M152</f>
        <v>0</v>
      </c>
      <c r="E29" s="367">
        <f>IF(C29&gt;0,KOHILASKENTA!$F$122,0)</f>
        <v>0</v>
      </c>
      <c r="F29" s="369">
        <f>KOHILASKENTA!J231</f>
        <v>0</v>
      </c>
      <c r="G29" s="310">
        <f>IF(KOHILASKENTA!R185&gt;0,KOHILASKENTA!R185,0)</f>
        <v>0</v>
      </c>
      <c r="H29" s="372">
        <f>KOHILASKENTA!K231</f>
        <v>0</v>
      </c>
    </row>
    <row r="30" spans="1:8">
      <c r="A30" s="304">
        <v>24</v>
      </c>
      <c r="B30" s="300">
        <f>KOHILASKENTA!L153</f>
        <v>0</v>
      </c>
      <c r="C30" s="300">
        <f>KOHILASKENTA!N153</f>
        <v>0</v>
      </c>
      <c r="D30" s="301">
        <f>KOHILASKENTA!M153</f>
        <v>0</v>
      </c>
      <c r="E30" s="367">
        <f>IF(C30&gt;0,KOHILASKENTA!$F$122,0)</f>
        <v>0</v>
      </c>
      <c r="F30" s="369">
        <f>KOHILASKENTA!J232</f>
        <v>0</v>
      </c>
      <c r="G30" s="310">
        <f>IF(KOHILASKENTA!R186&gt;0,KOHILASKENTA!R186,0)</f>
        <v>0</v>
      </c>
      <c r="H30" s="372">
        <f>KOHILASKENTA!K232</f>
        <v>0</v>
      </c>
    </row>
    <row r="31" spans="1:8">
      <c r="A31" s="304">
        <v>25</v>
      </c>
      <c r="B31" s="300">
        <f>KOHILASKENTA!L154</f>
        <v>0</v>
      </c>
      <c r="C31" s="300">
        <f>KOHILASKENTA!N154</f>
        <v>0</v>
      </c>
      <c r="D31" s="301">
        <f>KOHILASKENTA!M154</f>
        <v>0</v>
      </c>
      <c r="E31" s="367">
        <f>IF(C31&gt;0,KOHILASKENTA!$F$122,0)</f>
        <v>0</v>
      </c>
      <c r="F31" s="369">
        <f>KOHILASKENTA!J233</f>
        <v>0</v>
      </c>
      <c r="G31" s="310">
        <f>IF(KOHILASKENTA!R187&gt;0,KOHILASKENTA!R187,0)</f>
        <v>0</v>
      </c>
      <c r="H31" s="372">
        <f>KOHILASKENTA!K233</f>
        <v>0</v>
      </c>
    </row>
    <row r="32" spans="1:8">
      <c r="A32" s="304">
        <v>26</v>
      </c>
      <c r="B32" s="300">
        <f>KOHILASKENTA!L155</f>
        <v>0</v>
      </c>
      <c r="C32" s="300">
        <f>KOHILASKENTA!N155</f>
        <v>0</v>
      </c>
      <c r="D32" s="301">
        <f>KOHILASKENTA!M155</f>
        <v>0</v>
      </c>
      <c r="E32" s="367">
        <f>IF(C32&gt;0,KOHILASKENTA!$F$122,0)</f>
        <v>0</v>
      </c>
      <c r="F32" s="369">
        <f>KOHILASKENTA!J234</f>
        <v>0</v>
      </c>
      <c r="G32" s="310">
        <f>IF(KOHILASKENTA!R188&gt;0,KOHILASKENTA!R188,0)</f>
        <v>0</v>
      </c>
      <c r="H32" s="372">
        <f>KOHILASKENTA!K234</f>
        <v>0</v>
      </c>
    </row>
    <row r="33" spans="1:21">
      <c r="A33" s="304">
        <v>27</v>
      </c>
      <c r="B33" s="300">
        <f>KOHILASKENTA!L156</f>
        <v>0</v>
      </c>
      <c r="C33" s="300">
        <f>KOHILASKENTA!N156</f>
        <v>0</v>
      </c>
      <c r="D33" s="301">
        <f>KOHILASKENTA!M156</f>
        <v>0</v>
      </c>
      <c r="E33" s="367">
        <f>IF(C33&gt;0,KOHILASKENTA!$F$122,0)</f>
        <v>0</v>
      </c>
      <c r="F33" s="369">
        <f>KOHILASKENTA!J235</f>
        <v>0</v>
      </c>
      <c r="G33" s="310">
        <f>IF(KOHILASKENTA!R189&gt;0,KOHILASKENTA!R189,0)</f>
        <v>0</v>
      </c>
      <c r="H33" s="372">
        <f>KOHILASKENTA!K235</f>
        <v>0</v>
      </c>
    </row>
    <row r="34" spans="1:21">
      <c r="A34" s="304">
        <v>28</v>
      </c>
      <c r="B34" s="300">
        <f>KOHILASKENTA!L157</f>
        <v>0</v>
      </c>
      <c r="C34" s="300">
        <f>KOHILASKENTA!N157</f>
        <v>0</v>
      </c>
      <c r="D34" s="301">
        <f>KOHILASKENTA!M157</f>
        <v>0</v>
      </c>
      <c r="E34" s="367">
        <f>IF(C34&gt;0,KOHILASKENTA!$F$122,0)</f>
        <v>0</v>
      </c>
      <c r="F34" s="369">
        <f>KOHILASKENTA!J236</f>
        <v>0</v>
      </c>
      <c r="G34" s="310">
        <f>IF(KOHILASKENTA!R190&gt;0,KOHILASKENTA!R190,0)</f>
        <v>0</v>
      </c>
      <c r="H34" s="372">
        <f>KOHILASKENTA!K236</f>
        <v>0</v>
      </c>
      <c r="K34" s="29" t="s">
        <v>558</v>
      </c>
      <c r="N34" s="49" t="str">
        <f>KOHILASKENTA!$C$125</f>
        <v>RAL 7024</v>
      </c>
    </row>
    <row r="35" spans="1:21">
      <c r="A35" s="304">
        <v>29</v>
      </c>
      <c r="B35" s="300">
        <f>KOHILASKENTA!L158</f>
        <v>0</v>
      </c>
      <c r="C35" s="300">
        <f>KOHILASKENTA!N158</f>
        <v>0</v>
      </c>
      <c r="D35" s="301">
        <f>KOHILASKENTA!M158</f>
        <v>0</v>
      </c>
      <c r="E35" s="367">
        <f>IF(C35&gt;0,KOHILASKENTA!$F$122,0)</f>
        <v>0</v>
      </c>
      <c r="F35" s="369">
        <f>KOHILASKENTA!J237</f>
        <v>0</v>
      </c>
      <c r="G35" s="310">
        <f>IF(KOHILASKENTA!R191&gt;0,KOHILASKENTA!R191,0)</f>
        <v>0</v>
      </c>
      <c r="H35" s="372">
        <f>KOHILASKENTA!K237</f>
        <v>0</v>
      </c>
      <c r="K35" s="29" t="s">
        <v>559</v>
      </c>
      <c r="N35" s="49" t="str">
        <f>KOHILASKENTA!$C$126</f>
        <v>RAL 7024</v>
      </c>
    </row>
    <row r="36" spans="1:21" ht="13.5" thickBot="1">
      <c r="A36" s="305">
        <v>30</v>
      </c>
      <c r="B36" s="306">
        <f>KOHILASKENTA!L159</f>
        <v>0</v>
      </c>
      <c r="C36" s="306">
        <f>KOHILASKENTA!N159</f>
        <v>0</v>
      </c>
      <c r="D36" s="307">
        <f>KOHILASKENTA!M159</f>
        <v>0</v>
      </c>
      <c r="E36" s="368">
        <f>IF(C36&gt;0,KOHILASKENTA!$F$122,0)</f>
        <v>0</v>
      </c>
      <c r="F36" s="373">
        <f>KOHILASKENTA!J238</f>
        <v>0</v>
      </c>
      <c r="G36" s="310">
        <f>IF(KOHILASKENTA!R192&gt;0,KOHILASKENTA!R192,0)</f>
        <v>0</v>
      </c>
      <c r="H36" s="372">
        <f>KOHILASKENTA!K238</f>
        <v>0</v>
      </c>
    </row>
    <row r="37" spans="1:21">
      <c r="G37" s="46"/>
      <c r="T37" s="46"/>
    </row>
    <row r="38" spans="1:21">
      <c r="G38" s="244"/>
      <c r="T38" s="46"/>
    </row>
    <row r="42" spans="1:21">
      <c r="A42" s="29" t="str">
        <f>J4</f>
        <v>Order number</v>
      </c>
      <c r="B42" s="29"/>
      <c r="C42" s="29">
        <f>M4</f>
        <v>0</v>
      </c>
      <c r="F42" s="46"/>
      <c r="G42" s="46"/>
      <c r="H42" s="46"/>
      <c r="I42" s="46"/>
    </row>
    <row r="43" spans="1:21">
      <c r="A43" s="29" t="s">
        <v>364</v>
      </c>
      <c r="B43" s="29" t="str">
        <f>Measures!O5</f>
        <v>Constructora Ignacio Hurtado</v>
      </c>
      <c r="E43" s="246" t="s">
        <v>562</v>
      </c>
      <c r="F43" s="46"/>
      <c r="G43" s="46"/>
      <c r="H43" s="46"/>
      <c r="T43" s="46"/>
    </row>
    <row r="44" spans="1:21">
      <c r="B44" s="245" t="s">
        <v>560</v>
      </c>
      <c r="E44" s="246" t="s">
        <v>563</v>
      </c>
      <c r="T44" s="46"/>
    </row>
    <row r="45" spans="1:21" ht="13.5" thickBot="1">
      <c r="A45" s="29" t="s">
        <v>252</v>
      </c>
      <c r="B45" s="245" t="s">
        <v>561</v>
      </c>
      <c r="E45" s="246" t="s">
        <v>564</v>
      </c>
      <c r="K45" s="29" t="s">
        <v>253</v>
      </c>
      <c r="L45" s="29"/>
      <c r="U45" s="63"/>
    </row>
    <row r="46" spans="1:21">
      <c r="A46" s="308" t="s">
        <v>440</v>
      </c>
      <c r="B46" s="309" t="str">
        <f>KOHILASKENTA!C115</f>
        <v>11221205</v>
      </c>
      <c r="C46" s="309"/>
      <c r="D46" s="309"/>
      <c r="E46" s="309" t="s">
        <v>405</v>
      </c>
      <c r="F46" s="309"/>
      <c r="G46" s="309" t="s">
        <v>530</v>
      </c>
      <c r="H46" s="309"/>
      <c r="I46" s="309"/>
      <c r="K46" s="327"/>
      <c r="L46" s="328" t="s">
        <v>403</v>
      </c>
      <c r="M46" s="328" t="s">
        <v>229</v>
      </c>
      <c r="N46" s="329" t="s">
        <v>447</v>
      </c>
      <c r="O46" s="330" t="s">
        <v>446</v>
      </c>
      <c r="T46" s="46"/>
    </row>
    <row r="47" spans="1:21">
      <c r="A47" s="309" t="s">
        <v>441</v>
      </c>
      <c r="B47" s="309" t="s">
        <v>153</v>
      </c>
      <c r="C47" s="309" t="s">
        <v>154</v>
      </c>
      <c r="D47" s="309" t="s">
        <v>155</v>
      </c>
      <c r="E47" s="309" t="s">
        <v>156</v>
      </c>
      <c r="F47" s="309" t="s">
        <v>157</v>
      </c>
      <c r="G47" s="309" t="s">
        <v>156</v>
      </c>
      <c r="H47" s="309" t="s">
        <v>157</v>
      </c>
      <c r="I47" s="309" t="s">
        <v>370</v>
      </c>
      <c r="K47" s="319">
        <v>1</v>
      </c>
      <c r="L47" s="310">
        <f t="shared" ref="L47:L76" si="0">B7</f>
        <v>10</v>
      </c>
      <c r="M47" s="310">
        <f>IF(L47&gt;0,KOHILASKENTA!I130,0)</f>
        <v>553</v>
      </c>
      <c r="N47" s="310" t="str">
        <f>IF(M47&gt;0,KOHILASKENTA!$C$125,0)</f>
        <v>RAL 7024</v>
      </c>
      <c r="O47" s="325" t="str">
        <f>IF(M47&gt;0,KOHILASKENTA!$C$126,0)</f>
        <v>RAL 7024</v>
      </c>
      <c r="T47" s="46"/>
    </row>
    <row r="48" spans="1:21">
      <c r="A48" s="310">
        <f>Measures!A23</f>
        <v>1</v>
      </c>
      <c r="B48" s="311">
        <f>KOHILASKENTA!C83</f>
        <v>1737</v>
      </c>
      <c r="C48" s="310">
        <f>KOHILASKENTA!D83</f>
        <v>0</v>
      </c>
      <c r="D48" s="310">
        <f>KOHILASKENTA!E83</f>
        <v>45</v>
      </c>
      <c r="E48" s="311">
        <f>KOHILASKENTA!L71</f>
        <v>503.16666666666663</v>
      </c>
      <c r="F48" s="311">
        <f>KOHILASKENTA!M71</f>
        <v>0</v>
      </c>
      <c r="G48" s="311">
        <f>KOHILASKENTA!J83</f>
        <v>90.5</v>
      </c>
      <c r="H48" s="311">
        <f>KOHILASKENTA!K83</f>
        <v>0</v>
      </c>
      <c r="I48" s="310" t="str">
        <f>IF(B48&gt;0,KOHILASKENTA!$C$125,0)</f>
        <v>RAL 7024</v>
      </c>
      <c r="K48" s="319">
        <v>2</v>
      </c>
      <c r="L48" s="310">
        <f t="shared" si="0"/>
        <v>10</v>
      </c>
      <c r="M48" s="310">
        <f>IF(L48&gt;0,KOHILASKENTA!I131,0)</f>
        <v>553</v>
      </c>
      <c r="N48" s="310" t="str">
        <f>IF(M48&gt;0,KOHILASKENTA!$C$125,0)</f>
        <v>RAL 7024</v>
      </c>
      <c r="O48" s="325" t="str">
        <f>IF(M48&gt;0,KOHILASKENTA!$C$126,0)</f>
        <v>RAL 7024</v>
      </c>
      <c r="T48" s="46"/>
    </row>
    <row r="49" spans="1:20">
      <c r="A49" s="310">
        <f>Measures!A24</f>
        <v>2</v>
      </c>
      <c r="B49" s="311">
        <f>KOHILASKENTA!C84</f>
        <v>7151.5</v>
      </c>
      <c r="C49" s="310">
        <f>KOHILASKENTA!D84</f>
        <v>45</v>
      </c>
      <c r="D49" s="310">
        <f>KOHILASKENTA!E84</f>
        <v>0</v>
      </c>
      <c r="E49" s="311">
        <f>KOHILASKENTA!L72</f>
        <v>0</v>
      </c>
      <c r="F49" s="311">
        <f>KOHILASKENTA!M72</f>
        <v>6399.2777777777774</v>
      </c>
      <c r="G49" s="311">
        <f>KOHILASKENTA!J84</f>
        <v>0</v>
      </c>
      <c r="H49" s="311">
        <f>KOHILASKENTA!K84</f>
        <v>7036</v>
      </c>
      <c r="I49" s="310" t="str">
        <f>IF(B49&gt;0,KOHILASKENTA!$C$125,0)</f>
        <v>RAL 7024</v>
      </c>
      <c r="K49" s="319">
        <v>3</v>
      </c>
      <c r="L49" s="310">
        <f t="shared" si="0"/>
        <v>10</v>
      </c>
      <c r="M49" s="310">
        <f>IF(L49&gt;0,KOHILASKENTA!I132,0)</f>
        <v>553</v>
      </c>
      <c r="N49" s="310" t="str">
        <f>IF(M49&gt;0,KOHILASKENTA!$C$125,0)</f>
        <v>RAL 7024</v>
      </c>
      <c r="O49" s="325" t="str">
        <f>IF(M49&gt;0,KOHILASKENTA!$C$126,0)</f>
        <v>RAL 7024</v>
      </c>
      <c r="T49" s="46"/>
    </row>
    <row r="50" spans="1:20">
      <c r="A50" s="310">
        <f>Measures!A25</f>
        <v>3</v>
      </c>
      <c r="B50" s="311">
        <f>KOHILASKENTA!C85</f>
        <v>0</v>
      </c>
      <c r="C50" s="310">
        <f>KOHILASKENTA!D85</f>
        <v>0</v>
      </c>
      <c r="D50" s="310">
        <f>KOHILASKENTA!E85</f>
        <v>0</v>
      </c>
      <c r="E50" s="311">
        <f>KOHILASKENTA!L73</f>
        <v>0</v>
      </c>
      <c r="F50" s="311">
        <f>KOHILASKENTA!M73</f>
        <v>0</v>
      </c>
      <c r="G50" s="311">
        <f>KOHILASKENTA!J85</f>
        <v>0</v>
      </c>
      <c r="H50" s="311">
        <f>KOHILASKENTA!K85</f>
        <v>0</v>
      </c>
      <c r="I50" s="310">
        <f>IF(B50&gt;0,KOHILASKENTA!$C$125,0)</f>
        <v>0</v>
      </c>
      <c r="K50" s="319">
        <v>4</v>
      </c>
      <c r="L50" s="310">
        <f t="shared" si="0"/>
        <v>10</v>
      </c>
      <c r="M50" s="310">
        <f>IF(L50&gt;0,KOHILASKENTA!I133,0)</f>
        <v>777</v>
      </c>
      <c r="N50" s="310" t="str">
        <f>IF(M50&gt;0,KOHILASKENTA!$C$125,0)</f>
        <v>RAL 7024</v>
      </c>
      <c r="O50" s="325" t="str">
        <f>IF(M50&gt;0,KOHILASKENTA!$C$126,0)</f>
        <v>RAL 7024</v>
      </c>
      <c r="T50" s="46"/>
    </row>
    <row r="51" spans="1:20">
      <c r="A51" s="310">
        <f>Measures!A26</f>
        <v>4</v>
      </c>
      <c r="B51" s="311">
        <f>KOHILASKENTA!C86</f>
        <v>0</v>
      </c>
      <c r="C51" s="310">
        <f>KOHILASKENTA!D86</f>
        <v>0</v>
      </c>
      <c r="D51" s="310">
        <f>KOHILASKENTA!E86</f>
        <v>0</v>
      </c>
      <c r="E51" s="311">
        <f>KOHILASKENTA!L74</f>
        <v>0</v>
      </c>
      <c r="F51" s="311">
        <f>KOHILASKENTA!M74</f>
        <v>0</v>
      </c>
      <c r="G51" s="311">
        <f>KOHILASKENTA!J86</f>
        <v>0</v>
      </c>
      <c r="H51" s="311">
        <f>KOHILASKENTA!K86</f>
        <v>0</v>
      </c>
      <c r="I51" s="310">
        <f>IF(B51&gt;0,KOHILASKENTA!$C$125,0)</f>
        <v>0</v>
      </c>
      <c r="K51" s="319">
        <v>5</v>
      </c>
      <c r="L51" s="310">
        <f t="shared" si="0"/>
        <v>10</v>
      </c>
      <c r="M51" s="310">
        <f>IF(L51&gt;0,KOHILASKENTA!I134,0)</f>
        <v>777</v>
      </c>
      <c r="N51" s="310" t="str">
        <f>IF(M51&gt;0,KOHILASKENTA!$C$125,0)</f>
        <v>RAL 7024</v>
      </c>
      <c r="O51" s="325" t="str">
        <f>IF(M51&gt;0,KOHILASKENTA!$C$126,0)</f>
        <v>RAL 7024</v>
      </c>
      <c r="T51" s="46"/>
    </row>
    <row r="52" spans="1:20">
      <c r="A52" s="310">
        <f>Measures!A27</f>
        <v>5</v>
      </c>
      <c r="B52" s="311">
        <f>KOHILASKENTA!C87</f>
        <v>0</v>
      </c>
      <c r="C52" s="310">
        <f>KOHILASKENTA!D87</f>
        <v>0</v>
      </c>
      <c r="D52" s="310">
        <f>KOHILASKENTA!E87</f>
        <v>0</v>
      </c>
      <c r="E52" s="311">
        <f>KOHILASKENTA!L75</f>
        <v>0</v>
      </c>
      <c r="F52" s="311">
        <f>KOHILASKENTA!M75</f>
        <v>0</v>
      </c>
      <c r="G52" s="311">
        <f>KOHILASKENTA!J87</f>
        <v>0</v>
      </c>
      <c r="H52" s="311">
        <f>KOHILASKENTA!K87</f>
        <v>0</v>
      </c>
      <c r="I52" s="310">
        <f>IF(B52&gt;0,KOHILASKENTA!$C$125,0)</f>
        <v>0</v>
      </c>
      <c r="K52" s="319">
        <v>6</v>
      </c>
      <c r="L52" s="310">
        <f t="shared" si="0"/>
        <v>10</v>
      </c>
      <c r="M52" s="310">
        <f>IF(L52&gt;0,KOHILASKENTA!I135,0)</f>
        <v>777</v>
      </c>
      <c r="N52" s="310" t="str">
        <f>IF(M52&gt;0,KOHILASKENTA!$C$125,0)</f>
        <v>RAL 7024</v>
      </c>
      <c r="O52" s="325" t="str">
        <f>IF(M52&gt;0,KOHILASKENTA!$C$126,0)</f>
        <v>RAL 7024</v>
      </c>
      <c r="T52" s="46"/>
    </row>
    <row r="53" spans="1:20">
      <c r="A53" s="310">
        <f>Measures!A28</f>
        <v>6</v>
      </c>
      <c r="B53" s="311">
        <f>KOHILASKENTA!C88</f>
        <v>0</v>
      </c>
      <c r="C53" s="310">
        <f>KOHILASKENTA!D88</f>
        <v>0</v>
      </c>
      <c r="D53" s="310">
        <f>KOHILASKENTA!E88</f>
        <v>0</v>
      </c>
      <c r="E53" s="311">
        <f>KOHILASKENTA!L76</f>
        <v>0</v>
      </c>
      <c r="F53" s="311">
        <f>KOHILASKENTA!M76</f>
        <v>0</v>
      </c>
      <c r="G53" s="311">
        <f>KOHILASKENTA!J88</f>
        <v>0</v>
      </c>
      <c r="H53" s="311">
        <f>KOHILASKENTA!K88</f>
        <v>0</v>
      </c>
      <c r="I53" s="310">
        <f>IF(B53&gt;0,KOHILASKENTA!$C$125,0)</f>
        <v>0</v>
      </c>
      <c r="K53" s="319">
        <v>7</v>
      </c>
      <c r="L53" s="310">
        <f t="shared" si="0"/>
        <v>10</v>
      </c>
      <c r="M53" s="310">
        <f>IF(L53&gt;0,KOHILASKENTA!I136,0)</f>
        <v>777</v>
      </c>
      <c r="N53" s="310" t="str">
        <f>IF(M53&gt;0,KOHILASKENTA!$C$125,0)</f>
        <v>RAL 7024</v>
      </c>
      <c r="O53" s="325" t="str">
        <f>IF(M53&gt;0,KOHILASKENTA!$C$126,0)</f>
        <v>RAL 7024</v>
      </c>
      <c r="T53" s="46"/>
    </row>
    <row r="54" spans="1:20">
      <c r="A54" s="310">
        <f>Measures!A29</f>
        <v>7</v>
      </c>
      <c r="B54" s="311">
        <f>KOHILASKENTA!C89</f>
        <v>0</v>
      </c>
      <c r="C54" s="310">
        <f>KOHILASKENTA!D89</f>
        <v>0</v>
      </c>
      <c r="D54" s="310">
        <f>KOHILASKENTA!E89</f>
        <v>0</v>
      </c>
      <c r="E54" s="311">
        <f>KOHILASKENTA!L77</f>
        <v>0</v>
      </c>
      <c r="F54" s="311">
        <f>KOHILASKENTA!M77</f>
        <v>0</v>
      </c>
      <c r="G54" s="311">
        <f>KOHILASKENTA!J89</f>
        <v>0</v>
      </c>
      <c r="H54" s="311">
        <f>KOHILASKENTA!K89</f>
        <v>0</v>
      </c>
      <c r="I54" s="310">
        <f>IF(B54&gt;0,KOHILASKENTA!$C$125,0)</f>
        <v>0</v>
      </c>
      <c r="K54" s="319">
        <v>8</v>
      </c>
      <c r="L54" s="310">
        <f t="shared" si="0"/>
        <v>10</v>
      </c>
      <c r="M54" s="310">
        <f>IF(L54&gt;0,KOHILASKENTA!I137,0)</f>
        <v>777</v>
      </c>
      <c r="N54" s="310" t="str">
        <f>IF(M54&gt;0,KOHILASKENTA!$C$125,0)</f>
        <v>RAL 7024</v>
      </c>
      <c r="O54" s="325" t="str">
        <f>IF(M54&gt;0,KOHILASKENTA!$C$126,0)</f>
        <v>RAL 7024</v>
      </c>
      <c r="T54" s="46"/>
    </row>
    <row r="55" spans="1:20">
      <c r="A55" s="310">
        <f>Measures!A30</f>
        <v>8</v>
      </c>
      <c r="B55" s="311">
        <f>KOHILASKENTA!C90</f>
        <v>0</v>
      </c>
      <c r="C55" s="310">
        <f>KOHILASKENTA!D90</f>
        <v>0</v>
      </c>
      <c r="D55" s="310">
        <f>KOHILASKENTA!E90</f>
        <v>0</v>
      </c>
      <c r="E55" s="311">
        <f>KOHILASKENTA!L78</f>
        <v>0</v>
      </c>
      <c r="F55" s="311">
        <f>KOHILASKENTA!M78</f>
        <v>0</v>
      </c>
      <c r="G55" s="311">
        <f>KOHILASKENTA!J90</f>
        <v>0</v>
      </c>
      <c r="H55" s="311">
        <f>KOHILASKENTA!K90</f>
        <v>0</v>
      </c>
      <c r="I55" s="310">
        <f>IF(B55&gt;0,KOHILASKENTA!$C$125,0)</f>
        <v>0</v>
      </c>
      <c r="K55" s="319">
        <v>9</v>
      </c>
      <c r="L55" s="310">
        <f t="shared" si="0"/>
        <v>10</v>
      </c>
      <c r="M55" s="310">
        <f>IF(L55&gt;0,KOHILASKENTA!I138,0)</f>
        <v>777</v>
      </c>
      <c r="N55" s="310" t="str">
        <f>IF(M55&gt;0,KOHILASKENTA!$C$125,0)</f>
        <v>RAL 7024</v>
      </c>
      <c r="O55" s="325" t="str">
        <f>IF(M55&gt;0,KOHILASKENTA!$C$126,0)</f>
        <v>RAL 7024</v>
      </c>
      <c r="T55" s="46"/>
    </row>
    <row r="56" spans="1:20">
      <c r="A56" s="310">
        <f>Measures!A31</f>
        <v>9</v>
      </c>
      <c r="B56" s="311">
        <f>KOHILASKENTA!C91</f>
        <v>0</v>
      </c>
      <c r="C56" s="310">
        <f>KOHILASKENTA!D91</f>
        <v>0</v>
      </c>
      <c r="D56" s="310">
        <f>KOHILASKENTA!E91</f>
        <v>0</v>
      </c>
      <c r="E56" s="311">
        <f>KOHILASKENTA!L79</f>
        <v>0</v>
      </c>
      <c r="F56" s="311">
        <f>KOHILASKENTA!M79</f>
        <v>0</v>
      </c>
      <c r="G56" s="311">
        <f>KOHILASKENTA!J91</f>
        <v>0</v>
      </c>
      <c r="H56" s="311">
        <f>KOHILASKENTA!K91</f>
        <v>0</v>
      </c>
      <c r="I56" s="310">
        <f>IF(B56&gt;0,KOHILASKENTA!$C$125,0)</f>
        <v>0</v>
      </c>
      <c r="K56" s="319">
        <v>10</v>
      </c>
      <c r="L56" s="310">
        <f t="shared" si="0"/>
        <v>10</v>
      </c>
      <c r="M56" s="310">
        <f>IF(L56&gt;0,KOHILASKENTA!I139,0)</f>
        <v>777</v>
      </c>
      <c r="N56" s="310" t="str">
        <f>IF(M56&gt;0,KOHILASKENTA!$C$125,0)</f>
        <v>RAL 7024</v>
      </c>
      <c r="O56" s="325" t="str">
        <f>IF(M56&gt;0,KOHILASKENTA!$C$126,0)</f>
        <v>RAL 7024</v>
      </c>
      <c r="T56" s="46"/>
    </row>
    <row r="57" spans="1:20" ht="13.5" thickBot="1">
      <c r="B57" s="223"/>
      <c r="K57" s="319">
        <v>11</v>
      </c>
      <c r="L57" s="310">
        <f t="shared" si="0"/>
        <v>10</v>
      </c>
      <c r="M57" s="310">
        <f>IF(L57&gt;0,KOHILASKENTA!I140,0)</f>
        <v>777</v>
      </c>
      <c r="N57" s="310" t="str">
        <f>IF(M57&gt;0,KOHILASKENTA!$C$125,0)</f>
        <v>RAL 7024</v>
      </c>
      <c r="O57" s="325" t="str">
        <f>IF(M57&gt;0,KOHILASKENTA!$C$126,0)</f>
        <v>RAL 7024</v>
      </c>
      <c r="T57" s="46"/>
    </row>
    <row r="58" spans="1:20">
      <c r="A58" s="313" t="s">
        <v>442</v>
      </c>
      <c r="B58" s="314" t="str">
        <f>KOHILASKENTA!F115</f>
        <v>11223001</v>
      </c>
      <c r="C58" s="315"/>
      <c r="D58" s="315"/>
      <c r="E58" s="315" t="s">
        <v>405</v>
      </c>
      <c r="F58" s="315"/>
      <c r="G58" s="315"/>
      <c r="H58" s="315"/>
      <c r="I58" s="316"/>
      <c r="K58" s="319">
        <v>12</v>
      </c>
      <c r="L58" s="310">
        <f t="shared" si="0"/>
        <v>10</v>
      </c>
      <c r="M58" s="310">
        <f>IF(L58&gt;0,KOHILASKENTA!I141,0)</f>
        <v>777</v>
      </c>
      <c r="N58" s="310" t="str">
        <f>IF(M58&gt;0,KOHILASKENTA!$C$125,0)</f>
        <v>RAL 7024</v>
      </c>
      <c r="O58" s="325" t="str">
        <f>IF(M58&gt;0,KOHILASKENTA!$C$126,0)</f>
        <v>RAL 7024</v>
      </c>
      <c r="T58" s="46"/>
    </row>
    <row r="59" spans="1:20">
      <c r="A59" s="317" t="s">
        <v>441</v>
      </c>
      <c r="B59" s="312" t="s">
        <v>153</v>
      </c>
      <c r="C59" s="309" t="s">
        <v>154</v>
      </c>
      <c r="D59" s="309" t="s">
        <v>155</v>
      </c>
      <c r="E59" s="309" t="s">
        <v>156</v>
      </c>
      <c r="F59" s="309" t="s">
        <v>157</v>
      </c>
      <c r="G59" s="309" t="s">
        <v>370</v>
      </c>
      <c r="H59" s="309"/>
      <c r="I59" s="318"/>
      <c r="K59" s="319">
        <v>13</v>
      </c>
      <c r="L59" s="310">
        <f t="shared" si="0"/>
        <v>0</v>
      </c>
      <c r="M59" s="310">
        <f>IF(L59&gt;0,KOHILASKENTA!I142,0)</f>
        <v>0</v>
      </c>
      <c r="N59" s="310">
        <f>IF(M59&gt;0,KOHILASKENTA!$C$125,0)</f>
        <v>0</v>
      </c>
      <c r="O59" s="325">
        <f>IF(M59&gt;0,KOHILASKENTA!$C$126,0)</f>
        <v>0</v>
      </c>
      <c r="T59" s="46"/>
    </row>
    <row r="60" spans="1:20">
      <c r="A60" s="319">
        <f>A48</f>
        <v>1</v>
      </c>
      <c r="B60" s="311">
        <f>KOHILASKENTA!C71</f>
        <v>1737</v>
      </c>
      <c r="C60" s="310">
        <f>KOHILASKENTA!D71</f>
        <v>0</v>
      </c>
      <c r="D60" s="310">
        <f>KOHILASKENTA!E71</f>
        <v>45</v>
      </c>
      <c r="E60" s="311">
        <f>KOHILASKENTA!L83</f>
        <v>508.16666666666663</v>
      </c>
      <c r="F60" s="311">
        <f>KOHILASKENTA!M83</f>
        <v>0</v>
      </c>
      <c r="G60" s="310" t="str">
        <f>IF(B60&gt;0,KOHILASKENTA!$C$126,0)</f>
        <v>RAL 7024</v>
      </c>
      <c r="H60" s="309"/>
      <c r="I60" s="318"/>
      <c r="K60" s="319">
        <v>14</v>
      </c>
      <c r="L60" s="310">
        <f t="shared" si="0"/>
        <v>0</v>
      </c>
      <c r="M60" s="310">
        <f>IF(L60&gt;0,KOHILASKENTA!I143,0)</f>
        <v>0</v>
      </c>
      <c r="N60" s="310">
        <f>IF(M60&gt;0,KOHILASKENTA!$C$125,0)</f>
        <v>0</v>
      </c>
      <c r="O60" s="325">
        <f>IF(M60&gt;0,KOHILASKENTA!$C$126,0)</f>
        <v>0</v>
      </c>
      <c r="T60" s="46"/>
    </row>
    <row r="61" spans="1:20">
      <c r="A61" s="319">
        <f t="shared" ref="A61:A68" si="1">A49</f>
        <v>2</v>
      </c>
      <c r="B61" s="311">
        <f>KOHILASKENTA!C72</f>
        <v>7151.5</v>
      </c>
      <c r="C61" s="310">
        <f>KOHILASKENTA!D72</f>
        <v>45</v>
      </c>
      <c r="D61" s="310">
        <f>KOHILASKENTA!E72</f>
        <v>0</v>
      </c>
      <c r="E61" s="311">
        <f>KOHILASKENTA!L84</f>
        <v>0</v>
      </c>
      <c r="F61" s="311">
        <f>KOHILASKENTA!M84</f>
        <v>6394.2777777777774</v>
      </c>
      <c r="G61" s="310" t="str">
        <f>IF(B61&gt;0,KOHILASKENTA!$C$126,0)</f>
        <v>RAL 7024</v>
      </c>
      <c r="H61" s="309"/>
      <c r="I61" s="318"/>
      <c r="K61" s="319">
        <v>15</v>
      </c>
      <c r="L61" s="310">
        <f t="shared" si="0"/>
        <v>0</v>
      </c>
      <c r="M61" s="310">
        <f>IF(L61&gt;0,KOHILASKENTA!I144,0)</f>
        <v>0</v>
      </c>
      <c r="N61" s="310">
        <f>IF(M61&gt;0,KOHILASKENTA!$C$125,0)</f>
        <v>0</v>
      </c>
      <c r="O61" s="325">
        <f>IF(M61&gt;0,KOHILASKENTA!$C$126,0)</f>
        <v>0</v>
      </c>
      <c r="T61" s="46"/>
    </row>
    <row r="62" spans="1:20">
      <c r="A62" s="319">
        <f t="shared" si="1"/>
        <v>3</v>
      </c>
      <c r="B62" s="311">
        <f>KOHILASKENTA!C73</f>
        <v>0</v>
      </c>
      <c r="C62" s="310">
        <f>KOHILASKENTA!D73</f>
        <v>0</v>
      </c>
      <c r="D62" s="310">
        <f>KOHILASKENTA!E73</f>
        <v>0</v>
      </c>
      <c r="E62" s="311">
        <f>KOHILASKENTA!L85</f>
        <v>0</v>
      </c>
      <c r="F62" s="311">
        <f>KOHILASKENTA!M85</f>
        <v>0</v>
      </c>
      <c r="G62" s="310">
        <f>IF(B62&gt;0,KOHILASKENTA!$C$126,0)</f>
        <v>0</v>
      </c>
      <c r="H62" s="309"/>
      <c r="I62" s="318"/>
      <c r="K62" s="319">
        <v>16</v>
      </c>
      <c r="L62" s="310">
        <f t="shared" si="0"/>
        <v>0</v>
      </c>
      <c r="M62" s="310">
        <f>IF(L62&gt;0,KOHILASKENTA!I145,0)</f>
        <v>0</v>
      </c>
      <c r="N62" s="310">
        <f>IF(M62&gt;0,KOHILASKENTA!$C$125,0)</f>
        <v>0</v>
      </c>
      <c r="O62" s="325">
        <f>IF(M62&gt;0,KOHILASKENTA!$C$126,0)</f>
        <v>0</v>
      </c>
      <c r="T62" s="46"/>
    </row>
    <row r="63" spans="1:20">
      <c r="A63" s="319">
        <f t="shared" si="1"/>
        <v>4</v>
      </c>
      <c r="B63" s="311">
        <f>KOHILASKENTA!C74</f>
        <v>0</v>
      </c>
      <c r="C63" s="310">
        <f>KOHILASKENTA!D74</f>
        <v>0</v>
      </c>
      <c r="D63" s="310">
        <f>KOHILASKENTA!E74</f>
        <v>0</v>
      </c>
      <c r="E63" s="311">
        <f>KOHILASKENTA!L86</f>
        <v>0</v>
      </c>
      <c r="F63" s="311">
        <f>KOHILASKENTA!M86</f>
        <v>0</v>
      </c>
      <c r="G63" s="310">
        <f>IF(B63&gt;0,KOHILASKENTA!$C$126,0)</f>
        <v>0</v>
      </c>
      <c r="H63" s="309"/>
      <c r="I63" s="318"/>
      <c r="K63" s="319">
        <v>17</v>
      </c>
      <c r="L63" s="310">
        <f t="shared" si="0"/>
        <v>0</v>
      </c>
      <c r="M63" s="310">
        <f>IF(L63&gt;0,KOHILASKENTA!I146,0)</f>
        <v>0</v>
      </c>
      <c r="N63" s="310">
        <f>IF(M63&gt;0,KOHILASKENTA!$C$125,0)</f>
        <v>0</v>
      </c>
      <c r="O63" s="325">
        <f>IF(M63&gt;0,KOHILASKENTA!$C$126,0)</f>
        <v>0</v>
      </c>
      <c r="T63" s="46"/>
    </row>
    <row r="64" spans="1:20">
      <c r="A64" s="319">
        <f t="shared" si="1"/>
        <v>5</v>
      </c>
      <c r="B64" s="311">
        <f>KOHILASKENTA!C75</f>
        <v>0</v>
      </c>
      <c r="C64" s="310">
        <f>KOHILASKENTA!D75</f>
        <v>0</v>
      </c>
      <c r="D64" s="310">
        <f>KOHILASKENTA!E75</f>
        <v>0</v>
      </c>
      <c r="E64" s="311">
        <f>KOHILASKENTA!L87</f>
        <v>0</v>
      </c>
      <c r="F64" s="311">
        <f>KOHILASKENTA!M87</f>
        <v>0</v>
      </c>
      <c r="G64" s="310">
        <f>IF(B64&gt;0,KOHILASKENTA!$C$126,0)</f>
        <v>0</v>
      </c>
      <c r="H64" s="309"/>
      <c r="I64" s="318"/>
      <c r="K64" s="319">
        <v>18</v>
      </c>
      <c r="L64" s="310">
        <f t="shared" si="0"/>
        <v>0</v>
      </c>
      <c r="M64" s="310">
        <f>IF(L64&gt;0,KOHILASKENTA!I147,0)</f>
        <v>0</v>
      </c>
      <c r="N64" s="310">
        <f>IF(M64&gt;0,KOHILASKENTA!$C$125,0)</f>
        <v>0</v>
      </c>
      <c r="O64" s="325">
        <f>IF(M64&gt;0,KOHILASKENTA!$C$126,0)</f>
        <v>0</v>
      </c>
      <c r="T64" s="46"/>
    </row>
    <row r="65" spans="1:21">
      <c r="A65" s="319">
        <f t="shared" si="1"/>
        <v>6</v>
      </c>
      <c r="B65" s="311">
        <f>KOHILASKENTA!C76</f>
        <v>0</v>
      </c>
      <c r="C65" s="310">
        <f>KOHILASKENTA!D76</f>
        <v>0</v>
      </c>
      <c r="D65" s="310">
        <f>KOHILASKENTA!E76</f>
        <v>0</v>
      </c>
      <c r="E65" s="311">
        <f>KOHILASKENTA!L88</f>
        <v>0</v>
      </c>
      <c r="F65" s="311">
        <f>KOHILASKENTA!M88</f>
        <v>0</v>
      </c>
      <c r="G65" s="310">
        <f>IF(B65&gt;0,KOHILASKENTA!$C$126,0)</f>
        <v>0</v>
      </c>
      <c r="H65" s="309"/>
      <c r="I65" s="318"/>
      <c r="K65" s="319">
        <v>19</v>
      </c>
      <c r="L65" s="310">
        <f t="shared" si="0"/>
        <v>0</v>
      </c>
      <c r="M65" s="310">
        <f>IF(L65&gt;0,KOHILASKENTA!I148,0)</f>
        <v>0</v>
      </c>
      <c r="N65" s="310">
        <f>IF(M65&gt;0,KOHILASKENTA!$C$125,0)</f>
        <v>0</v>
      </c>
      <c r="O65" s="325">
        <f>IF(M65&gt;0,KOHILASKENTA!$C$126,0)</f>
        <v>0</v>
      </c>
      <c r="T65" s="46"/>
    </row>
    <row r="66" spans="1:21">
      <c r="A66" s="319">
        <f t="shared" si="1"/>
        <v>7</v>
      </c>
      <c r="B66" s="311">
        <f>KOHILASKENTA!C77</f>
        <v>0</v>
      </c>
      <c r="C66" s="310">
        <f>KOHILASKENTA!D77</f>
        <v>0</v>
      </c>
      <c r="D66" s="310">
        <f>KOHILASKENTA!E77</f>
        <v>0</v>
      </c>
      <c r="E66" s="311">
        <f>KOHILASKENTA!L89</f>
        <v>0</v>
      </c>
      <c r="F66" s="311">
        <f>KOHILASKENTA!M89</f>
        <v>0</v>
      </c>
      <c r="G66" s="310">
        <f>IF(B66&gt;0,KOHILASKENTA!$C$126,0)</f>
        <v>0</v>
      </c>
      <c r="H66" s="309"/>
      <c r="I66" s="318"/>
      <c r="K66" s="319">
        <v>20</v>
      </c>
      <c r="L66" s="310">
        <f t="shared" si="0"/>
        <v>0</v>
      </c>
      <c r="M66" s="310">
        <f>IF(L66&gt;0,KOHILASKENTA!I149,0)</f>
        <v>0</v>
      </c>
      <c r="N66" s="310">
        <f>IF(M66&gt;0,KOHILASKENTA!$C$125,0)</f>
        <v>0</v>
      </c>
      <c r="O66" s="325">
        <f>IF(M66&gt;0,KOHILASKENTA!$C$126,0)</f>
        <v>0</v>
      </c>
      <c r="T66" s="46"/>
    </row>
    <row r="67" spans="1:21">
      <c r="A67" s="319">
        <f t="shared" si="1"/>
        <v>8</v>
      </c>
      <c r="B67" s="311">
        <f>KOHILASKENTA!C78</f>
        <v>0</v>
      </c>
      <c r="C67" s="310">
        <f>KOHILASKENTA!D78</f>
        <v>0</v>
      </c>
      <c r="D67" s="310">
        <f>KOHILASKENTA!E78</f>
        <v>0</v>
      </c>
      <c r="E67" s="311">
        <f>KOHILASKENTA!L90</f>
        <v>0</v>
      </c>
      <c r="F67" s="311">
        <f>KOHILASKENTA!M90</f>
        <v>0</v>
      </c>
      <c r="G67" s="310">
        <f>IF(B67&gt;0,KOHILASKENTA!$C$126,0)</f>
        <v>0</v>
      </c>
      <c r="H67" s="309"/>
      <c r="I67" s="318"/>
      <c r="K67" s="319">
        <v>21</v>
      </c>
      <c r="L67" s="310">
        <f t="shared" si="0"/>
        <v>0</v>
      </c>
      <c r="M67" s="310">
        <f>IF(L67&gt;0,KOHILASKENTA!I150,0)</f>
        <v>0</v>
      </c>
      <c r="N67" s="310">
        <f>IF(M67&gt;0,KOHILASKENTA!$C$125,0)</f>
        <v>0</v>
      </c>
      <c r="O67" s="325">
        <f>IF(M67&gt;0,KOHILASKENTA!$C$126,0)</f>
        <v>0</v>
      </c>
      <c r="T67" s="46"/>
    </row>
    <row r="68" spans="1:21" ht="13.5" thickBot="1">
      <c r="A68" s="320">
        <f t="shared" si="1"/>
        <v>9</v>
      </c>
      <c r="B68" s="322">
        <f>KOHILASKENTA!C79</f>
        <v>0</v>
      </c>
      <c r="C68" s="321">
        <f>KOHILASKENTA!D79</f>
        <v>0</v>
      </c>
      <c r="D68" s="321">
        <f>KOHILASKENTA!E79</f>
        <v>0</v>
      </c>
      <c r="E68" s="322">
        <f>KOHILASKENTA!L91</f>
        <v>0</v>
      </c>
      <c r="F68" s="322">
        <f>KOHILASKENTA!M91</f>
        <v>0</v>
      </c>
      <c r="G68" s="321">
        <f>IF(B68&gt;0,KOHILASKENTA!$C$126,0)</f>
        <v>0</v>
      </c>
      <c r="H68" s="323"/>
      <c r="I68" s="324"/>
      <c r="K68" s="319">
        <v>22</v>
      </c>
      <c r="L68" s="310">
        <f t="shared" si="0"/>
        <v>0</v>
      </c>
      <c r="M68" s="310">
        <f>IF(L68&gt;0,KOHILASKENTA!I151,0)</f>
        <v>0</v>
      </c>
      <c r="N68" s="310">
        <f>IF(M68&gt;0,KOHILASKENTA!$C$125,0)</f>
        <v>0</v>
      </c>
      <c r="O68" s="325">
        <f>IF(M68&gt;0,KOHILASKENTA!$C$126,0)</f>
        <v>0</v>
      </c>
      <c r="T68" s="46"/>
    </row>
    <row r="69" spans="1:21" ht="13.5" thickBot="1">
      <c r="B69" s="223"/>
      <c r="K69" s="319">
        <v>23</v>
      </c>
      <c r="L69" s="310">
        <f t="shared" si="0"/>
        <v>0</v>
      </c>
      <c r="M69" s="310">
        <f>IF(L69&gt;0,KOHILASKENTA!I152,0)</f>
        <v>0</v>
      </c>
      <c r="N69" s="310">
        <f>IF(M69&gt;0,KOHILASKENTA!$C$125,0)</f>
        <v>0</v>
      </c>
      <c r="O69" s="325">
        <f>IF(M69&gt;0,KOHILASKENTA!$C$126,0)</f>
        <v>0</v>
      </c>
      <c r="T69" s="46"/>
    </row>
    <row r="70" spans="1:21">
      <c r="A70" s="313" t="s">
        <v>443</v>
      </c>
      <c r="B70" s="315">
        <f>KOHILASKENTA!C116</f>
        <v>11222206</v>
      </c>
      <c r="C70" s="315"/>
      <c r="D70" s="315"/>
      <c r="E70" s="315" t="s">
        <v>405</v>
      </c>
      <c r="F70" s="315"/>
      <c r="G70" s="315"/>
      <c r="H70" s="315"/>
      <c r="I70" s="316"/>
      <c r="K70" s="319">
        <v>24</v>
      </c>
      <c r="L70" s="310">
        <f t="shared" si="0"/>
        <v>0</v>
      </c>
      <c r="M70" s="310">
        <f>IF(L70&gt;0,KOHILASKENTA!I153,0)</f>
        <v>0</v>
      </c>
      <c r="N70" s="310">
        <f>IF(M70&gt;0,KOHILASKENTA!$C$125,0)</f>
        <v>0</v>
      </c>
      <c r="O70" s="325">
        <f>IF(M70&gt;0,KOHILASKENTA!$C$126,0)</f>
        <v>0</v>
      </c>
      <c r="T70" s="46"/>
    </row>
    <row r="71" spans="1:21">
      <c r="A71" s="317" t="s">
        <v>441</v>
      </c>
      <c r="B71" s="312" t="s">
        <v>153</v>
      </c>
      <c r="C71" s="309" t="s">
        <v>154</v>
      </c>
      <c r="D71" s="309" t="s">
        <v>155</v>
      </c>
      <c r="E71" s="309" t="s">
        <v>156</v>
      </c>
      <c r="F71" s="309" t="s">
        <v>157</v>
      </c>
      <c r="G71" s="309" t="s">
        <v>370</v>
      </c>
      <c r="H71" s="309"/>
      <c r="I71" s="318"/>
      <c r="K71" s="319">
        <v>25</v>
      </c>
      <c r="L71" s="310">
        <f t="shared" si="0"/>
        <v>0</v>
      </c>
      <c r="M71" s="310">
        <f>IF(L71&gt;0,KOHILASKENTA!I154,0)</f>
        <v>0</v>
      </c>
      <c r="N71" s="310">
        <f>IF(M71&gt;0,KOHILASKENTA!$C$125,0)</f>
        <v>0</v>
      </c>
      <c r="O71" s="325">
        <f>IF(M71&gt;0,KOHILASKENTA!$C$126,0)</f>
        <v>0</v>
      </c>
      <c r="T71" s="46"/>
    </row>
    <row r="72" spans="1:21">
      <c r="A72" s="319">
        <f>A60</f>
        <v>1</v>
      </c>
      <c r="B72" s="311">
        <f>IF($B$70=0,0,KOHILASKENTA!C95)</f>
        <v>1747</v>
      </c>
      <c r="C72" s="311">
        <f>IF($B$70=0,0,KOHILASKENTA!D95)</f>
        <v>0</v>
      </c>
      <c r="D72" s="311">
        <f>IF($B$70=0,0,KOHILASKENTA!E95)</f>
        <v>45</v>
      </c>
      <c r="E72" s="311">
        <f>IF($B$70=0,0,KOHILASKENTA!L95)</f>
        <v>503.16666666666663</v>
      </c>
      <c r="F72" s="311">
        <f>IF($B$70=0,0,KOHILASKENTA!M95)</f>
        <v>0</v>
      </c>
      <c r="G72" s="310" t="str">
        <f>IF(B72&gt;0,KOHILASKENTA!$C$125,0)</f>
        <v>RAL 7024</v>
      </c>
      <c r="H72" s="309"/>
      <c r="I72" s="318"/>
      <c r="K72" s="319">
        <v>26</v>
      </c>
      <c r="L72" s="310">
        <f t="shared" si="0"/>
        <v>0</v>
      </c>
      <c r="M72" s="310">
        <f>IF(L72&gt;0,KOHILASKENTA!I155,0)</f>
        <v>0</v>
      </c>
      <c r="N72" s="310">
        <f>IF(M72&gt;0,KOHILASKENTA!$C$125,0)</f>
        <v>0</v>
      </c>
      <c r="O72" s="325">
        <f>IF(M72&gt;0,KOHILASKENTA!$C$126,0)</f>
        <v>0</v>
      </c>
      <c r="T72" s="46"/>
    </row>
    <row r="73" spans="1:21">
      <c r="A73" s="319">
        <f t="shared" ref="A73:A80" si="2">A61</f>
        <v>2</v>
      </c>
      <c r="B73" s="311">
        <f>IF($B$70=0,0,KOHILASKENTA!C96)</f>
        <v>7161.5</v>
      </c>
      <c r="C73" s="311">
        <f>IF($B$70=0,0,KOHILASKENTA!D96)</f>
        <v>45</v>
      </c>
      <c r="D73" s="311">
        <f>IF($B$70=0,0,KOHILASKENTA!E96)</f>
        <v>0</v>
      </c>
      <c r="E73" s="311">
        <f>IF($B$70=0,0,KOHILASKENTA!L96)</f>
        <v>0</v>
      </c>
      <c r="F73" s="311">
        <f>IF($B$70=0,0,KOHILASKENTA!M96)</f>
        <v>6399.2777777777774</v>
      </c>
      <c r="G73" s="310" t="str">
        <f>IF(B73&gt;0,KOHILASKENTA!$C$125,0)</f>
        <v>RAL 7024</v>
      </c>
      <c r="H73" s="309"/>
      <c r="I73" s="318"/>
      <c r="K73" s="319">
        <v>27</v>
      </c>
      <c r="L73" s="310">
        <f t="shared" si="0"/>
        <v>0</v>
      </c>
      <c r="M73" s="310">
        <f>IF(L73&gt;0,KOHILASKENTA!I156,0)</f>
        <v>0</v>
      </c>
      <c r="N73" s="310">
        <f>IF(M73&gt;0,KOHILASKENTA!$C$125,0)</f>
        <v>0</v>
      </c>
      <c r="O73" s="325">
        <f>IF(M73&gt;0,KOHILASKENTA!$C$126,0)</f>
        <v>0</v>
      </c>
      <c r="T73" s="46"/>
    </row>
    <row r="74" spans="1:21">
      <c r="A74" s="319">
        <f t="shared" si="2"/>
        <v>3</v>
      </c>
      <c r="B74" s="311">
        <f>IF($B$70=0,0,KOHILASKENTA!C97)</f>
        <v>0</v>
      </c>
      <c r="C74" s="311">
        <f>IF($B$70=0,0,KOHILASKENTA!D97)</f>
        <v>0</v>
      </c>
      <c r="D74" s="311">
        <f>IF($B$70=0,0,KOHILASKENTA!E97)</f>
        <v>0</v>
      </c>
      <c r="E74" s="311">
        <f>IF($B$70=0,0,KOHILASKENTA!L97)</f>
        <v>0</v>
      </c>
      <c r="F74" s="311">
        <f>IF($B$70=0,0,KOHILASKENTA!M97)</f>
        <v>0</v>
      </c>
      <c r="G74" s="310">
        <f>IF(B74&gt;0,KOHILASKENTA!$C$125,0)</f>
        <v>0</v>
      </c>
      <c r="H74" s="309"/>
      <c r="I74" s="318"/>
      <c r="K74" s="319">
        <v>28</v>
      </c>
      <c r="L74" s="310">
        <f t="shared" si="0"/>
        <v>0</v>
      </c>
      <c r="M74" s="310">
        <f>IF(L74&gt;0,KOHILASKENTA!I157,0)</f>
        <v>0</v>
      </c>
      <c r="N74" s="310">
        <f>IF(M74&gt;0,KOHILASKENTA!$C$125,0)</f>
        <v>0</v>
      </c>
      <c r="O74" s="325">
        <f>IF(M74&gt;0,KOHILASKENTA!$C$126,0)</f>
        <v>0</v>
      </c>
      <c r="T74" s="46"/>
    </row>
    <row r="75" spans="1:21">
      <c r="A75" s="319">
        <f t="shared" si="2"/>
        <v>4</v>
      </c>
      <c r="B75" s="311">
        <f>IF($B$70=0,0,KOHILASKENTA!C98)</f>
        <v>0</v>
      </c>
      <c r="C75" s="311">
        <f>IF($B$70=0,0,KOHILASKENTA!D98)</f>
        <v>0</v>
      </c>
      <c r="D75" s="311">
        <f>IF($B$70=0,0,KOHILASKENTA!E98)</f>
        <v>0</v>
      </c>
      <c r="E75" s="311">
        <f>IF($B$70=0,0,KOHILASKENTA!L98)</f>
        <v>0</v>
      </c>
      <c r="F75" s="311">
        <f>IF($B$70=0,0,KOHILASKENTA!M98)</f>
        <v>0</v>
      </c>
      <c r="G75" s="310">
        <f>IF(B75&gt;0,KOHILASKENTA!$C$125,0)</f>
        <v>0</v>
      </c>
      <c r="H75" s="309"/>
      <c r="I75" s="318"/>
      <c r="K75" s="319">
        <v>29</v>
      </c>
      <c r="L75" s="310">
        <f t="shared" si="0"/>
        <v>0</v>
      </c>
      <c r="M75" s="310">
        <f>IF(L75&gt;0,KOHILASKENTA!I158,0)</f>
        <v>0</v>
      </c>
      <c r="N75" s="310">
        <f>IF(M75&gt;0,KOHILASKENTA!$C$125,0)</f>
        <v>0</v>
      </c>
      <c r="O75" s="325">
        <f>IF(M75&gt;0,KOHILASKENTA!$C$126,0)</f>
        <v>0</v>
      </c>
      <c r="T75" s="46"/>
    </row>
    <row r="76" spans="1:21" ht="13.5" thickBot="1">
      <c r="A76" s="319">
        <f t="shared" si="2"/>
        <v>5</v>
      </c>
      <c r="B76" s="311">
        <f>IF($B$70=0,0,KOHILASKENTA!C99)</f>
        <v>0</v>
      </c>
      <c r="C76" s="311">
        <f>IF($B$70=0,0,KOHILASKENTA!D99)</f>
        <v>0</v>
      </c>
      <c r="D76" s="311">
        <f>IF($B$70=0,0,KOHILASKENTA!E99)</f>
        <v>0</v>
      </c>
      <c r="E76" s="311">
        <f>IF($B$70=0,0,KOHILASKENTA!L99)</f>
        <v>0</v>
      </c>
      <c r="F76" s="311">
        <f>IF($B$70=0,0,KOHILASKENTA!M99)</f>
        <v>0</v>
      </c>
      <c r="G76" s="310">
        <f>IF(B76&gt;0,KOHILASKENTA!$C$125,0)</f>
        <v>0</v>
      </c>
      <c r="H76" s="309"/>
      <c r="I76" s="318"/>
      <c r="K76" s="320">
        <v>30</v>
      </c>
      <c r="L76" s="321">
        <f t="shared" si="0"/>
        <v>0</v>
      </c>
      <c r="M76" s="321">
        <f>IF(L76&gt;0,KOHILASKENTA!I159,0)</f>
        <v>0</v>
      </c>
      <c r="N76" s="321">
        <f>IF(M76&gt;0,KOHILASKENTA!$C$125,0)</f>
        <v>0</v>
      </c>
      <c r="O76" s="326">
        <f>IF(M76&gt;0,KOHILASKENTA!$C$126,0)</f>
        <v>0</v>
      </c>
      <c r="T76" s="46"/>
    </row>
    <row r="77" spans="1:21">
      <c r="A77" s="319">
        <f t="shared" si="2"/>
        <v>6</v>
      </c>
      <c r="B77" s="311">
        <f>IF($B$70=0,0,KOHILASKENTA!C100)</f>
        <v>0</v>
      </c>
      <c r="C77" s="311">
        <f>IF($B$70=0,0,KOHILASKENTA!D100)</f>
        <v>0</v>
      </c>
      <c r="D77" s="311">
        <f>IF($B$70=0,0,KOHILASKENTA!E100)</f>
        <v>0</v>
      </c>
      <c r="E77" s="311">
        <f>IF($B$70=0,0,KOHILASKENTA!L100)</f>
        <v>0</v>
      </c>
      <c r="F77" s="311">
        <f>IF($B$70=0,0,KOHILASKENTA!M100)</f>
        <v>0</v>
      </c>
      <c r="G77" s="310">
        <f>IF(B77&gt;0,KOHILASKENTA!$C$125,0)</f>
        <v>0</v>
      </c>
      <c r="H77" s="309"/>
      <c r="I77" s="318"/>
      <c r="U77" s="63"/>
    </row>
    <row r="78" spans="1:21">
      <c r="A78" s="319">
        <f t="shared" si="2"/>
        <v>7</v>
      </c>
      <c r="B78" s="311">
        <f>IF($B$70=0,0,KOHILASKENTA!C101)</f>
        <v>0</v>
      </c>
      <c r="C78" s="311">
        <f>IF($B$70=0,0,KOHILASKENTA!D101)</f>
        <v>0</v>
      </c>
      <c r="D78" s="311">
        <f>IF($B$70=0,0,KOHILASKENTA!E101)</f>
        <v>0</v>
      </c>
      <c r="E78" s="311">
        <f>IF($B$70=0,0,KOHILASKENTA!L101)</f>
        <v>0</v>
      </c>
      <c r="F78" s="311">
        <f>IF($B$70=0,0,KOHILASKENTA!M101)</f>
        <v>0</v>
      </c>
      <c r="G78" s="310">
        <f>IF(B78&gt;0,KOHILASKENTA!$C$125,0)</f>
        <v>0</v>
      </c>
      <c r="H78" s="309"/>
      <c r="I78" s="318"/>
      <c r="M78" s="63" t="str">
        <f>KOHILASKENTA!M113</f>
        <v>Dark grey</v>
      </c>
      <c r="N78" s="63" t="str">
        <f>KOHILASKENTA!S125</f>
        <v>54042032</v>
      </c>
      <c r="P78" s="387">
        <v>54042014</v>
      </c>
      <c r="U78" s="63"/>
    </row>
    <row r="79" spans="1:21">
      <c r="A79" s="319">
        <f t="shared" si="2"/>
        <v>8</v>
      </c>
      <c r="B79" s="311">
        <f>IF($B$70=0,0,KOHILASKENTA!C102)</f>
        <v>0</v>
      </c>
      <c r="C79" s="311">
        <f>IF($B$70=0,0,KOHILASKENTA!D102)</f>
        <v>0</v>
      </c>
      <c r="D79" s="311">
        <f>IF($B$70=0,0,KOHILASKENTA!E102)</f>
        <v>0</v>
      </c>
      <c r="E79" s="311">
        <f>IF($B$70=0,0,KOHILASKENTA!L102)</f>
        <v>0</v>
      </c>
      <c r="F79" s="311">
        <f>IF($B$70=0,0,KOHILASKENTA!M102)</f>
        <v>0</v>
      </c>
      <c r="G79" s="310">
        <f>IF(B79&gt;0,KOHILASKENTA!$C$125,0)</f>
        <v>0</v>
      </c>
      <c r="H79" s="309"/>
      <c r="I79" s="318"/>
      <c r="K79" s="63" t="s">
        <v>411</v>
      </c>
      <c r="M79" s="63" t="str">
        <f>M78</f>
        <v>Dark grey</v>
      </c>
      <c r="N79" s="63" t="str">
        <f>KOHILASKENTA!W125</f>
        <v>54041012</v>
      </c>
      <c r="P79" s="387">
        <v>54042024</v>
      </c>
      <c r="U79" s="63"/>
    </row>
    <row r="80" spans="1:21" ht="13.5" thickBot="1">
      <c r="A80" s="320">
        <f t="shared" si="2"/>
        <v>9</v>
      </c>
      <c r="B80" s="322">
        <f>IF($B$70=0,0,KOHILASKENTA!C103)</f>
        <v>0</v>
      </c>
      <c r="C80" s="322">
        <f>IF($B$70=0,0,KOHILASKENTA!D103)</f>
        <v>0</v>
      </c>
      <c r="D80" s="322">
        <f>IF($B$70=0,0,KOHILASKENTA!E103)</f>
        <v>0</v>
      </c>
      <c r="E80" s="322">
        <f>IF($B$70=0,0,KOHILASKENTA!L103)</f>
        <v>0</v>
      </c>
      <c r="F80" s="322">
        <f>IF($B$70=0,0,KOHILASKENTA!M103)</f>
        <v>0</v>
      </c>
      <c r="G80" s="321">
        <f>IF(B80&gt;0,KOHILASKENTA!$C$125,0)</f>
        <v>0</v>
      </c>
      <c r="H80" s="323"/>
      <c r="I80" s="324"/>
      <c r="U80" s="63"/>
    </row>
    <row r="81" spans="1:14">
      <c r="I81" s="49"/>
    </row>
    <row r="82" spans="1:14">
      <c r="I82" s="49"/>
    </row>
    <row r="83" spans="1:14">
      <c r="I83" s="49"/>
    </row>
    <row r="84" spans="1:14">
      <c r="I84" s="49"/>
    </row>
    <row r="85" spans="1:14">
      <c r="A85" s="29" t="str">
        <f>A42</f>
        <v>Order number</v>
      </c>
      <c r="B85" s="29"/>
      <c r="C85" s="29">
        <f>C42</f>
        <v>0</v>
      </c>
    </row>
    <row r="86" spans="1:14">
      <c r="A86" s="29" t="s">
        <v>364</v>
      </c>
      <c r="B86" s="29"/>
      <c r="C86" s="29" t="str">
        <f>Measures!O5</f>
        <v>Constructora Ignacio Hurtado</v>
      </c>
    </row>
    <row r="87" spans="1:14" ht="13.5" thickBot="1">
      <c r="A87" s="29" t="s">
        <v>237</v>
      </c>
      <c r="G87" s="63" t="s">
        <v>664</v>
      </c>
    </row>
    <row r="88" spans="1:14">
      <c r="A88" s="333" t="s">
        <v>444</v>
      </c>
      <c r="B88" s="315"/>
      <c r="C88" s="315"/>
      <c r="D88" s="315" t="s">
        <v>448</v>
      </c>
      <c r="E88" s="315" t="s">
        <v>251</v>
      </c>
      <c r="F88" s="315" t="s">
        <v>407</v>
      </c>
      <c r="G88" s="315" t="s">
        <v>408</v>
      </c>
      <c r="H88" s="315" t="s">
        <v>410</v>
      </c>
      <c r="I88" s="315"/>
      <c r="J88" s="375" t="s">
        <v>253</v>
      </c>
      <c r="K88" s="379"/>
      <c r="L88" s="49"/>
      <c r="M88" s="49"/>
      <c r="N88" s="49"/>
    </row>
    <row r="89" spans="1:14">
      <c r="A89" s="317" t="s">
        <v>445</v>
      </c>
      <c r="B89" s="310" t="s">
        <v>615</v>
      </c>
      <c r="C89" s="310" t="s">
        <v>222</v>
      </c>
      <c r="D89" s="310" t="s">
        <v>223</v>
      </c>
      <c r="E89" s="310" t="s">
        <v>224</v>
      </c>
      <c r="F89" s="310" t="s">
        <v>238</v>
      </c>
      <c r="G89" s="310" t="s">
        <v>239</v>
      </c>
      <c r="H89" s="310" t="s">
        <v>409</v>
      </c>
      <c r="I89" s="310" t="s">
        <v>240</v>
      </c>
      <c r="J89" s="376" t="str">
        <f t="shared" ref="J89:J119" si="3">M46</f>
        <v>lenght</v>
      </c>
      <c r="K89" s="270"/>
      <c r="L89" s="380"/>
      <c r="M89" s="49"/>
      <c r="N89" s="49"/>
    </row>
    <row r="90" spans="1:14">
      <c r="A90" s="319">
        <v>1</v>
      </c>
      <c r="B90" s="310">
        <f>KOHILASKENTA!C130</f>
        <v>1</v>
      </c>
      <c r="C90" s="310">
        <f>KOHILASKENTA!L130</f>
        <v>10</v>
      </c>
      <c r="D90" s="310">
        <f>KOHILASKENTA!N130</f>
        <v>1930</v>
      </c>
      <c r="E90" s="310">
        <f>KOHILASKENTA!M130</f>
        <v>564</v>
      </c>
      <c r="F90" s="310" t="str">
        <f>KOHILASKENTA!P130</f>
        <v>L</v>
      </c>
      <c r="G90" s="310" t="str">
        <f>KOHILASKENTA!O130</f>
        <v>S</v>
      </c>
      <c r="H90" s="310">
        <f>KOHILASKENTA!R130</f>
        <v>0</v>
      </c>
      <c r="I90" s="310">
        <f>KOHILASKENTA!Q130</f>
        <v>0</v>
      </c>
      <c r="J90" s="377">
        <f t="shared" si="3"/>
        <v>553</v>
      </c>
      <c r="K90" s="270"/>
      <c r="L90" s="380"/>
      <c r="M90" s="49"/>
      <c r="N90" s="49"/>
    </row>
    <row r="91" spans="1:14">
      <c r="A91" s="319">
        <v>2</v>
      </c>
      <c r="B91" s="310">
        <f>KOHILASKENTA!C131</f>
        <v>1</v>
      </c>
      <c r="C91" s="310">
        <f>KOHILASKENTA!L131</f>
        <v>10</v>
      </c>
      <c r="D91" s="310">
        <f>KOHILASKENTA!N131</f>
        <v>1930</v>
      </c>
      <c r="E91" s="310">
        <f>KOHILASKENTA!M131</f>
        <v>564</v>
      </c>
      <c r="F91" s="310" t="str">
        <f>KOHILASKENTA!P131</f>
        <v>L</v>
      </c>
      <c r="G91" s="310">
        <f>KOHILASKENTA!O131</f>
        <v>0</v>
      </c>
      <c r="H91" s="310">
        <f>KOHILASKENTA!R131</f>
        <v>0</v>
      </c>
      <c r="I91" s="310">
        <f>KOHILASKENTA!Q131</f>
        <v>464</v>
      </c>
      <c r="J91" s="377">
        <f t="shared" si="3"/>
        <v>553</v>
      </c>
      <c r="K91" s="270"/>
      <c r="L91" s="380"/>
      <c r="M91" s="49"/>
      <c r="N91" s="49"/>
    </row>
    <row r="92" spans="1:14">
      <c r="A92" s="319">
        <v>3</v>
      </c>
      <c r="B92" s="310">
        <f>KOHILASKENTA!C132</f>
        <v>1</v>
      </c>
      <c r="C92" s="310">
        <f>KOHILASKENTA!L132</f>
        <v>10</v>
      </c>
      <c r="D92" s="310">
        <f>KOHILASKENTA!N132</f>
        <v>1930</v>
      </c>
      <c r="E92" s="310">
        <f>KOHILASKENTA!M132</f>
        <v>564</v>
      </c>
      <c r="F92" s="310" t="str">
        <f>KOHILASKENTA!P132</f>
        <v>L</v>
      </c>
      <c r="G92" s="310">
        <f>KOHILASKENTA!O132</f>
        <v>0</v>
      </c>
      <c r="H92" s="310">
        <f>KOHILASKENTA!R132</f>
        <v>0</v>
      </c>
      <c r="I92" s="310">
        <f>KOHILASKENTA!Q132</f>
        <v>433</v>
      </c>
      <c r="J92" s="377">
        <f t="shared" si="3"/>
        <v>553</v>
      </c>
      <c r="K92" s="270"/>
      <c r="L92" s="380"/>
      <c r="M92" s="49"/>
      <c r="N92" s="49"/>
    </row>
    <row r="93" spans="1:14">
      <c r="A93" s="319">
        <v>4</v>
      </c>
      <c r="B93" s="310">
        <f>KOHILASKENTA!C133</f>
        <v>2</v>
      </c>
      <c r="C93" s="310">
        <f>KOHILASKENTA!L133</f>
        <v>10</v>
      </c>
      <c r="D93" s="310">
        <f>KOHILASKENTA!N133</f>
        <v>1930</v>
      </c>
      <c r="E93" s="310">
        <f>KOHILASKENTA!M133</f>
        <v>788</v>
      </c>
      <c r="F93" s="310" t="str">
        <f>KOHILASKENTA!P133</f>
        <v>R</v>
      </c>
      <c r="G93" s="310">
        <f>KOHILASKENTA!O133</f>
        <v>0</v>
      </c>
      <c r="H93" s="310">
        <f>KOHILASKENTA!R133</f>
        <v>0</v>
      </c>
      <c r="I93" s="310">
        <f>KOHILASKENTA!Q133</f>
        <v>471</v>
      </c>
      <c r="J93" s="377">
        <f t="shared" si="3"/>
        <v>777</v>
      </c>
      <c r="K93" s="270"/>
      <c r="L93" s="380"/>
      <c r="M93" s="49"/>
      <c r="N93" s="49"/>
    </row>
    <row r="94" spans="1:14">
      <c r="A94" s="319">
        <v>5</v>
      </c>
      <c r="B94" s="310">
        <f>KOHILASKENTA!C134</f>
        <v>2</v>
      </c>
      <c r="C94" s="310">
        <f>KOHILASKENTA!L134</f>
        <v>10</v>
      </c>
      <c r="D94" s="310">
        <f>KOHILASKENTA!N134</f>
        <v>1930</v>
      </c>
      <c r="E94" s="310">
        <f>KOHILASKENTA!M134</f>
        <v>788</v>
      </c>
      <c r="F94" s="310" t="str">
        <f>KOHILASKENTA!P134</f>
        <v>R</v>
      </c>
      <c r="G94" s="310">
        <f>KOHILASKENTA!O134</f>
        <v>0</v>
      </c>
      <c r="H94" s="310">
        <f>KOHILASKENTA!R134</f>
        <v>0</v>
      </c>
      <c r="I94" s="310">
        <f>KOHILASKENTA!Q134</f>
        <v>502</v>
      </c>
      <c r="J94" s="377">
        <f t="shared" si="3"/>
        <v>777</v>
      </c>
      <c r="K94" s="270"/>
      <c r="L94" s="380"/>
      <c r="M94" s="49"/>
      <c r="N94" s="49"/>
    </row>
    <row r="95" spans="1:14">
      <c r="A95" s="319">
        <v>6</v>
      </c>
      <c r="B95" s="310">
        <f>KOHILASKENTA!C135</f>
        <v>2</v>
      </c>
      <c r="C95" s="310">
        <f>KOHILASKENTA!L135</f>
        <v>10</v>
      </c>
      <c r="D95" s="310">
        <f>KOHILASKENTA!N135</f>
        <v>1930</v>
      </c>
      <c r="E95" s="310">
        <f>KOHILASKENTA!M135</f>
        <v>788</v>
      </c>
      <c r="F95" s="310" t="str">
        <f>KOHILASKENTA!P135</f>
        <v>R</v>
      </c>
      <c r="G95" s="310">
        <f>KOHILASKENTA!O135</f>
        <v>0</v>
      </c>
      <c r="H95" s="310">
        <f>KOHILASKENTA!R135</f>
        <v>0</v>
      </c>
      <c r="I95" s="310">
        <f>KOHILASKENTA!Q135</f>
        <v>533</v>
      </c>
      <c r="J95" s="377">
        <f t="shared" si="3"/>
        <v>777</v>
      </c>
      <c r="K95" s="270"/>
      <c r="L95" s="380"/>
      <c r="M95" s="49"/>
      <c r="N95" s="49"/>
    </row>
    <row r="96" spans="1:14">
      <c r="A96" s="319">
        <v>7</v>
      </c>
      <c r="B96" s="310">
        <f>KOHILASKENTA!C136</f>
        <v>2</v>
      </c>
      <c r="C96" s="310">
        <f>KOHILASKENTA!L136</f>
        <v>10</v>
      </c>
      <c r="D96" s="310">
        <f>KOHILASKENTA!N136</f>
        <v>1930</v>
      </c>
      <c r="E96" s="310">
        <f>KOHILASKENTA!M136</f>
        <v>788</v>
      </c>
      <c r="F96" s="310" t="str">
        <f>KOHILASKENTA!P136</f>
        <v>R</v>
      </c>
      <c r="G96" s="310">
        <f>KOHILASKENTA!O136</f>
        <v>0</v>
      </c>
      <c r="H96" s="310">
        <f>KOHILASKENTA!R136</f>
        <v>0</v>
      </c>
      <c r="I96" s="310">
        <f>KOHILASKENTA!Q136</f>
        <v>564</v>
      </c>
      <c r="J96" s="377">
        <f t="shared" si="3"/>
        <v>777</v>
      </c>
      <c r="K96" s="270"/>
      <c r="L96" s="380"/>
      <c r="M96" s="49"/>
      <c r="N96" s="49"/>
    </row>
    <row r="97" spans="1:14">
      <c r="A97" s="319">
        <v>8</v>
      </c>
      <c r="B97" s="310">
        <f>KOHILASKENTA!C137</f>
        <v>2</v>
      </c>
      <c r="C97" s="310">
        <f>KOHILASKENTA!L137</f>
        <v>10</v>
      </c>
      <c r="D97" s="310">
        <f>KOHILASKENTA!N137</f>
        <v>1930</v>
      </c>
      <c r="E97" s="310">
        <f>KOHILASKENTA!M137</f>
        <v>788</v>
      </c>
      <c r="F97" s="310" t="str">
        <f>KOHILASKENTA!P137</f>
        <v>R</v>
      </c>
      <c r="G97" s="310">
        <f>KOHILASKENTA!O137</f>
        <v>0</v>
      </c>
      <c r="H97" s="310">
        <f>KOHILASKENTA!R137</f>
        <v>0</v>
      </c>
      <c r="I97" s="310">
        <f>KOHILASKENTA!Q137</f>
        <v>595</v>
      </c>
      <c r="J97" s="377">
        <f t="shared" si="3"/>
        <v>777</v>
      </c>
      <c r="K97" s="270"/>
      <c r="L97" s="380"/>
      <c r="M97" s="49"/>
      <c r="N97" s="49"/>
    </row>
    <row r="98" spans="1:14">
      <c r="A98" s="319">
        <v>9</v>
      </c>
      <c r="B98" s="310">
        <f>KOHILASKENTA!C138</f>
        <v>2</v>
      </c>
      <c r="C98" s="310">
        <f>KOHILASKENTA!L138</f>
        <v>10</v>
      </c>
      <c r="D98" s="310">
        <f>KOHILASKENTA!N138</f>
        <v>1930</v>
      </c>
      <c r="E98" s="310">
        <f>KOHILASKENTA!M138</f>
        <v>788</v>
      </c>
      <c r="F98" s="310" t="str">
        <f>KOHILASKENTA!P138</f>
        <v>R</v>
      </c>
      <c r="G98" s="310">
        <f>KOHILASKENTA!O138</f>
        <v>0</v>
      </c>
      <c r="H98" s="310">
        <f>KOHILASKENTA!R138</f>
        <v>0</v>
      </c>
      <c r="I98" s="310">
        <f>KOHILASKENTA!Q138</f>
        <v>626</v>
      </c>
      <c r="J98" s="377">
        <f t="shared" si="3"/>
        <v>777</v>
      </c>
      <c r="K98" s="270"/>
      <c r="L98" s="380"/>
      <c r="M98" s="49"/>
      <c r="N98" s="49"/>
    </row>
    <row r="99" spans="1:14">
      <c r="A99" s="319">
        <v>10</v>
      </c>
      <c r="B99" s="310">
        <f>KOHILASKENTA!C139</f>
        <v>2</v>
      </c>
      <c r="C99" s="310">
        <f>KOHILASKENTA!L139</f>
        <v>10</v>
      </c>
      <c r="D99" s="310">
        <f>KOHILASKENTA!N139</f>
        <v>1930</v>
      </c>
      <c r="E99" s="310">
        <f>KOHILASKENTA!M139</f>
        <v>788</v>
      </c>
      <c r="F99" s="310" t="str">
        <f>KOHILASKENTA!P139</f>
        <v>R</v>
      </c>
      <c r="G99" s="310">
        <f>KOHILASKENTA!O139</f>
        <v>0</v>
      </c>
      <c r="H99" s="310">
        <f>KOHILASKENTA!R139</f>
        <v>0</v>
      </c>
      <c r="I99" s="310">
        <f>KOHILASKENTA!Q139</f>
        <v>657</v>
      </c>
      <c r="J99" s="377">
        <f t="shared" si="3"/>
        <v>777</v>
      </c>
      <c r="K99" s="270"/>
      <c r="L99" s="380"/>
      <c r="M99" s="49"/>
      <c r="N99" s="49"/>
    </row>
    <row r="100" spans="1:14">
      <c r="A100" s="319">
        <v>11</v>
      </c>
      <c r="B100" s="310">
        <f>KOHILASKENTA!C140</f>
        <v>2</v>
      </c>
      <c r="C100" s="310">
        <f>KOHILASKENTA!L140</f>
        <v>10</v>
      </c>
      <c r="D100" s="310">
        <f>KOHILASKENTA!N140</f>
        <v>1930</v>
      </c>
      <c r="E100" s="310">
        <f>KOHILASKENTA!M140</f>
        <v>788</v>
      </c>
      <c r="F100" s="310" t="str">
        <f>KOHILASKENTA!P140</f>
        <v>R</v>
      </c>
      <c r="G100" s="310">
        <f>KOHILASKENTA!O140</f>
        <v>0</v>
      </c>
      <c r="H100" s="310">
        <f>KOHILASKENTA!R140</f>
        <v>0</v>
      </c>
      <c r="I100" s="310">
        <f>KOHILASKENTA!Q140</f>
        <v>688</v>
      </c>
      <c r="J100" s="377">
        <f t="shared" si="3"/>
        <v>777</v>
      </c>
      <c r="K100" s="270"/>
      <c r="L100" s="380"/>
      <c r="M100" s="49"/>
      <c r="N100" s="49"/>
    </row>
    <row r="101" spans="1:14">
      <c r="A101" s="319">
        <v>12</v>
      </c>
      <c r="B101" s="310">
        <f>KOHILASKENTA!C141</f>
        <v>2</v>
      </c>
      <c r="C101" s="310">
        <f>KOHILASKENTA!L141</f>
        <v>10</v>
      </c>
      <c r="D101" s="310">
        <f>KOHILASKENTA!N141</f>
        <v>1930</v>
      </c>
      <c r="E101" s="310">
        <f>KOHILASKENTA!M141</f>
        <v>788</v>
      </c>
      <c r="F101" s="310" t="str">
        <f>KOHILASKENTA!P141</f>
        <v>R</v>
      </c>
      <c r="G101" s="310" t="str">
        <f>KOHILASKENTA!O141</f>
        <v>S</v>
      </c>
      <c r="H101" s="310">
        <f>KOHILASKENTA!R141</f>
        <v>0</v>
      </c>
      <c r="I101" s="310">
        <f>KOHILASKENTA!Q141</f>
        <v>0</v>
      </c>
      <c r="J101" s="377">
        <f t="shared" si="3"/>
        <v>777</v>
      </c>
      <c r="K101" s="270"/>
      <c r="L101" s="380"/>
      <c r="M101" s="49"/>
      <c r="N101" s="49"/>
    </row>
    <row r="102" spans="1:14">
      <c r="A102" s="319">
        <v>13</v>
      </c>
      <c r="B102" s="310">
        <f>KOHILASKENTA!C142</f>
        <v>0</v>
      </c>
      <c r="C102" s="310">
        <f>KOHILASKENTA!L142</f>
        <v>0</v>
      </c>
      <c r="D102" s="310">
        <f>KOHILASKENTA!N142</f>
        <v>0</v>
      </c>
      <c r="E102" s="310">
        <f>KOHILASKENTA!M142</f>
        <v>0</v>
      </c>
      <c r="F102" s="310">
        <f>KOHILASKENTA!P142</f>
        <v>0</v>
      </c>
      <c r="G102" s="310">
        <f>KOHILASKENTA!O142</f>
        <v>0</v>
      </c>
      <c r="H102" s="310">
        <f>KOHILASKENTA!R142</f>
        <v>0</v>
      </c>
      <c r="I102" s="310">
        <f>KOHILASKENTA!Q142</f>
        <v>0</v>
      </c>
      <c r="J102" s="377">
        <f t="shared" si="3"/>
        <v>0</v>
      </c>
      <c r="K102" s="270"/>
      <c r="L102" s="380"/>
      <c r="M102" s="49"/>
      <c r="N102" s="49"/>
    </row>
    <row r="103" spans="1:14">
      <c r="A103" s="319">
        <v>14</v>
      </c>
      <c r="B103" s="310">
        <f>KOHILASKENTA!C143</f>
        <v>0</v>
      </c>
      <c r="C103" s="310">
        <f>KOHILASKENTA!L143</f>
        <v>0</v>
      </c>
      <c r="D103" s="310">
        <f>KOHILASKENTA!N143</f>
        <v>0</v>
      </c>
      <c r="E103" s="310">
        <f>KOHILASKENTA!M143</f>
        <v>0</v>
      </c>
      <c r="F103" s="310">
        <f>KOHILASKENTA!P143</f>
        <v>0</v>
      </c>
      <c r="G103" s="310">
        <f>KOHILASKENTA!O143</f>
        <v>0</v>
      </c>
      <c r="H103" s="310">
        <f>KOHILASKENTA!R143</f>
        <v>0</v>
      </c>
      <c r="I103" s="310">
        <f>KOHILASKENTA!Q143</f>
        <v>0</v>
      </c>
      <c r="J103" s="377">
        <f t="shared" si="3"/>
        <v>0</v>
      </c>
      <c r="K103" s="270"/>
      <c r="L103" s="380"/>
      <c r="M103" s="49"/>
      <c r="N103" s="49"/>
    </row>
    <row r="104" spans="1:14">
      <c r="A104" s="319">
        <v>15</v>
      </c>
      <c r="B104" s="310">
        <f>KOHILASKENTA!C144</f>
        <v>0</v>
      </c>
      <c r="C104" s="310">
        <f>KOHILASKENTA!L144</f>
        <v>0</v>
      </c>
      <c r="D104" s="310">
        <f>KOHILASKENTA!N144</f>
        <v>0</v>
      </c>
      <c r="E104" s="310">
        <f>KOHILASKENTA!M144</f>
        <v>0</v>
      </c>
      <c r="F104" s="310">
        <f>KOHILASKENTA!P144</f>
        <v>0</v>
      </c>
      <c r="G104" s="310">
        <f>KOHILASKENTA!O144</f>
        <v>0</v>
      </c>
      <c r="H104" s="310">
        <f>KOHILASKENTA!R144</f>
        <v>0</v>
      </c>
      <c r="I104" s="310">
        <f>KOHILASKENTA!Q144</f>
        <v>0</v>
      </c>
      <c r="J104" s="377">
        <f t="shared" si="3"/>
        <v>0</v>
      </c>
      <c r="K104" s="270"/>
      <c r="L104" s="380"/>
      <c r="M104" s="49"/>
      <c r="N104" s="49"/>
    </row>
    <row r="105" spans="1:14">
      <c r="A105" s="319">
        <v>16</v>
      </c>
      <c r="B105" s="310">
        <f>KOHILASKENTA!C145</f>
        <v>0</v>
      </c>
      <c r="C105" s="310">
        <f>KOHILASKENTA!L145</f>
        <v>0</v>
      </c>
      <c r="D105" s="310">
        <f>KOHILASKENTA!N145</f>
        <v>0</v>
      </c>
      <c r="E105" s="310">
        <f>KOHILASKENTA!M145</f>
        <v>0</v>
      </c>
      <c r="F105" s="310">
        <f>KOHILASKENTA!P145</f>
        <v>0</v>
      </c>
      <c r="G105" s="310">
        <f>KOHILASKENTA!O145</f>
        <v>0</v>
      </c>
      <c r="H105" s="310">
        <f>KOHILASKENTA!R145</f>
        <v>0</v>
      </c>
      <c r="I105" s="310">
        <f>KOHILASKENTA!Q145</f>
        <v>0</v>
      </c>
      <c r="J105" s="377">
        <f t="shared" si="3"/>
        <v>0</v>
      </c>
      <c r="K105" s="270"/>
      <c r="L105" s="380"/>
      <c r="M105" s="49"/>
      <c r="N105" s="49"/>
    </row>
    <row r="106" spans="1:14">
      <c r="A106" s="319">
        <v>17</v>
      </c>
      <c r="B106" s="310">
        <f>KOHILASKENTA!C146</f>
        <v>0</v>
      </c>
      <c r="C106" s="310">
        <f>KOHILASKENTA!L146</f>
        <v>0</v>
      </c>
      <c r="D106" s="310">
        <f>KOHILASKENTA!N146</f>
        <v>0</v>
      </c>
      <c r="E106" s="310">
        <f>KOHILASKENTA!M146</f>
        <v>0</v>
      </c>
      <c r="F106" s="310">
        <f>KOHILASKENTA!P146</f>
        <v>0</v>
      </c>
      <c r="G106" s="310">
        <f>KOHILASKENTA!O146</f>
        <v>0</v>
      </c>
      <c r="H106" s="310">
        <f>KOHILASKENTA!R146</f>
        <v>0</v>
      </c>
      <c r="I106" s="310">
        <f>KOHILASKENTA!Q146</f>
        <v>0</v>
      </c>
      <c r="J106" s="377">
        <f t="shared" si="3"/>
        <v>0</v>
      </c>
      <c r="K106" s="270"/>
      <c r="L106" s="380"/>
      <c r="M106" s="49"/>
      <c r="N106" s="49"/>
    </row>
    <row r="107" spans="1:14">
      <c r="A107" s="319">
        <v>18</v>
      </c>
      <c r="B107" s="310">
        <f>KOHILASKENTA!C147</f>
        <v>0</v>
      </c>
      <c r="C107" s="310">
        <f>KOHILASKENTA!L147</f>
        <v>0</v>
      </c>
      <c r="D107" s="310">
        <f>KOHILASKENTA!N147</f>
        <v>0</v>
      </c>
      <c r="E107" s="310">
        <f>KOHILASKENTA!M147</f>
        <v>0</v>
      </c>
      <c r="F107" s="310">
        <f>KOHILASKENTA!P147</f>
        <v>0</v>
      </c>
      <c r="G107" s="310">
        <f>KOHILASKENTA!O147</f>
        <v>0</v>
      </c>
      <c r="H107" s="310">
        <f>KOHILASKENTA!R147</f>
        <v>0</v>
      </c>
      <c r="I107" s="310">
        <f>KOHILASKENTA!Q147</f>
        <v>0</v>
      </c>
      <c r="J107" s="377">
        <f t="shared" si="3"/>
        <v>0</v>
      </c>
      <c r="K107" s="270"/>
      <c r="L107" s="380"/>
      <c r="M107" s="49"/>
      <c r="N107" s="49"/>
    </row>
    <row r="108" spans="1:14">
      <c r="A108" s="319">
        <v>19</v>
      </c>
      <c r="B108" s="310">
        <f>KOHILASKENTA!C148</f>
        <v>0</v>
      </c>
      <c r="C108" s="310">
        <f>KOHILASKENTA!L148</f>
        <v>0</v>
      </c>
      <c r="D108" s="310">
        <f>KOHILASKENTA!N148</f>
        <v>0</v>
      </c>
      <c r="E108" s="310">
        <f>KOHILASKENTA!M148</f>
        <v>0</v>
      </c>
      <c r="F108" s="310">
        <f>KOHILASKENTA!P148</f>
        <v>0</v>
      </c>
      <c r="G108" s="310">
        <f>KOHILASKENTA!O148</f>
        <v>0</v>
      </c>
      <c r="H108" s="310">
        <f>KOHILASKENTA!R148</f>
        <v>0</v>
      </c>
      <c r="I108" s="310">
        <f>KOHILASKENTA!Q148</f>
        <v>0</v>
      </c>
      <c r="J108" s="377">
        <f t="shared" si="3"/>
        <v>0</v>
      </c>
      <c r="K108" s="270"/>
      <c r="L108" s="380"/>
      <c r="M108" s="49"/>
      <c r="N108" s="49"/>
    </row>
    <row r="109" spans="1:14">
      <c r="A109" s="319">
        <v>20</v>
      </c>
      <c r="B109" s="310">
        <f>KOHILASKENTA!C149</f>
        <v>0</v>
      </c>
      <c r="C109" s="310">
        <f>KOHILASKENTA!L149</f>
        <v>0</v>
      </c>
      <c r="D109" s="310">
        <f>KOHILASKENTA!N149</f>
        <v>0</v>
      </c>
      <c r="E109" s="310">
        <f>KOHILASKENTA!M149</f>
        <v>0</v>
      </c>
      <c r="F109" s="310">
        <f>KOHILASKENTA!P149</f>
        <v>0</v>
      </c>
      <c r="G109" s="310">
        <f>KOHILASKENTA!O149</f>
        <v>0</v>
      </c>
      <c r="H109" s="310">
        <f>KOHILASKENTA!R149</f>
        <v>0</v>
      </c>
      <c r="I109" s="310">
        <f>KOHILASKENTA!Q149</f>
        <v>0</v>
      </c>
      <c r="J109" s="377">
        <f t="shared" si="3"/>
        <v>0</v>
      </c>
      <c r="K109" s="270"/>
      <c r="L109" s="380"/>
      <c r="M109" s="49"/>
      <c r="N109" s="49"/>
    </row>
    <row r="110" spans="1:14">
      <c r="A110" s="319">
        <v>21</v>
      </c>
      <c r="B110" s="310">
        <f>KOHILASKENTA!C150</f>
        <v>0</v>
      </c>
      <c r="C110" s="310">
        <f>KOHILASKENTA!L150</f>
        <v>0</v>
      </c>
      <c r="D110" s="310">
        <f>KOHILASKENTA!N150</f>
        <v>0</v>
      </c>
      <c r="E110" s="310">
        <f>KOHILASKENTA!M150</f>
        <v>0</v>
      </c>
      <c r="F110" s="310">
        <f>KOHILASKENTA!P150</f>
        <v>0</v>
      </c>
      <c r="G110" s="310">
        <f>KOHILASKENTA!O150</f>
        <v>0</v>
      </c>
      <c r="H110" s="310">
        <f>KOHILASKENTA!R150</f>
        <v>0</v>
      </c>
      <c r="I110" s="310">
        <f>KOHILASKENTA!Q150</f>
        <v>0</v>
      </c>
      <c r="J110" s="377">
        <f t="shared" si="3"/>
        <v>0</v>
      </c>
      <c r="K110" s="270"/>
      <c r="L110" s="380"/>
      <c r="M110" s="49"/>
      <c r="N110" s="49"/>
    </row>
    <row r="111" spans="1:14">
      <c r="A111" s="319">
        <v>22</v>
      </c>
      <c r="B111" s="310">
        <f>KOHILASKENTA!C151</f>
        <v>0</v>
      </c>
      <c r="C111" s="310">
        <f>KOHILASKENTA!L151</f>
        <v>0</v>
      </c>
      <c r="D111" s="310">
        <f>KOHILASKENTA!N151</f>
        <v>0</v>
      </c>
      <c r="E111" s="310">
        <f>KOHILASKENTA!M151</f>
        <v>0</v>
      </c>
      <c r="F111" s="310">
        <f>KOHILASKENTA!P151</f>
        <v>0</v>
      </c>
      <c r="G111" s="310">
        <f>KOHILASKENTA!O151</f>
        <v>0</v>
      </c>
      <c r="H111" s="310">
        <f>KOHILASKENTA!R151</f>
        <v>0</v>
      </c>
      <c r="I111" s="310">
        <f>KOHILASKENTA!Q151</f>
        <v>0</v>
      </c>
      <c r="J111" s="377">
        <f t="shared" si="3"/>
        <v>0</v>
      </c>
      <c r="K111" s="270"/>
      <c r="L111" s="380"/>
      <c r="M111" s="49"/>
      <c r="N111" s="49"/>
    </row>
    <row r="112" spans="1:14">
      <c r="A112" s="319">
        <v>23</v>
      </c>
      <c r="B112" s="310">
        <f>KOHILASKENTA!C152</f>
        <v>0</v>
      </c>
      <c r="C112" s="310">
        <f>KOHILASKENTA!L152</f>
        <v>0</v>
      </c>
      <c r="D112" s="310">
        <f>KOHILASKENTA!N152</f>
        <v>0</v>
      </c>
      <c r="E112" s="310">
        <f>KOHILASKENTA!M152</f>
        <v>0</v>
      </c>
      <c r="F112" s="310">
        <f>KOHILASKENTA!P152</f>
        <v>0</v>
      </c>
      <c r="G112" s="310">
        <f>KOHILASKENTA!O152</f>
        <v>0</v>
      </c>
      <c r="H112" s="310">
        <f>KOHILASKENTA!R152</f>
        <v>0</v>
      </c>
      <c r="I112" s="310">
        <f>KOHILASKENTA!Q152</f>
        <v>0</v>
      </c>
      <c r="J112" s="377">
        <f t="shared" si="3"/>
        <v>0</v>
      </c>
      <c r="K112" s="270"/>
      <c r="L112" s="380"/>
      <c r="M112" s="49"/>
      <c r="N112" s="49"/>
    </row>
    <row r="113" spans="1:21">
      <c r="A113" s="319">
        <v>24</v>
      </c>
      <c r="B113" s="310">
        <f>KOHILASKENTA!C153</f>
        <v>0</v>
      </c>
      <c r="C113" s="310">
        <f>KOHILASKENTA!L153</f>
        <v>0</v>
      </c>
      <c r="D113" s="310">
        <f>KOHILASKENTA!N153</f>
        <v>0</v>
      </c>
      <c r="E113" s="310">
        <f>KOHILASKENTA!M153</f>
        <v>0</v>
      </c>
      <c r="F113" s="310">
        <f>KOHILASKENTA!P153</f>
        <v>0</v>
      </c>
      <c r="G113" s="310">
        <f>KOHILASKENTA!O153</f>
        <v>0</v>
      </c>
      <c r="H113" s="310">
        <f>KOHILASKENTA!R153</f>
        <v>0</v>
      </c>
      <c r="I113" s="310">
        <f>KOHILASKENTA!Q153</f>
        <v>0</v>
      </c>
      <c r="J113" s="377">
        <f t="shared" si="3"/>
        <v>0</v>
      </c>
      <c r="K113" s="270"/>
      <c r="L113" s="380"/>
      <c r="M113" s="49"/>
      <c r="N113" s="49"/>
    </row>
    <row r="114" spans="1:21">
      <c r="A114" s="319">
        <v>25</v>
      </c>
      <c r="B114" s="310">
        <f>KOHILASKENTA!C154</f>
        <v>0</v>
      </c>
      <c r="C114" s="310">
        <f>KOHILASKENTA!L154</f>
        <v>0</v>
      </c>
      <c r="D114" s="310">
        <f>KOHILASKENTA!N154</f>
        <v>0</v>
      </c>
      <c r="E114" s="310">
        <f>KOHILASKENTA!M154</f>
        <v>0</v>
      </c>
      <c r="F114" s="310">
        <f>KOHILASKENTA!P154</f>
        <v>0</v>
      </c>
      <c r="G114" s="310">
        <f>KOHILASKENTA!O154</f>
        <v>0</v>
      </c>
      <c r="H114" s="310">
        <f>KOHILASKENTA!R154</f>
        <v>0</v>
      </c>
      <c r="I114" s="310">
        <f>KOHILASKENTA!Q154</f>
        <v>0</v>
      </c>
      <c r="J114" s="377">
        <f t="shared" si="3"/>
        <v>0</v>
      </c>
      <c r="K114" s="270"/>
      <c r="L114" s="380"/>
      <c r="M114" s="49"/>
      <c r="N114" s="49"/>
    </row>
    <row r="115" spans="1:21">
      <c r="A115" s="319">
        <v>26</v>
      </c>
      <c r="B115" s="310">
        <f>KOHILASKENTA!C155</f>
        <v>0</v>
      </c>
      <c r="C115" s="310">
        <f>KOHILASKENTA!L155</f>
        <v>0</v>
      </c>
      <c r="D115" s="310">
        <f>KOHILASKENTA!N155</f>
        <v>0</v>
      </c>
      <c r="E115" s="310">
        <f>KOHILASKENTA!M155</f>
        <v>0</v>
      </c>
      <c r="F115" s="310">
        <f>KOHILASKENTA!P155</f>
        <v>0</v>
      </c>
      <c r="G115" s="310">
        <f>KOHILASKENTA!O155</f>
        <v>0</v>
      </c>
      <c r="H115" s="310">
        <f>KOHILASKENTA!R155</f>
        <v>0</v>
      </c>
      <c r="I115" s="310">
        <f>KOHILASKENTA!Q155</f>
        <v>0</v>
      </c>
      <c r="J115" s="377">
        <f t="shared" si="3"/>
        <v>0</v>
      </c>
      <c r="K115" s="270"/>
      <c r="L115" s="380"/>
      <c r="M115" s="49"/>
      <c r="N115" s="49"/>
    </row>
    <row r="116" spans="1:21">
      <c r="A116" s="319">
        <v>27</v>
      </c>
      <c r="B116" s="310">
        <f>KOHILASKENTA!C156</f>
        <v>0</v>
      </c>
      <c r="C116" s="310">
        <f>KOHILASKENTA!L156</f>
        <v>0</v>
      </c>
      <c r="D116" s="310">
        <f>KOHILASKENTA!N156</f>
        <v>0</v>
      </c>
      <c r="E116" s="310">
        <f>KOHILASKENTA!M156</f>
        <v>0</v>
      </c>
      <c r="F116" s="310">
        <f>KOHILASKENTA!P156</f>
        <v>0</v>
      </c>
      <c r="G116" s="310">
        <f>KOHILASKENTA!O156</f>
        <v>0</v>
      </c>
      <c r="H116" s="310">
        <f>KOHILASKENTA!R156</f>
        <v>0</v>
      </c>
      <c r="I116" s="310">
        <f>KOHILASKENTA!Q156</f>
        <v>0</v>
      </c>
      <c r="J116" s="377">
        <f t="shared" si="3"/>
        <v>0</v>
      </c>
      <c r="K116" s="270"/>
      <c r="L116" s="380"/>
      <c r="M116" s="49"/>
      <c r="N116" s="49"/>
    </row>
    <row r="117" spans="1:21">
      <c r="A117" s="319">
        <v>28</v>
      </c>
      <c r="B117" s="310">
        <f>KOHILASKENTA!C157</f>
        <v>0</v>
      </c>
      <c r="C117" s="310">
        <f>KOHILASKENTA!L157</f>
        <v>0</v>
      </c>
      <c r="D117" s="310">
        <f>KOHILASKENTA!N157</f>
        <v>0</v>
      </c>
      <c r="E117" s="310">
        <f>KOHILASKENTA!M157</f>
        <v>0</v>
      </c>
      <c r="F117" s="310">
        <f>KOHILASKENTA!P157</f>
        <v>0</v>
      </c>
      <c r="G117" s="310">
        <f>KOHILASKENTA!O157</f>
        <v>0</v>
      </c>
      <c r="H117" s="310">
        <f>KOHILASKENTA!R157</f>
        <v>0</v>
      </c>
      <c r="I117" s="310">
        <f>KOHILASKENTA!Q157</f>
        <v>0</v>
      </c>
      <c r="J117" s="377">
        <f t="shared" si="3"/>
        <v>0</v>
      </c>
      <c r="K117" s="270"/>
      <c r="L117" s="380"/>
      <c r="M117" s="49"/>
      <c r="N117" s="49"/>
    </row>
    <row r="118" spans="1:21">
      <c r="A118" s="319">
        <v>29</v>
      </c>
      <c r="B118" s="310">
        <f>KOHILASKENTA!C158</f>
        <v>0</v>
      </c>
      <c r="C118" s="310">
        <f>KOHILASKENTA!L158</f>
        <v>0</v>
      </c>
      <c r="D118" s="310">
        <f>KOHILASKENTA!N158</f>
        <v>0</v>
      </c>
      <c r="E118" s="310">
        <f>KOHILASKENTA!M158</f>
        <v>0</v>
      </c>
      <c r="F118" s="310">
        <f>KOHILASKENTA!P158</f>
        <v>0</v>
      </c>
      <c r="G118" s="310">
        <f>KOHILASKENTA!O158</f>
        <v>0</v>
      </c>
      <c r="H118" s="310">
        <f>KOHILASKENTA!R158</f>
        <v>0</v>
      </c>
      <c r="I118" s="310">
        <f>KOHILASKENTA!Q158</f>
        <v>0</v>
      </c>
      <c r="J118" s="377">
        <f t="shared" si="3"/>
        <v>0</v>
      </c>
      <c r="K118" s="270"/>
      <c r="L118" s="380"/>
      <c r="M118" s="49"/>
      <c r="N118" s="49"/>
    </row>
    <row r="119" spans="1:21">
      <c r="A119" s="319">
        <v>30</v>
      </c>
      <c r="B119" s="310">
        <f>KOHILASKENTA!C159</f>
        <v>0</v>
      </c>
      <c r="C119" s="310">
        <f>KOHILASKENTA!L159</f>
        <v>0</v>
      </c>
      <c r="D119" s="310">
        <f>KOHILASKENTA!N159</f>
        <v>0</v>
      </c>
      <c r="E119" s="310">
        <f>KOHILASKENTA!M159</f>
        <v>0</v>
      </c>
      <c r="F119" s="310">
        <f>KOHILASKENTA!P159</f>
        <v>0</v>
      </c>
      <c r="G119" s="310">
        <f>KOHILASKENTA!O159</f>
        <v>0</v>
      </c>
      <c r="H119" s="310">
        <f>KOHILASKENTA!R159</f>
        <v>0</v>
      </c>
      <c r="I119" s="310">
        <f>KOHILASKENTA!Q159</f>
        <v>0</v>
      </c>
      <c r="J119" s="377">
        <f t="shared" si="3"/>
        <v>0</v>
      </c>
      <c r="K119" s="270"/>
      <c r="L119" s="380"/>
      <c r="M119" s="49"/>
      <c r="N119" s="49"/>
    </row>
    <row r="120" spans="1:21" ht="13.5" thickBot="1">
      <c r="A120" s="331"/>
      <c r="B120" s="332"/>
      <c r="C120" s="332"/>
      <c r="D120" s="332"/>
      <c r="E120" s="332"/>
      <c r="F120" s="332"/>
      <c r="G120" s="332"/>
      <c r="H120" s="332"/>
      <c r="I120" s="332"/>
      <c r="J120" s="378"/>
      <c r="K120" s="379"/>
      <c r="L120" s="49"/>
      <c r="M120" s="49"/>
      <c r="N120" s="49"/>
    </row>
    <row r="121" spans="1:21">
      <c r="K121" s="49"/>
      <c r="L121" s="49"/>
      <c r="M121" s="49"/>
      <c r="N121" s="49"/>
      <c r="U121" s="63"/>
    </row>
    <row r="122" spans="1:21">
      <c r="A122" s="29" t="str">
        <f>A85</f>
        <v>Order number</v>
      </c>
      <c r="B122" s="29"/>
      <c r="C122" s="29">
        <f>C85</f>
        <v>0</v>
      </c>
    </row>
    <row r="123" spans="1:21">
      <c r="A123" s="29" t="s">
        <v>364</v>
      </c>
      <c r="B123" s="29"/>
      <c r="C123" s="29" t="str">
        <f>Measures!O5</f>
        <v>Constructora Ignacio Hurtado</v>
      </c>
    </row>
    <row r="124" spans="1:21">
      <c r="A124" s="63" t="s">
        <v>254</v>
      </c>
      <c r="H124" s="63" t="s">
        <v>255</v>
      </c>
      <c r="T124" s="46"/>
    </row>
    <row r="125" spans="1:21">
      <c r="F125" s="198" t="s">
        <v>249</v>
      </c>
      <c r="H125" s="251"/>
      <c r="I125" s="251"/>
      <c r="J125" s="251"/>
      <c r="K125" s="251"/>
      <c r="L125" s="251"/>
      <c r="M125" s="251"/>
      <c r="O125" s="251"/>
      <c r="T125" s="46"/>
    </row>
    <row r="126" spans="1:21">
      <c r="A126" s="348" t="s">
        <v>466</v>
      </c>
      <c r="B126" s="349" t="s">
        <v>378</v>
      </c>
      <c r="C126" s="288"/>
      <c r="D126" s="288"/>
      <c r="E126" s="288"/>
      <c r="F126" s="281">
        <f>KOHILASKENTA!K193+KOHILASKENTA!L193+KOHILASKENTA!N193+KOHILASKENTA!M193+KOHILASKENTA!O193</f>
        <v>11</v>
      </c>
      <c r="H126" s="334"/>
      <c r="I126" s="335"/>
      <c r="J126" s="335"/>
      <c r="K126" s="336"/>
      <c r="L126" s="336"/>
      <c r="M126" s="336"/>
      <c r="N126" s="336"/>
      <c r="O126" s="337"/>
      <c r="T126" s="46"/>
    </row>
    <row r="127" spans="1:21">
      <c r="A127" s="350" t="s">
        <v>465</v>
      </c>
      <c r="B127" s="351" t="s">
        <v>377</v>
      </c>
      <c r="C127" s="289"/>
      <c r="D127" s="289"/>
      <c r="E127" s="289"/>
      <c r="F127" s="285">
        <f>KOHILASKENTA!J193+KOHILASKENTA!L193+KOHILASKENTA!N193+KOHILASKENTA!M193+KOHILASKENTA!O193</f>
        <v>11</v>
      </c>
      <c r="H127" s="338"/>
      <c r="I127" s="339"/>
      <c r="J127" s="339"/>
      <c r="K127" s="340"/>
      <c r="L127" s="340"/>
      <c r="M127" s="340"/>
      <c r="N127" s="340"/>
      <c r="O127" s="341"/>
      <c r="T127" s="46"/>
    </row>
    <row r="128" spans="1:21">
      <c r="A128" s="194">
        <v>50220086</v>
      </c>
      <c r="B128" s="349" t="s">
        <v>666</v>
      </c>
      <c r="C128" s="194"/>
      <c r="D128" s="194"/>
      <c r="E128" s="194"/>
      <c r="F128" s="287"/>
      <c r="H128" s="334"/>
      <c r="I128" s="335"/>
      <c r="J128" s="335"/>
      <c r="K128" s="336"/>
      <c r="L128" s="336"/>
      <c r="M128" s="336"/>
      <c r="N128" s="336"/>
      <c r="O128" s="337"/>
      <c r="T128" s="46"/>
    </row>
    <row r="129" spans="1:20">
      <c r="A129" s="194">
        <v>50220085</v>
      </c>
      <c r="B129" s="351" t="s">
        <v>667</v>
      </c>
      <c r="C129" s="194"/>
      <c r="D129" s="194"/>
      <c r="E129" s="194"/>
      <c r="F129" s="194"/>
      <c r="H129" s="342"/>
      <c r="I129" s="343"/>
      <c r="J129" s="343"/>
      <c r="K129" s="344"/>
      <c r="L129" s="344"/>
      <c r="M129" s="344"/>
      <c r="N129" s="344"/>
      <c r="O129" s="345"/>
      <c r="T129" s="46"/>
    </row>
    <row r="130" spans="1:20">
      <c r="A130" s="350" t="s">
        <v>468</v>
      </c>
      <c r="B130" s="351" t="s">
        <v>598</v>
      </c>
      <c r="C130" s="289"/>
      <c r="D130" s="289"/>
      <c r="E130" s="289"/>
      <c r="F130" s="285">
        <f>KOHILASKENTA!J196*KOHILASKENTA!L193+KOHILASKENTA!J196*KOHILASKENTA!M193</f>
        <v>10</v>
      </c>
      <c r="H130" s="338"/>
      <c r="I130" s="339"/>
      <c r="J130" s="339"/>
      <c r="K130" s="340"/>
      <c r="L130" s="340"/>
      <c r="M130" s="340"/>
      <c r="N130" s="340"/>
      <c r="O130" s="341"/>
      <c r="T130" s="46"/>
    </row>
    <row r="131" spans="1:20">
      <c r="A131" s="352" t="s">
        <v>467</v>
      </c>
      <c r="B131" s="353" t="s">
        <v>599</v>
      </c>
      <c r="C131" s="194"/>
      <c r="D131" s="194"/>
      <c r="E131" s="194"/>
      <c r="F131" s="287">
        <f>F130+F128</f>
        <v>10</v>
      </c>
      <c r="H131" s="342"/>
      <c r="I131" s="343"/>
      <c r="J131" s="343"/>
      <c r="K131" s="344"/>
      <c r="L131" s="344"/>
      <c r="M131" s="344"/>
      <c r="N131" s="344"/>
      <c r="O131" s="345"/>
      <c r="T131" s="46"/>
    </row>
    <row r="132" spans="1:20">
      <c r="A132" s="194">
        <v>50220087</v>
      </c>
      <c r="B132" s="353" t="s">
        <v>665</v>
      </c>
      <c r="C132" s="194"/>
      <c r="D132" s="194"/>
      <c r="E132" s="194"/>
      <c r="F132" s="194"/>
      <c r="H132" s="342"/>
      <c r="I132" s="343"/>
      <c r="J132" s="343"/>
      <c r="K132" s="344"/>
      <c r="L132" s="344"/>
      <c r="M132" s="344"/>
      <c r="N132" s="344"/>
      <c r="O132" s="345"/>
      <c r="T132" s="46"/>
    </row>
    <row r="133" spans="1:20">
      <c r="A133" s="354">
        <v>50220026</v>
      </c>
      <c r="B133" s="353" t="s">
        <v>600</v>
      </c>
      <c r="C133" s="194"/>
      <c r="D133" s="194"/>
      <c r="E133" s="194"/>
      <c r="F133" s="287">
        <f>KOHILASKENTA!J193+KOHILASKENTA!K193+KOHILASKENTA!N193+KOHILASKENTA!N193+KOHILASKENTA!O193+KOHILASKENTA!O193</f>
        <v>2</v>
      </c>
      <c r="H133" s="346"/>
      <c r="I133" s="289"/>
      <c r="J133" s="289"/>
      <c r="K133" s="289"/>
      <c r="L133" s="289"/>
      <c r="M133" s="289"/>
      <c r="N133" s="289"/>
      <c r="O133" s="285"/>
      <c r="T133" s="46"/>
    </row>
    <row r="134" spans="1:20">
      <c r="A134" s="355">
        <v>68061310</v>
      </c>
      <c r="B134" s="351" t="s">
        <v>469</v>
      </c>
      <c r="C134" s="289"/>
      <c r="D134" s="289"/>
      <c r="E134" s="289"/>
      <c r="F134" s="285">
        <f>KOHILASKENTA!J193+KOHILASKENTA!J193+KOHILASKENTA!K193+KOHILASKENTA!K193</f>
        <v>4</v>
      </c>
      <c r="H134" s="338" t="s">
        <v>492</v>
      </c>
      <c r="I134" s="339" t="s">
        <v>577</v>
      </c>
      <c r="J134" s="339"/>
      <c r="K134" s="340"/>
      <c r="L134" s="340"/>
      <c r="M134" s="340"/>
      <c r="N134" s="340"/>
      <c r="O134" s="341">
        <f>KOHILASKENTA!J196*(KOHILASKENTA!J193-KOHILASKENTA!P193)</f>
        <v>1</v>
      </c>
      <c r="T134" s="46"/>
    </row>
    <row r="135" spans="1:20">
      <c r="A135" s="201"/>
      <c r="B135" s="199"/>
      <c r="F135" s="198"/>
      <c r="H135" s="342" t="s">
        <v>503</v>
      </c>
      <c r="I135" s="343" t="s">
        <v>505</v>
      </c>
      <c r="J135" s="343"/>
      <c r="K135" s="344"/>
      <c r="L135" s="344"/>
      <c r="M135" s="344"/>
      <c r="N135" s="289"/>
      <c r="O135" s="345">
        <f>KOHILASKENTA!J196*(KOHILASKENTA!P193)</f>
        <v>0</v>
      </c>
      <c r="T135" s="46"/>
    </row>
    <row r="136" spans="1:20">
      <c r="F136" s="198"/>
      <c r="H136" s="338" t="s">
        <v>493</v>
      </c>
      <c r="I136" s="339" t="s">
        <v>578</v>
      </c>
      <c r="J136" s="339"/>
      <c r="K136" s="340"/>
      <c r="L136" s="340"/>
      <c r="M136" s="340"/>
      <c r="N136" s="340"/>
      <c r="O136" s="341">
        <f>KOHILASKENTA!J196*(KOHILASKENTA!K193-KOHILASKENTA!Q193)</f>
        <v>1</v>
      </c>
      <c r="T136" s="46"/>
    </row>
    <row r="137" spans="1:20">
      <c r="F137" s="198"/>
      <c r="H137" s="342" t="s">
        <v>502</v>
      </c>
      <c r="I137" s="343" t="s">
        <v>504</v>
      </c>
      <c r="J137" s="343"/>
      <c r="K137" s="344"/>
      <c r="L137" s="344"/>
      <c r="M137" s="344"/>
      <c r="N137" s="344"/>
      <c r="O137" s="345">
        <f>KOHILASKENTA!J196*(KOHILASKENTA!Q193)</f>
        <v>0</v>
      </c>
      <c r="T137" s="46"/>
    </row>
    <row r="138" spans="1:20">
      <c r="A138" s="63" t="s">
        <v>473</v>
      </c>
      <c r="F138" s="198"/>
      <c r="H138" s="338" t="s">
        <v>507</v>
      </c>
      <c r="I138" s="339" t="s">
        <v>506</v>
      </c>
      <c r="J138" s="339"/>
      <c r="K138" s="340"/>
      <c r="L138" s="340"/>
      <c r="M138" s="340"/>
      <c r="N138" s="194"/>
      <c r="O138" s="341">
        <f>IF(KOHILASKENTA!C110&lt;=2,KOHILASKENTA!J196*MAX(KOHILASKENTA!C165:C166),0)</f>
        <v>1</v>
      </c>
      <c r="T138" s="46"/>
    </row>
    <row r="139" spans="1:20">
      <c r="F139" s="198"/>
      <c r="H139" s="342" t="s">
        <v>508</v>
      </c>
      <c r="I139" s="343" t="s">
        <v>579</v>
      </c>
      <c r="J139" s="343"/>
      <c r="K139" s="344"/>
      <c r="L139" s="344"/>
      <c r="M139" s="344"/>
      <c r="N139" s="344"/>
      <c r="O139" s="345">
        <f>IF(KOHILASKENTA!C110=3,KOHILASKENTA!J196*MAX(KOHILASKENTA!C165:C166),0)</f>
        <v>0</v>
      </c>
      <c r="T139" s="46"/>
    </row>
    <row r="140" spans="1:20">
      <c r="A140" s="348" t="s">
        <v>484</v>
      </c>
      <c r="B140" s="349" t="s">
        <v>477</v>
      </c>
      <c r="C140" s="349"/>
      <c r="D140" s="288"/>
      <c r="E140" s="288"/>
      <c r="F140" s="281">
        <f>SUM(KOHILASKENTA!EM6:EN14)+KOHILASKENTA!N193+KOHILASKENTA!O193</f>
        <v>0</v>
      </c>
      <c r="H140" s="342" t="s">
        <v>613</v>
      </c>
      <c r="I140" s="343" t="s">
        <v>614</v>
      </c>
      <c r="J140" s="339"/>
      <c r="K140" s="340"/>
      <c r="L140" s="340"/>
      <c r="M140" s="340"/>
      <c r="N140" s="340"/>
      <c r="O140" s="347">
        <f>IF(KOHILASKENTA!C110=4,KOHILASKENTA!J196*MAX(KOHILASKENTA!C165:C166),0)</f>
        <v>0</v>
      </c>
      <c r="T140" s="46"/>
    </row>
    <row r="141" spans="1:20">
      <c r="A141" s="352" t="s">
        <v>485</v>
      </c>
      <c r="B141" s="353" t="s">
        <v>478</v>
      </c>
      <c r="C141" s="353"/>
      <c r="D141" s="194"/>
      <c r="E141" s="194"/>
      <c r="F141" s="287">
        <f>SUM(KOHILASKENTA!EO6:EP14)</f>
        <v>1</v>
      </c>
      <c r="H141" s="194"/>
      <c r="I141" s="194"/>
      <c r="J141" s="194"/>
      <c r="K141" s="194"/>
      <c r="L141" s="194"/>
      <c r="M141" s="194"/>
      <c r="N141" s="194"/>
      <c r="O141" s="248"/>
      <c r="T141" s="46"/>
    </row>
    <row r="142" spans="1:20">
      <c r="A142" s="350" t="s">
        <v>483</v>
      </c>
      <c r="B142" s="351" t="s">
        <v>479</v>
      </c>
      <c r="C142" s="351"/>
      <c r="D142" s="289"/>
      <c r="E142" s="289"/>
      <c r="F142" s="285">
        <f>SUM(KOHILASKENTA!EQ6:ER14)</f>
        <v>1</v>
      </c>
      <c r="H142" s="334" t="s">
        <v>567</v>
      </c>
      <c r="I142" s="335" t="s">
        <v>512</v>
      </c>
      <c r="J142" s="335"/>
      <c r="K142" s="336"/>
      <c r="L142" s="336"/>
      <c r="M142" s="336"/>
      <c r="N142" s="288"/>
      <c r="O142" s="337">
        <f>IF(KOHILASKENTA!C110&gt;=2,KOHILASKENTA!J201+KOHILASKENTA!J202,0)</f>
        <v>27</v>
      </c>
      <c r="T142" s="46"/>
    </row>
    <row r="143" spans="1:20">
      <c r="A143" s="194">
        <v>53220120</v>
      </c>
      <c r="B143" s="353" t="s">
        <v>668</v>
      </c>
      <c r="C143" s="194"/>
      <c r="D143" s="194"/>
      <c r="E143" s="194"/>
      <c r="F143" s="194"/>
      <c r="H143" s="338" t="s">
        <v>511</v>
      </c>
      <c r="I143" s="339" t="s">
        <v>513</v>
      </c>
      <c r="J143" s="339"/>
      <c r="K143" s="340"/>
      <c r="L143" s="340"/>
      <c r="M143" s="340"/>
      <c r="N143" s="194"/>
      <c r="O143" s="341">
        <f>IF(KOHILASKENTA!C110&gt;=3,KOHILASKENTA!J201+KOHILASKENTA!J202,0)</f>
        <v>0</v>
      </c>
      <c r="T143" s="46"/>
    </row>
    <row r="144" spans="1:20">
      <c r="A144" s="348" t="s">
        <v>480</v>
      </c>
      <c r="B144" s="349" t="s">
        <v>474</v>
      </c>
      <c r="C144" s="349"/>
      <c r="D144" s="288"/>
      <c r="E144" s="288"/>
      <c r="F144" s="281">
        <f>SUM(KOHILASKENTA!EM6:EN14)</f>
        <v>0</v>
      </c>
      <c r="H144" s="342" t="s">
        <v>541</v>
      </c>
      <c r="I144" s="343" t="s">
        <v>540</v>
      </c>
      <c r="J144" s="343"/>
      <c r="K144" s="344"/>
      <c r="L144" s="344"/>
      <c r="M144" s="344"/>
      <c r="N144" s="289"/>
      <c r="O144" s="345">
        <f>SUM(KOHILASKENTA!ES6:ES14)</f>
        <v>1</v>
      </c>
      <c r="T144" s="46"/>
    </row>
    <row r="145" spans="1:20">
      <c r="A145" s="352" t="s">
        <v>481</v>
      </c>
      <c r="B145" s="353" t="s">
        <v>475</v>
      </c>
      <c r="C145" s="353"/>
      <c r="D145" s="194"/>
      <c r="E145" s="194"/>
      <c r="F145" s="287">
        <f>F141</f>
        <v>1</v>
      </c>
      <c r="H145" s="251"/>
      <c r="I145" s="251"/>
      <c r="J145" s="251"/>
      <c r="K145" s="251"/>
      <c r="L145" s="251"/>
      <c r="M145" s="251"/>
      <c r="O145" s="255"/>
      <c r="T145" s="46"/>
    </row>
    <row r="146" spans="1:20">
      <c r="A146" s="352" t="s">
        <v>482</v>
      </c>
      <c r="B146" s="353" t="s">
        <v>476</v>
      </c>
      <c r="C146" s="194"/>
      <c r="D146" s="194"/>
      <c r="E146" s="194"/>
      <c r="F146" s="287">
        <f>F142</f>
        <v>1</v>
      </c>
      <c r="H146" s="256" t="s">
        <v>525</v>
      </c>
      <c r="I146" s="257"/>
      <c r="J146" s="257"/>
      <c r="K146" s="253"/>
      <c r="L146" s="253"/>
      <c r="M146" s="253"/>
      <c r="N146" s="253"/>
      <c r="O146" s="258"/>
      <c r="T146" s="46"/>
    </row>
    <row r="147" spans="1:20">
      <c r="A147" s="356">
        <v>54220001</v>
      </c>
      <c r="B147" s="349" t="s">
        <v>586</v>
      </c>
      <c r="C147" s="288"/>
      <c r="D147" s="288"/>
      <c r="E147" s="288"/>
      <c r="F147" s="281">
        <f>KOHILASKENTA!N112*SUM(B60:B68)</f>
        <v>8888.5</v>
      </c>
      <c r="H147" s="217">
        <f>VLOOKUP(KOHILASKENTA!AF116,KOHILASKENTA!AE117:AH121,3)</f>
        <v>0</v>
      </c>
      <c r="I147" s="222" t="str">
        <f>VLOOKUP(KOHILASKENTA!AF116,KOHILASKENTA!AE117:AH121,2)</f>
        <v>-</v>
      </c>
      <c r="J147" s="171"/>
      <c r="K147" s="63" t="s">
        <v>528</v>
      </c>
      <c r="O147" s="259">
        <f>KOHILASKENTA!J195*(KOHILASKENTA!J205+KOHILASKENTA!J206)</f>
        <v>0</v>
      </c>
      <c r="T147" s="46"/>
    </row>
    <row r="148" spans="1:20">
      <c r="A148" s="357"/>
      <c r="B148" s="353"/>
      <c r="C148" s="194"/>
      <c r="D148" s="194"/>
      <c r="E148" s="194"/>
      <c r="F148" s="287"/>
      <c r="H148" s="260">
        <f>VLOOKUP(KOHILASKENTA!AF116,KOHILASKENTA!AE117:AH121,4)</f>
        <v>0</v>
      </c>
      <c r="I148" s="261" t="str">
        <f>VLOOKUP(KOHILASKENTA!AF116,KOHILASKENTA!AE117:AH121,2)</f>
        <v>-</v>
      </c>
      <c r="J148" s="261"/>
      <c r="K148" s="252" t="s">
        <v>529</v>
      </c>
      <c r="L148" s="252"/>
      <c r="M148" s="252"/>
      <c r="N148" s="252"/>
      <c r="O148" s="254">
        <f>KOHILASKENTA!J196*(KOHILASKENTA!J205+KOHILASKENTA!J206)</f>
        <v>25</v>
      </c>
      <c r="T148" s="46"/>
    </row>
    <row r="149" spans="1:20">
      <c r="A149" s="357">
        <v>54220006</v>
      </c>
      <c r="B149" s="353" t="s">
        <v>585</v>
      </c>
      <c r="C149" s="194"/>
      <c r="D149" s="194"/>
      <c r="E149" s="194"/>
      <c r="F149" s="358">
        <f>SUM(B48:B56)</f>
        <v>8888.5</v>
      </c>
      <c r="H149" s="200"/>
      <c r="I149" s="171"/>
      <c r="J149" s="171"/>
      <c r="T149" s="46"/>
    </row>
    <row r="150" spans="1:20">
      <c r="A150" s="346">
        <v>54220003</v>
      </c>
      <c r="B150" s="351" t="s">
        <v>612</v>
      </c>
      <c r="C150" s="289"/>
      <c r="D150" s="289"/>
      <c r="E150" s="289"/>
      <c r="F150" s="359">
        <f>IF(B70&gt;0,F149,0)</f>
        <v>8888.5</v>
      </c>
      <c r="H150" s="250" t="s">
        <v>568</v>
      </c>
      <c r="I150" s="171"/>
      <c r="J150" s="171"/>
      <c r="T150" s="46"/>
    </row>
    <row r="151" spans="1:20">
      <c r="H151" s="250" t="s">
        <v>569</v>
      </c>
      <c r="I151" s="171"/>
      <c r="J151" s="171"/>
    </row>
    <row r="152" spans="1:20">
      <c r="H152" s="250" t="s">
        <v>570</v>
      </c>
      <c r="I152" s="171"/>
      <c r="J152" s="171"/>
    </row>
    <row r="153" spans="1:20">
      <c r="I153" s="200"/>
      <c r="J153" s="171"/>
      <c r="K153" s="171"/>
    </row>
    <row r="154" spans="1:20">
      <c r="I154" s="200"/>
      <c r="J154" s="171"/>
      <c r="K154" s="171"/>
    </row>
    <row r="155" spans="1:20">
      <c r="I155" s="200"/>
      <c r="J155" s="171"/>
      <c r="K155" s="171"/>
    </row>
    <row r="156" spans="1:20">
      <c r="I156" s="200"/>
      <c r="J156" s="171"/>
      <c r="K156" s="171"/>
    </row>
    <row r="157" spans="1:20">
      <c r="I157" s="200"/>
      <c r="J157" s="171"/>
      <c r="K157" s="171"/>
    </row>
    <row r="158" spans="1:20">
      <c r="I158" s="200"/>
      <c r="J158" s="171"/>
      <c r="K158" s="171"/>
    </row>
    <row r="159" spans="1:20">
      <c r="I159" s="200"/>
      <c r="J159" s="171"/>
      <c r="K159" s="171"/>
    </row>
    <row r="160" spans="1:20">
      <c r="I160" s="200"/>
      <c r="J160" s="171"/>
      <c r="K160" s="171"/>
    </row>
    <row r="161" spans="1:14">
      <c r="I161" s="200"/>
      <c r="J161" s="171"/>
      <c r="K161" s="171"/>
    </row>
    <row r="162" spans="1:14">
      <c r="A162" s="29" t="str">
        <f>A122</f>
        <v>Order number</v>
      </c>
      <c r="B162" s="29"/>
      <c r="C162" s="29">
        <f t="shared" ref="C162" si="4">C122</f>
        <v>0</v>
      </c>
      <c r="D162" s="29"/>
      <c r="I162" s="200"/>
      <c r="J162" s="171"/>
      <c r="K162" s="171"/>
    </row>
    <row r="163" spans="1:14">
      <c r="A163" s="29" t="s">
        <v>364</v>
      </c>
      <c r="B163" s="29"/>
      <c r="C163" s="29" t="str">
        <f>Measures!O5</f>
        <v>Constructora Ignacio Hurtado</v>
      </c>
      <c r="D163" s="29"/>
      <c r="I163" s="200"/>
      <c r="J163" s="171"/>
      <c r="K163" s="171"/>
    </row>
    <row r="164" spans="1:14">
      <c r="A164" s="200" t="s">
        <v>401</v>
      </c>
      <c r="I164" s="46"/>
      <c r="J164" s="46"/>
      <c r="K164" s="46"/>
      <c r="L164" s="46"/>
      <c r="M164" s="46"/>
      <c r="N164" s="46"/>
    </row>
    <row r="165" spans="1:14">
      <c r="A165" s="201" t="s">
        <v>395</v>
      </c>
      <c r="B165" s="199" t="s">
        <v>396</v>
      </c>
      <c r="I165" s="46"/>
      <c r="J165" s="46"/>
      <c r="K165" s="46"/>
      <c r="L165" s="46"/>
      <c r="M165" s="46"/>
      <c r="N165" s="46"/>
    </row>
    <row r="166" spans="1:14">
      <c r="A166" s="201" t="s">
        <v>397</v>
      </c>
      <c r="B166" s="199" t="s">
        <v>398</v>
      </c>
      <c r="I166" s="46"/>
      <c r="J166" s="46"/>
      <c r="K166" s="46"/>
      <c r="L166" s="46"/>
      <c r="M166" s="46"/>
      <c r="N166" s="46"/>
    </row>
    <row r="167" spans="1:14">
      <c r="A167" s="201" t="s">
        <v>594</v>
      </c>
      <c r="B167" s="199" t="s">
        <v>592</v>
      </c>
      <c r="I167" s="46"/>
      <c r="J167" s="46"/>
      <c r="K167" s="46"/>
      <c r="L167" s="46"/>
      <c r="M167" s="46"/>
      <c r="N167" s="46"/>
    </row>
    <row r="168" spans="1:14">
      <c r="A168" s="201" t="s">
        <v>399</v>
      </c>
      <c r="B168" s="199" t="s">
        <v>415</v>
      </c>
      <c r="I168" s="46"/>
      <c r="J168" s="46"/>
      <c r="K168" s="46"/>
      <c r="L168" s="46"/>
      <c r="M168" s="46"/>
      <c r="N168" s="46"/>
    </row>
    <row r="169" spans="1:14">
      <c r="A169" s="201" t="s">
        <v>400</v>
      </c>
      <c r="B169" s="199" t="s">
        <v>416</v>
      </c>
      <c r="I169" s="46"/>
      <c r="J169" s="46"/>
      <c r="K169" s="46"/>
      <c r="L169" s="46"/>
      <c r="M169" s="46"/>
      <c r="N169" s="46"/>
    </row>
    <row r="170" spans="1:14">
      <c r="A170" s="201" t="s">
        <v>595</v>
      </c>
      <c r="B170" s="199" t="s">
        <v>593</v>
      </c>
      <c r="I170" s="46"/>
      <c r="J170" s="46"/>
      <c r="K170" s="46"/>
      <c r="L170" s="46"/>
      <c r="M170" s="46"/>
      <c r="N170" s="46"/>
    </row>
    <row r="171" spans="1:14">
      <c r="A171" s="201" t="s">
        <v>387</v>
      </c>
      <c r="B171" s="199" t="s">
        <v>417</v>
      </c>
      <c r="I171" s="46"/>
      <c r="J171" s="46"/>
      <c r="K171" s="46"/>
      <c r="L171" s="46"/>
      <c r="M171" s="46"/>
      <c r="N171" s="46"/>
    </row>
    <row r="172" spans="1:14">
      <c r="A172" s="201" t="s">
        <v>419</v>
      </c>
      <c r="B172" s="199" t="s">
        <v>418</v>
      </c>
      <c r="I172" s="46"/>
      <c r="J172" s="46"/>
      <c r="K172" s="46"/>
      <c r="L172" s="46"/>
      <c r="M172" s="46"/>
      <c r="N172" s="46"/>
    </row>
    <row r="173" spans="1:14">
      <c r="A173" s="200" t="s">
        <v>392</v>
      </c>
      <c r="B173" s="171" t="s">
        <v>393</v>
      </c>
      <c r="I173" s="46"/>
      <c r="J173" s="46"/>
      <c r="K173" s="46"/>
      <c r="L173" s="46"/>
      <c r="M173" s="46"/>
      <c r="N173" s="46"/>
    </row>
    <row r="174" spans="1:14">
      <c r="A174" s="200" t="s">
        <v>394</v>
      </c>
      <c r="B174" s="171" t="s">
        <v>413</v>
      </c>
      <c r="I174" s="46"/>
      <c r="J174" s="46"/>
      <c r="K174" s="46"/>
      <c r="L174" s="46"/>
      <c r="M174" s="46"/>
      <c r="N174" s="46"/>
    </row>
    <row r="175" spans="1:14">
      <c r="A175" s="200" t="s">
        <v>388</v>
      </c>
      <c r="B175" s="171" t="s">
        <v>389</v>
      </c>
      <c r="I175" s="46"/>
      <c r="J175" s="46"/>
      <c r="K175" s="46"/>
      <c r="L175" s="46"/>
      <c r="M175" s="46"/>
      <c r="N175" s="46"/>
    </row>
    <row r="176" spans="1:14">
      <c r="A176" s="200" t="s">
        <v>390</v>
      </c>
      <c r="B176" s="171" t="s">
        <v>391</v>
      </c>
      <c r="I176" s="46"/>
      <c r="J176" s="46"/>
      <c r="K176" s="46"/>
      <c r="L176" s="46"/>
      <c r="M176" s="46"/>
      <c r="N176" s="46"/>
    </row>
    <row r="177" spans="1:14">
      <c r="I177" s="46"/>
      <c r="J177" s="46"/>
      <c r="K177" s="46"/>
      <c r="L177" s="46"/>
      <c r="M177" s="46"/>
      <c r="N177" s="46"/>
    </row>
    <row r="178" spans="1:14">
      <c r="A178" s="200" t="s">
        <v>433</v>
      </c>
      <c r="I178" s="46"/>
      <c r="J178" s="46"/>
      <c r="K178" s="46"/>
      <c r="L178" s="46"/>
      <c r="M178" s="46"/>
      <c r="N178" s="46"/>
    </row>
    <row r="179" spans="1:14" ht="25.5" customHeight="1">
      <c r="A179" s="198"/>
      <c r="B179" s="273" t="s">
        <v>580</v>
      </c>
      <c r="C179" s="403" t="s">
        <v>414</v>
      </c>
      <c r="D179" s="404"/>
      <c r="E179" s="403" t="s">
        <v>425</v>
      </c>
      <c r="F179" s="405"/>
      <c r="G179" s="404"/>
      <c r="H179" s="406" t="s">
        <v>432</v>
      </c>
      <c r="I179" s="407"/>
      <c r="J179" s="198"/>
      <c r="K179" s="198"/>
      <c r="L179" s="198"/>
    </row>
    <row r="180" spans="1:14">
      <c r="A180" s="262" t="s">
        <v>257</v>
      </c>
      <c r="B180" s="274" t="s">
        <v>403</v>
      </c>
      <c r="C180" s="268" t="s">
        <v>153</v>
      </c>
      <c r="D180" s="269" t="s">
        <v>249</v>
      </c>
      <c r="E180" s="270" t="s">
        <v>153</v>
      </c>
      <c r="F180" s="262" t="s">
        <v>274</v>
      </c>
      <c r="G180" s="259" t="s">
        <v>275</v>
      </c>
      <c r="H180" s="271" t="s">
        <v>261</v>
      </c>
      <c r="I180" s="272" t="s">
        <v>249</v>
      </c>
      <c r="J180" s="262" t="s">
        <v>370</v>
      </c>
      <c r="K180" s="262" t="s">
        <v>426</v>
      </c>
      <c r="L180" s="198"/>
    </row>
    <row r="181" spans="1:14">
      <c r="A181" s="263">
        <v>1</v>
      </c>
      <c r="B181" s="275">
        <f>IF(B48&gt;0,KOHILASKENTA!B6,0)</f>
        <v>10</v>
      </c>
      <c r="C181" s="263">
        <f>IF(D181&gt;0,IF(B181=KOHILASKENTA!E$185,KOHILASKENTA!E186,IF(B181=KOHILASKENTA!F$185,KOHILASKENTA!F186,IF(B181=KOHILASKENTA!G$185,KOHILASKENTA!G186,0))),0)</f>
        <v>1867</v>
      </c>
      <c r="D181" s="258">
        <f>KOHILASKENTA!C173+KOHILASKENTA!D173</f>
        <v>3</v>
      </c>
      <c r="E181" s="263">
        <f>IF(F181+G181&gt;0,KOHILASKENTA!C186,0)</f>
        <v>1951</v>
      </c>
      <c r="F181" s="264">
        <f>COUNTIF(KOHILASKENTA!A173:B173,"20mm (12)")</f>
        <v>1</v>
      </c>
      <c r="G181" s="258">
        <f>COUNTIF(KOHILASKENTA!A173:B173,"30mm (12)")</f>
        <v>0</v>
      </c>
      <c r="H181" s="263">
        <f>IF(I181&gt;0,KOHILASKENTA!D186,0)</f>
        <v>0</v>
      </c>
      <c r="I181" s="258">
        <f>COUNTIF(KOHILASKENTA!A173:B173,"Extension profile (37)")</f>
        <v>0</v>
      </c>
      <c r="J181" s="264">
        <f t="shared" ref="J181:J189" si="5">IF(I181&gt;0,I48,0)</f>
        <v>0</v>
      </c>
      <c r="K181" s="258">
        <f>IF(H181&gt;0,KOHILASKENTA!M$115,0)</f>
        <v>0</v>
      </c>
      <c r="L181" s="198"/>
    </row>
    <row r="182" spans="1:14">
      <c r="A182" s="265">
        <v>2</v>
      </c>
      <c r="B182" s="276">
        <f>IF(B49&gt;0,KOHILASKENTA!B7,0)</f>
        <v>10</v>
      </c>
      <c r="C182" s="265">
        <f>IF(D182&gt;0,IF(B182=KOHILASKENTA!E$185,KOHILASKENTA!E187,IF(B182=KOHILASKENTA!F$185,KOHILASKENTA!F187,IF(B182=KOHILASKENTA!G$185,KOHILASKENTA!G187,0))),0)</f>
        <v>1867</v>
      </c>
      <c r="D182" s="254">
        <f>KOHILASKENTA!C174+KOHILASKENTA!D174</f>
        <v>8</v>
      </c>
      <c r="E182" s="265">
        <f>IF(F182+G182&gt;0,KOHILASKENTA!C187,0)</f>
        <v>1951</v>
      </c>
      <c r="F182" s="295">
        <f>COUNTIF(KOHILASKENTA!A174:B174,"20mm (12)")</f>
        <v>1</v>
      </c>
      <c r="G182" s="294">
        <f>COUNTIF(KOHILASKENTA!A174:B174,"30mm (12)")</f>
        <v>0</v>
      </c>
      <c r="H182" s="265">
        <f>IF(I182&gt;0,KOHILASKENTA!D187,0)</f>
        <v>0</v>
      </c>
      <c r="I182" s="294">
        <f>COUNTIF(KOHILASKENTA!A174:B174,"Extension profile (37)")</f>
        <v>0</v>
      </c>
      <c r="J182" s="266">
        <f t="shared" si="5"/>
        <v>0</v>
      </c>
      <c r="K182" s="254"/>
      <c r="L182" s="198"/>
    </row>
    <row r="183" spans="1:14">
      <c r="A183" s="267">
        <v>3</v>
      </c>
      <c r="B183" s="277">
        <f>IF(B50&gt;0,KOHILASKENTA!B8,0)</f>
        <v>0</v>
      </c>
      <c r="C183" s="267">
        <f>IF(D183&gt;0,IF(B183=KOHILASKENTA!E$185,KOHILASKENTA!E188,IF(B183=KOHILASKENTA!F$185,KOHILASKENTA!F188,IF(B183=KOHILASKENTA!G$185,KOHILASKENTA!G188,0))),0)</f>
        <v>0</v>
      </c>
      <c r="D183" s="259">
        <f>KOHILASKENTA!C175+KOHILASKENTA!D175</f>
        <v>0</v>
      </c>
      <c r="E183" s="267">
        <f>IF(F183+G183&gt;0,KOHILASKENTA!C188,0)</f>
        <v>0</v>
      </c>
      <c r="F183" s="295">
        <f>COUNTIF(KOHILASKENTA!A175:B175,"20mm (12)")</f>
        <v>0</v>
      </c>
      <c r="G183" s="294">
        <f>COUNTIF(KOHILASKENTA!A175:B175,"30mm (12)")</f>
        <v>0</v>
      </c>
      <c r="H183" s="267">
        <f>IF(I183&gt;0,KOHILASKENTA!D188,0)</f>
        <v>0</v>
      </c>
      <c r="I183" s="294">
        <f>COUNTIF(KOHILASKENTA!A175:B175,"Extension profile (37)")</f>
        <v>0</v>
      </c>
      <c r="J183" s="198">
        <f t="shared" si="5"/>
        <v>0</v>
      </c>
      <c r="K183" s="259"/>
      <c r="L183" s="198"/>
    </row>
    <row r="184" spans="1:14">
      <c r="A184" s="265">
        <v>4</v>
      </c>
      <c r="B184" s="276">
        <f>IF(B51&gt;0,KOHILASKENTA!B9,0)</f>
        <v>0</v>
      </c>
      <c r="C184" s="265">
        <f>IF(D184&gt;0,IF(B184=KOHILASKENTA!E$185,KOHILASKENTA!E189,IF(B184=KOHILASKENTA!F$185,KOHILASKENTA!F189,IF(B184=KOHILASKENTA!G$185,KOHILASKENTA!G189,0))),0)</f>
        <v>0</v>
      </c>
      <c r="D184" s="254">
        <f>KOHILASKENTA!C176+KOHILASKENTA!D176</f>
        <v>0</v>
      </c>
      <c r="E184" s="265">
        <f>IF(F184+G184&gt;0,KOHILASKENTA!C189,0)</f>
        <v>0</v>
      </c>
      <c r="F184" s="295">
        <f>COUNTIF(KOHILASKENTA!A176:B176,"20mm (12)")</f>
        <v>0</v>
      </c>
      <c r="G184" s="294">
        <f>COUNTIF(KOHILASKENTA!A176:B176,"30mm (12)")</f>
        <v>0</v>
      </c>
      <c r="H184" s="265">
        <f>IF(I184&gt;0,KOHILASKENTA!D189,0)</f>
        <v>0</v>
      </c>
      <c r="I184" s="294">
        <f>COUNTIF(KOHILASKENTA!A176:B176,"Extension profile (37)")</f>
        <v>0</v>
      </c>
      <c r="J184" s="266">
        <f t="shared" si="5"/>
        <v>0</v>
      </c>
      <c r="K184" s="254"/>
      <c r="L184" s="198"/>
    </row>
    <row r="185" spans="1:14">
      <c r="A185" s="267">
        <v>5</v>
      </c>
      <c r="B185" s="277">
        <f>IF(B52&gt;0,KOHILASKENTA!B10,0)</f>
        <v>0</v>
      </c>
      <c r="C185" s="267">
        <f>IF(D185&gt;0,IF(B185=KOHILASKENTA!E$185,KOHILASKENTA!E190,IF(B185=KOHILASKENTA!F$185,KOHILASKENTA!F190,IF(B185=KOHILASKENTA!G$185,KOHILASKENTA!G190,0))),0)</f>
        <v>0</v>
      </c>
      <c r="D185" s="259">
        <f>KOHILASKENTA!C177+KOHILASKENTA!D177</f>
        <v>0</v>
      </c>
      <c r="E185" s="267">
        <f>IF(F185+G185&gt;0,KOHILASKENTA!C190,0)</f>
        <v>0</v>
      </c>
      <c r="F185" s="295">
        <f>COUNTIF(KOHILASKENTA!A177:B177,"20mm (12)")</f>
        <v>0</v>
      </c>
      <c r="G185" s="294">
        <f>COUNTIF(KOHILASKENTA!A177:B177,"30mm (12)")</f>
        <v>0</v>
      </c>
      <c r="H185" s="267">
        <f>IF(I185&gt;0,KOHILASKENTA!D190,0)</f>
        <v>0</v>
      </c>
      <c r="I185" s="294">
        <f>COUNTIF(KOHILASKENTA!A177:B177,"Extension profile (37)")</f>
        <v>0</v>
      </c>
      <c r="J185" s="198">
        <f t="shared" si="5"/>
        <v>0</v>
      </c>
      <c r="K185" s="259"/>
      <c r="L185" s="198"/>
    </row>
    <row r="186" spans="1:14">
      <c r="A186" s="265">
        <v>6</v>
      </c>
      <c r="B186" s="276">
        <f>IF(B53&gt;0,KOHILASKENTA!B11,0)</f>
        <v>0</v>
      </c>
      <c r="C186" s="265">
        <f>IF(D186&gt;0,IF(B186=KOHILASKENTA!E$185,KOHILASKENTA!E191,IF(B186=KOHILASKENTA!F$185,KOHILASKENTA!F191,IF(B186=KOHILASKENTA!G$185,KOHILASKENTA!G191,0))),0)</f>
        <v>0</v>
      </c>
      <c r="D186" s="254">
        <f>KOHILASKENTA!C178+KOHILASKENTA!D178</f>
        <v>0</v>
      </c>
      <c r="E186" s="265">
        <f>IF(F186+G186&gt;0,KOHILASKENTA!C191,0)</f>
        <v>0</v>
      </c>
      <c r="F186" s="295">
        <f>COUNTIF(KOHILASKENTA!A178:B178,"20mm (12)")</f>
        <v>0</v>
      </c>
      <c r="G186" s="294">
        <f>COUNTIF(KOHILASKENTA!A178:B178,"30mm (12)")</f>
        <v>0</v>
      </c>
      <c r="H186" s="265">
        <f>IF(I186&gt;0,KOHILASKENTA!D191,0)</f>
        <v>0</v>
      </c>
      <c r="I186" s="294">
        <f>COUNTIF(KOHILASKENTA!A178:B178,"Extension profile (37)")</f>
        <v>0</v>
      </c>
      <c r="J186" s="266">
        <f t="shared" si="5"/>
        <v>0</v>
      </c>
      <c r="K186" s="254"/>
      <c r="L186" s="198"/>
    </row>
    <row r="187" spans="1:14">
      <c r="A187" s="267">
        <v>7</v>
      </c>
      <c r="B187" s="277">
        <f>IF(B54&gt;0,KOHILASKENTA!B12,0)</f>
        <v>0</v>
      </c>
      <c r="C187" s="267">
        <f>IF(D187&gt;0,IF(B187=KOHILASKENTA!E$185,KOHILASKENTA!E192,IF(B187=KOHILASKENTA!F$185,KOHILASKENTA!F192,IF(B187=KOHILASKENTA!G$185,KOHILASKENTA!G192,0))),0)</f>
        <v>0</v>
      </c>
      <c r="D187" s="259">
        <f>KOHILASKENTA!C179+KOHILASKENTA!D179</f>
        <v>0</v>
      </c>
      <c r="E187" s="267">
        <f>IF(F187+G187&gt;0,KOHILASKENTA!C192,0)</f>
        <v>0</v>
      </c>
      <c r="F187" s="295">
        <f>COUNTIF(KOHILASKENTA!A179:B179,"20mm (12)")</f>
        <v>0</v>
      </c>
      <c r="G187" s="294">
        <f>COUNTIF(KOHILASKENTA!A179:B179,"30mm (12)")</f>
        <v>0</v>
      </c>
      <c r="H187" s="267">
        <f>IF(I187&gt;0,KOHILASKENTA!D192,0)</f>
        <v>0</v>
      </c>
      <c r="I187" s="294">
        <f>COUNTIF(KOHILASKENTA!A179:B179,"Extension profile (37)")</f>
        <v>0</v>
      </c>
      <c r="J187" s="198">
        <f t="shared" si="5"/>
        <v>0</v>
      </c>
      <c r="K187" s="259"/>
      <c r="L187" s="198"/>
    </row>
    <row r="188" spans="1:14">
      <c r="A188" s="265">
        <v>8</v>
      </c>
      <c r="B188" s="276">
        <f>IF(B55&gt;0,KOHILASKENTA!B13,0)</f>
        <v>0</v>
      </c>
      <c r="C188" s="265">
        <f>IF(D188&gt;0,IF(B188=KOHILASKENTA!E$185,KOHILASKENTA!E193,IF(B188=KOHILASKENTA!F$185,KOHILASKENTA!F193,IF(B188=KOHILASKENTA!G$185,KOHILASKENTA!G193,0))),0)</f>
        <v>0</v>
      </c>
      <c r="D188" s="254">
        <f>KOHILASKENTA!C180+KOHILASKENTA!D180</f>
        <v>0</v>
      </c>
      <c r="E188" s="265">
        <f>IF(F188+G188&gt;0,KOHILASKENTA!C193,0)</f>
        <v>0</v>
      </c>
      <c r="F188" s="295">
        <f>COUNTIF(KOHILASKENTA!A180:B180,"20mm (12)")</f>
        <v>0</v>
      </c>
      <c r="G188" s="294">
        <f>COUNTIF(KOHILASKENTA!A180:B180,"30mm (12)")</f>
        <v>0</v>
      </c>
      <c r="H188" s="265">
        <f>IF(I188&gt;0,KOHILASKENTA!D193,0)</f>
        <v>0</v>
      </c>
      <c r="I188" s="294">
        <f>COUNTIF(KOHILASKENTA!A180:B180,"Extension profile (37)")</f>
        <v>0</v>
      </c>
      <c r="J188" s="266">
        <f t="shared" si="5"/>
        <v>0</v>
      </c>
      <c r="K188" s="254"/>
      <c r="L188" s="198"/>
    </row>
    <row r="189" spans="1:14">
      <c r="A189" s="265">
        <v>9</v>
      </c>
      <c r="B189" s="266">
        <f>IF(B56&gt;0,KOHILASKENTA!B14,0)</f>
        <v>0</v>
      </c>
      <c r="C189" s="265">
        <f>IF(D189&gt;0,IF(B189=KOHILASKENTA!E$185,KOHILASKENTA!E194,IF(B189=KOHILASKENTA!F$185,KOHILASKENTA!F194,IF(B189=KOHILASKENTA!G$185,KOHILASKENTA!G194,0))),0)</f>
        <v>0</v>
      </c>
      <c r="D189" s="254">
        <f>KOHILASKENTA!C181+KOHILASKENTA!D181</f>
        <v>0</v>
      </c>
      <c r="E189" s="265">
        <f>IF(F189+G189&gt;0,KOHILASKENTA!C194,0)</f>
        <v>0</v>
      </c>
      <c r="F189" s="295">
        <f>COUNTIF(KOHILASKENTA!A181:B181,"20mm (12)")</f>
        <v>0</v>
      </c>
      <c r="G189" s="294">
        <f>COUNTIF(KOHILASKENTA!A181:B181,"30mm (12)")</f>
        <v>0</v>
      </c>
      <c r="H189" s="265">
        <f>IF(I189&gt;0,KOHILASKENTA!D194,0)</f>
        <v>0</v>
      </c>
      <c r="I189" s="294">
        <f>COUNTIF(KOHILASKENTA!A181:B181,"Extension profile (37)")</f>
        <v>0</v>
      </c>
      <c r="J189" s="266">
        <f t="shared" si="5"/>
        <v>0</v>
      </c>
      <c r="K189" s="254"/>
      <c r="L189" s="198"/>
    </row>
    <row r="191" spans="1:14">
      <c r="A191" s="250"/>
    </row>
    <row r="192" spans="1:14">
      <c r="A192" s="250"/>
    </row>
    <row r="204" spans="1:20">
      <c r="A204" s="29" t="str">
        <f>A162</f>
        <v>Order number</v>
      </c>
      <c r="B204" s="29"/>
      <c r="C204" s="29">
        <f>C122</f>
        <v>0</v>
      </c>
    </row>
    <row r="205" spans="1:20">
      <c r="A205" s="29" t="s">
        <v>364</v>
      </c>
      <c r="B205" s="29"/>
      <c r="C205" s="29" t="str">
        <f>Measures!O5</f>
        <v>Constructora Ignacio Hurtado</v>
      </c>
    </row>
    <row r="207" spans="1:20">
      <c r="A207" s="290" t="s">
        <v>581</v>
      </c>
      <c r="C207" s="198"/>
      <c r="D207" s="198"/>
      <c r="E207" s="198"/>
      <c r="F207" s="198"/>
      <c r="G207" s="198"/>
      <c r="H207" s="198"/>
      <c r="I207" s="198"/>
      <c r="S207" s="46"/>
      <c r="T207" s="46"/>
    </row>
    <row r="208" spans="1:20">
      <c r="A208" s="203"/>
      <c r="B208" s="197"/>
      <c r="C208" s="248"/>
      <c r="D208" s="249"/>
      <c r="E208" s="248"/>
      <c r="F208" s="248"/>
      <c r="G208" s="248"/>
      <c r="H208" s="198"/>
      <c r="I208" s="198"/>
      <c r="T208" s="46"/>
    </row>
    <row r="209" spans="1:20" ht="25.5">
      <c r="A209" s="291" t="s">
        <v>583</v>
      </c>
      <c r="B209" s="291" t="s">
        <v>582</v>
      </c>
      <c r="C209" s="249" t="s">
        <v>153</v>
      </c>
      <c r="D209" s="248" t="s">
        <v>154</v>
      </c>
      <c r="E209" s="248" t="s">
        <v>155</v>
      </c>
      <c r="F209" s="248" t="s">
        <v>584</v>
      </c>
      <c r="G209" s="248" t="s">
        <v>370</v>
      </c>
      <c r="H209" s="198"/>
      <c r="I209" s="198"/>
      <c r="T209" s="46"/>
    </row>
    <row r="210" spans="1:20">
      <c r="A210" s="278"/>
      <c r="B210" s="279"/>
      <c r="C210" s="280">
        <v>0</v>
      </c>
      <c r="D210" s="279">
        <v>0</v>
      </c>
      <c r="E210" s="279">
        <v>0</v>
      </c>
      <c r="F210" s="279">
        <v>0</v>
      </c>
      <c r="G210" s="279">
        <v>0</v>
      </c>
      <c r="H210" s="198"/>
      <c r="I210" s="198"/>
      <c r="T210" s="46"/>
    </row>
    <row r="211" spans="1:20">
      <c r="A211" s="286"/>
      <c r="B211" s="248"/>
      <c r="C211" s="249">
        <v>0</v>
      </c>
      <c r="D211" s="248">
        <v>0</v>
      </c>
      <c r="E211" s="248">
        <v>0</v>
      </c>
      <c r="F211" s="248">
        <v>0</v>
      </c>
      <c r="G211" s="248">
        <v>0</v>
      </c>
      <c r="H211" s="198"/>
      <c r="I211" s="198"/>
      <c r="T211" s="46"/>
    </row>
    <row r="212" spans="1:20">
      <c r="A212" s="282"/>
      <c r="B212" s="283"/>
      <c r="C212" s="284">
        <v>0</v>
      </c>
      <c r="D212" s="283">
        <v>0</v>
      </c>
      <c r="E212" s="283">
        <v>0</v>
      </c>
      <c r="F212" s="283">
        <v>0</v>
      </c>
      <c r="G212" s="283">
        <v>0</v>
      </c>
      <c r="H212" s="198"/>
      <c r="I212" s="198"/>
      <c r="T212" s="46"/>
    </row>
    <row r="213" spans="1:20">
      <c r="C213" s="198"/>
      <c r="D213" s="198"/>
      <c r="E213" s="198"/>
      <c r="F213" s="198"/>
      <c r="G213" s="198"/>
      <c r="H213" s="198"/>
      <c r="I213" s="198"/>
      <c r="S213" s="46"/>
      <c r="T213" s="46"/>
    </row>
    <row r="214" spans="1:20">
      <c r="S214" s="46"/>
      <c r="T214" s="46"/>
    </row>
    <row r="240" spans="1:6">
      <c r="A240" s="63" t="s">
        <v>645</v>
      </c>
      <c r="F240" s="63" t="s">
        <v>646</v>
      </c>
    </row>
    <row r="242" spans="1:27">
      <c r="A242" s="201" t="str">
        <f>A180</f>
        <v>side</v>
      </c>
      <c r="B242" s="223"/>
    </row>
    <row r="243" spans="1:27">
      <c r="A243" s="360">
        <f t="shared" ref="A243:A251" si="6">A181</f>
        <v>1</v>
      </c>
      <c r="B243" s="361">
        <f>KOHILASKENTA!AF68</f>
        <v>1637</v>
      </c>
      <c r="C243" s="361">
        <f>KOHILASKENTA!AG68</f>
        <v>1032.3333333333333</v>
      </c>
      <c r="D243" s="361">
        <f>KOHILASKENTA!AH68</f>
        <v>516.16666666666663</v>
      </c>
      <c r="E243" s="361">
        <f>KOHILASKENTA!AI68</f>
        <v>443.16666666666663</v>
      </c>
      <c r="F243" s="361">
        <f>KOHILASKENTA!AJ68</f>
        <v>183.5</v>
      </c>
      <c r="G243" s="361">
        <f>KOHILASKENTA!AK68</f>
        <v>90.5</v>
      </c>
      <c r="H243" s="361">
        <f>KOHILASKENTA!AL68</f>
        <v>0</v>
      </c>
      <c r="I243" s="361">
        <f>KOHILASKENTA!AM68</f>
        <v>0</v>
      </c>
      <c r="J243" s="361">
        <f>KOHILASKENTA!AN68</f>
        <v>0</v>
      </c>
      <c r="K243" s="361">
        <f>KOHILASKENTA!AO68</f>
        <v>0</v>
      </c>
      <c r="L243" s="361">
        <f>KOHILASKENTA!AP68</f>
        <v>0</v>
      </c>
      <c r="M243" s="361">
        <f>KOHILASKENTA!AQ68</f>
        <v>0</v>
      </c>
      <c r="N243" s="361">
        <f>KOHILASKENTA!AR68</f>
        <v>0</v>
      </c>
      <c r="O243" s="361">
        <f>KOHILASKENTA!AS68</f>
        <v>0</v>
      </c>
      <c r="P243" s="361">
        <f>KOHILASKENTA!AT68</f>
        <v>0</v>
      </c>
      <c r="Q243" s="361">
        <f>KOHILASKENTA!AU68</f>
        <v>0</v>
      </c>
      <c r="R243" s="361">
        <f>KOHILASKENTA!AV68</f>
        <v>0</v>
      </c>
      <c r="S243" s="361">
        <f>KOHILASKENTA!AW68</f>
        <v>0</v>
      </c>
      <c r="T243" s="361">
        <f>KOHILASKENTA!AX68</f>
        <v>0</v>
      </c>
      <c r="U243" s="361">
        <f>KOHILASKENTA!AY68</f>
        <v>0</v>
      </c>
      <c r="V243" s="361">
        <f>KOHILASKENTA!AZ68</f>
        <v>0</v>
      </c>
      <c r="W243" s="361">
        <f>KOHILASKENTA!BA68</f>
        <v>0</v>
      </c>
      <c r="X243" s="223"/>
      <c r="Y243" s="223"/>
      <c r="Z243" s="223"/>
      <c r="AA243" s="223"/>
    </row>
    <row r="244" spans="1:27">
      <c r="A244" s="360">
        <f t="shared" si="6"/>
        <v>2</v>
      </c>
      <c r="B244" s="361">
        <f>KOHILASKENTA!AF69</f>
        <v>7971.5000000000018</v>
      </c>
      <c r="C244" s="361">
        <f>KOHILASKENTA!AG69</f>
        <v>7085.7777777777792</v>
      </c>
      <c r="D244" s="361">
        <f>KOHILASKENTA!AH69</f>
        <v>7061</v>
      </c>
      <c r="E244" s="361">
        <f>KOHILASKENTA!AI69</f>
        <v>6968</v>
      </c>
      <c r="F244" s="361">
        <f>KOHILASKENTA!AJ69</f>
        <v>6459.2777777777774</v>
      </c>
      <c r="G244" s="361">
        <f>KOHILASKENTA!AK69</f>
        <v>6200.0555555555566</v>
      </c>
      <c r="H244" s="361">
        <f>KOHILASKENTA!AL69</f>
        <v>5314.3333333333339</v>
      </c>
      <c r="I244" s="361">
        <f>KOHILASKENTA!AM69</f>
        <v>4428.6111111111113</v>
      </c>
      <c r="J244" s="361">
        <f>KOHILASKENTA!AN69</f>
        <v>3542.8888888888887</v>
      </c>
      <c r="K244" s="361">
        <f>KOHILASKENTA!AO69</f>
        <v>2657.1666666666665</v>
      </c>
      <c r="L244" s="361">
        <f>KOHILASKENTA!AP69</f>
        <v>1771.4444444444443</v>
      </c>
      <c r="M244" s="361">
        <f>KOHILASKENTA!AQ69</f>
        <v>885.72222222222217</v>
      </c>
      <c r="N244" s="361">
        <f>KOHILASKENTA!AR69</f>
        <v>100</v>
      </c>
      <c r="O244" s="361">
        <f>KOHILASKENTA!AS69</f>
        <v>0</v>
      </c>
      <c r="P244" s="361">
        <f>KOHILASKENTA!AT69</f>
        <v>0</v>
      </c>
      <c r="Q244" s="361">
        <f>KOHILASKENTA!AU69</f>
        <v>0</v>
      </c>
      <c r="R244" s="361">
        <f>KOHILASKENTA!AV69</f>
        <v>0</v>
      </c>
      <c r="S244" s="361">
        <f>KOHILASKENTA!AW69</f>
        <v>0</v>
      </c>
      <c r="T244" s="361">
        <f>KOHILASKENTA!AX69</f>
        <v>0</v>
      </c>
      <c r="U244" s="361">
        <f>KOHILASKENTA!AY69</f>
        <v>0</v>
      </c>
      <c r="V244" s="361">
        <f>KOHILASKENTA!AZ69</f>
        <v>0</v>
      </c>
      <c r="W244" s="361">
        <f>KOHILASKENTA!BA69</f>
        <v>0</v>
      </c>
      <c r="X244" s="223"/>
      <c r="Y244" s="223"/>
      <c r="Z244" s="223"/>
      <c r="AA244" s="223"/>
    </row>
    <row r="245" spans="1:27">
      <c r="A245" s="360">
        <f t="shared" si="6"/>
        <v>3</v>
      </c>
      <c r="B245" s="361">
        <f>KOHILASKENTA!AF70</f>
        <v>0</v>
      </c>
      <c r="C245" s="361">
        <f>KOHILASKENTA!AG70</f>
        <v>0</v>
      </c>
      <c r="D245" s="361">
        <f>KOHILASKENTA!AH70</f>
        <v>0</v>
      </c>
      <c r="E245" s="361">
        <f>KOHILASKENTA!AI70</f>
        <v>0</v>
      </c>
      <c r="F245" s="361">
        <f>KOHILASKENTA!AJ70</f>
        <v>0</v>
      </c>
      <c r="G245" s="361">
        <f>KOHILASKENTA!AK70</f>
        <v>0</v>
      </c>
      <c r="H245" s="361">
        <f>KOHILASKENTA!AL70</f>
        <v>0</v>
      </c>
      <c r="I245" s="361">
        <f>KOHILASKENTA!AM70</f>
        <v>0</v>
      </c>
      <c r="J245" s="361">
        <f>KOHILASKENTA!AN70</f>
        <v>0</v>
      </c>
      <c r="K245" s="361">
        <f>KOHILASKENTA!AO70</f>
        <v>0</v>
      </c>
      <c r="L245" s="361">
        <f>KOHILASKENTA!AP70</f>
        <v>0</v>
      </c>
      <c r="M245" s="361">
        <f>KOHILASKENTA!AQ70</f>
        <v>0</v>
      </c>
      <c r="N245" s="361">
        <f>KOHILASKENTA!AR70</f>
        <v>0</v>
      </c>
      <c r="O245" s="361">
        <f>KOHILASKENTA!AS70</f>
        <v>0</v>
      </c>
      <c r="P245" s="361">
        <f>KOHILASKENTA!AT70</f>
        <v>0</v>
      </c>
      <c r="Q245" s="361">
        <f>KOHILASKENTA!AU70</f>
        <v>0</v>
      </c>
      <c r="R245" s="361">
        <f>KOHILASKENTA!AV70</f>
        <v>0</v>
      </c>
      <c r="S245" s="361">
        <f>KOHILASKENTA!AW70</f>
        <v>0</v>
      </c>
      <c r="T245" s="361">
        <f>KOHILASKENTA!AX70</f>
        <v>0</v>
      </c>
      <c r="U245" s="361">
        <f>KOHILASKENTA!AY70</f>
        <v>0</v>
      </c>
      <c r="V245" s="361">
        <f>KOHILASKENTA!AZ70</f>
        <v>0</v>
      </c>
      <c r="W245" s="361">
        <f>KOHILASKENTA!BA70</f>
        <v>0</v>
      </c>
      <c r="X245" s="223"/>
      <c r="Y245" s="223"/>
      <c r="Z245" s="223"/>
      <c r="AA245" s="223"/>
    </row>
    <row r="246" spans="1:27">
      <c r="A246" s="360">
        <f t="shared" si="6"/>
        <v>4</v>
      </c>
      <c r="B246" s="361">
        <f>KOHILASKENTA!AF71</f>
        <v>0</v>
      </c>
      <c r="C246" s="361">
        <f>KOHILASKENTA!AG71</f>
        <v>0</v>
      </c>
      <c r="D246" s="361">
        <f>KOHILASKENTA!AH71</f>
        <v>0</v>
      </c>
      <c r="E246" s="361">
        <f>KOHILASKENTA!AI71</f>
        <v>0</v>
      </c>
      <c r="F246" s="361">
        <f>KOHILASKENTA!AJ71</f>
        <v>0</v>
      </c>
      <c r="G246" s="361">
        <f>KOHILASKENTA!AK71</f>
        <v>0</v>
      </c>
      <c r="H246" s="361">
        <f>KOHILASKENTA!AL71</f>
        <v>0</v>
      </c>
      <c r="I246" s="361">
        <f>KOHILASKENTA!AM71</f>
        <v>0</v>
      </c>
      <c r="J246" s="361">
        <f>KOHILASKENTA!AN71</f>
        <v>0</v>
      </c>
      <c r="K246" s="361">
        <f>KOHILASKENTA!AO71</f>
        <v>0</v>
      </c>
      <c r="L246" s="361">
        <f>KOHILASKENTA!AP71</f>
        <v>0</v>
      </c>
      <c r="M246" s="361">
        <f>KOHILASKENTA!AQ71</f>
        <v>0</v>
      </c>
      <c r="N246" s="361">
        <f>KOHILASKENTA!AR71</f>
        <v>0</v>
      </c>
      <c r="O246" s="361">
        <f>KOHILASKENTA!AS71</f>
        <v>0</v>
      </c>
      <c r="P246" s="361">
        <f>KOHILASKENTA!AT71</f>
        <v>0</v>
      </c>
      <c r="Q246" s="361">
        <f>KOHILASKENTA!AU71</f>
        <v>0</v>
      </c>
      <c r="R246" s="361">
        <f>KOHILASKENTA!AV71</f>
        <v>0</v>
      </c>
      <c r="S246" s="361">
        <f>KOHILASKENTA!AW71</f>
        <v>0</v>
      </c>
      <c r="T246" s="361">
        <f>KOHILASKENTA!AX71</f>
        <v>0</v>
      </c>
      <c r="U246" s="361">
        <f>KOHILASKENTA!AY71</f>
        <v>0</v>
      </c>
      <c r="V246" s="361">
        <f>KOHILASKENTA!AZ71</f>
        <v>0</v>
      </c>
      <c r="W246" s="361">
        <f>KOHILASKENTA!BA71</f>
        <v>0</v>
      </c>
      <c r="X246" s="223"/>
      <c r="Y246" s="223"/>
      <c r="Z246" s="223"/>
      <c r="AA246" s="223"/>
    </row>
    <row r="247" spans="1:27">
      <c r="A247" s="360">
        <f t="shared" si="6"/>
        <v>5</v>
      </c>
      <c r="B247" s="361">
        <f>KOHILASKENTA!AF72</f>
        <v>0</v>
      </c>
      <c r="C247" s="361">
        <f>KOHILASKENTA!AG72</f>
        <v>0</v>
      </c>
      <c r="D247" s="361">
        <f>KOHILASKENTA!AH72</f>
        <v>0</v>
      </c>
      <c r="E247" s="361">
        <f>KOHILASKENTA!AI72</f>
        <v>0</v>
      </c>
      <c r="F247" s="361">
        <f>KOHILASKENTA!AJ72</f>
        <v>0</v>
      </c>
      <c r="G247" s="361">
        <f>KOHILASKENTA!AK72</f>
        <v>0</v>
      </c>
      <c r="H247" s="361">
        <f>KOHILASKENTA!AL72</f>
        <v>0</v>
      </c>
      <c r="I247" s="361">
        <f>KOHILASKENTA!AM72</f>
        <v>0</v>
      </c>
      <c r="J247" s="361">
        <f>KOHILASKENTA!AN72</f>
        <v>0</v>
      </c>
      <c r="K247" s="361">
        <f>KOHILASKENTA!AO72</f>
        <v>0</v>
      </c>
      <c r="L247" s="361">
        <f>KOHILASKENTA!AP72</f>
        <v>0</v>
      </c>
      <c r="M247" s="361">
        <f>KOHILASKENTA!AQ72</f>
        <v>0</v>
      </c>
      <c r="N247" s="361">
        <f>KOHILASKENTA!AR72</f>
        <v>0</v>
      </c>
      <c r="O247" s="361">
        <f>KOHILASKENTA!AS72</f>
        <v>0</v>
      </c>
      <c r="P247" s="361">
        <f>KOHILASKENTA!AT72</f>
        <v>0</v>
      </c>
      <c r="Q247" s="361">
        <f>KOHILASKENTA!AU72</f>
        <v>0</v>
      </c>
      <c r="R247" s="361">
        <f>KOHILASKENTA!AV72</f>
        <v>0</v>
      </c>
      <c r="S247" s="361">
        <f>KOHILASKENTA!AW72</f>
        <v>0</v>
      </c>
      <c r="T247" s="361">
        <f>KOHILASKENTA!AX72</f>
        <v>0</v>
      </c>
      <c r="U247" s="361">
        <f>KOHILASKENTA!AY72</f>
        <v>0</v>
      </c>
      <c r="V247" s="361">
        <f>KOHILASKENTA!AZ72</f>
        <v>0</v>
      </c>
      <c r="W247" s="361">
        <f>KOHILASKENTA!BA72</f>
        <v>0</v>
      </c>
      <c r="X247" s="223"/>
      <c r="Y247" s="223"/>
      <c r="Z247" s="223"/>
      <c r="AA247" s="223"/>
    </row>
    <row r="248" spans="1:27">
      <c r="A248" s="360">
        <f t="shared" si="6"/>
        <v>6</v>
      </c>
      <c r="B248" s="361">
        <f>KOHILASKENTA!AF73</f>
        <v>0</v>
      </c>
      <c r="C248" s="361">
        <f>KOHILASKENTA!AG73</f>
        <v>0</v>
      </c>
      <c r="D248" s="361">
        <f>KOHILASKENTA!AH73</f>
        <v>0</v>
      </c>
      <c r="E248" s="361">
        <f>KOHILASKENTA!AI73</f>
        <v>0</v>
      </c>
      <c r="F248" s="361">
        <f>KOHILASKENTA!AJ73</f>
        <v>0</v>
      </c>
      <c r="G248" s="361">
        <f>KOHILASKENTA!AK73</f>
        <v>0</v>
      </c>
      <c r="H248" s="361">
        <f>KOHILASKENTA!AL73</f>
        <v>0</v>
      </c>
      <c r="I248" s="361">
        <f>KOHILASKENTA!AM73</f>
        <v>0</v>
      </c>
      <c r="J248" s="361">
        <f>KOHILASKENTA!AN73</f>
        <v>0</v>
      </c>
      <c r="K248" s="361">
        <f>KOHILASKENTA!AO73</f>
        <v>0</v>
      </c>
      <c r="L248" s="361">
        <f>KOHILASKENTA!AP73</f>
        <v>0</v>
      </c>
      <c r="M248" s="361">
        <f>KOHILASKENTA!AQ73</f>
        <v>0</v>
      </c>
      <c r="N248" s="361">
        <f>KOHILASKENTA!AR73</f>
        <v>0</v>
      </c>
      <c r="O248" s="361">
        <f>KOHILASKENTA!AS73</f>
        <v>0</v>
      </c>
      <c r="P248" s="361">
        <f>KOHILASKENTA!AT73</f>
        <v>0</v>
      </c>
      <c r="Q248" s="361">
        <f>KOHILASKENTA!AU73</f>
        <v>0</v>
      </c>
      <c r="R248" s="361">
        <f>KOHILASKENTA!AV73</f>
        <v>0</v>
      </c>
      <c r="S248" s="361">
        <f>KOHILASKENTA!AW73</f>
        <v>0</v>
      </c>
      <c r="T248" s="361">
        <f>KOHILASKENTA!AX73</f>
        <v>0</v>
      </c>
      <c r="U248" s="361">
        <f>KOHILASKENTA!AY73</f>
        <v>0</v>
      </c>
      <c r="V248" s="361">
        <f>KOHILASKENTA!AZ73</f>
        <v>0</v>
      </c>
      <c r="W248" s="361">
        <f>KOHILASKENTA!BA73</f>
        <v>0</v>
      </c>
      <c r="X248" s="223"/>
      <c r="Y248" s="223"/>
      <c r="Z248" s="223"/>
      <c r="AA248" s="223"/>
    </row>
    <row r="249" spans="1:27">
      <c r="A249" s="360">
        <f t="shared" si="6"/>
        <v>7</v>
      </c>
      <c r="B249" s="361">
        <f>KOHILASKENTA!AF74</f>
        <v>0</v>
      </c>
      <c r="C249" s="361">
        <f>KOHILASKENTA!AG74</f>
        <v>0</v>
      </c>
      <c r="D249" s="361">
        <f>KOHILASKENTA!AH74</f>
        <v>0</v>
      </c>
      <c r="E249" s="361">
        <f>KOHILASKENTA!AI74</f>
        <v>0</v>
      </c>
      <c r="F249" s="361">
        <f>KOHILASKENTA!AJ74</f>
        <v>0</v>
      </c>
      <c r="G249" s="361">
        <f>KOHILASKENTA!AK74</f>
        <v>0</v>
      </c>
      <c r="H249" s="361">
        <f>KOHILASKENTA!AL74</f>
        <v>0</v>
      </c>
      <c r="I249" s="361">
        <f>KOHILASKENTA!AM74</f>
        <v>0</v>
      </c>
      <c r="J249" s="361">
        <f>KOHILASKENTA!AN74</f>
        <v>0</v>
      </c>
      <c r="K249" s="361">
        <f>KOHILASKENTA!AO74</f>
        <v>0</v>
      </c>
      <c r="L249" s="361">
        <f>KOHILASKENTA!AP74</f>
        <v>0</v>
      </c>
      <c r="M249" s="361">
        <f>KOHILASKENTA!AQ74</f>
        <v>0</v>
      </c>
      <c r="N249" s="361">
        <f>KOHILASKENTA!AR74</f>
        <v>0</v>
      </c>
      <c r="O249" s="361">
        <f>KOHILASKENTA!AS74</f>
        <v>0</v>
      </c>
      <c r="P249" s="361">
        <f>KOHILASKENTA!AT74</f>
        <v>0</v>
      </c>
      <c r="Q249" s="361">
        <f>KOHILASKENTA!AU74</f>
        <v>0</v>
      </c>
      <c r="R249" s="361">
        <f>KOHILASKENTA!AV74</f>
        <v>0</v>
      </c>
      <c r="S249" s="361">
        <f>KOHILASKENTA!AW74</f>
        <v>0</v>
      </c>
      <c r="T249" s="361">
        <f>KOHILASKENTA!AX74</f>
        <v>0</v>
      </c>
      <c r="U249" s="361">
        <f>KOHILASKENTA!AY74</f>
        <v>0</v>
      </c>
      <c r="V249" s="361">
        <f>KOHILASKENTA!AZ74</f>
        <v>0</v>
      </c>
      <c r="W249" s="361">
        <f>KOHILASKENTA!BA74</f>
        <v>0</v>
      </c>
      <c r="X249" s="223"/>
      <c r="Y249" s="223"/>
      <c r="Z249" s="223"/>
      <c r="AA249" s="223"/>
    </row>
    <row r="250" spans="1:27">
      <c r="A250" s="360">
        <f t="shared" si="6"/>
        <v>8</v>
      </c>
      <c r="B250" s="361">
        <f>KOHILASKENTA!AF75</f>
        <v>0</v>
      </c>
      <c r="C250" s="361">
        <f>KOHILASKENTA!AG75</f>
        <v>0</v>
      </c>
      <c r="D250" s="361">
        <f>KOHILASKENTA!AH75</f>
        <v>0</v>
      </c>
      <c r="E250" s="361">
        <f>KOHILASKENTA!AI75</f>
        <v>0</v>
      </c>
      <c r="F250" s="361">
        <f>KOHILASKENTA!AJ75</f>
        <v>0</v>
      </c>
      <c r="G250" s="361">
        <f>KOHILASKENTA!AK75</f>
        <v>0</v>
      </c>
      <c r="H250" s="361">
        <f>KOHILASKENTA!AL75</f>
        <v>0</v>
      </c>
      <c r="I250" s="361">
        <f>KOHILASKENTA!AM75</f>
        <v>0</v>
      </c>
      <c r="J250" s="361">
        <f>KOHILASKENTA!AN75</f>
        <v>0</v>
      </c>
      <c r="K250" s="361">
        <f>KOHILASKENTA!AO75</f>
        <v>0</v>
      </c>
      <c r="L250" s="361">
        <f>KOHILASKENTA!AP75</f>
        <v>0</v>
      </c>
      <c r="M250" s="361">
        <f>KOHILASKENTA!AQ75</f>
        <v>0</v>
      </c>
      <c r="N250" s="361">
        <f>KOHILASKENTA!AR75</f>
        <v>0</v>
      </c>
      <c r="O250" s="361">
        <f>KOHILASKENTA!AS75</f>
        <v>0</v>
      </c>
      <c r="P250" s="361">
        <f>KOHILASKENTA!AT75</f>
        <v>0</v>
      </c>
      <c r="Q250" s="361">
        <f>KOHILASKENTA!AU75</f>
        <v>0</v>
      </c>
      <c r="R250" s="361">
        <f>KOHILASKENTA!AV75</f>
        <v>0</v>
      </c>
      <c r="S250" s="361">
        <f>KOHILASKENTA!AW75</f>
        <v>0</v>
      </c>
      <c r="T250" s="361">
        <f>KOHILASKENTA!AX75</f>
        <v>0</v>
      </c>
      <c r="U250" s="361">
        <f>KOHILASKENTA!AY75</f>
        <v>0</v>
      </c>
      <c r="V250" s="361">
        <f>KOHILASKENTA!AZ75</f>
        <v>0</v>
      </c>
      <c r="W250" s="361">
        <f>KOHILASKENTA!BA75</f>
        <v>0</v>
      </c>
      <c r="X250" s="223"/>
      <c r="Y250" s="223"/>
      <c r="Z250" s="223"/>
      <c r="AA250" s="223"/>
    </row>
    <row r="251" spans="1:27">
      <c r="A251" s="360">
        <f t="shared" si="6"/>
        <v>9</v>
      </c>
      <c r="B251" s="361">
        <f>KOHILASKENTA!AF76</f>
        <v>0</v>
      </c>
      <c r="C251" s="361">
        <f>KOHILASKENTA!AG76</f>
        <v>0</v>
      </c>
      <c r="D251" s="361">
        <f>KOHILASKENTA!AH76</f>
        <v>0</v>
      </c>
      <c r="E251" s="361">
        <f>KOHILASKENTA!AI76</f>
        <v>0</v>
      </c>
      <c r="F251" s="361">
        <f>KOHILASKENTA!AJ76</f>
        <v>0</v>
      </c>
      <c r="G251" s="361">
        <f>KOHILASKENTA!AK76</f>
        <v>0</v>
      </c>
      <c r="H251" s="361">
        <f>KOHILASKENTA!AL76</f>
        <v>0</v>
      </c>
      <c r="I251" s="361">
        <f>KOHILASKENTA!AM76</f>
        <v>0</v>
      </c>
      <c r="J251" s="361">
        <f>KOHILASKENTA!AN76</f>
        <v>0</v>
      </c>
      <c r="K251" s="361">
        <f>KOHILASKENTA!AO76</f>
        <v>0</v>
      </c>
      <c r="L251" s="361">
        <f>KOHILASKENTA!AP76</f>
        <v>0</v>
      </c>
      <c r="M251" s="361">
        <f>KOHILASKENTA!AQ76</f>
        <v>0</v>
      </c>
      <c r="N251" s="361">
        <f>KOHILASKENTA!AR76</f>
        <v>0</v>
      </c>
      <c r="O251" s="361">
        <f>KOHILASKENTA!AS76</f>
        <v>0</v>
      </c>
      <c r="P251" s="361">
        <f>KOHILASKENTA!AT76</f>
        <v>0</v>
      </c>
      <c r="Q251" s="361">
        <f>KOHILASKENTA!AU76</f>
        <v>0</v>
      </c>
      <c r="R251" s="361">
        <f>KOHILASKENTA!AV76</f>
        <v>0</v>
      </c>
      <c r="S251" s="361">
        <f>KOHILASKENTA!AW76</f>
        <v>0</v>
      </c>
      <c r="T251" s="361">
        <f>KOHILASKENTA!AX76</f>
        <v>0</v>
      </c>
      <c r="U251" s="361">
        <f>KOHILASKENTA!AY76</f>
        <v>0</v>
      </c>
      <c r="V251" s="361">
        <f>KOHILASKENTA!AZ76</f>
        <v>0</v>
      </c>
      <c r="W251" s="361">
        <f>KOHILASKENTA!BA76</f>
        <v>0</v>
      </c>
      <c r="X251" s="223"/>
      <c r="Y251" s="223"/>
      <c r="Z251" s="223"/>
      <c r="AA251" s="223"/>
    </row>
    <row r="252" spans="1:27">
      <c r="A252" s="201"/>
    </row>
    <row r="253" spans="1:27">
      <c r="A253" s="201"/>
    </row>
  </sheetData>
  <mergeCells count="3">
    <mergeCell ref="C179:D179"/>
    <mergeCell ref="E179:G179"/>
    <mergeCell ref="H179:I179"/>
  </mergeCells>
  <pageMargins left="0.25" right="0.25" top="0.75" bottom="0.75" header="0.3" footer="0.3"/>
  <pageSetup orientation="landscape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T35"/>
  <sheetViews>
    <sheetView workbookViewId="0">
      <selection activeCell="O16" sqref="O16"/>
    </sheetView>
  </sheetViews>
  <sheetFormatPr baseColWidth="10" defaultColWidth="9.140625" defaultRowHeight="12.75"/>
  <sheetData>
    <row r="1" spans="1:20">
      <c r="E1" s="5"/>
      <c r="F1" s="5"/>
    </row>
    <row r="4" spans="1:20">
      <c r="E4" s="54"/>
    </row>
    <row r="5" spans="1:20">
      <c r="J5" s="5"/>
      <c r="L5" s="6"/>
    </row>
    <row r="7" spans="1:20">
      <c r="C7" s="54"/>
    </row>
    <row r="8" spans="1:20">
      <c r="I8" s="54"/>
    </row>
    <row r="9" spans="1:20">
      <c r="A9" s="5"/>
    </row>
    <row r="11" spans="1:20">
      <c r="C11" s="54"/>
      <c r="N11" s="118"/>
      <c r="O11" s="118"/>
      <c r="P11" s="118"/>
    </row>
    <row r="14" spans="1:20">
      <c r="G14" s="119"/>
      <c r="L14" s="6"/>
    </row>
    <row r="15" spans="1:20">
      <c r="D15" s="125"/>
      <c r="E15" s="70"/>
      <c r="F15" s="17"/>
      <c r="G15" s="17"/>
      <c r="H15" s="17"/>
      <c r="I15" s="17"/>
      <c r="J15" s="45"/>
      <c r="L15" s="120"/>
    </row>
    <row r="16" spans="1:20">
      <c r="C16" s="54"/>
      <c r="D16" s="125"/>
      <c r="E16" s="70"/>
      <c r="F16" s="17"/>
      <c r="G16" s="17"/>
      <c r="H16" s="17"/>
      <c r="I16" s="17"/>
      <c r="J16" s="241" t="s">
        <v>555</v>
      </c>
      <c r="S16" s="128"/>
      <c r="T16" s="17"/>
    </row>
    <row r="17" spans="1:20">
      <c r="C17" s="54"/>
      <c r="D17" s="125"/>
      <c r="E17" s="70"/>
      <c r="F17" s="70"/>
      <c r="G17" s="126"/>
      <c r="H17" s="70"/>
      <c r="I17" s="127"/>
      <c r="J17" s="70"/>
      <c r="L17" s="5"/>
      <c r="S17" s="129"/>
      <c r="T17" s="130"/>
    </row>
    <row r="18" spans="1:20">
      <c r="D18" s="70"/>
      <c r="E18" s="70"/>
      <c r="F18" s="70"/>
      <c r="G18" s="122"/>
      <c r="H18" s="123"/>
      <c r="I18" s="124"/>
      <c r="J18" s="70"/>
    </row>
    <row r="19" spans="1:20">
      <c r="D19" s="70"/>
      <c r="E19" s="70"/>
      <c r="F19" s="70"/>
      <c r="G19" s="122"/>
      <c r="H19" s="123"/>
      <c r="I19" s="124"/>
      <c r="J19" s="70"/>
      <c r="O19" s="117"/>
      <c r="Q19" s="12"/>
      <c r="R19" s="12"/>
      <c r="S19" s="12"/>
      <c r="T19" s="12"/>
    </row>
    <row r="20" spans="1:20">
      <c r="B20" s="117"/>
      <c r="I20" s="7"/>
      <c r="M20" s="54"/>
      <c r="N20" s="54"/>
      <c r="R20" s="121"/>
    </row>
    <row r="21" spans="1:20">
      <c r="N21" s="7"/>
      <c r="O21" s="7"/>
      <c r="P21" s="7"/>
      <c r="Q21" s="7"/>
      <c r="R21" s="121"/>
    </row>
    <row r="22" spans="1:20" ht="13.5" thickBot="1">
      <c r="M22" s="54"/>
    </row>
    <row r="23" spans="1:20">
      <c r="A23" s="239" t="s">
        <v>556</v>
      </c>
      <c r="B23" s="240" t="s">
        <v>557</v>
      </c>
      <c r="C23" s="138"/>
      <c r="D23" s="138"/>
      <c r="E23" s="138"/>
      <c r="F23" s="138"/>
      <c r="G23" s="138"/>
      <c r="H23" s="138"/>
      <c r="I23" s="140"/>
    </row>
    <row r="24" spans="1:20">
      <c r="A24" s="17"/>
      <c r="B24" s="17"/>
      <c r="C24" s="17"/>
      <c r="D24" s="17"/>
      <c r="E24" s="17"/>
      <c r="F24" s="17"/>
      <c r="G24" s="17"/>
      <c r="H24" s="17"/>
      <c r="I24" s="34"/>
    </row>
    <row r="25" spans="1:20">
      <c r="A25" s="148" t="s">
        <v>256</v>
      </c>
      <c r="B25" s="148" t="s">
        <v>258</v>
      </c>
      <c r="C25" s="148" t="s">
        <v>260</v>
      </c>
      <c r="D25" s="148"/>
      <c r="E25" s="148"/>
      <c r="F25" s="398" t="s">
        <v>263</v>
      </c>
      <c r="G25" s="398"/>
      <c r="H25" s="148" t="s">
        <v>264</v>
      </c>
      <c r="I25" s="173" t="s">
        <v>267</v>
      </c>
    </row>
    <row r="26" spans="1:20">
      <c r="A26" s="148" t="s">
        <v>257</v>
      </c>
      <c r="B26" s="148" t="s">
        <v>259</v>
      </c>
      <c r="C26" s="148" t="s">
        <v>259</v>
      </c>
      <c r="D26" s="148" t="s">
        <v>261</v>
      </c>
      <c r="E26" s="148" t="s">
        <v>262</v>
      </c>
      <c r="F26" s="148" t="s">
        <v>156</v>
      </c>
      <c r="G26" s="148" t="s">
        <v>157</v>
      </c>
      <c r="H26" s="148" t="s">
        <v>265</v>
      </c>
      <c r="I26" s="173" t="s">
        <v>266</v>
      </c>
    </row>
    <row r="27" spans="1:20">
      <c r="A27" s="148">
        <v>1</v>
      </c>
      <c r="B27" s="174">
        <v>90</v>
      </c>
      <c r="C27" s="174"/>
      <c r="D27" s="174">
        <v>1740</v>
      </c>
      <c r="E27" s="174">
        <v>1600</v>
      </c>
      <c r="F27" s="174">
        <v>3</v>
      </c>
      <c r="G27" s="174"/>
      <c r="H27" s="174">
        <v>90</v>
      </c>
      <c r="I27" s="141"/>
    </row>
    <row r="28" spans="1:20">
      <c r="A28" s="148">
        <v>2</v>
      </c>
      <c r="B28" s="174"/>
      <c r="C28" s="174"/>
      <c r="D28" s="174">
        <v>1970</v>
      </c>
      <c r="E28" s="174">
        <v>1600</v>
      </c>
      <c r="F28" s="174">
        <v>3</v>
      </c>
      <c r="G28" s="174"/>
      <c r="H28" s="174">
        <v>135</v>
      </c>
      <c r="I28" s="141"/>
    </row>
    <row r="29" spans="1:20">
      <c r="A29" s="148">
        <v>3</v>
      </c>
      <c r="B29" s="174"/>
      <c r="C29" s="174"/>
      <c r="D29" s="174">
        <v>1390</v>
      </c>
      <c r="E29" s="174">
        <v>1600</v>
      </c>
      <c r="F29" s="174">
        <v>2</v>
      </c>
      <c r="G29" s="174"/>
      <c r="H29" s="174">
        <v>135</v>
      </c>
      <c r="I29" s="142"/>
    </row>
    <row r="30" spans="1:20">
      <c r="A30" s="148">
        <v>4</v>
      </c>
      <c r="B30" s="174"/>
      <c r="C30" s="174"/>
      <c r="D30" s="174">
        <v>770</v>
      </c>
      <c r="E30" s="174">
        <v>1600</v>
      </c>
      <c r="F30" s="174">
        <v>1</v>
      </c>
      <c r="G30" s="174"/>
      <c r="H30" s="174">
        <v>270</v>
      </c>
      <c r="I30" s="142"/>
    </row>
    <row r="31" spans="1:20">
      <c r="A31" s="148">
        <v>5</v>
      </c>
      <c r="B31" s="174"/>
      <c r="C31" s="174">
        <v>90</v>
      </c>
      <c r="D31" s="174">
        <v>600</v>
      </c>
      <c r="E31" s="174">
        <v>1600</v>
      </c>
      <c r="F31" s="174"/>
      <c r="G31" s="174">
        <v>1</v>
      </c>
      <c r="H31" s="174"/>
      <c r="I31" s="141"/>
    </row>
    <row r="32" spans="1:20">
      <c r="A32" s="148">
        <v>6</v>
      </c>
      <c r="B32" s="174"/>
      <c r="C32" s="174"/>
      <c r="D32" s="174"/>
      <c r="E32" s="174"/>
      <c r="F32" s="174"/>
      <c r="G32" s="174"/>
      <c r="H32" s="174"/>
      <c r="I32" s="142"/>
    </row>
    <row r="33" spans="1:9">
      <c r="A33" s="148">
        <v>7</v>
      </c>
      <c r="B33" s="174"/>
      <c r="C33" s="174"/>
      <c r="D33" s="174"/>
      <c r="E33" s="174"/>
      <c r="F33" s="174"/>
      <c r="G33" s="174"/>
      <c r="H33" s="174"/>
      <c r="I33" s="142"/>
    </row>
    <row r="34" spans="1:9">
      <c r="A34" s="148">
        <v>8</v>
      </c>
      <c r="B34" s="174"/>
      <c r="C34" s="174"/>
      <c r="D34" s="174"/>
      <c r="E34" s="174"/>
      <c r="F34" s="174"/>
      <c r="G34" s="174"/>
      <c r="H34" s="174"/>
      <c r="I34" s="142"/>
    </row>
    <row r="35" spans="1:9" ht="13.5" thickBot="1">
      <c r="A35" s="175">
        <v>9</v>
      </c>
      <c r="B35" s="176"/>
      <c r="C35" s="176"/>
      <c r="D35" s="176"/>
      <c r="E35" s="176"/>
      <c r="F35" s="176"/>
      <c r="G35" s="176"/>
      <c r="H35" s="176"/>
      <c r="I35" s="143"/>
    </row>
  </sheetData>
  <mergeCells count="1">
    <mergeCell ref="F25:G25"/>
  </mergeCells>
  <conditionalFormatting sqref="A24:A35 B23:I35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Measures</vt:lpstr>
      <vt:lpstr>KOHILASKENTA</vt:lpstr>
      <vt:lpstr>Manufacturing</vt:lpstr>
      <vt:lpstr>Example</vt:lpstr>
      <vt:lpstr>Measures!Área_de_impresión</vt:lpstr>
    </vt:vector>
  </TitlesOfParts>
  <Company>Lumon Oy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Lumon Oy</dc:creator>
  <cp:lastModifiedBy>Alberto</cp:lastModifiedBy>
  <cp:lastPrinted>2015-04-23T13:45:05Z</cp:lastPrinted>
  <dcterms:created xsi:type="dcterms:W3CDTF">1998-09-16T11:30:28Z</dcterms:created>
  <dcterms:modified xsi:type="dcterms:W3CDTF">2017-06-22T07:39:57Z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3deb37df-1db9-4a52-9341-a32bf7851d3f</vt:lpwstr>
  </property>
</Properties>
</file>