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/>
  <mc:AlternateContent xmlns:mc="http://schemas.openxmlformats.org/markup-compatibility/2006">
    <mc:Choice Requires="x15">
      <x15ac:absPath xmlns:x15ac="http://schemas.microsoft.com/office/spreadsheetml/2010/11/ac" url="G:\astro\"/>
    </mc:Choice>
  </mc:AlternateContent>
  <bookViews>
    <workbookView xWindow="2940" yWindow="3105" windowWidth="19965" windowHeight="7425"/>
  </bookViews>
  <sheets>
    <sheet name="Dasha Duration" sheetId="2" r:id="rId1"/>
    <sheet name="Dasha" sheetId="1" r:id="rId2"/>
    <sheet name="Basic Data" sheetId="3" r:id="rId3"/>
    <sheet name="Sign Table" sheetId="4" r:id="rId4"/>
    <sheet name="vinsottari" sheetId="5" r:id="rId5"/>
    <sheet name="Yogini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2" l="1"/>
  <c r="G2" i="3" s="1"/>
  <c r="H4" i="3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/>
  <c r="E28" i="1"/>
  <c r="F28" i="1" s="1"/>
  <c r="E4" i="1"/>
  <c r="F4" i="1" s="1"/>
  <c r="E13" i="1"/>
  <c r="F13" i="1" s="1"/>
  <c r="E8" i="1"/>
  <c r="F8" i="1" s="1"/>
  <c r="E2" i="1"/>
  <c r="F2" i="1" s="1"/>
  <c r="E11" i="1"/>
  <c r="F11" i="1"/>
  <c r="E20" i="1"/>
  <c r="F20" i="1" s="1"/>
  <c r="E6" i="1"/>
  <c r="F6" i="1" s="1"/>
  <c r="E10" i="1"/>
  <c r="F10" i="1" s="1"/>
  <c r="E9" i="1"/>
  <c r="F9" i="1" s="1"/>
  <c r="E19" i="1"/>
  <c r="F19" i="1"/>
  <c r="E5" i="1"/>
  <c r="F5" i="1" s="1"/>
  <c r="H5" i="1" s="1"/>
  <c r="E7" i="1"/>
  <c r="F7" i="1" s="1"/>
  <c r="U31" i="2"/>
  <c r="E3" i="1"/>
  <c r="F3" i="1" s="1"/>
  <c r="E12" i="1"/>
  <c r="F12" i="1"/>
  <c r="H12" i="1" s="1"/>
  <c r="E21" i="1"/>
  <c r="F21" i="1" s="1"/>
  <c r="A39" i="3"/>
  <c r="C39" i="3"/>
  <c r="A40" i="3"/>
  <c r="A38" i="3"/>
  <c r="C38" i="3" s="1"/>
  <c r="E35" i="1"/>
  <c r="F35" i="1" s="1"/>
  <c r="E34" i="1"/>
  <c r="F34" i="1"/>
  <c r="E33" i="1"/>
  <c r="F33" i="1" s="1"/>
  <c r="E32" i="1"/>
  <c r="F32" i="1" s="1"/>
  <c r="E31" i="1"/>
  <c r="F31" i="1" s="1"/>
  <c r="E30" i="1"/>
  <c r="F30" i="1"/>
  <c r="E29" i="1"/>
  <c r="F29" i="1"/>
  <c r="K63" i="2"/>
  <c r="E63" i="2" s="1"/>
  <c r="K47" i="2"/>
  <c r="E47" i="2" s="1"/>
  <c r="E14" i="1"/>
  <c r="F14" i="1" s="1"/>
  <c r="E15" i="1"/>
  <c r="F15" i="1" s="1"/>
  <c r="E16" i="1"/>
  <c r="F16" i="1" s="1"/>
  <c r="E17" i="1"/>
  <c r="F17" i="1" s="1"/>
  <c r="E18" i="1"/>
  <c r="F18" i="1" s="1"/>
  <c r="H29" i="1" l="1"/>
  <c r="H2" i="1"/>
  <c r="H9" i="1"/>
  <c r="H25" i="1"/>
  <c r="H22" i="1"/>
  <c r="I4" i="3"/>
  <c r="H5" i="3"/>
  <c r="K39" i="2"/>
  <c r="K15" i="2"/>
  <c r="M4" i="3"/>
  <c r="M3" i="3" s="1"/>
  <c r="M2" i="3" s="1"/>
  <c r="H19" i="1"/>
  <c r="H16" i="1"/>
  <c r="H36" i="1"/>
  <c r="H32" i="1"/>
  <c r="F2" i="5"/>
  <c r="E36" i="1"/>
  <c r="F36" i="1" s="1"/>
  <c r="F47" i="2"/>
  <c r="G47" i="2" s="1"/>
  <c r="H47" i="2" s="1"/>
  <c r="F2" i="6"/>
  <c r="F63" i="2"/>
  <c r="K38" i="2"/>
  <c r="I3" i="3" l="1"/>
  <c r="I2" i="3" s="1"/>
  <c r="I4" i="1"/>
  <c r="J4" i="3"/>
  <c r="G63" i="2"/>
  <c r="H63" i="2" s="1"/>
  <c r="I5" i="3"/>
  <c r="K16" i="2"/>
  <c r="M5" i="3"/>
  <c r="E15" i="2"/>
  <c r="F15" i="2" s="1"/>
  <c r="G15" i="2" s="1"/>
  <c r="I20" i="2"/>
  <c r="G20" i="2" s="1"/>
  <c r="K40" i="2"/>
  <c r="K41" i="2" s="1"/>
  <c r="G42" i="2" s="1"/>
  <c r="E16" i="2" l="1"/>
  <c r="F16" i="2" s="1"/>
  <c r="J5" i="3"/>
  <c r="I5" i="1"/>
  <c r="G58" i="2"/>
  <c r="K4" i="1"/>
  <c r="J4" i="1"/>
  <c r="I8" i="1"/>
  <c r="I2" i="1"/>
  <c r="I3" i="1"/>
  <c r="L9" i="1" l="1"/>
  <c r="K27" i="2" s="1"/>
  <c r="J5" i="1"/>
  <c r="K5" i="1"/>
  <c r="G21" i="2" s="1"/>
  <c r="K24" i="2" s="1"/>
  <c r="K2" i="1"/>
  <c r="I6" i="1"/>
  <c r="J2" i="1"/>
  <c r="K2" i="3" s="1"/>
  <c r="L20" i="2"/>
  <c r="N5" i="3"/>
  <c r="G2" i="5"/>
  <c r="H2" i="5" s="1"/>
  <c r="G2" i="6"/>
  <c r="H2" i="6" s="1"/>
  <c r="N4" i="3"/>
  <c r="J3" i="1"/>
  <c r="K3" i="3" s="1"/>
  <c r="I7" i="1"/>
  <c r="K3" i="1"/>
  <c r="G16" i="2"/>
  <c r="K4" i="3"/>
  <c r="K8" i="1" l="1"/>
  <c r="I2" i="5"/>
  <c r="E52" i="2"/>
  <c r="E53" i="2" s="1"/>
  <c r="E27" i="2"/>
  <c r="F27" i="2" s="1"/>
  <c r="I2" i="6"/>
  <c r="E68" i="2"/>
  <c r="E69" i="2" s="1"/>
  <c r="E24" i="2"/>
  <c r="E35" i="2"/>
  <c r="K5" i="3"/>
  <c r="K7" i="1"/>
  <c r="K6" i="1"/>
  <c r="E34" i="2"/>
  <c r="K9" i="1" l="1"/>
  <c r="K25" i="2" s="1"/>
  <c r="K26" i="2" s="1"/>
  <c r="K31" i="2" s="1"/>
  <c r="F24" i="2"/>
  <c r="G24" i="2" s="1"/>
  <c r="G59" i="2"/>
  <c r="K62" i="2" s="1"/>
  <c r="K65" i="2"/>
  <c r="G27" i="2"/>
  <c r="H27" i="2" s="1"/>
  <c r="K49" i="2"/>
  <c r="G43" i="2"/>
  <c r="K46" i="2" s="1"/>
  <c r="E26" i="2" l="1"/>
  <c r="F34" i="2" s="1"/>
  <c r="E25" i="2"/>
  <c r="F25" i="2" s="1"/>
  <c r="H24" i="2"/>
  <c r="E65" i="2"/>
  <c r="K66" i="2"/>
  <c r="L46" i="2"/>
  <c r="E46" i="2" s="1"/>
  <c r="E48" i="2" s="1"/>
  <c r="F52" i="2" s="1"/>
  <c r="K48" i="2"/>
  <c r="L62" i="2"/>
  <c r="E62" i="2" s="1"/>
  <c r="E64" i="2" s="1"/>
  <c r="F68" i="2" s="1"/>
  <c r="K64" i="2"/>
  <c r="K50" i="2"/>
  <c r="E49" i="2"/>
  <c r="F49" i="2" s="1"/>
  <c r="E31" i="2"/>
  <c r="F35" i="2" s="1"/>
  <c r="F26" i="2" l="1"/>
  <c r="G25" i="2"/>
  <c r="H25" i="2" s="1"/>
  <c r="M62" i="2"/>
  <c r="N62" i="2" s="1"/>
  <c r="O62" i="2" s="1"/>
  <c r="F62" i="2" s="1"/>
  <c r="F64" i="2" s="1"/>
  <c r="G68" i="2" s="1"/>
  <c r="M46" i="2"/>
  <c r="N46" i="2" s="1"/>
  <c r="O46" i="2" s="1"/>
  <c r="F46" i="2" s="1"/>
  <c r="F48" i="2" s="1"/>
  <c r="G52" i="2" s="1"/>
  <c r="L66" i="2"/>
  <c r="E66" i="2" s="1"/>
  <c r="F69" i="2" s="1"/>
  <c r="G49" i="2"/>
  <c r="H49" i="2" s="1"/>
  <c r="F65" i="2"/>
  <c r="G65" i="2" s="1"/>
  <c r="F31" i="2"/>
  <c r="G35" i="2" s="1"/>
  <c r="L50" i="2"/>
  <c r="E50" i="2" s="1"/>
  <c r="F53" i="2" s="1"/>
  <c r="G34" i="2" l="1"/>
  <c r="G26" i="2"/>
  <c r="P62" i="2"/>
  <c r="Q62" i="2" s="1"/>
  <c r="R62" i="2" s="1"/>
  <c r="G31" i="2"/>
  <c r="H35" i="2" s="1"/>
  <c r="M50" i="2"/>
  <c r="N50" i="2" s="1"/>
  <c r="M66" i="2"/>
  <c r="N66" i="2" s="1"/>
  <c r="P46" i="2"/>
  <c r="Q46" i="2" s="1"/>
  <c r="H65" i="2"/>
  <c r="H34" i="2" l="1"/>
  <c r="H26" i="2"/>
  <c r="I34" i="2" s="1"/>
  <c r="G62" i="2"/>
  <c r="G64" i="2" s="1"/>
  <c r="H68" i="2" s="1"/>
  <c r="S62" i="2"/>
  <c r="T62" i="2" s="1"/>
  <c r="H62" i="2" s="1"/>
  <c r="H64" i="2" s="1"/>
  <c r="I68" i="2" s="1"/>
  <c r="H31" i="2"/>
  <c r="I35" i="2" s="1"/>
  <c r="O50" i="2"/>
  <c r="F50" i="2" s="1"/>
  <c r="G53" i="2" s="1"/>
  <c r="R46" i="2"/>
  <c r="G46" i="2" s="1"/>
  <c r="G48" i="2" s="1"/>
  <c r="H52" i="2" s="1"/>
  <c r="O66" i="2"/>
  <c r="F66" i="2" s="1"/>
  <c r="G69" i="2" s="1"/>
  <c r="P66" i="2" l="1"/>
  <c r="Q66" i="2" s="1"/>
  <c r="R66" i="2" s="1"/>
  <c r="G66" i="2" s="1"/>
  <c r="H69" i="2" s="1"/>
  <c r="S46" i="2"/>
  <c r="T46" i="2" s="1"/>
  <c r="H46" i="2" s="1"/>
  <c r="H48" i="2" s="1"/>
  <c r="I52" i="2" s="1"/>
  <c r="P50" i="2"/>
  <c r="Q50" i="2" s="1"/>
  <c r="S66" i="2" l="1"/>
  <c r="T66" i="2" s="1"/>
  <c r="H66" i="2" s="1"/>
  <c r="I69" i="2" s="1"/>
  <c r="R50" i="2"/>
  <c r="G50" i="2" s="1"/>
  <c r="H53" i="2" s="1"/>
  <c r="S50" i="2" l="1"/>
  <c r="T50" i="2" s="1"/>
  <c r="H50" i="2" s="1"/>
  <c r="I53" i="2" s="1"/>
</calcChain>
</file>

<file path=xl/sharedStrings.xml><?xml version="1.0" encoding="utf-8"?>
<sst xmlns="http://schemas.openxmlformats.org/spreadsheetml/2006/main" count="327" uniqueCount="99">
  <si>
    <t>Nakshatra</t>
  </si>
  <si>
    <t>Year</t>
  </si>
  <si>
    <t>Month</t>
  </si>
  <si>
    <t>Rabi</t>
  </si>
  <si>
    <t>Chandra</t>
  </si>
  <si>
    <t>Mangal</t>
  </si>
  <si>
    <t>Budha</t>
  </si>
  <si>
    <t>Sani</t>
  </si>
  <si>
    <t>Brishapati</t>
  </si>
  <si>
    <t>Rahu</t>
  </si>
  <si>
    <t>Sukra</t>
  </si>
  <si>
    <t>Graha</t>
  </si>
  <si>
    <t>Longitude of Moon</t>
  </si>
  <si>
    <t>Sign</t>
  </si>
  <si>
    <t>Degree</t>
  </si>
  <si>
    <t>Minute</t>
  </si>
  <si>
    <t>Second</t>
  </si>
  <si>
    <t>Sign No</t>
  </si>
  <si>
    <t>Arise</t>
  </si>
  <si>
    <t>Taurus</t>
  </si>
  <si>
    <t>Gemini</t>
  </si>
  <si>
    <t>Cancer</t>
  </si>
  <si>
    <t>Leo</t>
  </si>
  <si>
    <t>Virgo</t>
  </si>
  <si>
    <t>Libra</t>
  </si>
  <si>
    <t>Sagi</t>
  </si>
  <si>
    <t>Aquarius</t>
  </si>
  <si>
    <t>Pisces</t>
  </si>
  <si>
    <t>Name</t>
  </si>
  <si>
    <t>Ashwini</t>
  </si>
  <si>
    <t>Bharni</t>
  </si>
  <si>
    <t>Kritika</t>
  </si>
  <si>
    <t>Rohini</t>
  </si>
  <si>
    <t>Mrigasira</t>
  </si>
  <si>
    <t>Aadra</t>
  </si>
  <si>
    <t>Purnabarsu</t>
  </si>
  <si>
    <t>Pushya</t>
  </si>
  <si>
    <t>Ashlesha</t>
  </si>
  <si>
    <t>Magha</t>
  </si>
  <si>
    <t>Utterphalguni</t>
  </si>
  <si>
    <t>Hasta</t>
  </si>
  <si>
    <t>Chitra</t>
  </si>
  <si>
    <t>Swati</t>
  </si>
  <si>
    <t>Bishakha</t>
  </si>
  <si>
    <t>Anuradha</t>
  </si>
  <si>
    <t>Jeyestha</t>
  </si>
  <si>
    <t>Mula</t>
  </si>
  <si>
    <t>Purbashara</t>
  </si>
  <si>
    <t>Uttershara</t>
  </si>
  <si>
    <t>Sarban</t>
  </si>
  <si>
    <t>Dhanistha</t>
  </si>
  <si>
    <t>Satbhisha</t>
  </si>
  <si>
    <t>Purbabhadrapada</t>
  </si>
  <si>
    <t>Utterbhadrapada</t>
  </si>
  <si>
    <t>Rebati</t>
  </si>
  <si>
    <t>Purbaphalguni</t>
  </si>
  <si>
    <t>Naksh.No.</t>
  </si>
  <si>
    <t>Moon Long</t>
  </si>
  <si>
    <t>B</t>
  </si>
  <si>
    <t>C</t>
  </si>
  <si>
    <t>A</t>
  </si>
  <si>
    <t>BC/A</t>
  </si>
  <si>
    <t>Day</t>
  </si>
  <si>
    <t>Pal</t>
  </si>
  <si>
    <t>Scorpion</t>
  </si>
  <si>
    <t>Capricon</t>
  </si>
  <si>
    <t>Months</t>
  </si>
  <si>
    <t>Dasha</t>
  </si>
  <si>
    <t>Balance</t>
  </si>
  <si>
    <t>Bhogya Dasa</t>
  </si>
  <si>
    <t>Bhukta Dasa</t>
  </si>
  <si>
    <t>Astottari Dasha Calculation (Kritikadi System)</t>
  </si>
  <si>
    <t>Enter the Longitude of the Moon</t>
  </si>
  <si>
    <t>Please do not change any value in this workbook</t>
  </si>
  <si>
    <t>Dr. Manichandra Sanoujam</t>
  </si>
  <si>
    <t>Naksh-no</t>
  </si>
  <si>
    <t>Brihaspati</t>
  </si>
  <si>
    <t>Ketu</t>
  </si>
  <si>
    <t>Moon longi</t>
  </si>
  <si>
    <t>Astottari</t>
  </si>
  <si>
    <t>vimsottari</t>
  </si>
  <si>
    <t>Time</t>
  </si>
  <si>
    <t>mn</t>
  </si>
  <si>
    <t>yr</t>
  </si>
  <si>
    <t>day</t>
  </si>
  <si>
    <t>Dand</t>
  </si>
  <si>
    <t>Ulka</t>
  </si>
  <si>
    <t>Sangkata</t>
  </si>
  <si>
    <t>Mangala</t>
  </si>
  <si>
    <t>Pingala</t>
  </si>
  <si>
    <t>Dhanya</t>
  </si>
  <si>
    <t>Bhramari</t>
  </si>
  <si>
    <t>Bhadrika</t>
  </si>
  <si>
    <t>Siddha</t>
  </si>
  <si>
    <t xml:space="preserve">    Dasha Calculation</t>
  </si>
  <si>
    <t xml:space="preserve">         Vinsottari Dasha</t>
  </si>
  <si>
    <t xml:space="preserve">          Yogini Dasha</t>
  </si>
  <si>
    <t xml:space="preserve">            Enter the value of Moon's Longitude</t>
  </si>
  <si>
    <t>Please do not change any value inside the red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</si>
</sst>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rgb="FF000090"/>
      <name val="Calibri"/>
      <family val="2"/>
      <scheme val="minor"/>
    </font>
    <font>
      <sz val="11"/>
      <color rgb="FF00009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88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4" fontId="5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4" fontId="7" fillId="0" borderId="0" xfId="0" applyNumberFormat="1" applyFont="1"/>
    <xf numFmtId="2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8" fillId="0" borderId="0" xfId="0" applyFont="1"/>
    <xf numFmtId="0" fontId="0" fillId="2" borderId="0" xfId="0" applyFill="1" applyAlignment="1">
      <alignment horizontal="center"/>
    </xf>
    <xf numFmtId="0" fontId="4" fillId="2" borderId="0" xfId="0" applyFont="1" applyFill="1"/>
    <xf numFmtId="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/>
    <xf numFmtId="4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4" fontId="8" fillId="4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1" fontId="1" fillId="2" borderId="3" xfId="0" applyNumberFormat="1" applyFont="1" applyFill="1" applyBorder="1" applyAlignment="1">
      <alignment horizontal="center"/>
    </xf>
    <xf numFmtId="0" fontId="13" fillId="0" borderId="0" xfId="0" applyFont="1"/>
    <xf numFmtId="0" fontId="0" fillId="5" borderId="6" xfId="0" applyFill="1" applyBorder="1"/>
    <xf numFmtId="3" fontId="11" fillId="5" borderId="6" xfId="0" applyNumberFormat="1" applyFont="1" applyFill="1" applyBorder="1"/>
    <xf numFmtId="1" fontId="9" fillId="5" borderId="6" xfId="0" applyNumberFormat="1" applyFont="1" applyFill="1" applyBorder="1" applyAlignment="1">
      <alignment horizontal="center"/>
    </xf>
    <xf numFmtId="1" fontId="9" fillId="5" borderId="7" xfId="0" applyNumberFormat="1" applyFont="1" applyFill="1" applyBorder="1" applyAlignment="1">
      <alignment horizontal="center"/>
    </xf>
    <xf numFmtId="0" fontId="0" fillId="5" borderId="9" xfId="0" applyFill="1" applyBorder="1"/>
    <xf numFmtId="3" fontId="11" fillId="5" borderId="9" xfId="0" applyNumberFormat="1" applyFont="1" applyFill="1" applyBorder="1"/>
    <xf numFmtId="1" fontId="9" fillId="5" borderId="9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0" fontId="1" fillId="5" borderId="5" xfId="0" applyFont="1" applyFill="1" applyBorder="1"/>
    <xf numFmtId="0" fontId="1" fillId="5" borderId="8" xfId="0" applyFont="1" applyFill="1" applyBorder="1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9" fillId="6" borderId="0" xfId="0" applyNumberFormat="1" applyFont="1" applyFill="1" applyBorder="1" applyAlignment="1">
      <alignment horizontal="center"/>
    </xf>
    <xf numFmtId="0" fontId="17" fillId="0" borderId="0" xfId="0" applyFont="1"/>
    <xf numFmtId="0" fontId="18" fillId="7" borderId="0" xfId="0" applyFont="1" applyFill="1"/>
    <xf numFmtId="0" fontId="19" fillId="7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8" borderId="0" xfId="0" applyNumberFormat="1" applyFill="1"/>
    <xf numFmtId="2" fontId="0" fillId="8" borderId="0" xfId="0" applyNumberFormat="1" applyFill="1"/>
    <xf numFmtId="0" fontId="0" fillId="6" borderId="0" xfId="0" applyFill="1"/>
    <xf numFmtId="0" fontId="14" fillId="6" borderId="0" xfId="0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0" fontId="6" fillId="6" borderId="0" xfId="0" applyFont="1" applyFill="1"/>
    <xf numFmtId="0" fontId="12" fillId="6" borderId="0" xfId="0" applyFont="1" applyFill="1"/>
    <xf numFmtId="0" fontId="10" fillId="6" borderId="0" xfId="0" applyFont="1" applyFill="1"/>
    <xf numFmtId="2" fontId="0" fillId="6" borderId="0" xfId="0" applyNumberFormat="1" applyFill="1"/>
    <xf numFmtId="4" fontId="0" fillId="6" borderId="0" xfId="0" applyNumberFormat="1" applyFill="1"/>
    <xf numFmtId="0" fontId="17" fillId="6" borderId="0" xfId="0" applyFont="1" applyFill="1"/>
    <xf numFmtId="0" fontId="1" fillId="6" borderId="0" xfId="0" applyFont="1" applyFill="1"/>
    <xf numFmtId="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2" fontId="6" fillId="6" borderId="0" xfId="0" applyNumberFormat="1" applyFont="1" applyFill="1" applyAlignment="1">
      <alignment horizontal="center"/>
    </xf>
    <xf numFmtId="2" fontId="8" fillId="6" borderId="0" xfId="0" applyNumberFormat="1" applyFont="1" applyFill="1"/>
    <xf numFmtId="2" fontId="8" fillId="6" borderId="0" xfId="0" applyNumberFormat="1" applyFont="1" applyFill="1" applyAlignment="1">
      <alignment horizontal="center"/>
    </xf>
    <xf numFmtId="1" fontId="8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20" fillId="0" borderId="0" xfId="0" applyFont="1"/>
    <xf numFmtId="0" fontId="21" fillId="0" borderId="0" xfId="0" applyFont="1"/>
    <xf numFmtId="2" fontId="21" fillId="0" borderId="0" xfId="0" applyNumberFormat="1" applyFont="1"/>
    <xf numFmtId="0" fontId="22" fillId="0" borderId="0" xfId="0" applyFont="1"/>
    <xf numFmtId="4" fontId="10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Light16"/>
  <colors>
    <mruColors>
      <color rgb="FF0000CC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0</xdr:row>
      <xdr:rowOff>28575</xdr:rowOff>
    </xdr:from>
    <xdr:to>
      <xdr:col>6</xdr:col>
      <xdr:colOff>133350</xdr:colOff>
      <xdr:row>7</xdr:row>
      <xdr:rowOff>171329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28575"/>
          <a:ext cx="981075" cy="147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U74"/>
  <sheetViews>
    <sheetView tabSelected="1" topLeftCell="A13" workbookViewId="0">
      <selection activeCell="J14" sqref="J14"/>
    </sheetView>
  </sheetViews>
  <sheetFormatPr defaultColWidth="8.85546875" defaultRowHeight="15" x14ac:dyDescent="0.25"/>
  <cols>
    <col min="1" max="2" width="9" customWidth="1"/>
    <col min="5" max="5" width="10" customWidth="1"/>
    <col min="7" max="7" width="8.85546875" style="17"/>
    <col min="9" max="10" width="8" style="1" customWidth="1"/>
    <col min="11" max="11" width="8.140625" customWidth="1"/>
    <col min="12" max="12" width="10.28515625" customWidth="1"/>
    <col min="13" max="16" width="8.85546875" customWidth="1"/>
  </cols>
  <sheetData>
    <row r="9" spans="3:11" ht="18.75" x14ac:dyDescent="0.3">
      <c r="E9" s="54" t="s">
        <v>94</v>
      </c>
    </row>
    <row r="10" spans="3:11" x14ac:dyDescent="0.25">
      <c r="E10" s="35" t="s">
        <v>74</v>
      </c>
    </row>
    <row r="11" spans="3:11" x14ac:dyDescent="0.25">
      <c r="E11" s="35"/>
    </row>
    <row r="12" spans="3:11" ht="18.75" x14ac:dyDescent="0.3">
      <c r="D12" s="84" t="s">
        <v>97</v>
      </c>
      <c r="E12" s="83"/>
      <c r="F12" s="84"/>
      <c r="G12" s="85"/>
    </row>
    <row r="13" spans="3:11" ht="15.75" thickBot="1" x14ac:dyDescent="0.3">
      <c r="F13" s="46" t="s">
        <v>13</v>
      </c>
      <c r="G13" s="46" t="s">
        <v>14</v>
      </c>
      <c r="H13" s="47" t="s">
        <v>15</v>
      </c>
      <c r="I13" s="46" t="s">
        <v>16</v>
      </c>
      <c r="J13" s="87" t="s">
        <v>14</v>
      </c>
    </row>
    <row r="14" spans="3:11" ht="15.75" thickBot="1" x14ac:dyDescent="0.3">
      <c r="C14" s="55" t="s">
        <v>12</v>
      </c>
      <c r="D14" s="56"/>
      <c r="F14" s="12">
        <v>0</v>
      </c>
      <c r="G14" s="13">
        <v>8</v>
      </c>
      <c r="H14" s="34">
        <v>45</v>
      </c>
      <c r="I14" s="14">
        <v>31</v>
      </c>
      <c r="J14" s="87">
        <f>F14*30+G14+H14/60+I14/3600</f>
        <v>8.7586111111111116</v>
      </c>
      <c r="K14" s="35" t="s">
        <v>72</v>
      </c>
    </row>
    <row r="15" spans="3:11" x14ac:dyDescent="0.25">
      <c r="E15">
        <f>TRUNC(K15/30)</f>
        <v>0</v>
      </c>
      <c r="F15" s="5">
        <f>TRUNC(K15-E15*30)</f>
        <v>13</v>
      </c>
      <c r="G15" s="48">
        <f>(K15-(E15*30+F15))*60</f>
        <v>20.000000000000036</v>
      </c>
      <c r="H15" s="4"/>
      <c r="I15" s="5"/>
      <c r="K15" s="1">
        <f>'Basic Data'!H4</f>
        <v>13.333333333333334</v>
      </c>
    </row>
    <row r="16" spans="3:11" x14ac:dyDescent="0.25">
      <c r="E16">
        <f>TRUNC(K16/30)</f>
        <v>0</v>
      </c>
      <c r="F16" s="5">
        <f>TRUNC(K16-E16*30)</f>
        <v>26</v>
      </c>
      <c r="G16" s="48">
        <f>(K16-(E16*30+F16))*60</f>
        <v>40.000000000000071</v>
      </c>
      <c r="H16" s="4"/>
      <c r="I16" s="5"/>
      <c r="K16" s="1">
        <f>'Basic Data'!H5</f>
        <v>26.666666666666668</v>
      </c>
    </row>
    <row r="17" spans="1:21" x14ac:dyDescent="0.25">
      <c r="F17" s="5"/>
      <c r="G17" s="48"/>
      <c r="H17" s="4"/>
      <c r="I17" s="5"/>
      <c r="K17" s="1"/>
    </row>
    <row r="18" spans="1:21" x14ac:dyDescent="0.25">
      <c r="A18" s="57"/>
      <c r="B18" s="57"/>
      <c r="C18" s="57"/>
      <c r="D18" s="57"/>
      <c r="E18" s="57"/>
      <c r="F18" s="60"/>
      <c r="G18" s="59"/>
      <c r="H18" s="58"/>
      <c r="I18" s="60"/>
      <c r="J18" s="61"/>
      <c r="K18" s="61"/>
      <c r="L18" s="57"/>
      <c r="M18" s="57"/>
      <c r="N18" s="57"/>
      <c r="O18" s="57"/>
      <c r="P18" s="57"/>
      <c r="Q18" s="57"/>
    </row>
    <row r="19" spans="1:21" x14ac:dyDescent="0.25">
      <c r="A19" s="57"/>
      <c r="B19" s="57"/>
      <c r="C19" s="57"/>
      <c r="D19" s="57"/>
      <c r="E19" s="57"/>
      <c r="F19" s="58"/>
      <c r="G19" s="59"/>
      <c r="H19" s="58"/>
      <c r="I19" s="60"/>
      <c r="J19" s="61"/>
      <c r="K19" s="57"/>
      <c r="L19" s="57"/>
      <c r="M19" s="57"/>
      <c r="N19" s="57"/>
      <c r="O19" s="57"/>
      <c r="P19" s="57"/>
      <c r="Q19" s="57"/>
    </row>
    <row r="20" spans="1:21" x14ac:dyDescent="0.25">
      <c r="A20" s="57"/>
      <c r="B20" s="57"/>
      <c r="D20" s="2" t="s">
        <v>58</v>
      </c>
      <c r="F20" s="5"/>
      <c r="G20" s="48">
        <f>I20*60</f>
        <v>-274.48333333333335</v>
      </c>
      <c r="H20" s="4"/>
      <c r="I20" s="5">
        <f>J14-K15</f>
        <v>-4.5747222222222224</v>
      </c>
      <c r="L20" t="str">
        <f>'Basic Data'!J5</f>
        <v>Bharni</v>
      </c>
      <c r="Q20" s="57"/>
    </row>
    <row r="21" spans="1:21" x14ac:dyDescent="0.25">
      <c r="A21" s="57"/>
      <c r="B21" s="57"/>
      <c r="D21" s="2" t="s">
        <v>59</v>
      </c>
      <c r="F21" s="4"/>
      <c r="G21" s="48">
        <f>Dasha!K5</f>
        <v>63</v>
      </c>
      <c r="H21" s="4"/>
      <c r="I21" s="5"/>
      <c r="Q21" s="57"/>
    </row>
    <row r="22" spans="1:21" x14ac:dyDescent="0.25">
      <c r="A22" s="57"/>
      <c r="B22" s="57"/>
      <c r="D22" t="s">
        <v>60</v>
      </c>
      <c r="F22" s="4"/>
      <c r="G22" s="48">
        <v>800</v>
      </c>
      <c r="H22" s="4"/>
      <c r="I22" s="5"/>
      <c r="Q22" s="57"/>
    </row>
    <row r="23" spans="1:21" x14ac:dyDescent="0.25">
      <c r="A23" s="57"/>
      <c r="B23" s="57"/>
      <c r="E23" s="15" t="s">
        <v>1</v>
      </c>
      <c r="F23" s="49" t="s">
        <v>2</v>
      </c>
      <c r="G23" s="50" t="s">
        <v>62</v>
      </c>
      <c r="H23" s="49" t="s">
        <v>63</v>
      </c>
      <c r="I23" s="5"/>
      <c r="Q23" s="57"/>
    </row>
    <row r="24" spans="1:21" x14ac:dyDescent="0.25">
      <c r="A24" s="57"/>
      <c r="B24" s="57"/>
      <c r="D24" t="s">
        <v>61</v>
      </c>
      <c r="E24" s="20">
        <f>TRUNC(K24/12)</f>
        <v>-1</v>
      </c>
      <c r="F24" s="51">
        <f>TRUNC(K24-E24*12)</f>
        <v>-9</v>
      </c>
      <c r="G24" s="52">
        <f>TRUNC((K24-(E24*12+F24))*30)</f>
        <v>-18</v>
      </c>
      <c r="H24" s="51">
        <f>(K24*30-(E24*360+F24*30+G24))*60</f>
        <v>-28.012499999997544</v>
      </c>
      <c r="I24" s="5"/>
      <c r="K24" s="17">
        <f>G20*G21/G22</f>
        <v>-21.615562499999999</v>
      </c>
      <c r="L24" t="s">
        <v>66</v>
      </c>
      <c r="Q24" s="57"/>
    </row>
    <row r="25" spans="1:21" x14ac:dyDescent="0.25">
      <c r="A25" s="57"/>
      <c r="B25" s="57"/>
      <c r="E25" s="20">
        <f>TRUNC(K25/12)</f>
        <v>15</v>
      </c>
      <c r="F25" s="51">
        <f>TRUNC(K25-E25*12)</f>
        <v>9</v>
      </c>
      <c r="G25" s="52">
        <f>TRUNC((K25-(E25*12+F25))*30)</f>
        <v>0</v>
      </c>
      <c r="H25" s="51">
        <f>(K25*30-(E25*360+F25*30+G25))*60</f>
        <v>0</v>
      </c>
      <c r="I25" s="5"/>
      <c r="K25" s="17">
        <f>Dasha!K9</f>
        <v>189</v>
      </c>
      <c r="Q25" s="57"/>
    </row>
    <row r="26" spans="1:21" x14ac:dyDescent="0.25">
      <c r="A26" s="57"/>
      <c r="B26" s="57"/>
      <c r="E26" s="20">
        <f>TRUNC(K26/12)</f>
        <v>13</v>
      </c>
      <c r="F26" s="51">
        <f>TRUNC(K26-E26*12)</f>
        <v>11</v>
      </c>
      <c r="G26" s="52">
        <f>TRUNC((K26-(E26*12+F26))*30)</f>
        <v>11</v>
      </c>
      <c r="H26" s="51">
        <f>(K26*30-(E26*360+F26*30+G26))*60</f>
        <v>31.987499999995634</v>
      </c>
      <c r="I26" s="5"/>
      <c r="K26" s="17">
        <f>SUM(K24:K25)</f>
        <v>167.38443749999999</v>
      </c>
      <c r="Q26" s="57"/>
    </row>
    <row r="27" spans="1:21" x14ac:dyDescent="0.25">
      <c r="A27" s="57"/>
      <c r="B27" s="57"/>
      <c r="E27" s="20">
        <f>TRUNC(K27/12)</f>
        <v>21</v>
      </c>
      <c r="F27" s="51">
        <f>TRUNC(K27-E27*12)</f>
        <v>0</v>
      </c>
      <c r="G27" s="52">
        <f>TRUNC((K27-(E27*12+F27))*30)</f>
        <v>0</v>
      </c>
      <c r="H27" s="51">
        <f>(K27*30-(E27*360+F27*30+G27))*60</f>
        <v>0</v>
      </c>
      <c r="I27" s="5"/>
      <c r="K27">
        <f>Dasha!L9</f>
        <v>252</v>
      </c>
      <c r="Q27" s="57"/>
    </row>
    <row r="28" spans="1:21" x14ac:dyDescent="0.25">
      <c r="A28" s="57"/>
      <c r="B28" s="63"/>
      <c r="C28" s="63"/>
      <c r="D28" s="63"/>
      <c r="E28" s="82"/>
      <c r="F28" s="81"/>
      <c r="G28" s="80"/>
      <c r="H28" s="81"/>
      <c r="I28" s="73"/>
      <c r="J28" s="70"/>
      <c r="K28" s="63"/>
      <c r="L28" s="63"/>
      <c r="M28" s="63"/>
      <c r="N28" s="63"/>
      <c r="O28" s="63"/>
      <c r="P28" s="63"/>
      <c r="Q28" s="57"/>
    </row>
    <row r="29" spans="1:21" ht="18.75" x14ac:dyDescent="0.3">
      <c r="A29" s="57"/>
      <c r="B29" s="63"/>
      <c r="C29" s="63"/>
      <c r="D29" s="54" t="s">
        <v>71</v>
      </c>
      <c r="F29" s="81"/>
      <c r="G29" s="80"/>
      <c r="H29" s="81"/>
      <c r="I29" s="73"/>
      <c r="J29" s="70"/>
      <c r="K29" s="63"/>
      <c r="L29" s="63"/>
      <c r="M29" s="63"/>
      <c r="N29" s="63"/>
      <c r="O29" s="63"/>
      <c r="P29" s="63"/>
      <c r="Q29" s="57"/>
    </row>
    <row r="30" spans="1:21" x14ac:dyDescent="0.25">
      <c r="A30" s="57"/>
      <c r="B30" s="63"/>
      <c r="C30" s="63"/>
      <c r="D30" s="63"/>
      <c r="E30" s="82"/>
      <c r="F30" s="81"/>
      <c r="G30" s="80"/>
      <c r="H30" s="81"/>
      <c r="I30" s="73"/>
      <c r="J30" s="70"/>
      <c r="K30" s="63"/>
      <c r="L30" s="63"/>
      <c r="M30" s="63"/>
      <c r="N30" s="63"/>
      <c r="O30" s="63"/>
      <c r="P30" s="63"/>
      <c r="Q30" s="57"/>
    </row>
    <row r="31" spans="1:21" x14ac:dyDescent="0.25">
      <c r="A31" s="57"/>
      <c r="B31" s="63"/>
      <c r="C31" s="63"/>
      <c r="D31" s="63" t="s">
        <v>68</v>
      </c>
      <c r="E31" s="82">
        <f>TRUNC(K31/12)</f>
        <v>7</v>
      </c>
      <c r="F31" s="81">
        <f>TRUNC(K31-E31*12)</f>
        <v>0</v>
      </c>
      <c r="G31" s="80">
        <f>TRUNC((K31-(E31*12+F31))*30)</f>
        <v>18</v>
      </c>
      <c r="H31" s="81">
        <f>(K31*30-(E31*360+F31*30+G31))*60</f>
        <v>28.012500000004366</v>
      </c>
      <c r="I31" s="73"/>
      <c r="J31" s="70"/>
      <c r="K31" s="69">
        <f>K27-K26</f>
        <v>84.61556250000001</v>
      </c>
      <c r="L31" s="63"/>
      <c r="M31" s="63"/>
      <c r="N31" s="63"/>
      <c r="O31" s="63"/>
      <c r="P31" s="63"/>
      <c r="Q31" s="57"/>
      <c r="U31">
        <f>-542.35*7/800</f>
        <v>-4.7455625000000001</v>
      </c>
    </row>
    <row r="32" spans="1:21" x14ac:dyDescent="0.25">
      <c r="A32" s="57"/>
      <c r="B32" s="63"/>
      <c r="C32" s="63"/>
      <c r="D32" s="63"/>
      <c r="E32" s="82"/>
      <c r="F32" s="81"/>
      <c r="G32" s="80"/>
      <c r="H32" s="81"/>
      <c r="I32" s="73"/>
      <c r="J32" s="70"/>
      <c r="K32" s="69"/>
      <c r="L32" s="63"/>
      <c r="M32" s="63"/>
      <c r="N32" s="63"/>
      <c r="O32" s="63"/>
      <c r="P32" s="63"/>
      <c r="Q32" s="57"/>
    </row>
    <row r="33" spans="1:20" ht="15.75" thickBot="1" x14ac:dyDescent="0.3">
      <c r="A33" s="57"/>
      <c r="B33" s="63"/>
      <c r="C33" s="63"/>
      <c r="D33" s="63"/>
      <c r="E33" s="63"/>
      <c r="F33" s="64" t="s">
        <v>1</v>
      </c>
      <c r="G33" s="64" t="s">
        <v>2</v>
      </c>
      <c r="H33" s="65" t="s">
        <v>62</v>
      </c>
      <c r="I33" s="64" t="s">
        <v>85</v>
      </c>
      <c r="J33" s="66"/>
      <c r="K33" s="67" t="s">
        <v>73</v>
      </c>
      <c r="L33" s="68"/>
      <c r="M33" s="68"/>
      <c r="N33" s="68"/>
      <c r="O33" s="68"/>
      <c r="P33" s="63"/>
      <c r="Q33" s="57"/>
    </row>
    <row r="34" spans="1:20" x14ac:dyDescent="0.25">
      <c r="A34" s="57"/>
      <c r="B34" s="63"/>
      <c r="C34" s="44" t="s">
        <v>70</v>
      </c>
      <c r="D34" s="36"/>
      <c r="E34" s="37" t="str">
        <f>Dasha!J5</f>
        <v>Sukra</v>
      </c>
      <c r="F34" s="38">
        <f>E26</f>
        <v>13</v>
      </c>
      <c r="G34" s="38">
        <f>F26</f>
        <v>11</v>
      </c>
      <c r="H34" s="38">
        <f>G26</f>
        <v>11</v>
      </c>
      <c r="I34" s="39">
        <f>H26</f>
        <v>31.987499999995634</v>
      </c>
      <c r="J34" s="53"/>
      <c r="P34" s="63"/>
      <c r="Q34" s="57"/>
    </row>
    <row r="35" spans="1:20" ht="15.75" thickBot="1" x14ac:dyDescent="0.3">
      <c r="A35" s="57"/>
      <c r="B35" s="63"/>
      <c r="C35" s="45" t="s">
        <v>69</v>
      </c>
      <c r="D35" s="40"/>
      <c r="E35" s="41" t="str">
        <f>Dasha!J5</f>
        <v>Sukra</v>
      </c>
      <c r="F35" s="42">
        <f>E31</f>
        <v>7</v>
      </c>
      <c r="G35" s="42">
        <f>F31</f>
        <v>0</v>
      </c>
      <c r="H35" s="42">
        <f>G31</f>
        <v>18</v>
      </c>
      <c r="I35" s="43">
        <f>H31</f>
        <v>28.012500000004366</v>
      </c>
      <c r="J35" s="53"/>
      <c r="P35" s="63"/>
      <c r="Q35" s="57"/>
    </row>
    <row r="36" spans="1:20" x14ac:dyDescent="0.25">
      <c r="A36" s="57"/>
      <c r="B36" s="63"/>
      <c r="C36" s="63"/>
      <c r="D36" s="63"/>
      <c r="E36" s="63"/>
      <c r="F36" s="63"/>
      <c r="G36" s="69"/>
      <c r="H36" s="63"/>
      <c r="I36" s="70"/>
      <c r="J36" s="70"/>
      <c r="K36" s="63"/>
      <c r="L36" s="63"/>
      <c r="M36" s="63"/>
      <c r="N36" s="63"/>
      <c r="O36" s="63"/>
      <c r="P36" s="63"/>
      <c r="Q36" s="57"/>
    </row>
    <row r="37" spans="1:20" x14ac:dyDescent="0.25">
      <c r="A37" s="57"/>
      <c r="B37" s="63"/>
      <c r="C37" s="63"/>
      <c r="D37" s="63"/>
      <c r="E37" s="63"/>
      <c r="F37" s="63"/>
      <c r="G37" s="69"/>
      <c r="H37" s="63"/>
      <c r="I37" s="70"/>
      <c r="J37" s="70"/>
      <c r="K37" s="63"/>
      <c r="L37" s="63"/>
      <c r="M37" s="63"/>
      <c r="N37" s="63"/>
      <c r="O37" s="63"/>
      <c r="P37" s="63"/>
      <c r="Q37" s="57"/>
    </row>
    <row r="38" spans="1:20" x14ac:dyDescent="0.25">
      <c r="A38" s="57"/>
      <c r="B38" s="63"/>
      <c r="C38" s="63"/>
      <c r="D38" s="63"/>
      <c r="E38" s="63"/>
      <c r="F38" s="63"/>
      <c r="G38" s="69"/>
      <c r="H38" s="63"/>
      <c r="I38" s="70"/>
      <c r="J38" s="70"/>
      <c r="K38" s="70">
        <f>J14</f>
        <v>8.7586111111111116</v>
      </c>
      <c r="L38" s="63"/>
      <c r="M38" s="63"/>
      <c r="N38" s="63"/>
      <c r="O38" s="63"/>
      <c r="P38" s="63"/>
      <c r="Q38" s="57"/>
    </row>
    <row r="39" spans="1:20" x14ac:dyDescent="0.25">
      <c r="A39" s="57"/>
      <c r="B39" s="63"/>
      <c r="C39" s="63"/>
      <c r="D39" s="63"/>
      <c r="E39" s="63"/>
      <c r="F39" s="63"/>
      <c r="G39" s="69"/>
      <c r="H39" s="63"/>
      <c r="I39" s="70"/>
      <c r="J39" s="70"/>
      <c r="K39" s="70">
        <f>'Basic Data'!H4</f>
        <v>13.333333333333334</v>
      </c>
      <c r="L39" s="63"/>
      <c r="M39" s="63"/>
      <c r="N39" s="63"/>
      <c r="O39" s="63"/>
      <c r="P39" s="63"/>
      <c r="Q39" s="57"/>
    </row>
    <row r="40" spans="1:20" ht="18.75" x14ac:dyDescent="0.3">
      <c r="A40" s="57"/>
      <c r="B40" s="63"/>
      <c r="C40" s="63"/>
      <c r="D40" s="63"/>
      <c r="E40" s="71" t="s">
        <v>95</v>
      </c>
      <c r="G40" s="69"/>
      <c r="H40" s="63"/>
      <c r="I40" s="70"/>
      <c r="J40" s="70"/>
      <c r="K40" s="70">
        <f>K38-K39</f>
        <v>-4.5747222222222224</v>
      </c>
      <c r="L40" s="63"/>
      <c r="M40" s="63"/>
      <c r="N40" s="63"/>
      <c r="O40" s="63"/>
      <c r="P40" s="63"/>
      <c r="Q40" s="57"/>
    </row>
    <row r="41" spans="1:20" x14ac:dyDescent="0.25">
      <c r="A41" s="57"/>
      <c r="B41" s="63"/>
      <c r="C41" s="63"/>
      <c r="D41" s="63"/>
      <c r="E41" s="63"/>
      <c r="F41" s="63"/>
      <c r="G41" s="69"/>
      <c r="H41" s="63"/>
      <c r="I41" s="70"/>
      <c r="J41" s="70"/>
      <c r="K41" s="63">
        <f>K40*60</f>
        <v>-274.48333333333335</v>
      </c>
      <c r="L41" s="63"/>
      <c r="M41" s="63"/>
      <c r="N41" s="63"/>
      <c r="O41" s="63"/>
      <c r="P41" s="63"/>
      <c r="Q41" s="57"/>
    </row>
    <row r="42" spans="1:20" x14ac:dyDescent="0.25">
      <c r="A42" s="57"/>
      <c r="B42" s="63"/>
      <c r="C42" s="63"/>
      <c r="D42" s="72" t="s">
        <v>58</v>
      </c>
      <c r="E42" s="63"/>
      <c r="F42" s="73"/>
      <c r="G42" s="74">
        <f>K41</f>
        <v>-274.48333333333335</v>
      </c>
      <c r="H42" s="63"/>
      <c r="I42" s="70"/>
      <c r="J42" s="70"/>
      <c r="K42" s="63"/>
      <c r="L42" s="63"/>
      <c r="M42" s="63"/>
      <c r="N42" s="63"/>
      <c r="O42" s="63"/>
      <c r="P42" s="63"/>
      <c r="Q42" s="57"/>
    </row>
    <row r="43" spans="1:20" x14ac:dyDescent="0.25">
      <c r="A43" s="57"/>
      <c r="B43" s="63"/>
      <c r="C43" s="63"/>
      <c r="D43" s="72" t="s">
        <v>59</v>
      </c>
      <c r="E43" s="63"/>
      <c r="F43" s="75"/>
      <c r="G43" s="74">
        <f>vinsottari!I2</f>
        <v>20</v>
      </c>
      <c r="H43" s="63"/>
      <c r="I43" s="70"/>
      <c r="J43" s="70"/>
      <c r="K43" s="63"/>
      <c r="L43" s="63"/>
      <c r="M43" s="63"/>
      <c r="N43" s="63"/>
      <c r="O43" s="63"/>
      <c r="P43" s="63"/>
      <c r="Q43" s="57"/>
    </row>
    <row r="44" spans="1:20" x14ac:dyDescent="0.25">
      <c r="A44" s="57"/>
      <c r="B44" s="63"/>
      <c r="C44" s="63"/>
      <c r="D44" s="63" t="s">
        <v>60</v>
      </c>
      <c r="E44" s="63"/>
      <c r="F44" s="75"/>
      <c r="G44" s="74">
        <v>800</v>
      </c>
      <c r="H44" s="63"/>
      <c r="I44" s="70"/>
      <c r="J44" s="70"/>
      <c r="K44" s="63"/>
      <c r="L44" s="63"/>
      <c r="M44" s="63"/>
      <c r="N44" s="63"/>
      <c r="O44" s="63"/>
      <c r="P44" s="63"/>
      <c r="Q44" s="57"/>
    </row>
    <row r="45" spans="1:20" x14ac:dyDescent="0.25">
      <c r="A45" s="57"/>
      <c r="B45" s="63"/>
      <c r="C45" s="63"/>
      <c r="D45" s="63"/>
      <c r="E45" s="66" t="s">
        <v>1</v>
      </c>
      <c r="F45" s="76" t="s">
        <v>2</v>
      </c>
      <c r="G45" s="77" t="s">
        <v>62</v>
      </c>
      <c r="H45" s="76" t="s">
        <v>63</v>
      </c>
      <c r="I45" s="73"/>
      <c r="J45" s="70"/>
      <c r="K45" s="63"/>
      <c r="L45" s="63"/>
      <c r="M45" s="63"/>
      <c r="N45" s="63"/>
      <c r="O45" s="63"/>
      <c r="P45" s="63"/>
      <c r="Q45" s="57"/>
    </row>
    <row r="46" spans="1:20" x14ac:dyDescent="0.25">
      <c r="A46" s="57"/>
      <c r="B46" s="63"/>
      <c r="C46" s="63"/>
      <c r="D46" s="63" t="s">
        <v>61</v>
      </c>
      <c r="E46" s="78">
        <f>L46</f>
        <v>-6</v>
      </c>
      <c r="F46" s="79">
        <f>O46</f>
        <v>-10</v>
      </c>
      <c r="G46" s="80">
        <f>R46</f>
        <v>-10</v>
      </c>
      <c r="H46" s="81">
        <f>T46</f>
        <v>-21</v>
      </c>
      <c r="I46" s="73"/>
      <c r="J46" s="70"/>
      <c r="K46" s="69">
        <f>G42*G43/G44</f>
        <v>-6.8620833333333335</v>
      </c>
      <c r="L46" s="69">
        <f>TRUNC(K46)</f>
        <v>-6</v>
      </c>
      <c r="M46" s="69">
        <f>K46-L46</f>
        <v>-0.86208333333333353</v>
      </c>
      <c r="N46" s="63">
        <f>M46*12</f>
        <v>-10.345000000000002</v>
      </c>
      <c r="O46" s="63">
        <f>TRUNC(N46)</f>
        <v>-10</v>
      </c>
      <c r="P46" s="63">
        <f>N46-O46</f>
        <v>-0.34500000000000242</v>
      </c>
      <c r="Q46" s="57">
        <f>P46*30</f>
        <v>-10.350000000000072</v>
      </c>
      <c r="R46">
        <f>TRUNC(Q46)</f>
        <v>-10</v>
      </c>
      <c r="S46">
        <f>Q46-R46</f>
        <v>-0.35000000000007248</v>
      </c>
      <c r="T46">
        <f>TRUNC(S46*60)</f>
        <v>-21</v>
      </c>
    </row>
    <row r="47" spans="1:20" x14ac:dyDescent="0.25">
      <c r="A47" s="57"/>
      <c r="B47" s="63"/>
      <c r="C47" s="63"/>
      <c r="D47" s="63"/>
      <c r="E47" s="82">
        <f>TRUNC(K47/12)</f>
        <v>0</v>
      </c>
      <c r="F47" s="81">
        <f>TRUNC(K47-E47*12)</f>
        <v>0</v>
      </c>
      <c r="G47" s="80">
        <f>TRUNC((K47-(E47*12+F47))*30)</f>
        <v>0</v>
      </c>
      <c r="H47" s="81">
        <f>(K47*30-(E47*360+F47*30+G47))*60</f>
        <v>0</v>
      </c>
      <c r="I47" s="73"/>
      <c r="J47" s="70"/>
      <c r="K47" s="69">
        <f>Dasha!K27</f>
        <v>0</v>
      </c>
      <c r="L47" s="63"/>
      <c r="M47" s="63"/>
      <c r="N47" s="63"/>
      <c r="O47" s="63"/>
      <c r="P47" s="63"/>
      <c r="Q47" s="57"/>
    </row>
    <row r="48" spans="1:20" x14ac:dyDescent="0.25">
      <c r="A48" s="57"/>
      <c r="B48" s="63"/>
      <c r="C48" s="63"/>
      <c r="D48" s="63"/>
      <c r="E48" s="78">
        <f>E46</f>
        <v>-6</v>
      </c>
      <c r="F48" s="79">
        <f>F46</f>
        <v>-10</v>
      </c>
      <c r="G48" s="80">
        <f>G46</f>
        <v>-10</v>
      </c>
      <c r="H48" s="81">
        <f>H46</f>
        <v>-21</v>
      </c>
      <c r="I48" s="73"/>
      <c r="J48" s="70"/>
      <c r="K48" s="69">
        <f>SUM(K46:K47)</f>
        <v>-6.8620833333333335</v>
      </c>
      <c r="L48" s="63"/>
      <c r="M48" s="63"/>
      <c r="N48" s="63"/>
      <c r="O48" s="63"/>
      <c r="P48" s="63"/>
      <c r="Q48" s="57"/>
    </row>
    <row r="49" spans="1:20" x14ac:dyDescent="0.25">
      <c r="A49" s="57"/>
      <c r="B49" s="63"/>
      <c r="C49" s="63"/>
      <c r="D49" s="63"/>
      <c r="E49" s="82">
        <f>TRUNC(K49/12)</f>
        <v>1</v>
      </c>
      <c r="F49" s="81">
        <f>TRUNC(K49-E49*12)</f>
        <v>8</v>
      </c>
      <c r="G49" s="80">
        <f>TRUNC((K49-(E49*12+F49))*30)</f>
        <v>0</v>
      </c>
      <c r="H49" s="81">
        <f>(K49*30-(E49*360+F49*30+G49))*60</f>
        <v>0</v>
      </c>
      <c r="I49" s="73"/>
      <c r="J49" s="70"/>
      <c r="K49" s="69">
        <f>vinsottari!I2</f>
        <v>20</v>
      </c>
      <c r="L49" s="63" t="s">
        <v>83</v>
      </c>
      <c r="M49" s="63"/>
      <c r="N49" s="63"/>
      <c r="O49" s="63" t="s">
        <v>82</v>
      </c>
      <c r="P49" s="63"/>
      <c r="Q49" s="57"/>
      <c r="R49" t="s">
        <v>84</v>
      </c>
      <c r="T49" t="s">
        <v>85</v>
      </c>
    </row>
    <row r="50" spans="1:20" x14ac:dyDescent="0.25">
      <c r="A50" s="57"/>
      <c r="B50" s="63"/>
      <c r="C50" s="63"/>
      <c r="D50" s="63" t="s">
        <v>68</v>
      </c>
      <c r="E50" s="78">
        <f>L50</f>
        <v>13</v>
      </c>
      <c r="F50" s="79">
        <f>O50</f>
        <v>1</v>
      </c>
      <c r="G50" s="80">
        <f>R50</f>
        <v>19</v>
      </c>
      <c r="H50" s="81">
        <f>T50</f>
        <v>38</v>
      </c>
      <c r="I50" s="73"/>
      <c r="J50" s="70"/>
      <c r="K50" s="69">
        <f>K49-ABS(K46)</f>
        <v>13.137916666666666</v>
      </c>
      <c r="L50" s="69">
        <f>TRUNC(K50)</f>
        <v>13</v>
      </c>
      <c r="M50" s="69">
        <f>K50-L50</f>
        <v>0.13791666666666558</v>
      </c>
      <c r="N50" s="63">
        <f>M50*12</f>
        <v>1.6549999999999869</v>
      </c>
      <c r="O50" s="63">
        <f>TRUNC(N50)</f>
        <v>1</v>
      </c>
      <c r="P50" s="63">
        <f>N50-O50</f>
        <v>0.65499999999998693</v>
      </c>
      <c r="Q50" s="57">
        <f>P50*30</f>
        <v>19.649999999999608</v>
      </c>
      <c r="R50">
        <f>TRUNC(Q50)</f>
        <v>19</v>
      </c>
      <c r="S50">
        <f>Q50-R50</f>
        <v>0.64999999999960778</v>
      </c>
      <c r="T50">
        <f>TRUNC(S50*60)</f>
        <v>38</v>
      </c>
    </row>
    <row r="51" spans="1:20" ht="15.75" thickBot="1" x14ac:dyDescent="0.3">
      <c r="A51" s="57"/>
      <c r="B51" s="63"/>
      <c r="C51" s="63"/>
      <c r="D51" s="63"/>
      <c r="E51" s="63"/>
      <c r="F51" s="64" t="s">
        <v>1</v>
      </c>
      <c r="G51" s="64" t="s">
        <v>2</v>
      </c>
      <c r="H51" s="65" t="s">
        <v>62</v>
      </c>
      <c r="I51" s="64" t="s">
        <v>85</v>
      </c>
      <c r="J51" s="66"/>
      <c r="K51" s="67" t="s">
        <v>73</v>
      </c>
      <c r="L51" s="68"/>
      <c r="M51" s="68"/>
      <c r="N51" s="68"/>
      <c r="O51" s="63"/>
      <c r="P51" s="63"/>
      <c r="Q51" s="57"/>
    </row>
    <row r="52" spans="1:20" x14ac:dyDescent="0.25">
      <c r="A52" s="57"/>
      <c r="B52" s="63"/>
      <c r="C52" s="44" t="s">
        <v>70</v>
      </c>
      <c r="D52" s="36"/>
      <c r="E52" s="37" t="str">
        <f>vinsottari!H2</f>
        <v>Sukra</v>
      </c>
      <c r="F52" s="38">
        <f>ABS(E48)</f>
        <v>6</v>
      </c>
      <c r="G52" s="38">
        <f>ABS(F48)</f>
        <v>10</v>
      </c>
      <c r="H52" s="38">
        <f>ABS(G48)</f>
        <v>10</v>
      </c>
      <c r="I52" s="39">
        <f>ABS(H48)</f>
        <v>21</v>
      </c>
      <c r="J52" s="53"/>
      <c r="P52" s="63"/>
      <c r="Q52" s="57"/>
    </row>
    <row r="53" spans="1:20" ht="15.75" thickBot="1" x14ac:dyDescent="0.3">
      <c r="A53" s="57"/>
      <c r="B53" s="63"/>
      <c r="C53" s="45" t="s">
        <v>69</v>
      </c>
      <c r="D53" s="40"/>
      <c r="E53" s="41" t="str">
        <f>E52</f>
        <v>Sukra</v>
      </c>
      <c r="F53" s="42">
        <f>E50</f>
        <v>13</v>
      </c>
      <c r="G53" s="42">
        <f>F50</f>
        <v>1</v>
      </c>
      <c r="H53" s="42">
        <f>G50</f>
        <v>19</v>
      </c>
      <c r="I53" s="43">
        <f>H50</f>
        <v>38</v>
      </c>
      <c r="J53" s="53"/>
      <c r="P53" s="63"/>
      <c r="Q53" s="57"/>
    </row>
    <row r="54" spans="1:20" x14ac:dyDescent="0.25">
      <c r="A54" s="57"/>
      <c r="B54" s="63"/>
      <c r="C54" s="63"/>
      <c r="D54" s="63"/>
      <c r="E54" s="63"/>
      <c r="F54" s="63"/>
      <c r="G54" s="69"/>
      <c r="H54" s="63"/>
      <c r="I54" s="70"/>
      <c r="J54" s="70"/>
      <c r="K54" s="63"/>
      <c r="L54" s="63"/>
      <c r="M54" s="63"/>
      <c r="N54" s="63"/>
      <c r="O54" s="63"/>
      <c r="P54" s="63"/>
      <c r="Q54" s="57"/>
    </row>
    <row r="55" spans="1:20" x14ac:dyDescent="0.25">
      <c r="A55" s="57"/>
      <c r="B55" s="63"/>
      <c r="C55" s="63"/>
      <c r="D55" s="63"/>
      <c r="E55" s="63"/>
      <c r="F55" s="63"/>
      <c r="G55" s="69"/>
      <c r="H55" s="63"/>
      <c r="I55" s="70"/>
      <c r="J55" s="70"/>
      <c r="K55" s="63"/>
      <c r="L55" s="63"/>
      <c r="M55" s="63"/>
      <c r="N55" s="63"/>
      <c r="O55" s="63"/>
      <c r="P55" s="63"/>
      <c r="Q55" s="57"/>
    </row>
    <row r="56" spans="1:20" ht="18.75" x14ac:dyDescent="0.3">
      <c r="A56" s="57"/>
      <c r="B56" s="63"/>
      <c r="C56" s="63"/>
      <c r="D56" s="63"/>
      <c r="E56" s="71" t="s">
        <v>96</v>
      </c>
      <c r="G56" s="69"/>
      <c r="H56" s="63"/>
      <c r="I56" s="70"/>
      <c r="J56" s="70"/>
      <c r="K56" s="63"/>
      <c r="L56" s="63"/>
      <c r="M56" s="63"/>
      <c r="N56" s="63"/>
      <c r="O56" s="63"/>
      <c r="P56" s="63"/>
      <c r="Q56" s="57"/>
    </row>
    <row r="57" spans="1:20" x14ac:dyDescent="0.25">
      <c r="A57" s="57"/>
      <c r="B57" s="63"/>
      <c r="C57" s="63"/>
      <c r="D57" s="63"/>
      <c r="E57" s="63"/>
      <c r="F57" s="63"/>
      <c r="G57" s="69"/>
      <c r="H57" s="63"/>
      <c r="I57" s="70"/>
      <c r="J57" s="70"/>
      <c r="K57" s="63"/>
      <c r="L57" s="63"/>
      <c r="M57" s="63"/>
      <c r="N57" s="63"/>
      <c r="O57" s="63"/>
      <c r="P57" s="63"/>
      <c r="Q57" s="57"/>
    </row>
    <row r="58" spans="1:20" x14ac:dyDescent="0.25">
      <c r="A58" s="57"/>
      <c r="B58" s="63"/>
      <c r="C58" s="63"/>
      <c r="D58" s="72" t="s">
        <v>58</v>
      </c>
      <c r="E58" s="63"/>
      <c r="F58" s="73"/>
      <c r="G58" s="74">
        <f>G42</f>
        <v>-274.48333333333335</v>
      </c>
      <c r="H58" s="63"/>
      <c r="I58" s="70"/>
      <c r="J58" s="70"/>
      <c r="K58" s="63"/>
      <c r="L58" s="63"/>
      <c r="M58" s="63"/>
      <c r="N58" s="63"/>
      <c r="O58" s="63"/>
      <c r="P58" s="63"/>
      <c r="Q58" s="57"/>
    </row>
    <row r="59" spans="1:20" x14ac:dyDescent="0.25">
      <c r="A59" s="57"/>
      <c r="B59" s="63"/>
      <c r="C59" s="63"/>
      <c r="D59" s="72" t="s">
        <v>59</v>
      </c>
      <c r="E59" s="63"/>
      <c r="F59" s="75"/>
      <c r="G59" s="74">
        <f>Yogini!I2</f>
        <v>7</v>
      </c>
      <c r="H59" s="63"/>
      <c r="I59" s="70"/>
      <c r="J59" s="70"/>
      <c r="K59" s="63"/>
      <c r="L59" s="63"/>
      <c r="M59" s="63"/>
      <c r="N59" s="63"/>
      <c r="O59" s="63"/>
      <c r="P59" s="63"/>
      <c r="Q59" s="57"/>
    </row>
    <row r="60" spans="1:20" x14ac:dyDescent="0.25">
      <c r="A60" s="57"/>
      <c r="B60" s="63"/>
      <c r="C60" s="63"/>
      <c r="D60" s="63" t="s">
        <v>60</v>
      </c>
      <c r="E60" s="63"/>
      <c r="F60" s="75"/>
      <c r="G60" s="74">
        <v>800</v>
      </c>
      <c r="H60" s="63"/>
      <c r="I60" s="70"/>
      <c r="J60" s="70"/>
      <c r="K60" s="63"/>
      <c r="L60" s="63"/>
      <c r="M60" s="63"/>
      <c r="N60" s="63"/>
      <c r="O60" s="63"/>
      <c r="P60" s="63"/>
      <c r="Q60" s="57"/>
    </row>
    <row r="61" spans="1:20" x14ac:dyDescent="0.25">
      <c r="A61" s="57"/>
      <c r="B61" s="63"/>
      <c r="C61" s="63"/>
      <c r="D61" s="63"/>
      <c r="E61" s="66" t="s">
        <v>1</v>
      </c>
      <c r="F61" s="76" t="s">
        <v>2</v>
      </c>
      <c r="G61" s="77" t="s">
        <v>62</v>
      </c>
      <c r="H61" s="76" t="s">
        <v>63</v>
      </c>
      <c r="I61" s="73"/>
      <c r="J61" s="70"/>
      <c r="K61" s="63"/>
      <c r="L61" s="63"/>
      <c r="M61" s="63"/>
      <c r="N61" s="63"/>
      <c r="O61" s="63"/>
      <c r="P61" s="63"/>
      <c r="Q61" s="57"/>
    </row>
    <row r="62" spans="1:20" x14ac:dyDescent="0.25">
      <c r="A62" s="57"/>
      <c r="B62" s="63"/>
      <c r="C62" s="63"/>
      <c r="D62" s="63" t="s">
        <v>61</v>
      </c>
      <c r="E62" s="78">
        <f>L62</f>
        <v>-2</v>
      </c>
      <c r="F62" s="79">
        <f>O62</f>
        <v>-4</v>
      </c>
      <c r="G62" s="80">
        <f>R62</f>
        <v>-24</v>
      </c>
      <c r="H62" s="81">
        <f>T62</f>
        <v>-37</v>
      </c>
      <c r="I62" s="73"/>
      <c r="J62" s="70"/>
      <c r="K62" s="69">
        <f>G58*G59/G60</f>
        <v>-2.4017291666666667</v>
      </c>
      <c r="L62" s="69">
        <f>TRUNC(K62)</f>
        <v>-2</v>
      </c>
      <c r="M62" s="69">
        <f>K62-L62</f>
        <v>-0.40172916666666669</v>
      </c>
      <c r="N62" s="63">
        <f>M62*12</f>
        <v>-4.8207500000000003</v>
      </c>
      <c r="O62" s="63">
        <f>TRUNC(N62)</f>
        <v>-4</v>
      </c>
      <c r="P62" s="63">
        <f>N62-O62</f>
        <v>-0.82075000000000031</v>
      </c>
      <c r="Q62" s="57">
        <f>P62*30</f>
        <v>-24.622500000000009</v>
      </c>
      <c r="R62">
        <f>TRUNC(Q62)</f>
        <v>-24</v>
      </c>
      <c r="S62">
        <f>Q62-R62</f>
        <v>-0.62250000000000938</v>
      </c>
      <c r="T62">
        <f>TRUNC(S62*60)</f>
        <v>-37</v>
      </c>
    </row>
    <row r="63" spans="1:20" x14ac:dyDescent="0.25">
      <c r="A63" s="57"/>
      <c r="B63" s="63"/>
      <c r="C63" s="63"/>
      <c r="D63" s="63"/>
      <c r="E63" s="82">
        <f>TRUNC(K63/12)</f>
        <v>0</v>
      </c>
      <c r="F63" s="81">
        <f>TRUNC(K63-E63*12)</f>
        <v>0</v>
      </c>
      <c r="G63" s="80">
        <f>TRUNC((K63-(E63*12+F63))*30)</f>
        <v>0</v>
      </c>
      <c r="H63" s="81">
        <f>(K63*30-(E63*360+F63*30+G63))*60</f>
        <v>0</v>
      </c>
      <c r="I63" s="73"/>
      <c r="J63" s="70"/>
      <c r="K63" s="69">
        <f>Dasha!K43</f>
        <v>0</v>
      </c>
      <c r="L63" s="63"/>
      <c r="M63" s="63"/>
      <c r="N63" s="63"/>
      <c r="O63" s="63"/>
      <c r="P63" s="63"/>
      <c r="Q63" s="57"/>
    </row>
    <row r="64" spans="1:20" x14ac:dyDescent="0.25">
      <c r="A64" s="57"/>
      <c r="B64" s="63"/>
      <c r="C64" s="63"/>
      <c r="D64" s="63"/>
      <c r="E64" s="78">
        <f>E62</f>
        <v>-2</v>
      </c>
      <c r="F64" s="79">
        <f>F62</f>
        <v>-4</v>
      </c>
      <c r="G64" s="80">
        <f>G62</f>
        <v>-24</v>
      </c>
      <c r="H64" s="81">
        <f>H62</f>
        <v>-37</v>
      </c>
      <c r="I64" s="73"/>
      <c r="J64" s="70"/>
      <c r="K64" s="69">
        <f>SUM(K62:K63)</f>
        <v>-2.4017291666666667</v>
      </c>
      <c r="L64" s="63"/>
      <c r="M64" s="63"/>
      <c r="N64" s="63"/>
      <c r="O64" s="63"/>
      <c r="P64" s="63"/>
      <c r="Q64" s="57"/>
    </row>
    <row r="65" spans="1:20" x14ac:dyDescent="0.25">
      <c r="A65" s="57"/>
      <c r="B65" s="63"/>
      <c r="C65" s="63"/>
      <c r="D65" s="63"/>
      <c r="E65" s="82">
        <f>TRUNC(K65/12)</f>
        <v>0</v>
      </c>
      <c r="F65" s="81">
        <f>TRUNC(K65-E65*12)</f>
        <v>7</v>
      </c>
      <c r="G65" s="80">
        <f>TRUNC((K65-(E65*12+F65))*30)</f>
        <v>0</v>
      </c>
      <c r="H65" s="81">
        <f>(K65*30-(E65*360+F65*30+G65))*60</f>
        <v>0</v>
      </c>
      <c r="I65" s="73"/>
      <c r="J65" s="70"/>
      <c r="K65" s="69">
        <f>Yogini!I2</f>
        <v>7</v>
      </c>
      <c r="L65" s="63" t="s">
        <v>83</v>
      </c>
      <c r="M65" s="63"/>
      <c r="N65" s="63"/>
      <c r="O65" s="63" t="s">
        <v>82</v>
      </c>
      <c r="P65" s="63"/>
      <c r="Q65" s="57"/>
      <c r="R65" t="s">
        <v>84</v>
      </c>
      <c r="T65" t="s">
        <v>85</v>
      </c>
    </row>
    <row r="66" spans="1:20" x14ac:dyDescent="0.25">
      <c r="A66" s="57"/>
      <c r="B66" s="63"/>
      <c r="C66" s="63"/>
      <c r="D66" s="63" t="s">
        <v>68</v>
      </c>
      <c r="E66" s="78">
        <f>L66</f>
        <v>9</v>
      </c>
      <c r="F66" s="79">
        <f>O66</f>
        <v>4</v>
      </c>
      <c r="G66" s="80">
        <f>R66</f>
        <v>24</v>
      </c>
      <c r="H66" s="81">
        <f>T66</f>
        <v>37</v>
      </c>
      <c r="I66" s="73"/>
      <c r="J66" s="70"/>
      <c r="K66" s="69">
        <f>K65-K62</f>
        <v>9.4017291666666658</v>
      </c>
      <c r="L66" s="69">
        <f>TRUNC(K66)</f>
        <v>9</v>
      </c>
      <c r="M66" s="69">
        <f>K66-L66</f>
        <v>0.4017291666666658</v>
      </c>
      <c r="N66" s="63">
        <f>M66*12</f>
        <v>4.8207499999999897</v>
      </c>
      <c r="O66" s="63">
        <f>TRUNC(N66)</f>
        <v>4</v>
      </c>
      <c r="P66" s="63">
        <f>N66-O66</f>
        <v>0.82074999999998965</v>
      </c>
      <c r="Q66" s="57">
        <f>P66*30</f>
        <v>24.62249999999969</v>
      </c>
      <c r="R66">
        <f>TRUNC(Q66)</f>
        <v>24</v>
      </c>
      <c r="S66">
        <f>Q66-R66</f>
        <v>0.62249999999968963</v>
      </c>
      <c r="T66">
        <f>TRUNC(S66*60)</f>
        <v>37</v>
      </c>
    </row>
    <row r="67" spans="1:20" ht="15.75" thickBot="1" x14ac:dyDescent="0.3">
      <c r="A67" s="57"/>
      <c r="B67" s="63"/>
      <c r="C67" s="63"/>
      <c r="D67" s="63"/>
      <c r="E67" s="63"/>
      <c r="F67" s="64" t="s">
        <v>1</v>
      </c>
      <c r="G67" s="64" t="s">
        <v>2</v>
      </c>
      <c r="H67" s="65" t="s">
        <v>62</v>
      </c>
      <c r="I67" s="64" t="s">
        <v>85</v>
      </c>
      <c r="J67" s="66"/>
      <c r="K67" s="67" t="s">
        <v>73</v>
      </c>
      <c r="L67" s="68"/>
      <c r="M67" s="68"/>
      <c r="N67" s="68"/>
      <c r="O67" s="63"/>
      <c r="P67" s="63"/>
      <c r="Q67" s="57"/>
    </row>
    <row r="68" spans="1:20" x14ac:dyDescent="0.25">
      <c r="A68" s="57"/>
      <c r="B68" s="63"/>
      <c r="C68" s="44" t="s">
        <v>70</v>
      </c>
      <c r="D68" s="36"/>
      <c r="E68" s="37" t="str">
        <f>Yogini!H2</f>
        <v>Siddha</v>
      </c>
      <c r="F68" s="38">
        <f>ABS(E64)</f>
        <v>2</v>
      </c>
      <c r="G68" s="38">
        <f>ABS(F64)</f>
        <v>4</v>
      </c>
      <c r="H68" s="38">
        <f>ABS(G64)</f>
        <v>24</v>
      </c>
      <c r="I68" s="39">
        <f>ABS(H64)</f>
        <v>37</v>
      </c>
      <c r="J68" s="53"/>
      <c r="P68" s="63"/>
      <c r="Q68" s="57"/>
    </row>
    <row r="69" spans="1:20" ht="15.75" thickBot="1" x14ac:dyDescent="0.3">
      <c r="A69" s="57"/>
      <c r="B69" s="63"/>
      <c r="C69" s="45" t="s">
        <v>69</v>
      </c>
      <c r="D69" s="40"/>
      <c r="E69" s="41" t="str">
        <f>E68</f>
        <v>Siddha</v>
      </c>
      <c r="F69" s="42">
        <f>E66</f>
        <v>9</v>
      </c>
      <c r="G69" s="42">
        <f>F66</f>
        <v>4</v>
      </c>
      <c r="H69" s="42">
        <f>G66</f>
        <v>24</v>
      </c>
      <c r="I69" s="43">
        <f>H66</f>
        <v>37</v>
      </c>
      <c r="J69" s="53"/>
      <c r="P69" s="63"/>
      <c r="Q69" s="57"/>
    </row>
    <row r="70" spans="1:20" x14ac:dyDescent="0.25">
      <c r="A70" s="57"/>
      <c r="B70" s="63"/>
      <c r="C70" s="63"/>
      <c r="D70" s="63"/>
      <c r="E70" s="63"/>
      <c r="F70" s="63"/>
      <c r="G70" s="69"/>
      <c r="H70" s="63"/>
      <c r="I70" s="70"/>
      <c r="P70" s="63"/>
      <c r="Q70" s="57"/>
    </row>
    <row r="71" spans="1:20" x14ac:dyDescent="0.25">
      <c r="A71" s="57"/>
      <c r="B71" s="57"/>
      <c r="C71" s="57"/>
      <c r="D71" s="57"/>
      <c r="E71" s="57"/>
      <c r="F71" s="57"/>
      <c r="G71" s="62"/>
      <c r="H71" s="57"/>
      <c r="I71" s="61"/>
      <c r="J71" s="61"/>
      <c r="K71" s="57"/>
      <c r="L71" s="57"/>
      <c r="M71" s="57"/>
      <c r="N71" s="57"/>
      <c r="O71" s="57"/>
      <c r="P71" s="57"/>
      <c r="Q71" s="57"/>
    </row>
    <row r="72" spans="1:20" x14ac:dyDescent="0.25">
      <c r="A72" s="57"/>
      <c r="B72" s="57"/>
      <c r="C72" s="57"/>
      <c r="D72" s="57"/>
      <c r="E72" s="57"/>
      <c r="F72" s="57"/>
      <c r="G72" s="62"/>
      <c r="H72" s="57"/>
      <c r="I72" s="61"/>
      <c r="J72" s="61"/>
      <c r="K72" s="57"/>
      <c r="L72" s="57"/>
      <c r="M72" s="57"/>
      <c r="N72" s="57"/>
      <c r="O72" s="57"/>
      <c r="P72" s="57"/>
      <c r="Q72" s="57"/>
    </row>
    <row r="74" spans="1:20" x14ac:dyDescent="0.25">
      <c r="D74" s="86" t="s">
        <v>98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K2" sqref="K2"/>
    </sheetView>
  </sheetViews>
  <sheetFormatPr defaultColWidth="8.85546875" defaultRowHeight="15" x14ac:dyDescent="0.25"/>
  <cols>
    <col min="1" max="1" width="9.85546875" style="4" customWidth="1"/>
    <col min="2" max="2" width="17.140625" style="4" customWidth="1"/>
    <col min="3" max="4" width="8.85546875" style="4"/>
    <col min="5" max="6" width="8.85546875" style="5"/>
    <col min="7" max="7" width="10" style="4" customWidth="1"/>
    <col min="8" max="9" width="8.85546875" customWidth="1"/>
    <col min="10" max="10" width="10.42578125" customWidth="1"/>
    <col min="11" max="12" width="8.85546875" customWidth="1"/>
  </cols>
  <sheetData>
    <row r="1" spans="1:12" x14ac:dyDescent="0.25">
      <c r="A1" s="30" t="s">
        <v>56</v>
      </c>
      <c r="B1" s="31" t="s">
        <v>0</v>
      </c>
      <c r="C1" s="30" t="s">
        <v>1</v>
      </c>
      <c r="D1" s="30" t="s">
        <v>2</v>
      </c>
      <c r="E1" s="32" t="s">
        <v>1</v>
      </c>
      <c r="F1" s="30" t="s">
        <v>2</v>
      </c>
      <c r="G1" s="30" t="s">
        <v>11</v>
      </c>
    </row>
    <row r="2" spans="1:12" x14ac:dyDescent="0.25">
      <c r="A2" s="25">
        <v>3</v>
      </c>
      <c r="B2" s="26" t="s">
        <v>31</v>
      </c>
      <c r="C2" s="25">
        <v>2</v>
      </c>
      <c r="D2" s="25">
        <v>0</v>
      </c>
      <c r="E2" s="27">
        <f>C2+D2/12</f>
        <v>2</v>
      </c>
      <c r="F2" s="28">
        <f>E2*12</f>
        <v>24</v>
      </c>
      <c r="G2" s="29" t="s">
        <v>3</v>
      </c>
      <c r="H2" s="18">
        <f>SUM(F2:F4)</f>
        <v>72</v>
      </c>
      <c r="I2" s="18">
        <f>'Basic Data'!I2</f>
        <v>26</v>
      </c>
      <c r="J2" s="18" t="str">
        <f>VLOOKUP(I2,A2:G35,7,FALSE)</f>
        <v>Sukra</v>
      </c>
      <c r="K2">
        <f>VLOOKUP(I2,A2:F35,6,FALSE)</f>
        <v>63</v>
      </c>
    </row>
    <row r="3" spans="1:12" x14ac:dyDescent="0.25">
      <c r="A3" s="25">
        <v>4</v>
      </c>
      <c r="B3" s="26" t="s">
        <v>32</v>
      </c>
      <c r="C3" s="25">
        <v>2</v>
      </c>
      <c r="D3" s="25">
        <v>0</v>
      </c>
      <c r="E3" s="27">
        <f t="shared" ref="E3:E28" si="0">C3+D3/12</f>
        <v>2</v>
      </c>
      <c r="F3" s="28">
        <f t="shared" ref="F3:F36" si="1">E3*12</f>
        <v>24</v>
      </c>
      <c r="G3" s="29" t="s">
        <v>3</v>
      </c>
      <c r="H3">
        <v>72</v>
      </c>
      <c r="I3" s="18">
        <f>'Basic Data'!I3</f>
        <v>27</v>
      </c>
      <c r="J3" s="18" t="str">
        <f>VLOOKUP(I3,A2:G35,7,FALSE)</f>
        <v>Sukra</v>
      </c>
      <c r="K3">
        <f>VLOOKUP(I3,A2:F35,6,FALSE)</f>
        <v>63</v>
      </c>
    </row>
    <row r="4" spans="1:12" x14ac:dyDescent="0.25">
      <c r="A4" s="25">
        <v>5</v>
      </c>
      <c r="B4" s="26" t="s">
        <v>33</v>
      </c>
      <c r="C4" s="25">
        <v>2</v>
      </c>
      <c r="D4" s="25">
        <v>0</v>
      </c>
      <c r="E4" s="27">
        <f t="shared" si="0"/>
        <v>2</v>
      </c>
      <c r="F4" s="28">
        <f t="shared" si="1"/>
        <v>24</v>
      </c>
      <c r="G4" s="29" t="s">
        <v>3</v>
      </c>
      <c r="H4">
        <v>72</v>
      </c>
      <c r="I4" s="18">
        <f>'Basic Data'!I4</f>
        <v>1</v>
      </c>
      <c r="J4" s="18" t="str">
        <f>VLOOKUP(I4,A2:G35,7,FALSE)</f>
        <v>Sukra</v>
      </c>
      <c r="K4">
        <f>VLOOKUP(I4,A2:F35,6,FALSE)</f>
        <v>63</v>
      </c>
    </row>
    <row r="5" spans="1:12" x14ac:dyDescent="0.25">
      <c r="A5" s="21">
        <v>6</v>
      </c>
      <c r="B5" s="22" t="s">
        <v>34</v>
      </c>
      <c r="C5" s="21">
        <v>3</v>
      </c>
      <c r="D5" s="21">
        <v>9</v>
      </c>
      <c r="E5" s="23">
        <f t="shared" si="0"/>
        <v>3.75</v>
      </c>
      <c r="F5" s="24">
        <f t="shared" si="1"/>
        <v>45</v>
      </c>
      <c r="G5" s="11" t="s">
        <v>4</v>
      </c>
      <c r="H5" s="18">
        <f>SUM(F5:F8)</f>
        <v>180</v>
      </c>
      <c r="I5">
        <f>'Basic Data'!I5</f>
        <v>2</v>
      </c>
      <c r="J5" s="18" t="str">
        <f>VLOOKUP(I5,A2:G35,7,FALSE)</f>
        <v>Sukra</v>
      </c>
      <c r="K5">
        <f>VLOOKUP(I5,A2:F35,6,FALSE)</f>
        <v>63</v>
      </c>
    </row>
    <row r="6" spans="1:12" x14ac:dyDescent="0.25">
      <c r="A6" s="21">
        <v>7</v>
      </c>
      <c r="B6" s="22" t="s">
        <v>35</v>
      </c>
      <c r="C6" s="21">
        <v>3</v>
      </c>
      <c r="D6" s="21">
        <v>9</v>
      </c>
      <c r="E6" s="23">
        <f t="shared" si="0"/>
        <v>3.75</v>
      </c>
      <c r="F6" s="24">
        <f t="shared" si="1"/>
        <v>45</v>
      </c>
      <c r="G6" s="11" t="s">
        <v>4</v>
      </c>
      <c r="H6">
        <v>180</v>
      </c>
      <c r="I6" s="18">
        <f>I2</f>
        <v>26</v>
      </c>
      <c r="K6">
        <f>IF(J5=J2,K5,0)</f>
        <v>63</v>
      </c>
    </row>
    <row r="7" spans="1:12" x14ac:dyDescent="0.25">
      <c r="A7" s="21">
        <v>8</v>
      </c>
      <c r="B7" s="22" t="s">
        <v>36</v>
      </c>
      <c r="C7" s="21">
        <v>3</v>
      </c>
      <c r="D7" s="21">
        <v>9</v>
      </c>
      <c r="E7" s="23">
        <f t="shared" si="0"/>
        <v>3.75</v>
      </c>
      <c r="F7" s="24">
        <f t="shared" si="1"/>
        <v>45</v>
      </c>
      <c r="G7" s="11" t="s">
        <v>4</v>
      </c>
      <c r="H7">
        <v>180</v>
      </c>
      <c r="I7" s="18">
        <f>I3</f>
        <v>27</v>
      </c>
      <c r="K7">
        <f>IF(J5=J3,K5,0)</f>
        <v>63</v>
      </c>
    </row>
    <row r="8" spans="1:12" x14ac:dyDescent="0.25">
      <c r="A8" s="21">
        <v>9</v>
      </c>
      <c r="B8" s="22" t="s">
        <v>37</v>
      </c>
      <c r="C8" s="21">
        <v>3</v>
      </c>
      <c r="D8" s="21">
        <v>9</v>
      </c>
      <c r="E8" s="23">
        <f t="shared" si="0"/>
        <v>3.75</v>
      </c>
      <c r="F8" s="24">
        <f t="shared" si="1"/>
        <v>45</v>
      </c>
      <c r="G8" s="11" t="s">
        <v>4</v>
      </c>
      <c r="H8">
        <v>180</v>
      </c>
      <c r="I8" s="18">
        <f>I4</f>
        <v>1</v>
      </c>
      <c r="K8">
        <f>IF(J4=J5,K5,0)</f>
        <v>63</v>
      </c>
    </row>
    <row r="9" spans="1:12" x14ac:dyDescent="0.25">
      <c r="A9" s="25">
        <v>10</v>
      </c>
      <c r="B9" s="26" t="s">
        <v>38</v>
      </c>
      <c r="C9" s="25">
        <v>2</v>
      </c>
      <c r="D9" s="25">
        <v>8</v>
      </c>
      <c r="E9" s="27">
        <f t="shared" si="0"/>
        <v>2.6666666666666665</v>
      </c>
      <c r="F9" s="28">
        <f t="shared" si="1"/>
        <v>32</v>
      </c>
      <c r="G9" s="29" t="s">
        <v>5</v>
      </c>
      <c r="H9" s="18">
        <f>SUM(F9:F11)</f>
        <v>96</v>
      </c>
      <c r="K9">
        <f>SUM(K6:K8)</f>
        <v>189</v>
      </c>
      <c r="L9">
        <f>VLOOKUP(I5,A2:H35,8,FALSE)</f>
        <v>252</v>
      </c>
    </row>
    <row r="10" spans="1:12" x14ac:dyDescent="0.25">
      <c r="A10" s="25">
        <v>11</v>
      </c>
      <c r="B10" s="26" t="s">
        <v>55</v>
      </c>
      <c r="C10" s="25">
        <v>2</v>
      </c>
      <c r="D10" s="25">
        <v>8</v>
      </c>
      <c r="E10" s="27">
        <f t="shared" si="0"/>
        <v>2.6666666666666665</v>
      </c>
      <c r="F10" s="28">
        <f t="shared" si="1"/>
        <v>32</v>
      </c>
      <c r="G10" s="29" t="s">
        <v>5</v>
      </c>
      <c r="H10">
        <v>96</v>
      </c>
    </row>
    <row r="11" spans="1:12" x14ac:dyDescent="0.25">
      <c r="A11" s="25">
        <v>12</v>
      </c>
      <c r="B11" s="26" t="s">
        <v>39</v>
      </c>
      <c r="C11" s="25">
        <v>2</v>
      </c>
      <c r="D11" s="25">
        <v>8</v>
      </c>
      <c r="E11" s="27">
        <f t="shared" si="0"/>
        <v>2.6666666666666665</v>
      </c>
      <c r="F11" s="28">
        <f t="shared" si="1"/>
        <v>32</v>
      </c>
      <c r="G11" s="29" t="s">
        <v>5</v>
      </c>
      <c r="H11">
        <v>96</v>
      </c>
    </row>
    <row r="12" spans="1:12" x14ac:dyDescent="0.25">
      <c r="A12" s="21">
        <v>13</v>
      </c>
      <c r="B12" s="22" t="s">
        <v>40</v>
      </c>
      <c r="C12" s="21">
        <v>4</v>
      </c>
      <c r="D12" s="21">
        <v>3</v>
      </c>
      <c r="E12" s="23">
        <f t="shared" si="0"/>
        <v>4.25</v>
      </c>
      <c r="F12" s="24">
        <f t="shared" si="1"/>
        <v>51</v>
      </c>
      <c r="G12" s="11" t="s">
        <v>6</v>
      </c>
      <c r="H12" s="18">
        <f>SUM(F12:F15)</f>
        <v>204</v>
      </c>
    </row>
    <row r="13" spans="1:12" x14ac:dyDescent="0.25">
      <c r="A13" s="21">
        <v>14</v>
      </c>
      <c r="B13" s="22" t="s">
        <v>41</v>
      </c>
      <c r="C13" s="21">
        <v>4</v>
      </c>
      <c r="D13" s="21">
        <v>3</v>
      </c>
      <c r="E13" s="23">
        <f t="shared" si="0"/>
        <v>4.25</v>
      </c>
      <c r="F13" s="24">
        <f t="shared" si="1"/>
        <v>51</v>
      </c>
      <c r="G13" s="11" t="s">
        <v>6</v>
      </c>
      <c r="H13">
        <v>204</v>
      </c>
    </row>
    <row r="14" spans="1:12" x14ac:dyDescent="0.25">
      <c r="A14" s="21">
        <v>15</v>
      </c>
      <c r="B14" s="22" t="s">
        <v>42</v>
      </c>
      <c r="C14" s="21">
        <v>4</v>
      </c>
      <c r="D14" s="21">
        <v>3</v>
      </c>
      <c r="E14" s="23">
        <f t="shared" si="0"/>
        <v>4.25</v>
      </c>
      <c r="F14" s="24">
        <f t="shared" si="1"/>
        <v>51</v>
      </c>
      <c r="G14" s="11" t="s">
        <v>6</v>
      </c>
      <c r="H14">
        <v>204</v>
      </c>
    </row>
    <row r="15" spans="1:12" x14ac:dyDescent="0.25">
      <c r="A15" s="21">
        <v>16</v>
      </c>
      <c r="B15" s="22" t="s">
        <v>43</v>
      </c>
      <c r="C15" s="21">
        <v>4</v>
      </c>
      <c r="D15" s="21">
        <v>3</v>
      </c>
      <c r="E15" s="23">
        <f t="shared" si="0"/>
        <v>4.25</v>
      </c>
      <c r="F15" s="24">
        <f t="shared" si="1"/>
        <v>51</v>
      </c>
      <c r="G15" s="11" t="s">
        <v>6</v>
      </c>
      <c r="H15">
        <v>204</v>
      </c>
    </row>
    <row r="16" spans="1:12" x14ac:dyDescent="0.25">
      <c r="A16" s="25">
        <v>17</v>
      </c>
      <c r="B16" s="26" t="s">
        <v>44</v>
      </c>
      <c r="C16" s="25">
        <v>3</v>
      </c>
      <c r="D16" s="25">
        <v>4</v>
      </c>
      <c r="E16" s="27">
        <f t="shared" si="0"/>
        <v>3.3333333333333335</v>
      </c>
      <c r="F16" s="28">
        <f t="shared" si="1"/>
        <v>40</v>
      </c>
      <c r="G16" s="29" t="s">
        <v>7</v>
      </c>
      <c r="H16" s="18">
        <f>SUM(F16:F18)</f>
        <v>120</v>
      </c>
    </row>
    <row r="17" spans="1:8" x14ac:dyDescent="0.25">
      <c r="A17" s="25">
        <v>18</v>
      </c>
      <c r="B17" s="26" t="s">
        <v>45</v>
      </c>
      <c r="C17" s="25">
        <v>3</v>
      </c>
      <c r="D17" s="25">
        <v>4</v>
      </c>
      <c r="E17" s="27">
        <f t="shared" si="0"/>
        <v>3.3333333333333335</v>
      </c>
      <c r="F17" s="28">
        <f t="shared" si="1"/>
        <v>40</v>
      </c>
      <c r="G17" s="29" t="s">
        <v>7</v>
      </c>
      <c r="H17">
        <v>120</v>
      </c>
    </row>
    <row r="18" spans="1:8" x14ac:dyDescent="0.25">
      <c r="A18" s="25">
        <v>19</v>
      </c>
      <c r="B18" s="26" t="s">
        <v>46</v>
      </c>
      <c r="C18" s="25">
        <v>3</v>
      </c>
      <c r="D18" s="25">
        <v>4</v>
      </c>
      <c r="E18" s="27">
        <f t="shared" si="0"/>
        <v>3.3333333333333335</v>
      </c>
      <c r="F18" s="28">
        <f t="shared" si="1"/>
        <v>40</v>
      </c>
      <c r="G18" s="29" t="s">
        <v>7</v>
      </c>
      <c r="H18">
        <v>120</v>
      </c>
    </row>
    <row r="19" spans="1:8" x14ac:dyDescent="0.25">
      <c r="A19" s="21">
        <v>20</v>
      </c>
      <c r="B19" s="22" t="s">
        <v>47</v>
      </c>
      <c r="C19" s="21">
        <v>6</v>
      </c>
      <c r="D19" s="21">
        <v>4</v>
      </c>
      <c r="E19" s="23">
        <f t="shared" si="0"/>
        <v>6.333333333333333</v>
      </c>
      <c r="F19" s="24">
        <f t="shared" si="1"/>
        <v>76</v>
      </c>
      <c r="G19" s="11" t="s">
        <v>8</v>
      </c>
      <c r="H19" s="18">
        <f>SUM(F19:F21)</f>
        <v>228</v>
      </c>
    </row>
    <row r="20" spans="1:8" x14ac:dyDescent="0.25">
      <c r="A20" s="21">
        <v>21</v>
      </c>
      <c r="B20" s="22" t="s">
        <v>48</v>
      </c>
      <c r="C20" s="21">
        <v>6</v>
      </c>
      <c r="D20" s="21">
        <v>4</v>
      </c>
      <c r="E20" s="23">
        <f t="shared" si="0"/>
        <v>6.333333333333333</v>
      </c>
      <c r="F20" s="24">
        <f t="shared" si="1"/>
        <v>76</v>
      </c>
      <c r="G20" s="11" t="s">
        <v>8</v>
      </c>
      <c r="H20">
        <v>228</v>
      </c>
    </row>
    <row r="21" spans="1:8" x14ac:dyDescent="0.25">
      <c r="A21" s="21">
        <v>22</v>
      </c>
      <c r="B21" s="22" t="s">
        <v>49</v>
      </c>
      <c r="C21" s="21">
        <v>6</v>
      </c>
      <c r="D21" s="21">
        <v>4</v>
      </c>
      <c r="E21" s="23">
        <f t="shared" si="0"/>
        <v>6.333333333333333</v>
      </c>
      <c r="F21" s="24">
        <f t="shared" si="1"/>
        <v>76</v>
      </c>
      <c r="G21" s="11" t="s">
        <v>8</v>
      </c>
      <c r="H21">
        <v>228</v>
      </c>
    </row>
    <row r="22" spans="1:8" x14ac:dyDescent="0.25">
      <c r="A22" s="25">
        <v>23</v>
      </c>
      <c r="B22" s="26" t="s">
        <v>50</v>
      </c>
      <c r="C22" s="25">
        <v>4</v>
      </c>
      <c r="D22" s="25">
        <v>0</v>
      </c>
      <c r="E22" s="27">
        <f t="shared" si="0"/>
        <v>4</v>
      </c>
      <c r="F22" s="28">
        <f t="shared" si="1"/>
        <v>48</v>
      </c>
      <c r="G22" s="29" t="s">
        <v>9</v>
      </c>
      <c r="H22" s="18">
        <f>SUM(F22:F24)</f>
        <v>144</v>
      </c>
    </row>
    <row r="23" spans="1:8" x14ac:dyDescent="0.25">
      <c r="A23" s="25">
        <v>24</v>
      </c>
      <c r="B23" s="26" t="s">
        <v>51</v>
      </c>
      <c r="C23" s="25">
        <v>4</v>
      </c>
      <c r="D23" s="25">
        <v>0</v>
      </c>
      <c r="E23" s="27">
        <f t="shared" si="0"/>
        <v>4</v>
      </c>
      <c r="F23" s="28">
        <f t="shared" si="1"/>
        <v>48</v>
      </c>
      <c r="G23" s="29" t="s">
        <v>9</v>
      </c>
      <c r="H23">
        <v>144</v>
      </c>
    </row>
    <row r="24" spans="1:8" x14ac:dyDescent="0.25">
      <c r="A24" s="25">
        <v>25</v>
      </c>
      <c r="B24" s="26" t="s">
        <v>52</v>
      </c>
      <c r="C24" s="25">
        <v>4</v>
      </c>
      <c r="D24" s="25">
        <v>0</v>
      </c>
      <c r="E24" s="27">
        <f t="shared" si="0"/>
        <v>4</v>
      </c>
      <c r="F24" s="28">
        <f t="shared" si="1"/>
        <v>48</v>
      </c>
      <c r="G24" s="29" t="s">
        <v>9</v>
      </c>
      <c r="H24">
        <v>144</v>
      </c>
    </row>
    <row r="25" spans="1:8" x14ac:dyDescent="0.25">
      <c r="A25" s="21">
        <v>26</v>
      </c>
      <c r="B25" s="22" t="s">
        <v>53</v>
      </c>
      <c r="C25" s="21">
        <v>5</v>
      </c>
      <c r="D25" s="21">
        <v>3</v>
      </c>
      <c r="E25" s="23">
        <f t="shared" si="0"/>
        <v>5.25</v>
      </c>
      <c r="F25" s="24">
        <f t="shared" si="1"/>
        <v>63</v>
      </c>
      <c r="G25" s="11" t="s">
        <v>10</v>
      </c>
      <c r="H25" s="18">
        <f>SUM(F25:F28)</f>
        <v>252</v>
      </c>
    </row>
    <row r="26" spans="1:8" x14ac:dyDescent="0.25">
      <c r="A26" s="21">
        <v>27</v>
      </c>
      <c r="B26" s="22" t="s">
        <v>54</v>
      </c>
      <c r="C26" s="21">
        <v>5</v>
      </c>
      <c r="D26" s="21">
        <v>3</v>
      </c>
      <c r="E26" s="23">
        <f t="shared" si="0"/>
        <v>5.25</v>
      </c>
      <c r="F26" s="24">
        <f t="shared" si="1"/>
        <v>63</v>
      </c>
      <c r="G26" s="11" t="s">
        <v>10</v>
      </c>
      <c r="H26">
        <v>252</v>
      </c>
    </row>
    <row r="27" spans="1:8" x14ac:dyDescent="0.25">
      <c r="A27" s="21">
        <v>1</v>
      </c>
      <c r="B27" s="22" t="s">
        <v>29</v>
      </c>
      <c r="C27" s="21">
        <v>5</v>
      </c>
      <c r="D27" s="21">
        <v>3</v>
      </c>
      <c r="E27" s="23">
        <f t="shared" si="0"/>
        <v>5.25</v>
      </c>
      <c r="F27" s="24">
        <f t="shared" si="1"/>
        <v>63</v>
      </c>
      <c r="G27" s="11" t="s">
        <v>10</v>
      </c>
      <c r="H27">
        <v>252</v>
      </c>
    </row>
    <row r="28" spans="1:8" x14ac:dyDescent="0.25">
      <c r="A28" s="21">
        <v>2</v>
      </c>
      <c r="B28" s="22" t="s">
        <v>30</v>
      </c>
      <c r="C28" s="21">
        <v>5</v>
      </c>
      <c r="D28" s="21">
        <v>3</v>
      </c>
      <c r="E28" s="23">
        <f t="shared" si="0"/>
        <v>5.25</v>
      </c>
      <c r="F28" s="24">
        <f t="shared" si="1"/>
        <v>63</v>
      </c>
      <c r="G28" s="11" t="s">
        <v>10</v>
      </c>
      <c r="H28">
        <v>252</v>
      </c>
    </row>
    <row r="29" spans="1:8" x14ac:dyDescent="0.25">
      <c r="A29" s="25">
        <v>3</v>
      </c>
      <c r="B29" s="26" t="s">
        <v>31</v>
      </c>
      <c r="C29" s="25">
        <v>2</v>
      </c>
      <c r="D29" s="25">
        <v>0</v>
      </c>
      <c r="E29" s="27">
        <f>C29+D29/12</f>
        <v>2</v>
      </c>
      <c r="F29" s="28">
        <f>E29*12</f>
        <v>24</v>
      </c>
      <c r="G29" s="29" t="s">
        <v>3</v>
      </c>
      <c r="H29" s="18">
        <f>SUM(F29:F31)</f>
        <v>72</v>
      </c>
    </row>
    <row r="30" spans="1:8" x14ac:dyDescent="0.25">
      <c r="A30" s="25">
        <v>4</v>
      </c>
      <c r="B30" s="26" t="s">
        <v>32</v>
      </c>
      <c r="C30" s="25">
        <v>2</v>
      </c>
      <c r="D30" s="25">
        <v>0</v>
      </c>
      <c r="E30" s="27">
        <f t="shared" ref="E30:E35" si="2">C30+D30/12</f>
        <v>2</v>
      </c>
      <c r="F30" s="28">
        <f t="shared" ref="F30:F35" si="3">E30*12</f>
        <v>24</v>
      </c>
      <c r="G30" s="29" t="s">
        <v>3</v>
      </c>
      <c r="H30">
        <v>72</v>
      </c>
    </row>
    <row r="31" spans="1:8" x14ac:dyDescent="0.25">
      <c r="A31" s="25">
        <v>5</v>
      </c>
      <c r="B31" s="26" t="s">
        <v>33</v>
      </c>
      <c r="C31" s="25">
        <v>2</v>
      </c>
      <c r="D31" s="25">
        <v>0</v>
      </c>
      <c r="E31" s="27">
        <f t="shared" si="2"/>
        <v>2</v>
      </c>
      <c r="F31" s="28">
        <f t="shared" si="3"/>
        <v>24</v>
      </c>
      <c r="G31" s="29" t="s">
        <v>3</v>
      </c>
      <c r="H31">
        <v>72</v>
      </c>
    </row>
    <row r="32" spans="1:8" x14ac:dyDescent="0.25">
      <c r="A32" s="21">
        <v>6</v>
      </c>
      <c r="B32" s="22" t="s">
        <v>34</v>
      </c>
      <c r="C32" s="21">
        <v>3</v>
      </c>
      <c r="D32" s="21">
        <v>9</v>
      </c>
      <c r="E32" s="23">
        <f t="shared" si="2"/>
        <v>3.75</v>
      </c>
      <c r="F32" s="24">
        <f t="shared" si="3"/>
        <v>45</v>
      </c>
      <c r="G32" s="11" t="s">
        <v>4</v>
      </c>
      <c r="H32" s="18">
        <f>SUM(F32:F35)</f>
        <v>180</v>
      </c>
    </row>
    <row r="33" spans="1:8" x14ac:dyDescent="0.25">
      <c r="A33" s="21">
        <v>7</v>
      </c>
      <c r="B33" s="22" t="s">
        <v>35</v>
      </c>
      <c r="C33" s="21">
        <v>3</v>
      </c>
      <c r="D33" s="21">
        <v>9</v>
      </c>
      <c r="E33" s="23">
        <f t="shared" si="2"/>
        <v>3.75</v>
      </c>
      <c r="F33" s="24">
        <f t="shared" si="3"/>
        <v>45</v>
      </c>
      <c r="G33" s="11" t="s">
        <v>4</v>
      </c>
      <c r="H33">
        <v>180</v>
      </c>
    </row>
    <row r="34" spans="1:8" x14ac:dyDescent="0.25">
      <c r="A34" s="21">
        <v>8</v>
      </c>
      <c r="B34" s="22" t="s">
        <v>36</v>
      </c>
      <c r="C34" s="21">
        <v>3</v>
      </c>
      <c r="D34" s="21">
        <v>9</v>
      </c>
      <c r="E34" s="23">
        <f t="shared" si="2"/>
        <v>3.75</v>
      </c>
      <c r="F34" s="24">
        <f t="shared" si="3"/>
        <v>45</v>
      </c>
      <c r="G34" s="11" t="s">
        <v>4</v>
      </c>
      <c r="H34">
        <v>180</v>
      </c>
    </row>
    <row r="35" spans="1:8" x14ac:dyDescent="0.25">
      <c r="A35" s="21">
        <v>9</v>
      </c>
      <c r="B35" s="22" t="s">
        <v>37</v>
      </c>
      <c r="C35" s="21">
        <v>3</v>
      </c>
      <c r="D35" s="21">
        <v>9</v>
      </c>
      <c r="E35" s="23">
        <f t="shared" si="2"/>
        <v>3.75</v>
      </c>
      <c r="F35" s="24">
        <f t="shared" si="3"/>
        <v>45</v>
      </c>
      <c r="G35" s="11" t="s">
        <v>4</v>
      </c>
      <c r="H35">
        <v>180</v>
      </c>
    </row>
    <row r="36" spans="1:8" x14ac:dyDescent="0.25">
      <c r="E36" s="5">
        <f>SUM(E2:E28)</f>
        <v>108</v>
      </c>
      <c r="F36" s="19">
        <f t="shared" si="1"/>
        <v>1296</v>
      </c>
      <c r="H36" s="18">
        <f>SUM(H2:H28)</f>
        <v>4524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M4" sqref="M4"/>
    </sheetView>
  </sheetViews>
  <sheetFormatPr defaultColWidth="8.85546875" defaultRowHeight="15" x14ac:dyDescent="0.25"/>
  <cols>
    <col min="1" max="1" width="10.42578125" style="7" customWidth="1"/>
    <col min="2" max="2" width="17.140625" style="8" customWidth="1"/>
    <col min="6" max="6" width="8.85546875" style="1"/>
    <col min="7" max="7" width="11.42578125" style="10" customWidth="1"/>
    <col min="8" max="8" width="10.85546875" style="1" customWidth="1"/>
    <col min="9" max="9" width="9.140625" customWidth="1"/>
    <col min="10" max="10" width="11.140625" customWidth="1"/>
    <col min="11" max="11" width="11" customWidth="1"/>
    <col min="12" max="12" width="9.140625" customWidth="1"/>
    <col min="13" max="13" width="10" customWidth="1"/>
  </cols>
  <sheetData>
    <row r="1" spans="1:15" x14ac:dyDescent="0.25">
      <c r="A1" s="9" t="s">
        <v>0</v>
      </c>
      <c r="B1" s="3" t="s">
        <v>28</v>
      </c>
      <c r="C1" t="s">
        <v>13</v>
      </c>
      <c r="D1" t="s">
        <v>14</v>
      </c>
      <c r="E1" t="s">
        <v>15</v>
      </c>
      <c r="F1" s="1" t="s">
        <v>14</v>
      </c>
      <c r="G1" s="10" t="s">
        <v>57</v>
      </c>
      <c r="I1" s="9" t="s">
        <v>0</v>
      </c>
      <c r="J1" s="3" t="s">
        <v>28</v>
      </c>
      <c r="K1" t="s">
        <v>67</v>
      </c>
      <c r="M1" t="s">
        <v>0</v>
      </c>
      <c r="N1" t="s">
        <v>28</v>
      </c>
      <c r="O1" t="s">
        <v>67</v>
      </c>
    </row>
    <row r="2" spans="1:15" x14ac:dyDescent="0.25">
      <c r="A2">
        <v>1</v>
      </c>
      <c r="B2" s="8" t="s">
        <v>29</v>
      </c>
      <c r="C2">
        <v>0</v>
      </c>
      <c r="D2">
        <v>13</v>
      </c>
      <c r="E2">
        <v>20</v>
      </c>
      <c r="F2" s="1">
        <v>13.333333333333334</v>
      </c>
      <c r="G2" s="10">
        <f>'Dasha Duration'!J14</f>
        <v>8.7586111111111116</v>
      </c>
      <c r="I2" s="2">
        <f>IF((I3-1)=0,27,I3-1)</f>
        <v>26</v>
      </c>
      <c r="J2" s="2"/>
      <c r="K2" s="33" t="str">
        <f>Dasha!J2</f>
        <v>Sukra</v>
      </c>
      <c r="M2" s="2">
        <f>M3-1</f>
        <v>0</v>
      </c>
    </row>
    <row r="3" spans="1:15" x14ac:dyDescent="0.25">
      <c r="A3">
        <v>2</v>
      </c>
      <c r="B3" s="8" t="s">
        <v>30</v>
      </c>
      <c r="C3">
        <v>0</v>
      </c>
      <c r="D3">
        <v>26</v>
      </c>
      <c r="E3">
        <v>40.000000000000071</v>
      </c>
      <c r="F3" s="1">
        <v>26.666666666666668</v>
      </c>
      <c r="I3" s="2">
        <f>IF(I4-1=0,27,I4-1)</f>
        <v>27</v>
      </c>
      <c r="K3" s="33" t="str">
        <f>Dasha!J3</f>
        <v>Sukra</v>
      </c>
      <c r="M3" s="2">
        <f>M4-1</f>
        <v>1</v>
      </c>
    </row>
    <row r="4" spans="1:15" x14ac:dyDescent="0.25">
      <c r="A4">
        <v>3</v>
      </c>
      <c r="B4" s="8" t="s">
        <v>31</v>
      </c>
      <c r="C4">
        <v>1</v>
      </c>
      <c r="D4">
        <v>10</v>
      </c>
      <c r="E4">
        <v>0</v>
      </c>
      <c r="F4" s="1">
        <v>40</v>
      </c>
      <c r="H4" s="16">
        <f>IF(G2&lt;F2,F2,VLOOKUP(G2,F2:F28,1,TRUE))</f>
        <v>13.333333333333334</v>
      </c>
      <c r="I4" s="2">
        <f>MATCH(H4,F2:F28,0)</f>
        <v>1</v>
      </c>
      <c r="J4" s="2" t="str">
        <f>VLOOKUP(I4,A2:B28,2)</f>
        <v>Ashwini</v>
      </c>
      <c r="K4" s="33" t="str">
        <f>Dasha!J4</f>
        <v>Sukra</v>
      </c>
      <c r="M4" s="2">
        <f>MATCH(H4,F1:F28,0)</f>
        <v>2</v>
      </c>
      <c r="N4" t="str">
        <f>J5</f>
        <v>Bharni</v>
      </c>
    </row>
    <row r="5" spans="1:15" x14ac:dyDescent="0.25">
      <c r="A5">
        <v>4</v>
      </c>
      <c r="B5" s="8" t="s">
        <v>32</v>
      </c>
      <c r="C5">
        <v>1</v>
      </c>
      <c r="D5">
        <v>23</v>
      </c>
      <c r="E5">
        <v>20.000000000000142</v>
      </c>
      <c r="F5" s="1">
        <v>53.333333333333336</v>
      </c>
      <c r="H5" s="16">
        <f>H4+F2</f>
        <v>26.666666666666668</v>
      </c>
      <c r="I5" s="2">
        <f>MATCH(H5,F2:F28,0)</f>
        <v>2</v>
      </c>
      <c r="J5" s="2" t="str">
        <f>VLOOKUP(I5,A2:B28,2)</f>
        <v>Bharni</v>
      </c>
      <c r="K5" s="33" t="str">
        <f>Dasha!J5</f>
        <v>Sukra</v>
      </c>
      <c r="M5" s="2">
        <f>MATCH(H5,F2:F28,0)</f>
        <v>2</v>
      </c>
      <c r="N5" t="str">
        <f>J5</f>
        <v>Bharni</v>
      </c>
    </row>
    <row r="6" spans="1:15" x14ac:dyDescent="0.25">
      <c r="A6">
        <v>5</v>
      </c>
      <c r="B6" s="8" t="s">
        <v>33</v>
      </c>
      <c r="C6">
        <v>2</v>
      </c>
      <c r="D6">
        <v>6</v>
      </c>
      <c r="E6">
        <v>40.000000000000284</v>
      </c>
      <c r="F6" s="1">
        <v>66.666666666666671</v>
      </c>
    </row>
    <row r="7" spans="1:15" x14ac:dyDescent="0.25">
      <c r="A7">
        <v>6</v>
      </c>
      <c r="B7" s="8" t="s">
        <v>34</v>
      </c>
      <c r="C7">
        <v>2</v>
      </c>
      <c r="D7">
        <v>20</v>
      </c>
      <c r="E7">
        <v>0</v>
      </c>
      <c r="F7" s="1">
        <v>80</v>
      </c>
    </row>
    <row r="8" spans="1:15" x14ac:dyDescent="0.25">
      <c r="A8">
        <v>7</v>
      </c>
      <c r="B8" s="8" t="s">
        <v>35</v>
      </c>
      <c r="C8">
        <v>3</v>
      </c>
      <c r="D8">
        <v>3</v>
      </c>
      <c r="E8">
        <v>19.999999999999716</v>
      </c>
      <c r="F8" s="1">
        <v>93.333333333333329</v>
      </c>
      <c r="J8" t="s">
        <v>79</v>
      </c>
      <c r="M8" t="s">
        <v>80</v>
      </c>
    </row>
    <row r="9" spans="1:15" x14ac:dyDescent="0.25">
      <c r="A9">
        <v>8</v>
      </c>
      <c r="B9" s="8" t="s">
        <v>36</v>
      </c>
      <c r="C9">
        <v>3</v>
      </c>
      <c r="D9">
        <v>16</v>
      </c>
      <c r="E9">
        <v>39.999999999999432</v>
      </c>
      <c r="F9" s="1">
        <v>106.66666666666666</v>
      </c>
    </row>
    <row r="10" spans="1:15" x14ac:dyDescent="0.25">
      <c r="A10">
        <v>9</v>
      </c>
      <c r="B10" s="8" t="s">
        <v>37</v>
      </c>
      <c r="C10">
        <v>4</v>
      </c>
      <c r="D10">
        <v>0</v>
      </c>
      <c r="E10">
        <v>0</v>
      </c>
      <c r="F10" s="1">
        <v>119.99999999999999</v>
      </c>
    </row>
    <row r="11" spans="1:15" x14ac:dyDescent="0.25">
      <c r="A11">
        <v>10</v>
      </c>
      <c r="B11" s="8" t="s">
        <v>38</v>
      </c>
      <c r="C11">
        <v>4</v>
      </c>
      <c r="D11">
        <v>13</v>
      </c>
      <c r="E11">
        <v>19.999999999998863</v>
      </c>
      <c r="F11" s="1">
        <v>133.33333333333331</v>
      </c>
    </row>
    <row r="12" spans="1:15" x14ac:dyDescent="0.25">
      <c r="A12">
        <v>11</v>
      </c>
      <c r="B12" s="8" t="s">
        <v>55</v>
      </c>
      <c r="C12">
        <v>4</v>
      </c>
      <c r="D12">
        <v>26</v>
      </c>
      <c r="E12">
        <v>39.999999999999432</v>
      </c>
      <c r="F12" s="1">
        <v>146.66666666666666</v>
      </c>
    </row>
    <row r="13" spans="1:15" x14ac:dyDescent="0.25">
      <c r="A13">
        <v>12</v>
      </c>
      <c r="B13" s="8" t="s">
        <v>39</v>
      </c>
      <c r="C13">
        <v>5</v>
      </c>
      <c r="D13">
        <v>10</v>
      </c>
      <c r="E13">
        <v>0</v>
      </c>
      <c r="F13" s="1">
        <v>160</v>
      </c>
    </row>
    <row r="14" spans="1:15" x14ac:dyDescent="0.25">
      <c r="A14">
        <v>13</v>
      </c>
      <c r="B14" s="8" t="s">
        <v>40</v>
      </c>
      <c r="C14">
        <v>5</v>
      </c>
      <c r="D14">
        <v>23</v>
      </c>
      <c r="E14">
        <v>20.000000000000568</v>
      </c>
      <c r="F14" s="1">
        <v>173.33333333333334</v>
      </c>
    </row>
    <row r="15" spans="1:15" x14ac:dyDescent="0.25">
      <c r="A15">
        <v>14</v>
      </c>
      <c r="B15" s="8" t="s">
        <v>41</v>
      </c>
      <c r="C15">
        <v>6</v>
      </c>
      <c r="D15">
        <v>6</v>
      </c>
      <c r="E15">
        <v>40.000000000001137</v>
      </c>
      <c r="F15" s="1">
        <v>186.66666666666669</v>
      </c>
    </row>
    <row r="16" spans="1:15" x14ac:dyDescent="0.25">
      <c r="A16">
        <v>15</v>
      </c>
      <c r="B16" s="8" t="s">
        <v>42</v>
      </c>
      <c r="C16">
        <v>6</v>
      </c>
      <c r="D16">
        <v>20</v>
      </c>
      <c r="E16">
        <v>0</v>
      </c>
      <c r="F16" s="1">
        <v>200.00000000000003</v>
      </c>
    </row>
    <row r="17" spans="1:6" x14ac:dyDescent="0.25">
      <c r="A17">
        <v>16</v>
      </c>
      <c r="B17" s="8" t="s">
        <v>43</v>
      </c>
      <c r="C17">
        <v>7</v>
      </c>
      <c r="D17">
        <v>3</v>
      </c>
      <c r="E17">
        <v>0</v>
      </c>
      <c r="F17" s="1">
        <v>213.33333333333337</v>
      </c>
    </row>
    <row r="18" spans="1:6" x14ac:dyDescent="0.25">
      <c r="A18">
        <v>17</v>
      </c>
      <c r="B18" s="8" t="s">
        <v>44</v>
      </c>
      <c r="C18">
        <v>7</v>
      </c>
      <c r="D18">
        <v>16</v>
      </c>
      <c r="E18">
        <v>40.000000000002842</v>
      </c>
      <c r="F18" s="1">
        <v>226.66666666666671</v>
      </c>
    </row>
    <row r="19" spans="1:6" x14ac:dyDescent="0.25">
      <c r="A19">
        <v>18</v>
      </c>
      <c r="B19" s="8" t="s">
        <v>45</v>
      </c>
      <c r="C19">
        <v>8</v>
      </c>
      <c r="D19">
        <v>0</v>
      </c>
      <c r="E19">
        <v>0</v>
      </c>
      <c r="F19" s="1">
        <v>240.00000000000006</v>
      </c>
    </row>
    <row r="20" spans="1:6" x14ac:dyDescent="0.25">
      <c r="A20">
        <v>19</v>
      </c>
      <c r="B20" s="8" t="s">
        <v>46</v>
      </c>
      <c r="C20">
        <v>8</v>
      </c>
      <c r="D20">
        <v>13</v>
      </c>
      <c r="E20">
        <v>20.000000000003979</v>
      </c>
      <c r="F20" s="1">
        <v>253.3333333333334</v>
      </c>
    </row>
    <row r="21" spans="1:6" x14ac:dyDescent="0.25">
      <c r="A21">
        <v>20</v>
      </c>
      <c r="B21" s="8" t="s">
        <v>47</v>
      </c>
      <c r="C21">
        <v>8</v>
      </c>
      <c r="D21">
        <v>26</v>
      </c>
      <c r="E21">
        <v>40.000000000004547</v>
      </c>
      <c r="F21" s="1">
        <v>266.66666666666674</v>
      </c>
    </row>
    <row r="22" spans="1:6" x14ac:dyDescent="0.25">
      <c r="A22">
        <v>21</v>
      </c>
      <c r="B22" s="8" t="s">
        <v>48</v>
      </c>
      <c r="C22">
        <v>9</v>
      </c>
      <c r="D22">
        <v>10</v>
      </c>
      <c r="E22">
        <v>0</v>
      </c>
      <c r="F22" s="1">
        <v>280.00000000000006</v>
      </c>
    </row>
    <row r="23" spans="1:6" x14ac:dyDescent="0.25">
      <c r="A23">
        <v>22</v>
      </c>
      <c r="B23" s="8" t="s">
        <v>49</v>
      </c>
      <c r="C23">
        <v>9</v>
      </c>
      <c r="D23">
        <v>23</v>
      </c>
      <c r="E23">
        <v>20.000000000002274</v>
      </c>
      <c r="F23" s="1">
        <v>293.33333333333337</v>
      </c>
    </row>
    <row r="24" spans="1:6" x14ac:dyDescent="0.25">
      <c r="A24">
        <v>23</v>
      </c>
      <c r="B24" s="8" t="s">
        <v>50</v>
      </c>
      <c r="C24">
        <v>10</v>
      </c>
      <c r="D24">
        <v>6</v>
      </c>
      <c r="E24">
        <v>40.000000000001137</v>
      </c>
      <c r="F24" s="1">
        <v>306.66666666666669</v>
      </c>
    </row>
    <row r="25" spans="1:6" x14ac:dyDescent="0.25">
      <c r="A25">
        <v>24</v>
      </c>
      <c r="B25" s="8" t="s">
        <v>51</v>
      </c>
      <c r="C25">
        <v>10</v>
      </c>
      <c r="D25">
        <v>20</v>
      </c>
      <c r="E25">
        <v>0</v>
      </c>
      <c r="F25" s="1">
        <v>320</v>
      </c>
    </row>
    <row r="26" spans="1:6" x14ac:dyDescent="0.25">
      <c r="A26">
        <v>25</v>
      </c>
      <c r="B26" s="8" t="s">
        <v>52</v>
      </c>
      <c r="C26">
        <v>11</v>
      </c>
      <c r="D26">
        <v>3</v>
      </c>
      <c r="E26">
        <v>19.999999999998863</v>
      </c>
      <c r="F26" s="1">
        <v>333.33333333333331</v>
      </c>
    </row>
    <row r="27" spans="1:6" x14ac:dyDescent="0.25">
      <c r="A27">
        <v>26</v>
      </c>
      <c r="B27" s="8" t="s">
        <v>53</v>
      </c>
      <c r="C27">
        <v>11</v>
      </c>
      <c r="D27">
        <v>16</v>
      </c>
      <c r="E27">
        <v>39.999999999997726</v>
      </c>
      <c r="F27" s="1">
        <v>346.66666666666663</v>
      </c>
    </row>
    <row r="28" spans="1:6" x14ac:dyDescent="0.25">
      <c r="A28">
        <v>27</v>
      </c>
      <c r="B28" s="8" t="s">
        <v>54</v>
      </c>
      <c r="C28">
        <v>12</v>
      </c>
      <c r="D28">
        <v>0</v>
      </c>
      <c r="E28">
        <v>0</v>
      </c>
      <c r="F28" s="1">
        <v>359.99999999999994</v>
      </c>
    </row>
    <row r="38" spans="1:3" x14ac:dyDescent="0.25">
      <c r="A38" s="7">
        <f>8200/24</f>
        <v>341.66666666666669</v>
      </c>
      <c r="B38" s="8">
        <v>5</v>
      </c>
      <c r="C38">
        <f>A38*B38</f>
        <v>1708.3333333333335</v>
      </c>
    </row>
    <row r="39" spans="1:3" x14ac:dyDescent="0.25">
      <c r="A39" s="7">
        <f t="shared" ref="A39:A40" si="0">8200/24</f>
        <v>341.66666666666669</v>
      </c>
      <c r="B39" s="8">
        <v>3</v>
      </c>
      <c r="C39">
        <f>A39*B39</f>
        <v>1025</v>
      </c>
    </row>
    <row r="40" spans="1:3" x14ac:dyDescent="0.25">
      <c r="A40" s="7">
        <f t="shared" si="0"/>
        <v>341.66666666666669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33" sqref="I33"/>
    </sheetView>
  </sheetViews>
  <sheetFormatPr defaultColWidth="8.85546875" defaultRowHeight="15" x14ac:dyDescent="0.25"/>
  <sheetData>
    <row r="1" spans="1:3" x14ac:dyDescent="0.25">
      <c r="A1" t="s">
        <v>17</v>
      </c>
      <c r="B1" s="6" t="s">
        <v>13</v>
      </c>
      <c r="C1" s="6" t="s">
        <v>14</v>
      </c>
    </row>
    <row r="2" spans="1:3" x14ac:dyDescent="0.25">
      <c r="A2">
        <v>0</v>
      </c>
      <c r="B2" t="s">
        <v>18</v>
      </c>
      <c r="C2" s="2">
        <v>30</v>
      </c>
    </row>
    <row r="3" spans="1:3" x14ac:dyDescent="0.25">
      <c r="A3">
        <v>1</v>
      </c>
      <c r="B3" t="s">
        <v>19</v>
      </c>
      <c r="C3" s="2">
        <v>60</v>
      </c>
    </row>
    <row r="4" spans="1:3" x14ac:dyDescent="0.25">
      <c r="A4">
        <v>2</v>
      </c>
      <c r="B4" t="s">
        <v>20</v>
      </c>
      <c r="C4" s="2">
        <v>90</v>
      </c>
    </row>
    <row r="5" spans="1:3" x14ac:dyDescent="0.25">
      <c r="A5">
        <v>3</v>
      </c>
      <c r="B5" t="s">
        <v>21</v>
      </c>
      <c r="C5" s="2">
        <v>120</v>
      </c>
    </row>
    <row r="6" spans="1:3" x14ac:dyDescent="0.25">
      <c r="A6">
        <v>4</v>
      </c>
      <c r="B6" t="s">
        <v>22</v>
      </c>
      <c r="C6" s="2">
        <v>150</v>
      </c>
    </row>
    <row r="7" spans="1:3" x14ac:dyDescent="0.25">
      <c r="A7">
        <v>5</v>
      </c>
      <c r="B7" t="s">
        <v>23</v>
      </c>
      <c r="C7" s="2">
        <v>180</v>
      </c>
    </row>
    <row r="8" spans="1:3" x14ac:dyDescent="0.25">
      <c r="A8">
        <v>6</v>
      </c>
      <c r="B8" t="s">
        <v>24</v>
      </c>
      <c r="C8" s="2">
        <v>210</v>
      </c>
    </row>
    <row r="9" spans="1:3" x14ac:dyDescent="0.25">
      <c r="A9">
        <v>7</v>
      </c>
      <c r="B9" t="s">
        <v>64</v>
      </c>
      <c r="C9" s="2">
        <v>240</v>
      </c>
    </row>
    <row r="10" spans="1:3" x14ac:dyDescent="0.25">
      <c r="A10">
        <v>8</v>
      </c>
      <c r="B10" t="s">
        <v>25</v>
      </c>
      <c r="C10" s="2">
        <v>270</v>
      </c>
    </row>
    <row r="11" spans="1:3" x14ac:dyDescent="0.25">
      <c r="A11">
        <v>9</v>
      </c>
      <c r="B11" t="s">
        <v>65</v>
      </c>
      <c r="C11" s="2">
        <v>300</v>
      </c>
    </row>
    <row r="12" spans="1:3" x14ac:dyDescent="0.25">
      <c r="A12">
        <v>10</v>
      </c>
      <c r="B12" t="s">
        <v>26</v>
      </c>
      <c r="C12" s="2">
        <v>330</v>
      </c>
    </row>
    <row r="13" spans="1:3" x14ac:dyDescent="0.25">
      <c r="A13">
        <v>11</v>
      </c>
      <c r="B13" t="s">
        <v>27</v>
      </c>
      <c r="C13" s="2">
        <v>360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3" sqref="G3"/>
    </sheetView>
  </sheetViews>
  <sheetFormatPr defaultColWidth="11.42578125" defaultRowHeight="15" x14ac:dyDescent="0.25"/>
  <cols>
    <col min="1" max="1" width="8.140625" customWidth="1"/>
    <col min="2" max="2" width="15.28515625" customWidth="1"/>
    <col min="3" max="3" width="8.7109375" customWidth="1"/>
    <col min="4" max="4" width="6.42578125" customWidth="1"/>
  </cols>
  <sheetData>
    <row r="1" spans="1:9" x14ac:dyDescent="0.25">
      <c r="A1" t="s">
        <v>75</v>
      </c>
      <c r="B1" s="31" t="s">
        <v>0</v>
      </c>
      <c r="C1" t="s">
        <v>67</v>
      </c>
      <c r="D1" t="s">
        <v>1</v>
      </c>
      <c r="F1" t="s">
        <v>78</v>
      </c>
      <c r="G1" t="s">
        <v>0</v>
      </c>
      <c r="H1" t="s">
        <v>67</v>
      </c>
      <c r="I1" t="s">
        <v>81</v>
      </c>
    </row>
    <row r="2" spans="1:9" x14ac:dyDescent="0.25">
      <c r="A2">
        <v>1</v>
      </c>
      <c r="B2" s="22" t="s">
        <v>29</v>
      </c>
      <c r="C2" t="s">
        <v>77</v>
      </c>
      <c r="D2">
        <v>7</v>
      </c>
      <c r="F2" s="1">
        <f>'Dasha Duration'!J14</f>
        <v>8.7586111111111116</v>
      </c>
      <c r="G2" t="str">
        <f>'Basic Data'!J5</f>
        <v>Bharni</v>
      </c>
      <c r="H2" t="str">
        <f>VLOOKUP(G2,B2:C28,2,FALSE)</f>
        <v>Sukra</v>
      </c>
      <c r="I2">
        <f>VLOOKUP(H2,C2:D28,2,FALSE)</f>
        <v>20</v>
      </c>
    </row>
    <row r="3" spans="1:9" x14ac:dyDescent="0.25">
      <c r="A3">
        <v>2</v>
      </c>
      <c r="B3" s="22" t="s">
        <v>30</v>
      </c>
      <c r="C3" t="s">
        <v>10</v>
      </c>
      <c r="D3">
        <v>20</v>
      </c>
    </row>
    <row r="4" spans="1:9" x14ac:dyDescent="0.25">
      <c r="A4">
        <v>3</v>
      </c>
      <c r="B4" s="26" t="s">
        <v>31</v>
      </c>
      <c r="C4" t="s">
        <v>3</v>
      </c>
      <c r="D4">
        <v>6</v>
      </c>
    </row>
    <row r="5" spans="1:9" x14ac:dyDescent="0.25">
      <c r="A5">
        <v>4</v>
      </c>
      <c r="B5" s="26" t="s">
        <v>32</v>
      </c>
      <c r="C5" t="s">
        <v>4</v>
      </c>
      <c r="D5">
        <v>10</v>
      </c>
    </row>
    <row r="6" spans="1:9" x14ac:dyDescent="0.25">
      <c r="A6">
        <v>5</v>
      </c>
      <c r="B6" s="26" t="s">
        <v>33</v>
      </c>
      <c r="C6" t="s">
        <v>5</v>
      </c>
      <c r="D6">
        <v>7</v>
      </c>
    </row>
    <row r="7" spans="1:9" x14ac:dyDescent="0.25">
      <c r="A7">
        <v>6</v>
      </c>
      <c r="B7" s="22" t="s">
        <v>34</v>
      </c>
      <c r="C7" t="s">
        <v>9</v>
      </c>
      <c r="D7">
        <v>18</v>
      </c>
    </row>
    <row r="8" spans="1:9" x14ac:dyDescent="0.25">
      <c r="A8">
        <v>7</v>
      </c>
      <c r="B8" s="22" t="s">
        <v>35</v>
      </c>
      <c r="C8" t="s">
        <v>76</v>
      </c>
      <c r="D8">
        <v>16</v>
      </c>
    </row>
    <row r="9" spans="1:9" x14ac:dyDescent="0.25">
      <c r="A9">
        <v>8</v>
      </c>
      <c r="B9" s="22" t="s">
        <v>36</v>
      </c>
      <c r="C9" t="s">
        <v>7</v>
      </c>
      <c r="D9">
        <v>19</v>
      </c>
    </row>
    <row r="10" spans="1:9" x14ac:dyDescent="0.25">
      <c r="A10">
        <v>9</v>
      </c>
      <c r="B10" s="22" t="s">
        <v>37</v>
      </c>
      <c r="C10" t="s">
        <v>6</v>
      </c>
      <c r="D10">
        <v>17</v>
      </c>
    </row>
    <row r="11" spans="1:9" x14ac:dyDescent="0.25">
      <c r="A11">
        <v>10</v>
      </c>
      <c r="B11" s="26" t="s">
        <v>38</v>
      </c>
      <c r="C11" t="s">
        <v>77</v>
      </c>
      <c r="D11">
        <v>7</v>
      </c>
    </row>
    <row r="12" spans="1:9" x14ac:dyDescent="0.25">
      <c r="A12">
        <v>11</v>
      </c>
      <c r="B12" s="26" t="s">
        <v>55</v>
      </c>
      <c r="C12" t="s">
        <v>10</v>
      </c>
      <c r="D12">
        <v>20</v>
      </c>
    </row>
    <row r="13" spans="1:9" x14ac:dyDescent="0.25">
      <c r="A13">
        <v>12</v>
      </c>
      <c r="B13" s="26" t="s">
        <v>39</v>
      </c>
      <c r="C13" t="s">
        <v>3</v>
      </c>
      <c r="D13">
        <v>6</v>
      </c>
    </row>
    <row r="14" spans="1:9" x14ac:dyDescent="0.25">
      <c r="A14">
        <v>13</v>
      </c>
      <c r="B14" s="22" t="s">
        <v>40</v>
      </c>
      <c r="C14" t="s">
        <v>4</v>
      </c>
      <c r="D14">
        <v>10</v>
      </c>
    </row>
    <row r="15" spans="1:9" x14ac:dyDescent="0.25">
      <c r="A15">
        <v>14</v>
      </c>
      <c r="B15" s="22" t="s">
        <v>41</v>
      </c>
      <c r="C15" t="s">
        <v>5</v>
      </c>
      <c r="D15">
        <v>7</v>
      </c>
    </row>
    <row r="16" spans="1:9" x14ac:dyDescent="0.25">
      <c r="A16">
        <v>15</v>
      </c>
      <c r="B16" s="22" t="s">
        <v>42</v>
      </c>
      <c r="C16" t="s">
        <v>9</v>
      </c>
      <c r="D16">
        <v>18</v>
      </c>
    </row>
    <row r="17" spans="1:4" x14ac:dyDescent="0.25">
      <c r="A17">
        <v>16</v>
      </c>
      <c r="B17" s="22" t="s">
        <v>43</v>
      </c>
      <c r="C17" t="s">
        <v>76</v>
      </c>
      <c r="D17">
        <v>16</v>
      </c>
    </row>
    <row r="18" spans="1:4" x14ac:dyDescent="0.25">
      <c r="A18">
        <v>17</v>
      </c>
      <c r="B18" s="26" t="s">
        <v>44</v>
      </c>
      <c r="C18" t="s">
        <v>7</v>
      </c>
      <c r="D18">
        <v>19</v>
      </c>
    </row>
    <row r="19" spans="1:4" x14ac:dyDescent="0.25">
      <c r="A19">
        <v>18</v>
      </c>
      <c r="B19" s="26" t="s">
        <v>45</v>
      </c>
      <c r="C19" t="s">
        <v>6</v>
      </c>
      <c r="D19">
        <v>17</v>
      </c>
    </row>
    <row r="20" spans="1:4" x14ac:dyDescent="0.25">
      <c r="A20">
        <v>19</v>
      </c>
      <c r="B20" s="26" t="s">
        <v>46</v>
      </c>
      <c r="C20" t="s">
        <v>77</v>
      </c>
      <c r="D20">
        <v>7</v>
      </c>
    </row>
    <row r="21" spans="1:4" x14ac:dyDescent="0.25">
      <c r="A21">
        <v>20</v>
      </c>
      <c r="B21" s="22" t="s">
        <v>47</v>
      </c>
      <c r="C21" t="s">
        <v>10</v>
      </c>
      <c r="D21">
        <v>20</v>
      </c>
    </row>
    <row r="22" spans="1:4" x14ac:dyDescent="0.25">
      <c r="A22">
        <v>21</v>
      </c>
      <c r="B22" s="22" t="s">
        <v>48</v>
      </c>
      <c r="C22" t="s">
        <v>3</v>
      </c>
      <c r="D22">
        <v>6</v>
      </c>
    </row>
    <row r="23" spans="1:4" x14ac:dyDescent="0.25">
      <c r="A23">
        <v>22</v>
      </c>
      <c r="B23" s="22" t="s">
        <v>49</v>
      </c>
      <c r="C23" t="s">
        <v>4</v>
      </c>
      <c r="D23">
        <v>10</v>
      </c>
    </row>
    <row r="24" spans="1:4" x14ac:dyDescent="0.25">
      <c r="A24">
        <v>23</v>
      </c>
      <c r="B24" s="26" t="s">
        <v>50</v>
      </c>
      <c r="C24" t="s">
        <v>5</v>
      </c>
      <c r="D24">
        <v>7</v>
      </c>
    </row>
    <row r="25" spans="1:4" x14ac:dyDescent="0.25">
      <c r="A25">
        <v>24</v>
      </c>
      <c r="B25" s="26" t="s">
        <v>51</v>
      </c>
      <c r="C25" t="s">
        <v>9</v>
      </c>
      <c r="D25">
        <v>18</v>
      </c>
    </row>
    <row r="26" spans="1:4" x14ac:dyDescent="0.25">
      <c r="A26">
        <v>25</v>
      </c>
      <c r="B26" s="26" t="s">
        <v>52</v>
      </c>
      <c r="C26" t="s">
        <v>76</v>
      </c>
      <c r="D26">
        <v>16</v>
      </c>
    </row>
    <row r="27" spans="1:4" x14ac:dyDescent="0.25">
      <c r="A27">
        <v>26</v>
      </c>
      <c r="B27" s="22" t="s">
        <v>53</v>
      </c>
      <c r="C27" t="s">
        <v>7</v>
      </c>
      <c r="D27">
        <v>19</v>
      </c>
    </row>
    <row r="28" spans="1:4" x14ac:dyDescent="0.25">
      <c r="A28">
        <v>27</v>
      </c>
      <c r="B28" s="22" t="s">
        <v>54</v>
      </c>
      <c r="C28" t="s">
        <v>6</v>
      </c>
      <c r="D28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16" sqref="I16"/>
    </sheetView>
  </sheetViews>
  <sheetFormatPr defaultColWidth="11.42578125" defaultRowHeight="15" x14ac:dyDescent="0.25"/>
  <sheetData>
    <row r="1" spans="1:9" x14ac:dyDescent="0.25">
      <c r="A1" t="s">
        <v>75</v>
      </c>
      <c r="B1" s="31" t="s">
        <v>0</v>
      </c>
      <c r="C1" t="s">
        <v>67</v>
      </c>
      <c r="D1" t="s">
        <v>1</v>
      </c>
      <c r="F1" t="s">
        <v>78</v>
      </c>
      <c r="G1" t="s">
        <v>0</v>
      </c>
      <c r="H1" t="s">
        <v>67</v>
      </c>
      <c r="I1" t="s">
        <v>81</v>
      </c>
    </row>
    <row r="2" spans="1:9" x14ac:dyDescent="0.25">
      <c r="A2">
        <v>1</v>
      </c>
      <c r="B2" s="22" t="s">
        <v>29</v>
      </c>
      <c r="C2" t="s">
        <v>86</v>
      </c>
      <c r="D2">
        <v>6</v>
      </c>
      <c r="F2" s="1">
        <f>'Dasha Duration'!J14</f>
        <v>8.7586111111111116</v>
      </c>
      <c r="G2" t="str">
        <f>'Basic Data'!J5</f>
        <v>Bharni</v>
      </c>
      <c r="H2" t="str">
        <f>VLOOKUP(G2,B2:C28,2,FALSE)</f>
        <v>Siddha</v>
      </c>
      <c r="I2">
        <f>VLOOKUP(H2,C2:D28,2,FALSE)</f>
        <v>7</v>
      </c>
    </row>
    <row r="3" spans="1:9" x14ac:dyDescent="0.25">
      <c r="A3">
        <v>2</v>
      </c>
      <c r="B3" s="22" t="s">
        <v>30</v>
      </c>
      <c r="C3" t="s">
        <v>93</v>
      </c>
      <c r="D3">
        <v>7</v>
      </c>
    </row>
    <row r="4" spans="1:9" x14ac:dyDescent="0.25">
      <c r="A4">
        <v>3</v>
      </c>
      <c r="B4" s="26" t="s">
        <v>31</v>
      </c>
      <c r="C4" t="s">
        <v>87</v>
      </c>
      <c r="D4">
        <v>8</v>
      </c>
    </row>
    <row r="5" spans="1:9" x14ac:dyDescent="0.25">
      <c r="A5">
        <v>4</v>
      </c>
      <c r="B5" s="26" t="s">
        <v>32</v>
      </c>
      <c r="C5" t="s">
        <v>88</v>
      </c>
      <c r="D5">
        <v>1</v>
      </c>
    </row>
    <row r="6" spans="1:9" x14ac:dyDescent="0.25">
      <c r="A6">
        <v>5</v>
      </c>
      <c r="B6" s="26" t="s">
        <v>33</v>
      </c>
      <c r="C6" t="s">
        <v>89</v>
      </c>
      <c r="D6">
        <v>2</v>
      </c>
    </row>
    <row r="7" spans="1:9" x14ac:dyDescent="0.25">
      <c r="A7">
        <v>6</v>
      </c>
      <c r="B7" s="22" t="s">
        <v>34</v>
      </c>
      <c r="C7" t="s">
        <v>90</v>
      </c>
      <c r="D7">
        <v>3</v>
      </c>
    </row>
    <row r="8" spans="1:9" x14ac:dyDescent="0.25">
      <c r="A8">
        <v>7</v>
      </c>
      <c r="B8" s="22" t="s">
        <v>35</v>
      </c>
      <c r="C8" t="s">
        <v>91</v>
      </c>
      <c r="D8">
        <v>4</v>
      </c>
    </row>
    <row r="9" spans="1:9" x14ac:dyDescent="0.25">
      <c r="A9">
        <v>8</v>
      </c>
      <c r="B9" s="22" t="s">
        <v>36</v>
      </c>
      <c r="C9" t="s">
        <v>92</v>
      </c>
      <c r="D9">
        <v>5</v>
      </c>
    </row>
    <row r="10" spans="1:9" x14ac:dyDescent="0.25">
      <c r="A10">
        <v>9</v>
      </c>
      <c r="B10" s="22" t="s">
        <v>37</v>
      </c>
      <c r="C10" t="s">
        <v>86</v>
      </c>
      <c r="D10">
        <v>6</v>
      </c>
    </row>
    <row r="11" spans="1:9" x14ac:dyDescent="0.25">
      <c r="A11">
        <v>10</v>
      </c>
      <c r="B11" s="26" t="s">
        <v>38</v>
      </c>
      <c r="C11" t="s">
        <v>93</v>
      </c>
      <c r="D11">
        <v>7</v>
      </c>
    </row>
    <row r="12" spans="1:9" x14ac:dyDescent="0.25">
      <c r="A12">
        <v>11</v>
      </c>
      <c r="B12" s="26" t="s">
        <v>55</v>
      </c>
      <c r="C12" t="s">
        <v>87</v>
      </c>
      <c r="D12">
        <v>8</v>
      </c>
    </row>
    <row r="13" spans="1:9" x14ac:dyDescent="0.25">
      <c r="A13">
        <v>12</v>
      </c>
      <c r="B13" s="26" t="s">
        <v>39</v>
      </c>
      <c r="C13" t="s">
        <v>88</v>
      </c>
      <c r="D13">
        <v>1</v>
      </c>
    </row>
    <row r="14" spans="1:9" x14ac:dyDescent="0.25">
      <c r="A14">
        <v>13</v>
      </c>
      <c r="B14" s="22" t="s">
        <v>40</v>
      </c>
      <c r="C14" t="s">
        <v>89</v>
      </c>
      <c r="D14">
        <v>2</v>
      </c>
    </row>
    <row r="15" spans="1:9" x14ac:dyDescent="0.25">
      <c r="A15">
        <v>14</v>
      </c>
      <c r="B15" s="22" t="s">
        <v>41</v>
      </c>
      <c r="C15" t="s">
        <v>90</v>
      </c>
      <c r="D15">
        <v>3</v>
      </c>
    </row>
    <row r="16" spans="1:9" x14ac:dyDescent="0.25">
      <c r="A16">
        <v>15</v>
      </c>
      <c r="B16" s="22" t="s">
        <v>42</v>
      </c>
      <c r="C16" t="s">
        <v>91</v>
      </c>
      <c r="D16">
        <v>4</v>
      </c>
    </row>
    <row r="17" spans="1:4" x14ac:dyDescent="0.25">
      <c r="A17">
        <v>16</v>
      </c>
      <c r="B17" s="22" t="s">
        <v>43</v>
      </c>
      <c r="C17" t="s">
        <v>92</v>
      </c>
      <c r="D17">
        <v>5</v>
      </c>
    </row>
    <row r="18" spans="1:4" x14ac:dyDescent="0.25">
      <c r="A18">
        <v>17</v>
      </c>
      <c r="B18" s="26" t="s">
        <v>44</v>
      </c>
      <c r="C18" t="s">
        <v>86</v>
      </c>
      <c r="D18">
        <v>6</v>
      </c>
    </row>
    <row r="19" spans="1:4" x14ac:dyDescent="0.25">
      <c r="A19">
        <v>18</v>
      </c>
      <c r="B19" s="26" t="s">
        <v>45</v>
      </c>
      <c r="C19" t="s">
        <v>93</v>
      </c>
      <c r="D19">
        <v>7</v>
      </c>
    </row>
    <row r="20" spans="1:4" x14ac:dyDescent="0.25">
      <c r="A20">
        <v>19</v>
      </c>
      <c r="B20" s="26" t="s">
        <v>46</v>
      </c>
      <c r="C20" t="s">
        <v>87</v>
      </c>
      <c r="D20">
        <v>8</v>
      </c>
    </row>
    <row r="21" spans="1:4" x14ac:dyDescent="0.25">
      <c r="A21">
        <v>20</v>
      </c>
      <c r="B21" s="22" t="s">
        <v>47</v>
      </c>
      <c r="C21" t="s">
        <v>88</v>
      </c>
      <c r="D21">
        <v>1</v>
      </c>
    </row>
    <row r="22" spans="1:4" x14ac:dyDescent="0.25">
      <c r="A22">
        <v>21</v>
      </c>
      <c r="B22" s="22" t="s">
        <v>48</v>
      </c>
      <c r="C22" t="s">
        <v>89</v>
      </c>
      <c r="D22">
        <v>2</v>
      </c>
    </row>
    <row r="23" spans="1:4" x14ac:dyDescent="0.25">
      <c r="A23">
        <v>22</v>
      </c>
      <c r="B23" s="22" t="s">
        <v>49</v>
      </c>
      <c r="C23" t="s">
        <v>90</v>
      </c>
      <c r="D23">
        <v>3</v>
      </c>
    </row>
    <row r="24" spans="1:4" x14ac:dyDescent="0.25">
      <c r="A24">
        <v>23</v>
      </c>
      <c r="B24" s="26" t="s">
        <v>50</v>
      </c>
      <c r="C24" t="s">
        <v>91</v>
      </c>
      <c r="D24">
        <v>4</v>
      </c>
    </row>
    <row r="25" spans="1:4" x14ac:dyDescent="0.25">
      <c r="A25">
        <v>24</v>
      </c>
      <c r="B25" s="26" t="s">
        <v>51</v>
      </c>
      <c r="C25" t="s">
        <v>92</v>
      </c>
      <c r="D25">
        <v>5</v>
      </c>
    </row>
    <row r="26" spans="1:4" x14ac:dyDescent="0.25">
      <c r="A26">
        <v>25</v>
      </c>
      <c r="B26" s="26" t="s">
        <v>52</v>
      </c>
      <c r="C26" t="s">
        <v>86</v>
      </c>
      <c r="D26">
        <v>6</v>
      </c>
    </row>
    <row r="27" spans="1:4" x14ac:dyDescent="0.25">
      <c r="A27">
        <v>26</v>
      </c>
      <c r="B27" s="22" t="s">
        <v>53</v>
      </c>
      <c r="C27" t="s">
        <v>93</v>
      </c>
      <c r="D27">
        <v>7</v>
      </c>
    </row>
    <row r="28" spans="1:4" x14ac:dyDescent="0.25">
      <c r="A28">
        <v>27</v>
      </c>
      <c r="B28" s="22" t="s">
        <v>54</v>
      </c>
      <c r="C28" t="s">
        <v>87</v>
      </c>
      <c r="D28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Dasha Duration</vt:lpstr>
      <vt:lpstr>Dasha</vt:lpstr>
      <vt:lpstr>Basic Data</vt:lpstr>
      <vt:lpstr>Sign Table</vt:lpstr>
      <vt:lpstr>vinsottari</vt:lpstr>
      <vt:lpstr>Yogini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2011-05-29T13:05:14Z</dcterms:created>
  <dcterms:modified xsi:type="dcterms:W3CDTF">2016-07-18T12:52:45Z</dcterms:modified>
</cp:coreProperties>
</file>