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e57b7c484a51d1/Documents/ITPM_Assignment1/"/>
    </mc:Choice>
  </mc:AlternateContent>
  <xr:revisionPtr revIDLastSave="0" documentId="8_{90A31205-0289-471D-8B58-D6CB368AD911}" xr6:coauthVersionLast="47" xr6:coauthVersionMax="47" xr10:uidLastSave="{00000000-0000-0000-0000-000000000000}"/>
  <bookViews>
    <workbookView xWindow="-28920" yWindow="2055" windowWidth="29040" windowHeight="15720" xr2:uid="{506EEFCB-057A-4B19-9AD8-D4D7919EE15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F16" i="1"/>
  <c r="F9" i="1"/>
  <c r="F14" i="1"/>
  <c r="F15" i="1"/>
  <c r="G9" i="1"/>
  <c r="G15" i="1"/>
  <c r="G16" i="1"/>
  <c r="H16" i="1"/>
  <c r="I16" i="1"/>
  <c r="J16" i="1"/>
  <c r="H26" i="1"/>
  <c r="I26" i="1"/>
  <c r="J26" i="1"/>
  <c r="G26" i="1"/>
  <c r="F26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H14" i="1"/>
  <c r="I14" i="1"/>
  <c r="J14" i="1"/>
  <c r="H15" i="1"/>
  <c r="I15" i="1"/>
  <c r="J15" i="1"/>
  <c r="F13" i="1"/>
  <c r="F12" i="1"/>
  <c r="F11" i="1"/>
  <c r="F10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F23" i="1"/>
  <c r="F22" i="1"/>
  <c r="F21" i="1"/>
  <c r="F20" i="1"/>
  <c r="F25" i="1"/>
  <c r="F24" i="1"/>
  <c r="F19" i="1"/>
</calcChain>
</file>

<file path=xl/sharedStrings.xml><?xml version="1.0" encoding="utf-8"?>
<sst xmlns="http://schemas.openxmlformats.org/spreadsheetml/2006/main" count="60" uniqueCount="41">
  <si>
    <t>Product</t>
  </si>
  <si>
    <t>Gross Margin</t>
  </si>
  <si>
    <t>ARMband</t>
  </si>
  <si>
    <t>Runi (kit)</t>
  </si>
  <si>
    <t>Runi (assembled)</t>
  </si>
  <si>
    <t>Predicted Sales (no DJ) / yr</t>
  </si>
  <si>
    <t>Predicted Sales (DJ) / yr</t>
  </si>
  <si>
    <t>Components - ARMband</t>
  </si>
  <si>
    <t>Component</t>
  </si>
  <si>
    <t>Quantity</t>
  </si>
  <si>
    <t>Cost</t>
  </si>
  <si>
    <t>Raspberry Pi 5, 8 GB RAM</t>
  </si>
  <si>
    <t>4 Way ADA Card</t>
  </si>
  <si>
    <t>4” TFT screen</t>
  </si>
  <si>
    <t>Custom case</t>
  </si>
  <si>
    <t>Wires, screws, etc.</t>
  </si>
  <si>
    <t>1 (kit)</t>
  </si>
  <si>
    <t>Assembly</t>
  </si>
  <si>
    <t>1 (3 hours/ unit)</t>
  </si>
  <si>
    <t>Components – Runi (Complete System)</t>
  </si>
  <si>
    <t>Vision 5 board</t>
  </si>
  <si>
    <t>*3" E-ink display</t>
  </si>
  <si>
    <t>*Case</t>
  </si>
  <si>
    <t>*Wires, screws, etc.</t>
  </si>
  <si>
    <t>1 (2 hours/ unit)</t>
  </si>
  <si>
    <t>Project Costs</t>
  </si>
  <si>
    <t>Year 1</t>
  </si>
  <si>
    <t>Year2</t>
  </si>
  <si>
    <t>Year3</t>
  </si>
  <si>
    <t>Year 4</t>
  </si>
  <si>
    <t>Year 5</t>
  </si>
  <si>
    <t>Costs</t>
  </si>
  <si>
    <t>Set-up Costs</t>
  </si>
  <si>
    <t>Manufacture costs (No DJ)</t>
  </si>
  <si>
    <t>Manufacture costs (DJ)</t>
  </si>
  <si>
    <t>Income (No DJ)</t>
  </si>
  <si>
    <t>Income (DJ)</t>
  </si>
  <si>
    <t>Gross Profit (No DJ)</t>
  </si>
  <si>
    <t>Gross Profit (DJ)</t>
  </si>
  <si>
    <t>Cumulative Commission (7%)</t>
  </si>
  <si>
    <t>Cumulative Commission (15% minus investment)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</si>
</sst>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2"/>
      <color rgb="FF4C5A73"/>
      <name val="Arial"/>
      <family val="2"/>
    </font>
    <font>
      <b/>
      <sz val="12"/>
      <color rgb="FF37474F"/>
      <name val="Arial"/>
      <family val="2"/>
    </font>
    <font>
      <b/>
      <sz val="9"/>
      <color rgb="FFFFFFFF"/>
      <name val="Arial"/>
      <family val="2"/>
    </font>
    <font>
      <sz val="9"/>
      <color rgb="FF4C5A73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3A3C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EDF1F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 wrapText="1" indent="1"/>
    </xf>
    <xf numFmtId="9" fontId="3" fillId="3" borderId="2" xfId="0" applyNumberFormat="1" applyFont="1" applyFill="1" applyBorder="1" applyAlignment="1">
      <alignment vertical="top" wrapText="1" inden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top" wrapText="1" indent="1"/>
    </xf>
    <xf numFmtId="6" fontId="0" fillId="0" borderId="0" xfId="0" applyNumberFormat="1"/>
    <xf numFmtId="6" fontId="6" fillId="3" borderId="2" xfId="0" applyNumberFormat="1" applyFont="1" applyFill="1" applyBorder="1" applyAlignment="1">
      <alignment vertical="top" wrapText="1" indent="1"/>
    </xf>
    <xf numFmtId="8" fontId="0" fillId="0" borderId="0" xfId="0" applyNumberFormat="1"/>
    <xf numFmtId="0" fontId="5" fillId="2" borderId="0" xfId="0" applyFont="1" applyFill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E54-E1F0-4E92-B39D-A6D34537A2D7}">
  <dimension ref="A1:J26"/>
  <sheetViews>
    <sheetView tabSelected="1" workbookViewId="0">
      <selection activeCell="E8" sqref="E8:J16"/>
    </sheetView>
  </sheetViews>
  <sheetFormatPr defaultColWidth="19" defaultRowHeight="15" x14ac:dyDescent="0.25"/>
  <cols>
    <col min="1" max="1" width="15.140625" bestFit="1" customWidth="1"/>
    <col min="2" max="3" width="18.5703125" bestFit="1" customWidth="1"/>
    <col min="4" max="4" width="16" bestFit="1" customWidth="1"/>
    <col min="5" max="5" width="45" bestFit="1" customWidth="1"/>
  </cols>
  <sheetData>
    <row r="1" spans="1:10" ht="32.25" thickBot="1" x14ac:dyDescent="0.3">
      <c r="A1" s="1" t="s">
        <v>0</v>
      </c>
      <c r="B1" s="1" t="s">
        <v>5</v>
      </c>
      <c r="C1" s="1" t="s">
        <v>6</v>
      </c>
      <c r="D1" s="1" t="s">
        <v>1</v>
      </c>
    </row>
    <row r="2" spans="1:10" ht="16.5" thickTop="1" thickBot="1" x14ac:dyDescent="0.3">
      <c r="A2" s="2" t="s">
        <v>2</v>
      </c>
      <c r="B2" s="2">
        <v>800</v>
      </c>
      <c r="C2" s="2">
        <v>1500</v>
      </c>
      <c r="D2" s="3">
        <v>0.2</v>
      </c>
    </row>
    <row r="3" spans="1:10" ht="15.75" thickBot="1" x14ac:dyDescent="0.3">
      <c r="A3" s="2" t="s">
        <v>3</v>
      </c>
      <c r="B3" s="2">
        <v>1000</v>
      </c>
      <c r="C3" s="2">
        <v>2750</v>
      </c>
      <c r="D3" s="3">
        <v>0.4</v>
      </c>
    </row>
    <row r="4" spans="1:10" ht="30.75" thickBot="1" x14ac:dyDescent="0.3">
      <c r="A4" s="2" t="s">
        <v>4</v>
      </c>
      <c r="B4" s="2">
        <v>500</v>
      </c>
      <c r="C4" s="2">
        <v>950</v>
      </c>
      <c r="D4" s="3">
        <v>0.35</v>
      </c>
    </row>
    <row r="7" spans="1:10" ht="48" thickBot="1" x14ac:dyDescent="0.3">
      <c r="A7" s="4" t="s">
        <v>7</v>
      </c>
      <c r="D7" t="s">
        <v>25</v>
      </c>
      <c r="F7" t="s">
        <v>31</v>
      </c>
    </row>
    <row r="8" spans="1:10" ht="15.75" thickBot="1" x14ac:dyDescent="0.3">
      <c r="A8" s="5" t="s">
        <v>8</v>
      </c>
      <c r="B8" s="5" t="s">
        <v>9</v>
      </c>
      <c r="C8" s="5" t="s">
        <v>10</v>
      </c>
      <c r="D8" s="7">
        <v>148718.75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30</v>
      </c>
    </row>
    <row r="9" spans="1:10" ht="25.5" thickTop="1" thickBot="1" x14ac:dyDescent="0.3">
      <c r="A9" s="6" t="s">
        <v>11</v>
      </c>
      <c r="B9" s="6">
        <v>1</v>
      </c>
      <c r="C9" s="8">
        <v>77</v>
      </c>
      <c r="E9" t="s">
        <v>32</v>
      </c>
      <c r="F9" s="7">
        <f>D8</f>
        <v>148718.75</v>
      </c>
      <c r="G9" s="12">
        <f>(ABS(F15))</f>
        <v>43281.25</v>
      </c>
      <c r="H9">
        <v>0</v>
      </c>
      <c r="I9">
        <v>0</v>
      </c>
      <c r="J9">
        <v>0</v>
      </c>
    </row>
    <row r="10" spans="1:10" ht="15.75" thickBot="1" x14ac:dyDescent="0.3">
      <c r="A10" s="6" t="s">
        <v>12</v>
      </c>
      <c r="B10" s="6">
        <v>1</v>
      </c>
      <c r="C10" s="8">
        <v>55</v>
      </c>
      <c r="E10" t="s">
        <v>33</v>
      </c>
      <c r="F10" s="7">
        <f>SUM($C$9:$C$14)*$B$2</f>
        <v>217600</v>
      </c>
      <c r="G10" s="7">
        <f t="shared" ref="G10:J10" si="0">SUM($C$9:$C$14)*$B$2</f>
        <v>217600</v>
      </c>
      <c r="H10" s="7">
        <f t="shared" si="0"/>
        <v>217600</v>
      </c>
      <c r="I10" s="7">
        <f t="shared" si="0"/>
        <v>217600</v>
      </c>
      <c r="J10" s="7">
        <f t="shared" si="0"/>
        <v>217600</v>
      </c>
    </row>
    <row r="11" spans="1:10" ht="15.75" thickBot="1" x14ac:dyDescent="0.3">
      <c r="A11" s="6" t="s">
        <v>13</v>
      </c>
      <c r="B11" s="6">
        <v>1</v>
      </c>
      <c r="C11" s="8">
        <v>35</v>
      </c>
      <c r="E11" t="s">
        <v>34</v>
      </c>
      <c r="F11" s="7">
        <f>SUM($C$9:$C$14)*$C$2</f>
        <v>408000</v>
      </c>
      <c r="G11" s="7">
        <f t="shared" ref="G11:J11" si="1">SUM($C$9:$C$14)*$C$2</f>
        <v>408000</v>
      </c>
      <c r="H11" s="7">
        <f t="shared" si="1"/>
        <v>408000</v>
      </c>
      <c r="I11" s="7">
        <f t="shared" si="1"/>
        <v>408000</v>
      </c>
      <c r="J11" s="7">
        <f t="shared" si="1"/>
        <v>408000</v>
      </c>
    </row>
    <row r="12" spans="1:10" ht="15.75" thickBot="1" x14ac:dyDescent="0.3">
      <c r="A12" s="6" t="s">
        <v>14</v>
      </c>
      <c r="B12" s="6">
        <v>1</v>
      </c>
      <c r="C12" s="8">
        <v>55</v>
      </c>
      <c r="E12" t="s">
        <v>35</v>
      </c>
      <c r="F12" s="12">
        <f>400*$B$2</f>
        <v>320000</v>
      </c>
      <c r="G12" s="12">
        <f t="shared" ref="G12:J12" si="2">400*$B$2</f>
        <v>320000</v>
      </c>
      <c r="H12" s="12">
        <f t="shared" si="2"/>
        <v>320000</v>
      </c>
      <c r="I12" s="12">
        <f t="shared" si="2"/>
        <v>320000</v>
      </c>
      <c r="J12" s="12">
        <f t="shared" si="2"/>
        <v>320000</v>
      </c>
    </row>
    <row r="13" spans="1:10" ht="24.75" thickBot="1" x14ac:dyDescent="0.3">
      <c r="A13" s="6" t="s">
        <v>15</v>
      </c>
      <c r="B13" s="6" t="s">
        <v>16</v>
      </c>
      <c r="C13" s="8">
        <v>5</v>
      </c>
      <c r="E13" t="s">
        <v>36</v>
      </c>
      <c r="F13" s="12">
        <f>400*$C$2</f>
        <v>600000</v>
      </c>
      <c r="G13" s="12">
        <f t="shared" ref="G13:J13" si="3">400*$C$2</f>
        <v>600000</v>
      </c>
      <c r="H13" s="12">
        <f t="shared" si="3"/>
        <v>600000</v>
      </c>
      <c r="I13" s="12">
        <f t="shared" si="3"/>
        <v>600000</v>
      </c>
      <c r="J13" s="12">
        <f t="shared" si="3"/>
        <v>600000</v>
      </c>
    </row>
    <row r="14" spans="1:10" ht="15.75" thickBot="1" x14ac:dyDescent="0.3">
      <c r="A14" s="6" t="s">
        <v>17</v>
      </c>
      <c r="B14" s="6" t="s">
        <v>18</v>
      </c>
      <c r="C14" s="8">
        <v>45</v>
      </c>
      <c r="E14" t="s">
        <v>37</v>
      </c>
      <c r="F14" s="12">
        <f>F12-(F9+F10)</f>
        <v>-46318.75</v>
      </c>
      <c r="G14" s="12">
        <f>G12-(G9+G10)</f>
        <v>59118.75</v>
      </c>
      <c r="H14" s="12">
        <f t="shared" ref="H14:J14" si="4">H12-(H9+H10)</f>
        <v>102400</v>
      </c>
      <c r="I14" s="12">
        <f t="shared" si="4"/>
        <v>102400</v>
      </c>
      <c r="J14" s="12">
        <f t="shared" si="4"/>
        <v>102400</v>
      </c>
    </row>
    <row r="15" spans="1:10" x14ac:dyDescent="0.25">
      <c r="E15" t="s">
        <v>38</v>
      </c>
      <c r="F15" s="12">
        <f>F13-(F9+F11)</f>
        <v>43281.25</v>
      </c>
      <c r="G15" s="12">
        <f t="shared" ref="G15:J15" si="5">G13-(G9+G11)</f>
        <v>148718.75</v>
      </c>
      <c r="H15" s="12">
        <f t="shared" si="5"/>
        <v>192000</v>
      </c>
      <c r="I15" s="12">
        <f t="shared" si="5"/>
        <v>192000</v>
      </c>
      <c r="J15" s="12">
        <f t="shared" si="5"/>
        <v>192000</v>
      </c>
    </row>
    <row r="16" spans="1:10" x14ac:dyDescent="0.25">
      <c r="E16" t="s">
        <v>40</v>
      </c>
      <c r="F16" s="12">
        <f>F15*0.15-10000</f>
        <v>-3507.8125</v>
      </c>
      <c r="G16" s="12">
        <f>(G15*0.15)+F16</f>
        <v>18800</v>
      </c>
      <c r="H16" s="12">
        <f t="shared" ref="H16:J16" si="6">(H15*0.15)+G16</f>
        <v>47600</v>
      </c>
      <c r="I16" s="12">
        <f t="shared" si="6"/>
        <v>76400</v>
      </c>
      <c r="J16" s="12">
        <f t="shared" si="6"/>
        <v>105200</v>
      </c>
    </row>
    <row r="17" spans="1:10" ht="63.75" thickBot="1" x14ac:dyDescent="0.3">
      <c r="A17" s="4" t="s">
        <v>19</v>
      </c>
      <c r="D17" t="s">
        <v>25</v>
      </c>
      <c r="F17" t="s">
        <v>31</v>
      </c>
    </row>
    <row r="18" spans="1:10" ht="15.75" thickBot="1" x14ac:dyDescent="0.3">
      <c r="A18" s="5" t="s">
        <v>8</v>
      </c>
      <c r="B18" s="5" t="s">
        <v>9</v>
      </c>
      <c r="C18" s="5" t="s">
        <v>10</v>
      </c>
      <c r="D18" s="9">
        <v>162645.5</v>
      </c>
      <c r="F18" s="10" t="s">
        <v>26</v>
      </c>
      <c r="G18" s="10" t="s">
        <v>27</v>
      </c>
      <c r="H18" s="10" t="s">
        <v>28</v>
      </c>
      <c r="I18" s="10" t="s">
        <v>29</v>
      </c>
      <c r="J18" s="10" t="s">
        <v>30</v>
      </c>
    </row>
    <row r="19" spans="1:10" ht="16.5" thickTop="1" thickBot="1" x14ac:dyDescent="0.3">
      <c r="A19" s="6" t="s">
        <v>20</v>
      </c>
      <c r="B19" s="6">
        <v>1</v>
      </c>
      <c r="C19" s="8">
        <v>105</v>
      </c>
      <c r="E19" t="s">
        <v>32</v>
      </c>
      <c r="F19" s="9">
        <f>D18</f>
        <v>162645.5</v>
      </c>
      <c r="G19">
        <v>0</v>
      </c>
      <c r="H19">
        <v>0</v>
      </c>
      <c r="I19">
        <v>0</v>
      </c>
      <c r="J19">
        <v>0</v>
      </c>
    </row>
    <row r="20" spans="1:10" ht="15.75" thickBot="1" x14ac:dyDescent="0.3">
      <c r="A20" s="6" t="s">
        <v>21</v>
      </c>
      <c r="B20" s="6">
        <v>1</v>
      </c>
      <c r="C20" s="8">
        <v>15</v>
      </c>
      <c r="E20" t="s">
        <v>33</v>
      </c>
      <c r="F20" s="7">
        <f>(SUM($C$19:$C$23)*$B$4)+($B$3*SUM($C$20:$C$22))</f>
        <v>120000</v>
      </c>
      <c r="G20" s="7">
        <f t="shared" ref="G20:J20" si="7">(SUM($C$19:$C$23)*$B$4)+($B$3*SUM($C$20:$C$22))</f>
        <v>120000</v>
      </c>
      <c r="H20" s="7">
        <f t="shared" si="7"/>
        <v>120000</v>
      </c>
      <c r="I20" s="7">
        <f t="shared" si="7"/>
        <v>120000</v>
      </c>
      <c r="J20" s="7">
        <f t="shared" si="7"/>
        <v>120000</v>
      </c>
    </row>
    <row r="21" spans="1:10" ht="15.75" thickBot="1" x14ac:dyDescent="0.3">
      <c r="A21" s="6" t="s">
        <v>22</v>
      </c>
      <c r="B21" s="6">
        <v>1</v>
      </c>
      <c r="C21" s="8">
        <v>15</v>
      </c>
      <c r="E21" t="s">
        <v>34</v>
      </c>
      <c r="F21" s="7">
        <f>(SUM($C$19:$C$23)*$C$4)+(SUM($C$20:$C$22)*$C$3)</f>
        <v>257750</v>
      </c>
      <c r="G21" s="7">
        <f t="shared" ref="G21:J21" si="8">(SUM($C$19:$C$23)*$C$4)+(SUM($C$20:$C$22)*$C$3)</f>
        <v>257750</v>
      </c>
      <c r="H21" s="7">
        <f t="shared" si="8"/>
        <v>257750</v>
      </c>
      <c r="I21" s="7">
        <f t="shared" si="8"/>
        <v>257750</v>
      </c>
      <c r="J21" s="7">
        <f t="shared" si="8"/>
        <v>257750</v>
      </c>
    </row>
    <row r="22" spans="1:10" ht="24.75" thickBot="1" x14ac:dyDescent="0.3">
      <c r="A22" s="6" t="s">
        <v>23</v>
      </c>
      <c r="B22" s="6" t="s">
        <v>16</v>
      </c>
      <c r="C22" s="8">
        <v>5</v>
      </c>
      <c r="E22" t="s">
        <v>35</v>
      </c>
      <c r="F22" s="11">
        <f>(400*$B$4)+(150*$B$3)</f>
        <v>350000</v>
      </c>
      <c r="G22" s="11">
        <f t="shared" ref="G22:J22" si="9">(400*$B$4)+(150*$B$3)</f>
        <v>350000</v>
      </c>
      <c r="H22" s="11">
        <f t="shared" si="9"/>
        <v>350000</v>
      </c>
      <c r="I22" s="11">
        <f t="shared" si="9"/>
        <v>350000</v>
      </c>
      <c r="J22" s="11">
        <f t="shared" si="9"/>
        <v>350000</v>
      </c>
    </row>
    <row r="23" spans="1:10" ht="15.75" thickBot="1" x14ac:dyDescent="0.3">
      <c r="A23" s="6" t="s">
        <v>17</v>
      </c>
      <c r="B23" s="6" t="s">
        <v>24</v>
      </c>
      <c r="C23" s="8">
        <v>30</v>
      </c>
      <c r="E23" t="s">
        <v>36</v>
      </c>
      <c r="F23" s="11">
        <f>(400*$C$4)+(150*$C$3)</f>
        <v>792500</v>
      </c>
      <c r="G23" s="11">
        <f t="shared" ref="G23:J23" si="10">(400*$C$4)+(150*$C$3)</f>
        <v>792500</v>
      </c>
      <c r="H23" s="11">
        <f t="shared" si="10"/>
        <v>792500</v>
      </c>
      <c r="I23" s="11">
        <f t="shared" si="10"/>
        <v>792500</v>
      </c>
      <c r="J23" s="11">
        <f t="shared" si="10"/>
        <v>792500</v>
      </c>
    </row>
    <row r="24" spans="1:10" x14ac:dyDescent="0.25">
      <c r="E24" t="s">
        <v>37</v>
      </c>
      <c r="F24" s="12">
        <f>F22-(F19+F20)</f>
        <v>67354.5</v>
      </c>
      <c r="G24" s="12">
        <f t="shared" ref="G24:J24" si="11">G22-(G19+G20)</f>
        <v>230000</v>
      </c>
      <c r="H24" s="12">
        <f t="shared" si="11"/>
        <v>230000</v>
      </c>
      <c r="I24" s="12">
        <f t="shared" si="11"/>
        <v>230000</v>
      </c>
      <c r="J24" s="12">
        <f t="shared" si="11"/>
        <v>230000</v>
      </c>
    </row>
    <row r="25" spans="1:10" x14ac:dyDescent="0.25">
      <c r="E25" t="s">
        <v>38</v>
      </c>
      <c r="F25" s="12">
        <f>F23-(F19+F21)</f>
        <v>372104.5</v>
      </c>
      <c r="G25" s="12">
        <f t="shared" ref="G25:J25" si="12">G23-(G19+G21)</f>
        <v>534750</v>
      </c>
      <c r="H25" s="12">
        <f t="shared" si="12"/>
        <v>534750</v>
      </c>
      <c r="I25" s="12">
        <f t="shared" si="12"/>
        <v>534750</v>
      </c>
      <c r="J25" s="12">
        <f t="shared" si="12"/>
        <v>534750</v>
      </c>
    </row>
    <row r="26" spans="1:10" x14ac:dyDescent="0.25">
      <c r="E26" t="s">
        <v>39</v>
      </c>
      <c r="F26" s="12">
        <f>F25*0.07</f>
        <v>26047.315000000002</v>
      </c>
      <c r="G26" s="12">
        <f>(G25*0.07)+F26</f>
        <v>63479.815000000002</v>
      </c>
      <c r="H26" s="12">
        <f t="shared" ref="H26:J26" si="13">(H25*0.07)+G26</f>
        <v>100912.315</v>
      </c>
      <c r="I26" s="12">
        <f t="shared" si="13"/>
        <v>138344.815</v>
      </c>
      <c r="J26" s="12">
        <f t="shared" si="13"/>
        <v>175777.315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84AEDCBA54241AD6280E632DEDCD1" ma:contentTypeVersion="11" ma:contentTypeDescription="Create a new document." ma:contentTypeScope="" ma:versionID="8c795a39cc5f6026e90abaa720a335f1">
  <xsd:schema xmlns:xsd="http://www.w3.org/2001/XMLSchema" xmlns:xs="http://www.w3.org/2001/XMLSchema" xmlns:p="http://schemas.microsoft.com/office/2006/metadata/properties" xmlns:ns3="2f5f3d93-14a4-4788-86eb-5163b4f2958e" targetNamespace="http://schemas.microsoft.com/office/2006/metadata/properties" ma:root="true" ma:fieldsID="7fd5220d0ced2cf56494682367a2bc25" ns3:_="">
    <xsd:import namespace="2f5f3d93-14a4-4788-86eb-5163b4f2958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f3d93-14a4-4788-86eb-5163b4f2958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5f3d93-14a4-4788-86eb-5163b4f295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F19AF-4F34-410B-8BAE-A2720E7C4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f3d93-14a4-4788-86eb-5163b4f29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6B36A-2B86-4779-9EDC-7D3FAF468E1E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f5f3d93-14a4-4788-86eb-5163b4f2958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6A1CA1-F687-410E-9402-2EFE6C349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Mark</dc:creator>
  <cp:lastModifiedBy>Collins, Mark</cp:lastModifiedBy>
  <dcterms:created xsi:type="dcterms:W3CDTF">2025-02-16T14:48:56Z</dcterms:created>
  <dcterms:modified xsi:type="dcterms:W3CDTF">2025-02-19T17:23:32Z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0x0101002F784AEDCBA54241AD6280E632DEDCD1</vt:lpwstr>
  </property>
</Properties>
</file>