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288CE456-7E49-4D9C-854C-59B2E3F1CCCE}" xr6:coauthVersionLast="47" xr6:coauthVersionMax="47" xr10:uidLastSave="{00000000-0000-0000-0000-000000000000}"/>
  <bookViews>
    <workbookView xWindow="-120" yWindow="-120" windowWidth="20730" windowHeight="11040" activeTab="3" xr2:uid="{FD0C82F5-F7D2-46A9-B8FE-0ABB8E1C6C5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juganda_mean">Sheet4!$B$13</definedName>
    <definedName name="krance_mean">Sheet4!$I$13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I13" i="4"/>
  <c r="J10" i="4" s="1"/>
  <c r="K10" i="4" s="1"/>
  <c r="B13" i="4"/>
  <c r="C10" i="4" s="1"/>
  <c r="D10" i="4" s="1"/>
  <c r="C7" i="4"/>
  <c r="D7" i="4" s="1"/>
  <c r="C5" i="4"/>
  <c r="D5" i="4" s="1"/>
  <c r="C3" i="4"/>
  <c r="D3" i="4" s="1"/>
  <c r="D16" i="4" l="1"/>
  <c r="J3" i="4"/>
  <c r="K3" i="4" s="1"/>
  <c r="J5" i="4"/>
  <c r="K5" i="4" s="1"/>
  <c r="J7" i="4"/>
  <c r="K7" i="4" s="1"/>
  <c r="J9" i="4"/>
  <c r="K9" i="4" s="1"/>
  <c r="C9" i="4"/>
  <c r="D9" i="4" s="1"/>
  <c r="C4" i="4"/>
  <c r="D4" i="4" s="1"/>
  <c r="D17" i="4" s="1"/>
  <c r="C6" i="4"/>
  <c r="D6" i="4" s="1"/>
  <c r="C8" i="4"/>
  <c r="D8" i="4" s="1"/>
  <c r="J4" i="4"/>
  <c r="K4" i="4" s="1"/>
  <c r="J6" i="4"/>
  <c r="K6" i="4" s="1"/>
  <c r="J8" i="4"/>
  <c r="K8" i="4" s="1"/>
  <c r="K16" i="4" l="1"/>
  <c r="K15" i="4"/>
  <c r="K17" i="4" s="1"/>
  <c r="B4" i="3" l="1"/>
  <c r="B3" i="3"/>
  <c r="B2" i="3"/>
  <c r="I51" i="2"/>
  <c r="I50" i="2"/>
  <c r="I52" i="2" s="1"/>
  <c r="I53" i="2" s="1"/>
  <c r="I49" i="2"/>
  <c r="I46" i="2"/>
  <c r="I4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</calcChain>
</file>

<file path=xl/sharedStrings.xml><?xml version="1.0" encoding="utf-8"?>
<sst xmlns="http://schemas.openxmlformats.org/spreadsheetml/2006/main" count="269" uniqueCount="121">
  <si>
    <t>movie_id</t>
  </si>
  <si>
    <t>title</t>
  </si>
  <si>
    <t>industry</t>
  </si>
  <si>
    <t>release_year</t>
  </si>
  <si>
    <t>imdb_rating</t>
  </si>
  <si>
    <t>studio</t>
  </si>
  <si>
    <t>language_id</t>
  </si>
  <si>
    <t>budget</t>
  </si>
  <si>
    <t>revenue</t>
  </si>
  <si>
    <t>unit</t>
  </si>
  <si>
    <t>currency</t>
  </si>
  <si>
    <t>K.G.F: Chapter 2</t>
  </si>
  <si>
    <t>Bollywood</t>
  </si>
  <si>
    <t>Hombale Films</t>
  </si>
  <si>
    <t>Doctor Strange in the Multiverse of Madness</t>
  </si>
  <si>
    <t>Hollywood</t>
  </si>
  <si>
    <t>Marvel Studios</t>
  </si>
  <si>
    <t>Thor: The Dark World</t>
  </si>
  <si>
    <t>Thor: Ragnarok</t>
  </si>
  <si>
    <t>Thor: Love and Thunder</t>
  </si>
  <si>
    <t>Sholay</t>
  </si>
  <si>
    <t>United Producers</t>
  </si>
  <si>
    <t xml:space="preserve"> </t>
  </si>
  <si>
    <t>Dilwale Dulhania Le Jayenge</t>
  </si>
  <si>
    <t>Yash Raj Films</t>
  </si>
  <si>
    <t>3 Idiots</t>
  </si>
  <si>
    <t>Vinod Chopra Films</t>
  </si>
  <si>
    <t>Kabhi Khushi Kabhie Gham</t>
  </si>
  <si>
    <t>Dharma Productions</t>
  </si>
  <si>
    <t>Bajirao Mastani</t>
  </si>
  <si>
    <t>Not Available</t>
  </si>
  <si>
    <t>The Shawshank Redemption</t>
  </si>
  <si>
    <t>Castle Rock Entertainment</t>
  </si>
  <si>
    <t>Inception</t>
  </si>
  <si>
    <t>Warner Bros. Pictures</t>
  </si>
  <si>
    <t>Interstellar</t>
  </si>
  <si>
    <t>The Pursuit of Happyness</t>
  </si>
  <si>
    <t>Columbia Pictures</t>
  </si>
  <si>
    <t>Gladiator</t>
  </si>
  <si>
    <t>Universal Pictures</t>
  </si>
  <si>
    <t>Titanic</t>
  </si>
  <si>
    <t>Paramount Pictures</t>
  </si>
  <si>
    <t>It's a Wonderful Life</t>
  </si>
  <si>
    <t>Liberty Films</t>
  </si>
  <si>
    <t>Avatar</t>
  </si>
  <si>
    <t>20th Century Fox</t>
  </si>
  <si>
    <t>The Godfather</t>
  </si>
  <si>
    <t>The Dark Knight</t>
  </si>
  <si>
    <t>Syncopy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</si>
  <si>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</si>
  <si>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</si>
  <si>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</si>
  <si>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</si>
  <si>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</si>
  <si>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</si>
  <si>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Government of West Bengal</t>
  </si>
  <si>
    <t>Taare Zameen Par</t>
  </si>
  <si>
    <t>Munna Bhai M.B.B.S.</t>
  </si>
  <si>
    <t>Vinod Chopra Productions</t>
  </si>
  <si>
    <t>PK</t>
  </si>
  <si>
    <t>Sanju</t>
  </si>
  <si>
    <t>NULL</t>
  </si>
  <si>
    <t>Pushpa: The Rise - Part 1</t>
  </si>
  <si>
    <t>Mythri Movie Makers</t>
  </si>
  <si>
    <t>RRR</t>
  </si>
  <si>
    <t>DVV Entertainment</t>
  </si>
  <si>
    <t>Baahubali: The Beginning</t>
  </si>
  <si>
    <t>Arka Media Works</t>
  </si>
  <si>
    <t>The Kashmir Files</t>
  </si>
  <si>
    <t>Zee Studios</t>
  </si>
  <si>
    <t>Bajrangi Bhaijaan</t>
  </si>
  <si>
    <t>Salman Khan Films</t>
  </si>
  <si>
    <t>Captain America: The First Avenger</t>
  </si>
  <si>
    <t>Captain America: The Winter Soldier</t>
  </si>
  <si>
    <t>Race 3</t>
  </si>
  <si>
    <t>Shershaah</t>
  </si>
  <si>
    <t>Billions</t>
  </si>
  <si>
    <t>INR</t>
  </si>
  <si>
    <t>Millions</t>
  </si>
  <si>
    <t>USD</t>
  </si>
  <si>
    <t>budget_mln</t>
  </si>
  <si>
    <t>revenue mln</t>
  </si>
  <si>
    <t>Budget Inr</t>
  </si>
  <si>
    <t>revenue Inr</t>
  </si>
  <si>
    <t>SUM</t>
  </si>
  <si>
    <t>Budgert INR</t>
  </si>
  <si>
    <t>revenue INR</t>
  </si>
  <si>
    <t>Total no of movies</t>
  </si>
  <si>
    <t>Count</t>
  </si>
  <si>
    <t>Total bolly rev</t>
  </si>
  <si>
    <t>Total bolly movies</t>
  </si>
  <si>
    <t>avg Bolly rev</t>
  </si>
  <si>
    <t>avg Bolly rev %</t>
  </si>
  <si>
    <t>Count AVG SUMIF COUNTIF</t>
  </si>
  <si>
    <t xml:space="preserve">Mean </t>
  </si>
  <si>
    <t>Median</t>
  </si>
  <si>
    <t>Mode</t>
  </si>
  <si>
    <t>Juganda Income Levels (In thousands $ )</t>
  </si>
  <si>
    <t>Krance Income Levels (In thousands $ )</t>
  </si>
  <si>
    <t>name</t>
  </si>
  <si>
    <t>yearly income</t>
  </si>
  <si>
    <t>income - mean</t>
  </si>
  <si>
    <t>nishith</t>
  </si>
  <si>
    <t>mohan</t>
  </si>
  <si>
    <t>veeral</t>
  </si>
  <si>
    <t>rita</t>
  </si>
  <si>
    <t>angelina</t>
  </si>
  <si>
    <t>bhavin</t>
  </si>
  <si>
    <t>salma</t>
  </si>
  <si>
    <t>michael</t>
  </si>
  <si>
    <t>nitin</t>
  </si>
  <si>
    <t>abdul</t>
  </si>
  <si>
    <t>dhaval</t>
  </si>
  <si>
    <t>kiran</t>
  </si>
  <si>
    <t>venkat</t>
  </si>
  <si>
    <t>ahmed</t>
  </si>
  <si>
    <t>priya</t>
  </si>
  <si>
    <t>gayatri</t>
  </si>
  <si>
    <t>Mean</t>
  </si>
  <si>
    <t>Total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</si>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</sst>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1" fontId="0" fillId="0" borderId="0" xfId="0" applyNumberFormat="1"/>
    <xf numFmtId="0" fontId="0" fillId="8" borderId="0" xfId="0" applyFill="1"/>
  </cellXfs>
  <cellStyles count="3">
    <cellStyle name="Currency" xfId="1" builtinId="4"/>
    <cellStyle name="Normal" xfId="0" builtinId="0"/>
    <cellStyle name="Percent" xfId="2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ECC0E-375E-4C3F-AE49-B9A6FD971E36}" name="Movies" displayName="Movies" ref="A1:K42" totalsRowShown="0" headerRowDxfId="9">
  <autoFilter ref="A1:K42" xr:uid="{178ECC0E-375E-4C3F-AE49-B9A6FD971E36}"/>
  <tableColumns count="11">
    <tableColumn id="1" xr3:uid="{5084F096-72EC-490B-BCF8-7A0028762A54}" name="movie_id"/>
    <tableColumn id="9" xr3:uid="{9907ACEE-7760-46CA-BD63-1B274D254E72}" name="title"/>
    <tableColumn id="3" xr3:uid="{5919DB2E-C1DB-4D2A-BA7C-E4584C2CC667}" name="industry"/>
    <tableColumn id="4" xr3:uid="{716B5DD1-62F2-4596-8A88-BE8FBA7ED760}" name="release_year"/>
    <tableColumn id="5" xr3:uid="{FC51D386-E2CF-4A2A-9D53-A31B53DBF170}" name="imdb_rating"/>
    <tableColumn id="6" xr3:uid="{20BAEBCF-3148-4076-8711-D3B2259E177E}" name="studio"/>
    <tableColumn id="7" xr3:uid="{2770F5D7-1418-4F4D-9E20-38B98FD8035D}" name="language_id"/>
    <tableColumn id="2" xr3:uid="{2C816A64-CD3B-4B3F-8DD4-BD529764B9C2}" name="budget" dataDxfId="8"/>
    <tableColumn id="10" xr3:uid="{584624A0-926A-4F5A-8657-99136CF0F098}" name="revenue" dataDxfId="7"/>
    <tableColumn id="12" xr3:uid="{7FD4513F-0198-40E7-B674-2C1ADDB51476}" name="unit" dataDxfId="6"/>
    <tableColumn id="13" xr3:uid="{D7DADE1C-90A0-4FB3-BB3B-8371C71650B6}" name="currency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95B38-4F00-4231-8EF8-AEA6E2062581}" name="Financials" displayName="Financials" ref="A1:I41" totalsRowShown="0" headerRowDxfId="4">
  <autoFilter ref="A1:I41" xr:uid="{22F95B38-4F00-4231-8EF8-AEA6E2062581}"/>
  <tableColumns count="9">
    <tableColumn id="1" xr3:uid="{4846B7D8-6E9A-4F31-8D02-782DE98F770E}" name="movie_id"/>
    <tableColumn id="2" xr3:uid="{7CD8E5C0-F511-4998-BF40-771D02502809}" name="budget"/>
    <tableColumn id="3" xr3:uid="{2F6F85CC-20CD-4A2E-9FFA-BB191B796429}" name="revenue"/>
    <tableColumn id="4" xr3:uid="{EC83C993-5F4B-4C69-B5F7-AE259D398398}" name="unit"/>
    <tableColumn id="5" xr3:uid="{10360DAF-7D7D-42A6-B396-A4FE204AD0F6}" name="currency"/>
    <tableColumn id="6" xr3:uid="{F9737DDA-6784-4084-B531-D54B711C1CFC}" name="budget_mln" dataDxfId="3">
      <calculatedColumnFormula>IF(Financials[[#This Row],[unit]]="Billions",Financials[[#This Row],[budget]]*1000,Financials[[#This Row],[budget]])</calculatedColumnFormula>
    </tableColumn>
    <tableColumn id="7" xr3:uid="{8B18C53B-8FE2-4E88-8D9E-3EABF0D50EFB}" name="revenue mln" dataDxfId="2">
      <calculatedColumnFormula>IF(Financials[[#This Row],[unit]]="Billons",Financials[[#This Row],[revenue]]*1000,Financials[[#This Row],[revenue]])</calculatedColumnFormula>
    </tableColumn>
    <tableColumn id="8" xr3:uid="{DE812A28-5B40-4DB2-9C0F-8A2CE206013D}" name="Budget Inr" dataDxfId="1">
      <calculatedColumnFormula>IF(Financials[[#This Row],[currency]]="USD",Financials[[#This Row],[budget_mln]]*80,Financials[[#This Row],[budget_mln]])</calculatedColumnFormula>
    </tableColumn>
    <tableColumn id="9" xr3:uid="{0B00F497-8A66-4D6F-B315-00966EF99521}" name="revenue Inr" dataDxfId="0">
      <calculatedColumnFormula>IF(Financials[[#This Row],[currency]]="USD",Financials[[#This Row],[revenue mln]]*80,Financials[[#This Row],[revenue mln]])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FA4E-FCE5-4C54-A0EE-8A7F7A902B38}">
  <dimension ref="A1:M42"/>
  <sheetViews>
    <sheetView topLeftCell="A40" workbookViewId="0">
      <selection activeCell="M19" sqref="M19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10.5703125" bestFit="1" customWidth="1"/>
    <col min="4" max="4" width="14.7109375" bestFit="1" customWidth="1"/>
    <col min="5" max="5" width="14" bestFit="1" customWidth="1"/>
    <col min="6" max="6" width="26.42578125" bestFit="1" customWidth="1"/>
    <col min="7" max="7" width="14" bestFit="1" customWidth="1"/>
    <col min="8" max="8" width="9.5703125" bestFit="1" customWidth="1"/>
    <col min="9" max="9" width="10.7109375" bestFit="1" customWidth="1"/>
    <col min="10" max="10" width="8.140625" bestFit="1" customWidth="1"/>
    <col min="11" max="11" width="10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3" x14ac:dyDescent="0.25">
      <c r="A2">
        <v>101</v>
      </c>
      <c r="B2" t="s">
        <v>11</v>
      </c>
      <c r="C2" t="s">
        <v>12</v>
      </c>
      <c r="D2">
        <v>2022</v>
      </c>
      <c r="E2">
        <v>8.4</v>
      </c>
      <c r="F2" t="s">
        <v>13</v>
      </c>
      <c r="G2">
        <v>3</v>
      </c>
    </row>
    <row r="3" spans="1:13" x14ac:dyDescent="0.25">
      <c r="A3">
        <v>102</v>
      </c>
      <c r="B3" t="s">
        <v>14</v>
      </c>
      <c r="C3" t="s">
        <v>15</v>
      </c>
      <c r="D3">
        <v>2022</v>
      </c>
      <c r="E3">
        <v>7</v>
      </c>
      <c r="F3" t="s">
        <v>16</v>
      </c>
      <c r="G3">
        <v>5</v>
      </c>
    </row>
    <row r="4" spans="1:13" x14ac:dyDescent="0.25">
      <c r="A4">
        <v>103</v>
      </c>
      <c r="B4" t="s">
        <v>17</v>
      </c>
      <c r="C4" t="s">
        <v>15</v>
      </c>
      <c r="D4">
        <v>2013</v>
      </c>
      <c r="E4">
        <v>6.8</v>
      </c>
      <c r="F4" t="s">
        <v>16</v>
      </c>
      <c r="G4">
        <v>5</v>
      </c>
    </row>
    <row r="5" spans="1:13" x14ac:dyDescent="0.25">
      <c r="A5">
        <v>104</v>
      </c>
      <c r="B5" t="s">
        <v>18</v>
      </c>
      <c r="C5" t="s">
        <v>15</v>
      </c>
      <c r="D5">
        <v>2017</v>
      </c>
      <c r="E5">
        <v>7.9</v>
      </c>
      <c r="F5" t="s">
        <v>16</v>
      </c>
      <c r="G5">
        <v>5</v>
      </c>
    </row>
    <row r="6" spans="1:13" x14ac:dyDescent="0.25">
      <c r="A6">
        <v>105</v>
      </c>
      <c r="B6" t="s">
        <v>19</v>
      </c>
      <c r="C6" t="s">
        <v>15</v>
      </c>
      <c r="D6">
        <v>2022</v>
      </c>
      <c r="E6">
        <v>6.8</v>
      </c>
      <c r="F6" t="s">
        <v>16</v>
      </c>
      <c r="G6">
        <v>5</v>
      </c>
    </row>
    <row r="7" spans="1:13" x14ac:dyDescent="0.25">
      <c r="A7">
        <v>106</v>
      </c>
      <c r="B7" t="s">
        <v>20</v>
      </c>
      <c r="C7" t="s">
        <v>12</v>
      </c>
      <c r="D7">
        <v>1975</v>
      </c>
      <c r="E7">
        <v>8.1</v>
      </c>
      <c r="F7" t="s">
        <v>21</v>
      </c>
      <c r="G7">
        <v>1</v>
      </c>
      <c r="M7" t="s">
        <v>22</v>
      </c>
    </row>
    <row r="8" spans="1:13" x14ac:dyDescent="0.25">
      <c r="A8">
        <v>107</v>
      </c>
      <c r="B8" t="s">
        <v>23</v>
      </c>
      <c r="C8" t="s">
        <v>12</v>
      </c>
      <c r="D8">
        <v>1995</v>
      </c>
      <c r="E8">
        <v>8</v>
      </c>
      <c r="F8" t="s">
        <v>24</v>
      </c>
      <c r="G8">
        <v>1</v>
      </c>
    </row>
    <row r="9" spans="1:13" x14ac:dyDescent="0.25">
      <c r="A9">
        <v>108</v>
      </c>
      <c r="B9" t="s">
        <v>25</v>
      </c>
      <c r="C9" t="s">
        <v>12</v>
      </c>
      <c r="D9">
        <v>2009</v>
      </c>
      <c r="E9">
        <v>8.4</v>
      </c>
      <c r="F9" t="s">
        <v>26</v>
      </c>
      <c r="G9">
        <v>1</v>
      </c>
    </row>
    <row r="10" spans="1:13" x14ac:dyDescent="0.25">
      <c r="A10">
        <v>109</v>
      </c>
      <c r="B10" t="s">
        <v>27</v>
      </c>
      <c r="C10" t="s">
        <v>12</v>
      </c>
      <c r="D10">
        <v>2001</v>
      </c>
      <c r="E10">
        <v>7.4</v>
      </c>
      <c r="F10" t="s">
        <v>28</v>
      </c>
      <c r="G10">
        <v>1</v>
      </c>
    </row>
    <row r="11" spans="1:13" x14ac:dyDescent="0.25">
      <c r="A11">
        <v>110</v>
      </c>
      <c r="B11" t="s">
        <v>29</v>
      </c>
      <c r="C11" t="s">
        <v>12</v>
      </c>
      <c r="D11">
        <v>2015</v>
      </c>
      <c r="E11">
        <v>7.2</v>
      </c>
      <c r="F11" t="s">
        <v>30</v>
      </c>
      <c r="G11">
        <v>1</v>
      </c>
    </row>
    <row r="12" spans="1:13" x14ac:dyDescent="0.25">
      <c r="A12">
        <v>111</v>
      </c>
      <c r="B12" t="s">
        <v>31</v>
      </c>
      <c r="C12" t="s">
        <v>15</v>
      </c>
      <c r="D12">
        <v>1994</v>
      </c>
      <c r="E12">
        <v>9.3000000000000007</v>
      </c>
      <c r="F12" t="s">
        <v>32</v>
      </c>
      <c r="G12">
        <v>5</v>
      </c>
    </row>
    <row r="13" spans="1:13" x14ac:dyDescent="0.25">
      <c r="A13">
        <v>112</v>
      </c>
      <c r="B13" t="s">
        <v>33</v>
      </c>
      <c r="C13" t="s">
        <v>15</v>
      </c>
      <c r="D13">
        <v>2010</v>
      </c>
      <c r="E13">
        <v>8.8000000000000007</v>
      </c>
      <c r="F13" t="s">
        <v>34</v>
      </c>
      <c r="G13">
        <v>5</v>
      </c>
    </row>
    <row r="14" spans="1:13" x14ac:dyDescent="0.25">
      <c r="A14">
        <v>113</v>
      </c>
      <c r="B14" t="s">
        <v>35</v>
      </c>
      <c r="C14" t="s">
        <v>15</v>
      </c>
      <c r="D14">
        <v>2014</v>
      </c>
      <c r="E14">
        <v>8.6</v>
      </c>
      <c r="F14" t="s">
        <v>34</v>
      </c>
      <c r="G14">
        <v>5</v>
      </c>
    </row>
    <row r="15" spans="1:13" x14ac:dyDescent="0.25">
      <c r="A15">
        <v>115</v>
      </c>
      <c r="B15" t="s">
        <v>36</v>
      </c>
      <c r="C15" t="s">
        <v>15</v>
      </c>
      <c r="D15">
        <v>2006</v>
      </c>
      <c r="E15">
        <v>8</v>
      </c>
      <c r="F15" t="s">
        <v>37</v>
      </c>
      <c r="G15">
        <v>5</v>
      </c>
    </row>
    <row r="16" spans="1:13" x14ac:dyDescent="0.25">
      <c r="A16">
        <v>116</v>
      </c>
      <c r="B16" t="s">
        <v>38</v>
      </c>
      <c r="C16" t="s">
        <v>15</v>
      </c>
      <c r="D16">
        <v>2000</v>
      </c>
      <c r="E16">
        <v>8.5</v>
      </c>
      <c r="F16" t="s">
        <v>39</v>
      </c>
      <c r="G16">
        <v>5</v>
      </c>
    </row>
    <row r="17" spans="1:7" x14ac:dyDescent="0.25">
      <c r="A17">
        <v>117</v>
      </c>
      <c r="B17" t="s">
        <v>40</v>
      </c>
      <c r="C17" t="s">
        <v>15</v>
      </c>
      <c r="D17">
        <v>1997</v>
      </c>
      <c r="E17">
        <v>7.9</v>
      </c>
      <c r="F17" t="s">
        <v>41</v>
      </c>
      <c r="G17">
        <v>5</v>
      </c>
    </row>
    <row r="18" spans="1:7" x14ac:dyDescent="0.25">
      <c r="A18">
        <v>118</v>
      </c>
      <c r="B18" t="s">
        <v>42</v>
      </c>
      <c r="C18" t="s">
        <v>15</v>
      </c>
      <c r="D18">
        <v>1946</v>
      </c>
      <c r="E18">
        <v>8.6</v>
      </c>
      <c r="F18" t="s">
        <v>43</v>
      </c>
      <c r="G18">
        <v>5</v>
      </c>
    </row>
    <row r="19" spans="1:7" x14ac:dyDescent="0.25">
      <c r="A19">
        <v>119</v>
      </c>
      <c r="B19" t="s">
        <v>44</v>
      </c>
      <c r="C19" t="s">
        <v>15</v>
      </c>
      <c r="D19">
        <v>2009</v>
      </c>
      <c r="E19">
        <v>7.8</v>
      </c>
      <c r="F19" t="s">
        <v>45</v>
      </c>
      <c r="G19">
        <v>5</v>
      </c>
    </row>
    <row r="20" spans="1:7" x14ac:dyDescent="0.25">
      <c r="A20">
        <v>120</v>
      </c>
      <c r="B20" t="s">
        <v>46</v>
      </c>
      <c r="C20" t="s">
        <v>15</v>
      </c>
      <c r="D20">
        <v>1972</v>
      </c>
      <c r="E20">
        <v>9.1999999999999993</v>
      </c>
      <c r="F20" t="s">
        <v>41</v>
      </c>
      <c r="G20">
        <v>5</v>
      </c>
    </row>
    <row r="21" spans="1:7" x14ac:dyDescent="0.25">
      <c r="A21">
        <v>121</v>
      </c>
      <c r="B21" t="s">
        <v>47</v>
      </c>
      <c r="C21" t="s">
        <v>15</v>
      </c>
      <c r="D21">
        <v>2008</v>
      </c>
      <c r="E21">
        <v>9</v>
      </c>
      <c r="F21" t="s">
        <v>48</v>
      </c>
      <c r="G21">
        <v>5</v>
      </c>
    </row>
    <row r="22" spans="1:7" x14ac:dyDescent="0.25">
      <c r="A22">
        <v>122</v>
      </c>
      <c r="B22" t="s">
        <v>49</v>
      </c>
      <c r="C22" t="s">
        <v>15</v>
      </c>
      <c r="D22">
        <v>1993</v>
      </c>
      <c r="E22">
        <v>9</v>
      </c>
      <c r="F22" t="s">
        <v>39</v>
      </c>
      <c r="G22">
        <v>5</v>
      </c>
    </row>
    <row r="23" spans="1:7" x14ac:dyDescent="0.25">
      <c r="A23">
        <v>123</v>
      </c>
      <c r="B23" t="s">
        <v>50</v>
      </c>
      <c r="C23" t="s">
        <v>15</v>
      </c>
      <c r="D23">
        <v>1993</v>
      </c>
      <c r="E23">
        <v>8.1999999999999993</v>
      </c>
      <c r="F23" t="s">
        <v>39</v>
      </c>
      <c r="G23">
        <v>5</v>
      </c>
    </row>
    <row r="24" spans="1:7" x14ac:dyDescent="0.25">
      <c r="A24">
        <v>124</v>
      </c>
      <c r="B24" t="s">
        <v>51</v>
      </c>
      <c r="C24" t="s">
        <v>15</v>
      </c>
      <c r="D24">
        <v>2019</v>
      </c>
      <c r="E24">
        <v>8.5</v>
      </c>
      <c r="F24" t="s">
        <v>30</v>
      </c>
      <c r="G24">
        <v>5</v>
      </c>
    </row>
    <row r="25" spans="1:7" x14ac:dyDescent="0.25">
      <c r="A25">
        <v>125</v>
      </c>
      <c r="B25" t="s">
        <v>52</v>
      </c>
      <c r="C25" t="s">
        <v>15</v>
      </c>
      <c r="D25">
        <v>2019</v>
      </c>
      <c r="E25">
        <v>8.4</v>
      </c>
      <c r="F25" t="s">
        <v>16</v>
      </c>
      <c r="G25">
        <v>5</v>
      </c>
    </row>
    <row r="26" spans="1:7" x14ac:dyDescent="0.25">
      <c r="A26">
        <v>126</v>
      </c>
      <c r="B26" t="s">
        <v>53</v>
      </c>
      <c r="C26" t="s">
        <v>15</v>
      </c>
      <c r="D26">
        <v>2018</v>
      </c>
      <c r="E26">
        <v>8.4</v>
      </c>
      <c r="F26" t="s">
        <v>16</v>
      </c>
      <c r="G26">
        <v>5</v>
      </c>
    </row>
    <row r="27" spans="1:7" x14ac:dyDescent="0.25">
      <c r="A27">
        <v>127</v>
      </c>
      <c r="B27" t="s">
        <v>54</v>
      </c>
      <c r="C27" t="s">
        <v>12</v>
      </c>
      <c r="D27">
        <v>1955</v>
      </c>
      <c r="E27">
        <v>8.3000000000000007</v>
      </c>
      <c r="F27" t="s">
        <v>55</v>
      </c>
      <c r="G27">
        <v>7</v>
      </c>
    </row>
    <row r="28" spans="1:7" x14ac:dyDescent="0.25">
      <c r="A28">
        <v>128</v>
      </c>
      <c r="B28" t="s">
        <v>56</v>
      </c>
      <c r="C28" t="s">
        <v>12</v>
      </c>
      <c r="D28">
        <v>2007</v>
      </c>
      <c r="E28">
        <v>8.3000000000000007</v>
      </c>
      <c r="F28" t="s">
        <v>30</v>
      </c>
      <c r="G28">
        <v>1</v>
      </c>
    </row>
    <row r="29" spans="1:7" x14ac:dyDescent="0.25">
      <c r="A29">
        <v>129</v>
      </c>
      <c r="B29" t="s">
        <v>57</v>
      </c>
      <c r="C29" t="s">
        <v>12</v>
      </c>
      <c r="D29">
        <v>2003</v>
      </c>
      <c r="E29">
        <v>8.1</v>
      </c>
      <c r="F29" t="s">
        <v>58</v>
      </c>
      <c r="G29">
        <v>1</v>
      </c>
    </row>
    <row r="30" spans="1:7" x14ac:dyDescent="0.25">
      <c r="A30">
        <v>124</v>
      </c>
      <c r="B30" t="s">
        <v>51</v>
      </c>
      <c r="C30" t="s">
        <v>15</v>
      </c>
      <c r="D30">
        <v>2019</v>
      </c>
      <c r="E30">
        <v>8.5</v>
      </c>
      <c r="F30" t="s">
        <v>30</v>
      </c>
      <c r="G30">
        <v>5</v>
      </c>
    </row>
    <row r="31" spans="1:7" x14ac:dyDescent="0.25">
      <c r="A31">
        <v>105</v>
      </c>
      <c r="B31" t="s">
        <v>19</v>
      </c>
      <c r="C31" t="s">
        <v>15</v>
      </c>
      <c r="D31">
        <v>2022</v>
      </c>
      <c r="E31">
        <v>6.8</v>
      </c>
      <c r="F31" t="s">
        <v>16</v>
      </c>
      <c r="G31">
        <v>5</v>
      </c>
    </row>
    <row r="32" spans="1:7" x14ac:dyDescent="0.25">
      <c r="A32">
        <v>130</v>
      </c>
      <c r="B32" t="s">
        <v>59</v>
      </c>
      <c r="C32" t="s">
        <v>12</v>
      </c>
      <c r="D32">
        <v>2014</v>
      </c>
      <c r="E32">
        <v>8.1</v>
      </c>
      <c r="F32" t="s">
        <v>26</v>
      </c>
      <c r="G32">
        <v>1</v>
      </c>
    </row>
    <row r="33" spans="1:7" x14ac:dyDescent="0.25">
      <c r="A33">
        <v>131</v>
      </c>
      <c r="B33" t="s">
        <v>60</v>
      </c>
      <c r="C33" t="s">
        <v>12</v>
      </c>
      <c r="D33">
        <v>2018</v>
      </c>
      <c r="E33" t="s">
        <v>61</v>
      </c>
      <c r="F33" t="s">
        <v>26</v>
      </c>
      <c r="G33">
        <v>1</v>
      </c>
    </row>
    <row r="34" spans="1:7" x14ac:dyDescent="0.25">
      <c r="A34">
        <v>132</v>
      </c>
      <c r="B34" t="s">
        <v>62</v>
      </c>
      <c r="C34" t="s">
        <v>12</v>
      </c>
      <c r="D34">
        <v>2021</v>
      </c>
      <c r="E34">
        <v>7.6</v>
      </c>
      <c r="F34" t="s">
        <v>63</v>
      </c>
      <c r="G34">
        <v>2</v>
      </c>
    </row>
    <row r="35" spans="1:7" x14ac:dyDescent="0.25">
      <c r="A35">
        <v>133</v>
      </c>
      <c r="B35" t="s">
        <v>64</v>
      </c>
      <c r="C35" t="s">
        <v>12</v>
      </c>
      <c r="D35">
        <v>2022</v>
      </c>
      <c r="E35">
        <v>8</v>
      </c>
      <c r="F35" t="s">
        <v>65</v>
      </c>
      <c r="G35">
        <v>2</v>
      </c>
    </row>
    <row r="36" spans="1:7" x14ac:dyDescent="0.25">
      <c r="A36">
        <v>134</v>
      </c>
      <c r="B36" t="s">
        <v>66</v>
      </c>
      <c r="C36" t="s">
        <v>12</v>
      </c>
      <c r="D36">
        <v>2015</v>
      </c>
      <c r="E36">
        <v>8</v>
      </c>
      <c r="F36" t="s">
        <v>67</v>
      </c>
      <c r="G36">
        <v>2</v>
      </c>
    </row>
    <row r="37" spans="1:7" x14ac:dyDescent="0.25">
      <c r="A37">
        <v>135</v>
      </c>
      <c r="B37" t="s">
        <v>68</v>
      </c>
      <c r="C37" t="s">
        <v>12</v>
      </c>
      <c r="D37">
        <v>2022</v>
      </c>
      <c r="E37">
        <v>8.3000000000000007</v>
      </c>
      <c r="F37" t="s">
        <v>69</v>
      </c>
      <c r="G37">
        <v>1</v>
      </c>
    </row>
    <row r="38" spans="1:7" x14ac:dyDescent="0.25">
      <c r="A38">
        <v>136</v>
      </c>
      <c r="B38" t="s">
        <v>70</v>
      </c>
      <c r="C38" t="s">
        <v>12</v>
      </c>
      <c r="D38">
        <v>2015</v>
      </c>
      <c r="E38">
        <v>8.1</v>
      </c>
      <c r="F38" t="s">
        <v>71</v>
      </c>
      <c r="G38">
        <v>1</v>
      </c>
    </row>
    <row r="39" spans="1:7" x14ac:dyDescent="0.25">
      <c r="A39">
        <v>137</v>
      </c>
      <c r="B39" t="s">
        <v>72</v>
      </c>
      <c r="C39" t="s">
        <v>15</v>
      </c>
      <c r="D39">
        <v>2011</v>
      </c>
      <c r="E39">
        <v>6.9</v>
      </c>
      <c r="F39" t="s">
        <v>16</v>
      </c>
      <c r="G39">
        <v>5</v>
      </c>
    </row>
    <row r="40" spans="1:7" x14ac:dyDescent="0.25">
      <c r="A40">
        <v>138</v>
      </c>
      <c r="B40" t="s">
        <v>73</v>
      </c>
      <c r="C40" t="s">
        <v>15</v>
      </c>
      <c r="D40">
        <v>2014</v>
      </c>
      <c r="E40">
        <v>7.8</v>
      </c>
      <c r="F40" t="s">
        <v>16</v>
      </c>
      <c r="G40">
        <v>5</v>
      </c>
    </row>
    <row r="41" spans="1:7" x14ac:dyDescent="0.25">
      <c r="A41">
        <v>139</v>
      </c>
      <c r="B41" t="s">
        <v>74</v>
      </c>
      <c r="C41" t="s">
        <v>12</v>
      </c>
      <c r="D41">
        <v>2018</v>
      </c>
      <c r="E41">
        <v>1.9</v>
      </c>
      <c r="F41" t="s">
        <v>71</v>
      </c>
      <c r="G41">
        <v>1</v>
      </c>
    </row>
    <row r="42" spans="1:7" x14ac:dyDescent="0.25">
      <c r="A42">
        <v>140</v>
      </c>
      <c r="B42" t="s">
        <v>75</v>
      </c>
      <c r="C42" t="s">
        <v>12</v>
      </c>
      <c r="D42">
        <v>2021</v>
      </c>
      <c r="E42">
        <v>8.4</v>
      </c>
      <c r="F42" t="s">
        <v>28</v>
      </c>
      <c r="G4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8F15-6713-4536-A623-DBF8F36F79BF}">
  <dimension ref="A1:I53"/>
  <sheetViews>
    <sheetView topLeftCell="A37" workbookViewId="0">
      <selection activeCell="J58" sqref="J58"/>
    </sheetView>
  </sheetViews>
  <sheetFormatPr defaultRowHeight="15" x14ac:dyDescent="0.25"/>
  <cols>
    <col min="1" max="1" width="11.5703125" bestFit="1" customWidth="1"/>
    <col min="2" max="2" width="9.5703125" bestFit="1" customWidth="1"/>
    <col min="3" max="3" width="10.7109375" bestFit="1" customWidth="1"/>
    <col min="4" max="4" width="8.140625" bestFit="1" customWidth="1"/>
    <col min="6" max="6" width="14" bestFit="1" customWidth="1"/>
    <col min="7" max="7" width="14.5703125" bestFit="1" customWidth="1"/>
    <col min="8" max="8" width="17.5703125" bestFit="1" customWidth="1"/>
    <col min="9" max="9" width="14.28515625" bestFit="1" customWidth="1"/>
  </cols>
  <sheetData>
    <row r="1" spans="1:9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80</v>
      </c>
      <c r="G1" s="1" t="s">
        <v>81</v>
      </c>
      <c r="H1" s="1" t="s">
        <v>82</v>
      </c>
      <c r="I1" s="1" t="s">
        <v>83</v>
      </c>
    </row>
    <row r="2" spans="1:9" x14ac:dyDescent="0.25">
      <c r="A2">
        <v>101</v>
      </c>
      <c r="B2">
        <v>1</v>
      </c>
      <c r="C2">
        <v>12.5</v>
      </c>
      <c r="D2" t="s">
        <v>76</v>
      </c>
      <c r="E2" t="s">
        <v>77</v>
      </c>
      <c r="F2">
        <f>IF(Financials[[#This Row],[unit]]="Billions",Financials[[#This Row],[budget]]*1000,Financials[[#This Row],[budget]])</f>
        <v>1000</v>
      </c>
      <c r="G2" s="2">
        <f>IF(Financials[[#This Row],[unit]]="Billons",Financials[[#This Row],[revenue]]*1000,Financials[[#This Row],[revenue]])</f>
        <v>12.5</v>
      </c>
      <c r="H2" s="2">
        <f>IF(Financials[[#This Row],[currency]]="USD",Financials[[#This Row],[budget_mln]]*80,Financials[[#This Row],[budget_mln]])</f>
        <v>1000</v>
      </c>
      <c r="I2" s="2">
        <f>IF(Financials[[#This Row],[currency]]="USD",Financials[[#This Row],[revenue mln]]*80,Financials[[#This Row],[revenue mln]])</f>
        <v>12.5</v>
      </c>
    </row>
    <row r="3" spans="1:9" x14ac:dyDescent="0.25">
      <c r="A3">
        <v>102</v>
      </c>
      <c r="B3">
        <v>200</v>
      </c>
      <c r="C3">
        <v>954.8</v>
      </c>
      <c r="D3" t="s">
        <v>78</v>
      </c>
      <c r="E3" t="s">
        <v>79</v>
      </c>
      <c r="F3">
        <f>IF(Financials[[#This Row],[unit]]="Billions",Financials[[#This Row],[budget]]*1000,Financials[[#This Row],[budget]])</f>
        <v>200</v>
      </c>
      <c r="G3" s="2">
        <f>IF(Financials[[#This Row],[unit]]="Billons",Financials[[#This Row],[revenue]]*1000,Financials[[#This Row],[revenue]])</f>
        <v>954.8</v>
      </c>
      <c r="H3" s="2">
        <f>IF(Financials[[#This Row],[currency]]="USD",Financials[[#This Row],[budget_mln]]*80,Financials[[#This Row],[budget_mln]])</f>
        <v>16000</v>
      </c>
      <c r="I3" s="2">
        <f>IF(Financials[[#This Row],[currency]]="USD",Financials[[#This Row],[revenue mln]]*80,Financials[[#This Row],[revenue mln]])</f>
        <v>76384</v>
      </c>
    </row>
    <row r="4" spans="1:9" x14ac:dyDescent="0.25">
      <c r="A4">
        <v>103</v>
      </c>
      <c r="B4">
        <v>165</v>
      </c>
      <c r="C4">
        <v>644.79999999999995</v>
      </c>
      <c r="D4" t="s">
        <v>78</v>
      </c>
      <c r="E4" t="s">
        <v>79</v>
      </c>
      <c r="F4">
        <f>IF(Financials[[#This Row],[unit]]="Billions",Financials[[#This Row],[budget]]*1000,Financials[[#This Row],[budget]])</f>
        <v>165</v>
      </c>
      <c r="G4" s="2">
        <f>IF(Financials[[#This Row],[unit]]="Billons",Financials[[#This Row],[revenue]]*1000,Financials[[#This Row],[revenue]])</f>
        <v>644.79999999999995</v>
      </c>
      <c r="H4" s="2">
        <f>IF(Financials[[#This Row],[currency]]="USD",Financials[[#This Row],[budget_mln]]*80,Financials[[#This Row],[budget_mln]])</f>
        <v>13200</v>
      </c>
      <c r="I4" s="2">
        <f>IF(Financials[[#This Row],[currency]]="USD",Financials[[#This Row],[revenue mln]]*80,Financials[[#This Row],[revenue mln]])</f>
        <v>51584</v>
      </c>
    </row>
    <row r="5" spans="1:9" x14ac:dyDescent="0.25">
      <c r="A5">
        <v>104</v>
      </c>
      <c r="B5">
        <v>180</v>
      </c>
      <c r="C5">
        <v>854</v>
      </c>
      <c r="D5" t="s">
        <v>78</v>
      </c>
      <c r="E5" t="s">
        <v>79</v>
      </c>
      <c r="F5">
        <f>IF(Financials[[#This Row],[unit]]="Billions",Financials[[#This Row],[budget]]*1000,Financials[[#This Row],[budget]])</f>
        <v>180</v>
      </c>
      <c r="G5" s="2">
        <f>IF(Financials[[#This Row],[unit]]="Billons",Financials[[#This Row],[revenue]]*1000,Financials[[#This Row],[revenue]])</f>
        <v>854</v>
      </c>
      <c r="H5" s="2">
        <f>IF(Financials[[#This Row],[currency]]="USD",Financials[[#This Row],[budget_mln]]*80,Financials[[#This Row],[budget_mln]])</f>
        <v>14400</v>
      </c>
      <c r="I5" s="2">
        <f>IF(Financials[[#This Row],[currency]]="USD",Financials[[#This Row],[revenue mln]]*80,Financials[[#This Row],[revenue mln]])</f>
        <v>68320</v>
      </c>
    </row>
    <row r="6" spans="1:9" x14ac:dyDescent="0.25">
      <c r="A6">
        <v>105</v>
      </c>
      <c r="B6">
        <v>250</v>
      </c>
      <c r="C6">
        <v>670</v>
      </c>
      <c r="D6" t="s">
        <v>78</v>
      </c>
      <c r="E6" t="s">
        <v>79</v>
      </c>
      <c r="F6">
        <f>IF(Financials[[#This Row],[unit]]="Billions",Financials[[#This Row],[budget]]*1000,Financials[[#This Row],[budget]])</f>
        <v>250</v>
      </c>
      <c r="G6" s="2">
        <f>IF(Financials[[#This Row],[unit]]="Billons",Financials[[#This Row],[revenue]]*1000,Financials[[#This Row],[revenue]])</f>
        <v>670</v>
      </c>
      <c r="H6" s="2">
        <f>IF(Financials[[#This Row],[currency]]="USD",Financials[[#This Row],[budget_mln]]*80,Financials[[#This Row],[budget_mln]])</f>
        <v>20000</v>
      </c>
      <c r="I6" s="2">
        <f>IF(Financials[[#This Row],[currency]]="USD",Financials[[#This Row],[revenue mln]]*80,Financials[[#This Row],[revenue mln]])</f>
        <v>53600</v>
      </c>
    </row>
    <row r="7" spans="1:9" x14ac:dyDescent="0.25">
      <c r="A7">
        <v>107</v>
      </c>
      <c r="B7">
        <v>400</v>
      </c>
      <c r="C7">
        <v>2000</v>
      </c>
      <c r="D7" t="s">
        <v>78</v>
      </c>
      <c r="E7" t="s">
        <v>77</v>
      </c>
      <c r="F7">
        <f>IF(Financials[[#This Row],[unit]]="Billions",Financials[[#This Row],[budget]]*1000,Financials[[#This Row],[budget]])</f>
        <v>400</v>
      </c>
      <c r="G7" s="2">
        <f>IF(Financials[[#This Row],[unit]]="Billons",Financials[[#This Row],[revenue]]*1000,Financials[[#This Row],[revenue]])</f>
        <v>2000</v>
      </c>
      <c r="H7" s="2">
        <f>IF(Financials[[#This Row],[currency]]="USD",Financials[[#This Row],[budget_mln]]*80,Financials[[#This Row],[budget_mln]])</f>
        <v>400</v>
      </c>
      <c r="I7" s="2">
        <f>IF(Financials[[#This Row],[currency]]="USD",Financials[[#This Row],[revenue mln]]*80,Financials[[#This Row],[revenue mln]])</f>
        <v>2000</v>
      </c>
    </row>
    <row r="8" spans="1:9" x14ac:dyDescent="0.25">
      <c r="A8">
        <v>108</v>
      </c>
      <c r="B8">
        <v>550</v>
      </c>
      <c r="C8">
        <v>4000</v>
      </c>
      <c r="D8" t="s">
        <v>78</v>
      </c>
      <c r="E8" t="s">
        <v>77</v>
      </c>
      <c r="F8">
        <f>IF(Financials[[#This Row],[unit]]="Billions",Financials[[#This Row],[budget]]*1000,Financials[[#This Row],[budget]])</f>
        <v>550</v>
      </c>
      <c r="G8" s="2">
        <f>IF(Financials[[#This Row],[unit]]="Billons",Financials[[#This Row],[revenue]]*1000,Financials[[#This Row],[revenue]])</f>
        <v>4000</v>
      </c>
      <c r="H8" s="2">
        <f>IF(Financials[[#This Row],[currency]]="USD",Financials[[#This Row],[budget_mln]]*80,Financials[[#This Row],[budget_mln]])</f>
        <v>550</v>
      </c>
      <c r="I8" s="2">
        <f>IF(Financials[[#This Row],[currency]]="USD",Financials[[#This Row],[revenue mln]]*80,Financials[[#This Row],[revenue mln]])</f>
        <v>4000</v>
      </c>
    </row>
    <row r="9" spans="1:9" x14ac:dyDescent="0.25">
      <c r="A9">
        <v>109</v>
      </c>
      <c r="B9">
        <v>390</v>
      </c>
      <c r="C9">
        <v>1360</v>
      </c>
      <c r="D9" t="s">
        <v>78</v>
      </c>
      <c r="E9" t="s">
        <v>77</v>
      </c>
      <c r="F9">
        <f>IF(Financials[[#This Row],[unit]]="Billions",Financials[[#This Row],[budget]]*1000,Financials[[#This Row],[budget]])</f>
        <v>390</v>
      </c>
      <c r="G9" s="2">
        <f>IF(Financials[[#This Row],[unit]]="Billons",Financials[[#This Row],[revenue]]*1000,Financials[[#This Row],[revenue]])</f>
        <v>1360</v>
      </c>
      <c r="H9" s="2">
        <f>IF(Financials[[#This Row],[currency]]="USD",Financials[[#This Row],[budget_mln]]*80,Financials[[#This Row],[budget_mln]])</f>
        <v>390</v>
      </c>
      <c r="I9" s="2">
        <f>IF(Financials[[#This Row],[currency]]="USD",Financials[[#This Row],[revenue mln]]*80,Financials[[#This Row],[revenue mln]])</f>
        <v>1360</v>
      </c>
    </row>
    <row r="10" spans="1:9" x14ac:dyDescent="0.25">
      <c r="A10">
        <v>110</v>
      </c>
      <c r="B10">
        <v>1.4</v>
      </c>
      <c r="C10">
        <v>3.5</v>
      </c>
      <c r="D10" t="s">
        <v>76</v>
      </c>
      <c r="E10" t="s">
        <v>77</v>
      </c>
      <c r="F10">
        <f>IF(Financials[[#This Row],[unit]]="Billions",Financials[[#This Row],[budget]]*1000,Financials[[#This Row],[budget]])</f>
        <v>1400</v>
      </c>
      <c r="G10" s="2">
        <f>IF(Financials[[#This Row],[unit]]="Billons",Financials[[#This Row],[revenue]]*1000,Financials[[#This Row],[revenue]])</f>
        <v>3.5</v>
      </c>
      <c r="H10" s="2">
        <f>IF(Financials[[#This Row],[currency]]="USD",Financials[[#This Row],[budget_mln]]*80,Financials[[#This Row],[budget_mln]])</f>
        <v>1400</v>
      </c>
      <c r="I10" s="2">
        <f>IF(Financials[[#This Row],[currency]]="USD",Financials[[#This Row],[revenue mln]]*80,Financials[[#This Row],[revenue mln]])</f>
        <v>3.5</v>
      </c>
    </row>
    <row r="11" spans="1:9" x14ac:dyDescent="0.25">
      <c r="A11">
        <v>111</v>
      </c>
      <c r="B11">
        <v>25</v>
      </c>
      <c r="C11">
        <v>73.3</v>
      </c>
      <c r="D11" t="s">
        <v>78</v>
      </c>
      <c r="E11" t="s">
        <v>79</v>
      </c>
      <c r="F11">
        <f>IF(Financials[[#This Row],[unit]]="Billions",Financials[[#This Row],[budget]]*1000,Financials[[#This Row],[budget]])</f>
        <v>25</v>
      </c>
      <c r="G11" s="2">
        <f>IF(Financials[[#This Row],[unit]]="Billons",Financials[[#This Row],[revenue]]*1000,Financials[[#This Row],[revenue]])</f>
        <v>73.3</v>
      </c>
      <c r="H11" s="2">
        <f>IF(Financials[[#This Row],[currency]]="USD",Financials[[#This Row],[budget_mln]]*80,Financials[[#This Row],[budget_mln]])</f>
        <v>2000</v>
      </c>
      <c r="I11" s="2">
        <f>IF(Financials[[#This Row],[currency]]="USD",Financials[[#This Row],[revenue mln]]*80,Financials[[#This Row],[revenue mln]])</f>
        <v>5864</v>
      </c>
    </row>
    <row r="12" spans="1:9" x14ac:dyDescent="0.25">
      <c r="A12">
        <v>113</v>
      </c>
      <c r="B12">
        <v>165</v>
      </c>
      <c r="C12">
        <v>701.8</v>
      </c>
      <c r="D12" t="s">
        <v>78</v>
      </c>
      <c r="E12" t="s">
        <v>79</v>
      </c>
      <c r="F12">
        <f>IF(Financials[[#This Row],[unit]]="Billions",Financials[[#This Row],[budget]]*1000,Financials[[#This Row],[budget]])</f>
        <v>165</v>
      </c>
      <c r="G12" s="2">
        <f>IF(Financials[[#This Row],[unit]]="Billons",Financials[[#This Row],[revenue]]*1000,Financials[[#This Row],[revenue]])</f>
        <v>701.8</v>
      </c>
      <c r="H12" s="2">
        <f>IF(Financials[[#This Row],[currency]]="USD",Financials[[#This Row],[budget_mln]]*80,Financials[[#This Row],[budget_mln]])</f>
        <v>13200</v>
      </c>
      <c r="I12" s="2">
        <f>IF(Financials[[#This Row],[currency]]="USD",Financials[[#This Row],[revenue mln]]*80,Financials[[#This Row],[revenue mln]])</f>
        <v>56144</v>
      </c>
    </row>
    <row r="13" spans="1:9" x14ac:dyDescent="0.25">
      <c r="A13">
        <v>114</v>
      </c>
      <c r="B13">
        <v>205</v>
      </c>
      <c r="C13">
        <v>365.3</v>
      </c>
      <c r="D13" t="s">
        <v>78</v>
      </c>
      <c r="E13" t="s">
        <v>79</v>
      </c>
      <c r="F13">
        <f>IF(Financials[[#This Row],[unit]]="Billions",Financials[[#This Row],[budget]]*1000,Financials[[#This Row],[budget]])</f>
        <v>205</v>
      </c>
      <c r="G13" s="2">
        <f>IF(Financials[[#This Row],[unit]]="Billons",Financials[[#This Row],[revenue]]*1000,Financials[[#This Row],[revenue]])</f>
        <v>365.3</v>
      </c>
      <c r="H13" s="2">
        <f>IF(Financials[[#This Row],[currency]]="USD",Financials[[#This Row],[budget_mln]]*80,Financials[[#This Row],[budget_mln]])</f>
        <v>16400</v>
      </c>
      <c r="I13" s="2">
        <f>IF(Financials[[#This Row],[currency]]="USD",Financials[[#This Row],[revenue mln]]*80,Financials[[#This Row],[revenue mln]])</f>
        <v>29224</v>
      </c>
    </row>
    <row r="14" spans="1:9" x14ac:dyDescent="0.25">
      <c r="A14">
        <v>115</v>
      </c>
      <c r="B14">
        <v>55</v>
      </c>
      <c r="C14">
        <v>307.10000000000002</v>
      </c>
      <c r="D14" t="s">
        <v>78</v>
      </c>
      <c r="E14" t="s">
        <v>79</v>
      </c>
      <c r="F14">
        <f>IF(Financials[[#This Row],[unit]]="Billions",Financials[[#This Row],[budget]]*1000,Financials[[#This Row],[budget]])</f>
        <v>55</v>
      </c>
      <c r="G14" s="2">
        <f>IF(Financials[[#This Row],[unit]]="Billons",Financials[[#This Row],[revenue]]*1000,Financials[[#This Row],[revenue]])</f>
        <v>307.10000000000002</v>
      </c>
      <c r="H14" s="2">
        <f>IF(Financials[[#This Row],[currency]]="USD",Financials[[#This Row],[budget_mln]]*80,Financials[[#This Row],[budget_mln]])</f>
        <v>4400</v>
      </c>
      <c r="I14" s="2">
        <f>IF(Financials[[#This Row],[currency]]="USD",Financials[[#This Row],[revenue mln]]*80,Financials[[#This Row],[revenue mln]])</f>
        <v>24568</v>
      </c>
    </row>
    <row r="15" spans="1:9" x14ac:dyDescent="0.25">
      <c r="A15">
        <v>116</v>
      </c>
      <c r="B15">
        <v>103</v>
      </c>
      <c r="C15">
        <v>460.5</v>
      </c>
      <c r="D15" t="s">
        <v>78</v>
      </c>
      <c r="E15" t="s">
        <v>79</v>
      </c>
      <c r="F15">
        <f>IF(Financials[[#This Row],[unit]]="Billions",Financials[[#This Row],[budget]]*1000,Financials[[#This Row],[budget]])</f>
        <v>103</v>
      </c>
      <c r="G15" s="2">
        <f>IF(Financials[[#This Row],[unit]]="Billons",Financials[[#This Row],[revenue]]*1000,Financials[[#This Row],[revenue]])</f>
        <v>460.5</v>
      </c>
      <c r="H15" s="2">
        <f>IF(Financials[[#This Row],[currency]]="USD",Financials[[#This Row],[budget_mln]]*80,Financials[[#This Row],[budget_mln]])</f>
        <v>8240</v>
      </c>
      <c r="I15" s="2">
        <f>IF(Financials[[#This Row],[currency]]="USD",Financials[[#This Row],[revenue mln]]*80,Financials[[#This Row],[revenue mln]])</f>
        <v>36840</v>
      </c>
    </row>
    <row r="16" spans="1:9" x14ac:dyDescent="0.25">
      <c r="A16">
        <v>117</v>
      </c>
      <c r="B16">
        <v>200</v>
      </c>
      <c r="C16">
        <v>2202</v>
      </c>
      <c r="D16" t="s">
        <v>78</v>
      </c>
      <c r="E16" t="s">
        <v>79</v>
      </c>
      <c r="F16">
        <f>IF(Financials[[#This Row],[unit]]="Billions",Financials[[#This Row],[budget]]*1000,Financials[[#This Row],[budget]])</f>
        <v>200</v>
      </c>
      <c r="G16" s="2">
        <f>IF(Financials[[#This Row],[unit]]="Billons",Financials[[#This Row],[revenue]]*1000,Financials[[#This Row],[revenue]])</f>
        <v>2202</v>
      </c>
      <c r="H16" s="2">
        <f>IF(Financials[[#This Row],[currency]]="USD",Financials[[#This Row],[budget_mln]]*80,Financials[[#This Row],[budget_mln]])</f>
        <v>16000</v>
      </c>
      <c r="I16" s="2">
        <f>IF(Financials[[#This Row],[currency]]="USD",Financials[[#This Row],[revenue mln]]*80,Financials[[#This Row],[revenue mln]])</f>
        <v>176160</v>
      </c>
    </row>
    <row r="17" spans="1:9" x14ac:dyDescent="0.25">
      <c r="A17">
        <v>118</v>
      </c>
      <c r="B17">
        <v>3.18</v>
      </c>
      <c r="C17">
        <v>3.3</v>
      </c>
      <c r="D17" t="s">
        <v>78</v>
      </c>
      <c r="E17" t="s">
        <v>79</v>
      </c>
      <c r="F17">
        <f>IF(Financials[[#This Row],[unit]]="Billions",Financials[[#This Row],[budget]]*1000,Financials[[#This Row],[budget]])</f>
        <v>3.18</v>
      </c>
      <c r="G17" s="2">
        <f>IF(Financials[[#This Row],[unit]]="Billons",Financials[[#This Row],[revenue]]*1000,Financials[[#This Row],[revenue]])</f>
        <v>3.3</v>
      </c>
      <c r="H17" s="2">
        <f>IF(Financials[[#This Row],[currency]]="USD",Financials[[#This Row],[budget_mln]]*80,Financials[[#This Row],[budget_mln]])</f>
        <v>254.4</v>
      </c>
      <c r="I17" s="2">
        <f>IF(Financials[[#This Row],[currency]]="USD",Financials[[#This Row],[revenue mln]]*80,Financials[[#This Row],[revenue mln]])</f>
        <v>264</v>
      </c>
    </row>
    <row r="18" spans="1:9" x14ac:dyDescent="0.25">
      <c r="A18">
        <v>119</v>
      </c>
      <c r="B18">
        <v>237</v>
      </c>
      <c r="C18">
        <v>2847</v>
      </c>
      <c r="D18" t="s">
        <v>78</v>
      </c>
      <c r="E18" t="s">
        <v>79</v>
      </c>
      <c r="F18">
        <f>IF(Financials[[#This Row],[unit]]="Billions",Financials[[#This Row],[budget]]*1000,Financials[[#This Row],[budget]])</f>
        <v>237</v>
      </c>
      <c r="G18" s="2">
        <f>IF(Financials[[#This Row],[unit]]="Billons",Financials[[#This Row],[revenue]]*1000,Financials[[#This Row],[revenue]])</f>
        <v>2847</v>
      </c>
      <c r="H18" s="2">
        <f>IF(Financials[[#This Row],[currency]]="USD",Financials[[#This Row],[budget_mln]]*80,Financials[[#This Row],[budget_mln]])</f>
        <v>18960</v>
      </c>
      <c r="I18" s="2">
        <f>IF(Financials[[#This Row],[currency]]="USD",Financials[[#This Row],[revenue mln]]*80,Financials[[#This Row],[revenue mln]])</f>
        <v>227760</v>
      </c>
    </row>
    <row r="19" spans="1:9" x14ac:dyDescent="0.25">
      <c r="A19">
        <v>120</v>
      </c>
      <c r="B19">
        <v>7.2</v>
      </c>
      <c r="C19">
        <v>291</v>
      </c>
      <c r="D19" t="s">
        <v>78</v>
      </c>
      <c r="E19" t="s">
        <v>79</v>
      </c>
      <c r="F19">
        <f>IF(Financials[[#This Row],[unit]]="Billions",Financials[[#This Row],[budget]]*1000,Financials[[#This Row],[budget]])</f>
        <v>7.2</v>
      </c>
      <c r="G19" s="2">
        <f>IF(Financials[[#This Row],[unit]]="Billons",Financials[[#This Row],[revenue]]*1000,Financials[[#This Row],[revenue]])</f>
        <v>291</v>
      </c>
      <c r="H19" s="2">
        <f>IF(Financials[[#This Row],[currency]]="USD",Financials[[#This Row],[budget_mln]]*80,Financials[[#This Row],[budget_mln]])</f>
        <v>576</v>
      </c>
      <c r="I19" s="2">
        <f>IF(Financials[[#This Row],[currency]]="USD",Financials[[#This Row],[revenue mln]]*80,Financials[[#This Row],[revenue mln]])</f>
        <v>23280</v>
      </c>
    </row>
    <row r="20" spans="1:9" x14ac:dyDescent="0.25">
      <c r="A20">
        <v>121</v>
      </c>
      <c r="B20">
        <v>185</v>
      </c>
      <c r="C20">
        <v>1006</v>
      </c>
      <c r="D20" t="s">
        <v>78</v>
      </c>
      <c r="E20" t="s">
        <v>79</v>
      </c>
      <c r="F20">
        <f>IF(Financials[[#This Row],[unit]]="Billions",Financials[[#This Row],[budget]]*1000,Financials[[#This Row],[budget]])</f>
        <v>185</v>
      </c>
      <c r="G20" s="2">
        <f>IF(Financials[[#This Row],[unit]]="Billons",Financials[[#This Row],[revenue]]*1000,Financials[[#This Row],[revenue]])</f>
        <v>1006</v>
      </c>
      <c r="H20" s="2">
        <f>IF(Financials[[#This Row],[currency]]="USD",Financials[[#This Row],[budget_mln]]*80,Financials[[#This Row],[budget_mln]])</f>
        <v>14800</v>
      </c>
      <c r="I20" s="2">
        <f>IF(Financials[[#This Row],[currency]]="USD",Financials[[#This Row],[revenue mln]]*80,Financials[[#This Row],[revenue mln]])</f>
        <v>80480</v>
      </c>
    </row>
    <row r="21" spans="1:9" x14ac:dyDescent="0.25">
      <c r="A21">
        <v>122</v>
      </c>
      <c r="B21">
        <v>22</v>
      </c>
      <c r="C21">
        <v>322.2</v>
      </c>
      <c r="D21" t="s">
        <v>78</v>
      </c>
      <c r="E21" t="s">
        <v>79</v>
      </c>
      <c r="F21">
        <f>IF(Financials[[#This Row],[unit]]="Billions",Financials[[#This Row],[budget]]*1000,Financials[[#This Row],[budget]])</f>
        <v>22</v>
      </c>
      <c r="G21" s="2">
        <f>IF(Financials[[#This Row],[unit]]="Billons",Financials[[#This Row],[revenue]]*1000,Financials[[#This Row],[revenue]])</f>
        <v>322.2</v>
      </c>
      <c r="H21" s="2">
        <f>IF(Financials[[#This Row],[currency]]="USD",Financials[[#This Row],[budget_mln]]*80,Financials[[#This Row],[budget_mln]])</f>
        <v>1760</v>
      </c>
      <c r="I21" s="2">
        <f>IF(Financials[[#This Row],[currency]]="USD",Financials[[#This Row],[revenue mln]]*80,Financials[[#This Row],[revenue mln]])</f>
        <v>25776</v>
      </c>
    </row>
    <row r="22" spans="1:9" x14ac:dyDescent="0.25">
      <c r="A22">
        <v>123</v>
      </c>
      <c r="B22">
        <v>63</v>
      </c>
      <c r="C22">
        <v>1046</v>
      </c>
      <c r="D22" t="s">
        <v>78</v>
      </c>
      <c r="E22" t="s">
        <v>79</v>
      </c>
      <c r="F22">
        <f>IF(Financials[[#This Row],[unit]]="Billions",Financials[[#This Row],[budget]]*1000,Financials[[#This Row],[budget]])</f>
        <v>63</v>
      </c>
      <c r="G22" s="2">
        <f>IF(Financials[[#This Row],[unit]]="Billons",Financials[[#This Row],[revenue]]*1000,Financials[[#This Row],[revenue]])</f>
        <v>1046</v>
      </c>
      <c r="H22" s="2">
        <f>IF(Financials[[#This Row],[currency]]="USD",Financials[[#This Row],[budget_mln]]*80,Financials[[#This Row],[budget_mln]])</f>
        <v>5040</v>
      </c>
      <c r="I22" s="2">
        <f>IF(Financials[[#This Row],[currency]]="USD",Financials[[#This Row],[revenue mln]]*80,Financials[[#This Row],[revenue mln]])</f>
        <v>83680</v>
      </c>
    </row>
    <row r="23" spans="1:9" x14ac:dyDescent="0.25">
      <c r="A23">
        <v>124</v>
      </c>
      <c r="B23">
        <v>15.5</v>
      </c>
      <c r="C23">
        <v>263.10000000000002</v>
      </c>
      <c r="D23" t="s">
        <v>78</v>
      </c>
      <c r="E23" t="s">
        <v>79</v>
      </c>
      <c r="F23">
        <f>IF(Financials[[#This Row],[unit]]="Billions",Financials[[#This Row],[budget]]*1000,Financials[[#This Row],[budget]])</f>
        <v>15.5</v>
      </c>
      <c r="G23" s="2">
        <f>IF(Financials[[#This Row],[unit]]="Billons",Financials[[#This Row],[revenue]]*1000,Financials[[#This Row],[revenue]])</f>
        <v>263.10000000000002</v>
      </c>
      <c r="H23" s="2">
        <f>IF(Financials[[#This Row],[currency]]="USD",Financials[[#This Row],[budget_mln]]*80,Financials[[#This Row],[budget_mln]])</f>
        <v>1240</v>
      </c>
      <c r="I23" s="2">
        <f>IF(Financials[[#This Row],[currency]]="USD",Financials[[#This Row],[revenue mln]]*80,Financials[[#This Row],[revenue mln]])</f>
        <v>21048</v>
      </c>
    </row>
    <row r="24" spans="1:9" x14ac:dyDescent="0.25">
      <c r="A24">
        <v>125</v>
      </c>
      <c r="B24">
        <v>400</v>
      </c>
      <c r="C24">
        <v>2798</v>
      </c>
      <c r="D24" t="s">
        <v>78</v>
      </c>
      <c r="E24" t="s">
        <v>79</v>
      </c>
      <c r="F24">
        <f>IF(Financials[[#This Row],[unit]]="Billions",Financials[[#This Row],[budget]]*1000,Financials[[#This Row],[budget]])</f>
        <v>400</v>
      </c>
      <c r="G24" s="2">
        <f>IF(Financials[[#This Row],[unit]]="Billons",Financials[[#This Row],[revenue]]*1000,Financials[[#This Row],[revenue]])</f>
        <v>2798</v>
      </c>
      <c r="H24" s="2">
        <f>IF(Financials[[#This Row],[currency]]="USD",Financials[[#This Row],[budget_mln]]*80,Financials[[#This Row],[budget_mln]])</f>
        <v>32000</v>
      </c>
      <c r="I24" s="2">
        <f>IF(Financials[[#This Row],[currency]]="USD",Financials[[#This Row],[revenue mln]]*80,Financials[[#This Row],[revenue mln]])</f>
        <v>223840</v>
      </c>
    </row>
    <row r="25" spans="1:9" x14ac:dyDescent="0.25">
      <c r="A25">
        <v>126</v>
      </c>
      <c r="B25">
        <v>400</v>
      </c>
      <c r="C25">
        <v>2048</v>
      </c>
      <c r="D25" t="s">
        <v>78</v>
      </c>
      <c r="E25" t="s">
        <v>79</v>
      </c>
      <c r="F25">
        <f>IF(Financials[[#This Row],[unit]]="Billions",Financials[[#This Row],[budget]]*1000,Financials[[#This Row],[budget]])</f>
        <v>400</v>
      </c>
      <c r="G25" s="2">
        <f>IF(Financials[[#This Row],[unit]]="Billons",Financials[[#This Row],[revenue]]*1000,Financials[[#This Row],[revenue]])</f>
        <v>2048</v>
      </c>
      <c r="H25" s="2">
        <f>IF(Financials[[#This Row],[currency]]="USD",Financials[[#This Row],[budget_mln]]*80,Financials[[#This Row],[budget_mln]])</f>
        <v>32000</v>
      </c>
      <c r="I25" s="2">
        <f>IF(Financials[[#This Row],[currency]]="USD",Financials[[#This Row],[revenue mln]]*80,Financials[[#This Row],[revenue mln]])</f>
        <v>163840</v>
      </c>
    </row>
    <row r="26" spans="1:9" x14ac:dyDescent="0.25">
      <c r="A26">
        <v>127</v>
      </c>
      <c r="B26">
        <v>70</v>
      </c>
      <c r="C26">
        <v>100</v>
      </c>
      <c r="D26" t="s">
        <v>78</v>
      </c>
      <c r="E26" t="s">
        <v>77</v>
      </c>
      <c r="F26">
        <f>IF(Financials[[#This Row],[unit]]="Billions",Financials[[#This Row],[budget]]*1000,Financials[[#This Row],[budget]])</f>
        <v>70</v>
      </c>
      <c r="G26" s="2">
        <f>IF(Financials[[#This Row],[unit]]="Billons",Financials[[#This Row],[revenue]]*1000,Financials[[#This Row],[revenue]])</f>
        <v>100</v>
      </c>
      <c r="H26" s="2">
        <f>IF(Financials[[#This Row],[currency]]="USD",Financials[[#This Row],[budget_mln]]*80,Financials[[#This Row],[budget_mln]])</f>
        <v>70</v>
      </c>
      <c r="I26" s="2">
        <f>IF(Financials[[#This Row],[currency]]="USD",Financials[[#This Row],[revenue mln]]*80,Financials[[#This Row],[revenue mln]])</f>
        <v>100</v>
      </c>
    </row>
    <row r="27" spans="1:9" x14ac:dyDescent="0.25">
      <c r="A27">
        <v>128</v>
      </c>
      <c r="B27">
        <v>120</v>
      </c>
      <c r="C27">
        <v>1350</v>
      </c>
      <c r="D27" t="s">
        <v>78</v>
      </c>
      <c r="E27" t="s">
        <v>77</v>
      </c>
      <c r="F27">
        <f>IF(Financials[[#This Row],[unit]]="Billions",Financials[[#This Row],[budget]]*1000,Financials[[#This Row],[budget]])</f>
        <v>120</v>
      </c>
      <c r="G27" s="2">
        <f>IF(Financials[[#This Row],[unit]]="Billons",Financials[[#This Row],[revenue]]*1000,Financials[[#This Row],[revenue]])</f>
        <v>1350</v>
      </c>
      <c r="H27" s="2">
        <f>IF(Financials[[#This Row],[currency]]="USD",Financials[[#This Row],[budget_mln]]*80,Financials[[#This Row],[budget_mln]])</f>
        <v>120</v>
      </c>
      <c r="I27" s="2">
        <f>IF(Financials[[#This Row],[currency]]="USD",Financials[[#This Row],[revenue mln]]*80,Financials[[#This Row],[revenue mln]])</f>
        <v>1350</v>
      </c>
    </row>
    <row r="28" spans="1:9" x14ac:dyDescent="0.25">
      <c r="A28">
        <v>129</v>
      </c>
      <c r="B28">
        <v>100</v>
      </c>
      <c r="C28">
        <v>410</v>
      </c>
      <c r="D28" t="s">
        <v>78</v>
      </c>
      <c r="E28" t="s">
        <v>77</v>
      </c>
      <c r="F28">
        <f>IF(Financials[[#This Row],[unit]]="Billions",Financials[[#This Row],[budget]]*1000,Financials[[#This Row],[budget]])</f>
        <v>100</v>
      </c>
      <c r="G28" s="2">
        <f>IF(Financials[[#This Row],[unit]]="Billons",Financials[[#This Row],[revenue]]*1000,Financials[[#This Row],[revenue]])</f>
        <v>410</v>
      </c>
      <c r="H28" s="2">
        <f>IF(Financials[[#This Row],[currency]]="USD",Financials[[#This Row],[budget_mln]]*80,Financials[[#This Row],[budget_mln]])</f>
        <v>100</v>
      </c>
      <c r="I28" s="2">
        <f>IF(Financials[[#This Row],[currency]]="USD",Financials[[#This Row],[revenue mln]]*80,Financials[[#This Row],[revenue mln]])</f>
        <v>410</v>
      </c>
    </row>
    <row r="29" spans="1:9" x14ac:dyDescent="0.25">
      <c r="A29">
        <v>130</v>
      </c>
      <c r="B29">
        <v>850</v>
      </c>
      <c r="C29">
        <v>8540</v>
      </c>
      <c r="D29" t="s">
        <v>78</v>
      </c>
      <c r="E29" t="s">
        <v>77</v>
      </c>
      <c r="F29">
        <f>IF(Financials[[#This Row],[unit]]="Billions",Financials[[#This Row],[budget]]*1000,Financials[[#This Row],[budget]])</f>
        <v>850</v>
      </c>
      <c r="G29" s="2">
        <f>IF(Financials[[#This Row],[unit]]="Billons",Financials[[#This Row],[revenue]]*1000,Financials[[#This Row],[revenue]])</f>
        <v>8540</v>
      </c>
      <c r="H29" s="2">
        <f>IF(Financials[[#This Row],[currency]]="USD",Financials[[#This Row],[budget_mln]]*80,Financials[[#This Row],[budget_mln]])</f>
        <v>850</v>
      </c>
      <c r="I29" s="2">
        <f>IF(Financials[[#This Row],[currency]]="USD",Financials[[#This Row],[revenue mln]]*80,Financials[[#This Row],[revenue mln]])</f>
        <v>8540</v>
      </c>
    </row>
    <row r="30" spans="1:9" x14ac:dyDescent="0.25">
      <c r="A30">
        <v>131</v>
      </c>
      <c r="B30">
        <v>1</v>
      </c>
      <c r="C30">
        <v>5.9</v>
      </c>
      <c r="D30" t="s">
        <v>76</v>
      </c>
      <c r="E30" t="s">
        <v>77</v>
      </c>
      <c r="F30">
        <f>IF(Financials[[#This Row],[unit]]="Billions",Financials[[#This Row],[budget]]*1000,Financials[[#This Row],[budget]])</f>
        <v>1000</v>
      </c>
      <c r="G30" s="2">
        <f>IF(Financials[[#This Row],[unit]]="Billons",Financials[[#This Row],[revenue]]*1000,Financials[[#This Row],[revenue]])</f>
        <v>5.9</v>
      </c>
      <c r="H30" s="2">
        <f>IF(Financials[[#This Row],[currency]]="USD",Financials[[#This Row],[budget_mln]]*80,Financials[[#This Row],[budget_mln]])</f>
        <v>1000</v>
      </c>
      <c r="I30" s="2">
        <f>IF(Financials[[#This Row],[currency]]="USD",Financials[[#This Row],[revenue mln]]*80,Financials[[#This Row],[revenue mln]])</f>
        <v>5.9</v>
      </c>
    </row>
    <row r="31" spans="1:9" x14ac:dyDescent="0.25">
      <c r="A31">
        <v>132</v>
      </c>
      <c r="B31">
        <v>2</v>
      </c>
      <c r="C31">
        <v>3.6</v>
      </c>
      <c r="D31" t="s">
        <v>76</v>
      </c>
      <c r="E31" t="s">
        <v>77</v>
      </c>
      <c r="F31">
        <f>IF(Financials[[#This Row],[unit]]="Billions",Financials[[#This Row],[budget]]*1000,Financials[[#This Row],[budget]])</f>
        <v>2000</v>
      </c>
      <c r="G31" s="2">
        <f>IF(Financials[[#This Row],[unit]]="Billons",Financials[[#This Row],[revenue]]*1000,Financials[[#This Row],[revenue]])</f>
        <v>3.6</v>
      </c>
      <c r="H31" s="2">
        <f>IF(Financials[[#This Row],[currency]]="USD",Financials[[#This Row],[budget_mln]]*80,Financials[[#This Row],[budget_mln]])</f>
        <v>2000</v>
      </c>
      <c r="I31" s="2">
        <f>IF(Financials[[#This Row],[currency]]="USD",Financials[[#This Row],[revenue mln]]*80,Financials[[#This Row],[revenue mln]])</f>
        <v>3.6</v>
      </c>
    </row>
    <row r="32" spans="1:9" x14ac:dyDescent="0.25">
      <c r="A32">
        <v>133</v>
      </c>
      <c r="B32">
        <v>5.5</v>
      </c>
      <c r="C32">
        <v>12</v>
      </c>
      <c r="D32" t="s">
        <v>76</v>
      </c>
      <c r="E32" t="s">
        <v>77</v>
      </c>
      <c r="F32">
        <f>IF(Financials[[#This Row],[unit]]="Billions",Financials[[#This Row],[budget]]*1000,Financials[[#This Row],[budget]])</f>
        <v>5500</v>
      </c>
      <c r="G32" s="2">
        <f>IF(Financials[[#This Row],[unit]]="Billons",Financials[[#This Row],[revenue]]*1000,Financials[[#This Row],[revenue]])</f>
        <v>12</v>
      </c>
      <c r="H32" s="2">
        <f>IF(Financials[[#This Row],[currency]]="USD",Financials[[#This Row],[budget_mln]]*80,Financials[[#This Row],[budget_mln]])</f>
        <v>5500</v>
      </c>
      <c r="I32" s="2">
        <f>IF(Financials[[#This Row],[currency]]="USD",Financials[[#This Row],[revenue mln]]*80,Financials[[#This Row],[revenue mln]])</f>
        <v>12</v>
      </c>
    </row>
    <row r="33" spans="1:9" x14ac:dyDescent="0.25">
      <c r="A33">
        <v>134</v>
      </c>
      <c r="B33">
        <v>1.8</v>
      </c>
      <c r="C33">
        <v>6.5</v>
      </c>
      <c r="D33" t="s">
        <v>76</v>
      </c>
      <c r="E33" t="s">
        <v>77</v>
      </c>
      <c r="F33">
        <f>IF(Financials[[#This Row],[unit]]="Billions",Financials[[#This Row],[budget]]*1000,Financials[[#This Row],[budget]])</f>
        <v>1800</v>
      </c>
      <c r="G33" s="2">
        <f>IF(Financials[[#This Row],[unit]]="Billons",Financials[[#This Row],[revenue]]*1000,Financials[[#This Row],[revenue]])</f>
        <v>6.5</v>
      </c>
      <c r="H33" s="2">
        <f>IF(Financials[[#This Row],[currency]]="USD",Financials[[#This Row],[budget_mln]]*80,Financials[[#This Row],[budget_mln]])</f>
        <v>1800</v>
      </c>
      <c r="I33" s="2">
        <f>IF(Financials[[#This Row],[currency]]="USD",Financials[[#This Row],[revenue mln]]*80,Financials[[#This Row],[revenue mln]])</f>
        <v>6.5</v>
      </c>
    </row>
    <row r="34" spans="1:9" x14ac:dyDescent="0.25">
      <c r="A34">
        <v>135</v>
      </c>
      <c r="B34">
        <v>250</v>
      </c>
      <c r="C34">
        <v>3409</v>
      </c>
      <c r="D34" t="s">
        <v>78</v>
      </c>
      <c r="E34" t="s">
        <v>77</v>
      </c>
      <c r="F34">
        <f>IF(Financials[[#This Row],[unit]]="Billions",Financials[[#This Row],[budget]]*1000,Financials[[#This Row],[budget]])</f>
        <v>250</v>
      </c>
      <c r="G34" s="2">
        <f>IF(Financials[[#This Row],[unit]]="Billons",Financials[[#This Row],[revenue]]*1000,Financials[[#This Row],[revenue]])</f>
        <v>3409</v>
      </c>
      <c r="H34" s="2">
        <f>IF(Financials[[#This Row],[currency]]="USD",Financials[[#This Row],[budget_mln]]*80,Financials[[#This Row],[budget_mln]])</f>
        <v>250</v>
      </c>
      <c r="I34" s="2">
        <f>IF(Financials[[#This Row],[currency]]="USD",Financials[[#This Row],[revenue mln]]*80,Financials[[#This Row],[revenue mln]])</f>
        <v>3409</v>
      </c>
    </row>
    <row r="35" spans="1:9" x14ac:dyDescent="0.25">
      <c r="A35">
        <v>136</v>
      </c>
      <c r="B35">
        <v>900</v>
      </c>
      <c r="C35">
        <v>11690</v>
      </c>
      <c r="D35" t="s">
        <v>78</v>
      </c>
      <c r="E35" t="s">
        <v>77</v>
      </c>
      <c r="F35">
        <f>IF(Financials[[#This Row],[unit]]="Billions",Financials[[#This Row],[budget]]*1000,Financials[[#This Row],[budget]])</f>
        <v>900</v>
      </c>
      <c r="G35" s="2">
        <f>IF(Financials[[#This Row],[unit]]="Billons",Financials[[#This Row],[revenue]]*1000,Financials[[#This Row],[revenue]])</f>
        <v>11690</v>
      </c>
      <c r="H35" s="2">
        <f>IF(Financials[[#This Row],[currency]]="USD",Financials[[#This Row],[budget_mln]]*80,Financials[[#This Row],[budget_mln]])</f>
        <v>900</v>
      </c>
      <c r="I35" s="2">
        <f>IF(Financials[[#This Row],[currency]]="USD",Financials[[#This Row],[revenue mln]]*80,Financials[[#This Row],[revenue mln]])</f>
        <v>11690</v>
      </c>
    </row>
    <row r="36" spans="1:9" x14ac:dyDescent="0.25">
      <c r="A36">
        <v>137</v>
      </c>
      <c r="B36">
        <v>216.7</v>
      </c>
      <c r="C36">
        <v>370.6</v>
      </c>
      <c r="D36" t="s">
        <v>78</v>
      </c>
      <c r="E36" t="s">
        <v>79</v>
      </c>
      <c r="F36">
        <f>IF(Financials[[#This Row],[unit]]="Billions",Financials[[#This Row],[budget]]*1000,Financials[[#This Row],[budget]])</f>
        <v>216.7</v>
      </c>
      <c r="G36" s="2">
        <f>IF(Financials[[#This Row],[unit]]="Billons",Financials[[#This Row],[revenue]]*1000,Financials[[#This Row],[revenue]])</f>
        <v>370.6</v>
      </c>
      <c r="H36" s="2">
        <f>IF(Financials[[#This Row],[currency]]="USD",Financials[[#This Row],[budget_mln]]*80,Financials[[#This Row],[budget_mln]])</f>
        <v>17336</v>
      </c>
      <c r="I36" s="2">
        <f>IF(Financials[[#This Row],[currency]]="USD",Financials[[#This Row],[revenue mln]]*80,Financials[[#This Row],[revenue mln]])</f>
        <v>29648</v>
      </c>
    </row>
    <row r="37" spans="1:9" x14ac:dyDescent="0.25">
      <c r="A37">
        <v>138</v>
      </c>
      <c r="B37">
        <v>177</v>
      </c>
      <c r="C37">
        <v>714.4</v>
      </c>
      <c r="D37" t="s">
        <v>78</v>
      </c>
      <c r="E37" t="s">
        <v>79</v>
      </c>
      <c r="F37">
        <f>IF(Financials[[#This Row],[unit]]="Billions",Financials[[#This Row],[budget]]*1000,Financials[[#This Row],[budget]])</f>
        <v>177</v>
      </c>
      <c r="G37" s="2">
        <f>IF(Financials[[#This Row],[unit]]="Billons",Financials[[#This Row],[revenue]]*1000,Financials[[#This Row],[revenue]])</f>
        <v>714.4</v>
      </c>
      <c r="H37" s="2">
        <f>IF(Financials[[#This Row],[currency]]="USD",Financials[[#This Row],[budget_mln]]*80,Financials[[#This Row],[budget_mln]])</f>
        <v>14160</v>
      </c>
      <c r="I37" s="2">
        <f>IF(Financials[[#This Row],[currency]]="USD",Financials[[#This Row],[revenue mln]]*80,Financials[[#This Row],[revenue mln]])</f>
        <v>57152</v>
      </c>
    </row>
    <row r="38" spans="1:9" x14ac:dyDescent="0.25">
      <c r="A38">
        <v>139</v>
      </c>
      <c r="B38">
        <v>1.8</v>
      </c>
      <c r="C38">
        <v>3.1</v>
      </c>
      <c r="D38" t="s">
        <v>76</v>
      </c>
      <c r="E38" t="s">
        <v>77</v>
      </c>
      <c r="F38">
        <f>IF(Financials[[#This Row],[unit]]="Billions",Financials[[#This Row],[budget]]*1000,Financials[[#This Row],[budget]])</f>
        <v>1800</v>
      </c>
      <c r="G38" s="2">
        <f>IF(Financials[[#This Row],[unit]]="Billons",Financials[[#This Row],[revenue]]*1000,Financials[[#This Row],[revenue]])</f>
        <v>3.1</v>
      </c>
      <c r="H38" s="2">
        <f>IF(Financials[[#This Row],[currency]]="USD",Financials[[#This Row],[budget_mln]]*80,Financials[[#This Row],[budget_mln]])</f>
        <v>1800</v>
      </c>
      <c r="I38" s="2">
        <f>IF(Financials[[#This Row],[currency]]="USD",Financials[[#This Row],[revenue mln]]*80,Financials[[#This Row],[revenue mln]])</f>
        <v>3.1</v>
      </c>
    </row>
    <row r="39" spans="1:9" x14ac:dyDescent="0.25">
      <c r="A39">
        <v>140</v>
      </c>
      <c r="B39">
        <v>500</v>
      </c>
      <c r="C39">
        <v>950</v>
      </c>
      <c r="D39" t="s">
        <v>78</v>
      </c>
      <c r="E39" t="s">
        <v>77</v>
      </c>
      <c r="F39">
        <f>IF(Financials[[#This Row],[unit]]="Billions",Financials[[#This Row],[budget]]*1000,Financials[[#This Row],[budget]])</f>
        <v>500</v>
      </c>
      <c r="G39" s="2">
        <f>IF(Financials[[#This Row],[unit]]="Billons",Financials[[#This Row],[revenue]]*1000,Financials[[#This Row],[revenue]])</f>
        <v>950</v>
      </c>
      <c r="H39" s="2">
        <f>IF(Financials[[#This Row],[currency]]="USD",Financials[[#This Row],[budget_mln]]*80,Financials[[#This Row],[budget_mln]])</f>
        <v>500</v>
      </c>
      <c r="I39" s="2">
        <f>IF(Financials[[#This Row],[currency]]="USD",Financials[[#This Row],[revenue mln]]*80,Financials[[#This Row],[revenue mln]])</f>
        <v>950</v>
      </c>
    </row>
    <row r="40" spans="1:9" x14ac:dyDescent="0.25">
      <c r="A40">
        <v>406</v>
      </c>
      <c r="B40">
        <v>30</v>
      </c>
      <c r="C40">
        <v>350</v>
      </c>
      <c r="D40" t="s">
        <v>78</v>
      </c>
      <c r="E40" t="s">
        <v>77</v>
      </c>
      <c r="F40">
        <f>IF(Financials[[#This Row],[unit]]="Billions",Financials[[#This Row],[budget]]*1000,Financials[[#This Row],[budget]])</f>
        <v>30</v>
      </c>
      <c r="G40" s="2">
        <f>IF(Financials[[#This Row],[unit]]="Billons",Financials[[#This Row],[revenue]]*1000,Financials[[#This Row],[revenue]])</f>
        <v>350</v>
      </c>
      <c r="H40" s="2">
        <f>IF(Financials[[#This Row],[currency]]="USD",Financials[[#This Row],[budget_mln]]*80,Financials[[#This Row],[budget_mln]])</f>
        <v>30</v>
      </c>
      <c r="I40" s="2">
        <f>IF(Financials[[#This Row],[currency]]="USD",Financials[[#This Row],[revenue mln]]*80,Financials[[#This Row],[revenue mln]])</f>
        <v>350</v>
      </c>
    </row>
    <row r="41" spans="1:9" x14ac:dyDescent="0.25">
      <c r="A41">
        <v>412</v>
      </c>
      <c r="B41">
        <v>160</v>
      </c>
      <c r="C41">
        <v>836.8</v>
      </c>
      <c r="D41" t="s">
        <v>78</v>
      </c>
      <c r="E41" t="s">
        <v>79</v>
      </c>
      <c r="F41">
        <f>IF(Financials[[#This Row],[unit]]="Billions",Financials[[#This Row],[budget]]*1000,Financials[[#This Row],[budget]])</f>
        <v>160</v>
      </c>
      <c r="G41" s="2">
        <f>IF(Financials[[#This Row],[unit]]="Billons",Financials[[#This Row],[revenue]]*1000,Financials[[#This Row],[revenue]])</f>
        <v>836.8</v>
      </c>
      <c r="H41" s="2">
        <f>IF(Financials[[#This Row],[currency]]="USD",Financials[[#This Row],[budget_mln]]*80,Financials[[#This Row],[budget_mln]])</f>
        <v>12800</v>
      </c>
      <c r="I41" s="2">
        <f>IF(Financials[[#This Row],[currency]]="USD",Financials[[#This Row],[revenue mln]]*80,Financials[[#This Row],[revenue mln]])</f>
        <v>66944</v>
      </c>
    </row>
    <row r="44" spans="1:9" x14ac:dyDescent="0.25">
      <c r="H44" s="6" t="s">
        <v>84</v>
      </c>
      <c r="I44" s="6"/>
    </row>
    <row r="45" spans="1:9" x14ac:dyDescent="0.25">
      <c r="H45" s="3" t="s">
        <v>85</v>
      </c>
      <c r="I45" s="4">
        <f>SUM(Financials[Budget Inr])</f>
        <v>293426.40000000002</v>
      </c>
    </row>
    <row r="46" spans="1:9" x14ac:dyDescent="0.25">
      <c r="H46" s="3" t="s">
        <v>86</v>
      </c>
      <c r="I46" s="4">
        <f>SUM(Financials[revenue Inr])</f>
        <v>1616606.1</v>
      </c>
    </row>
    <row r="48" spans="1:9" x14ac:dyDescent="0.25">
      <c r="H48" s="6" t="s">
        <v>93</v>
      </c>
      <c r="I48" s="6"/>
    </row>
    <row r="49" spans="8:9" x14ac:dyDescent="0.25">
      <c r="H49" s="3" t="s">
        <v>87</v>
      </c>
      <c r="I49" s="3">
        <f>COUNT(Financials[movie_id])</f>
        <v>40</v>
      </c>
    </row>
    <row r="50" spans="8:9" x14ac:dyDescent="0.25">
      <c r="H50" s="3" t="s">
        <v>89</v>
      </c>
      <c r="I50" s="3">
        <f ca="1">SUMIF(Movies[industry],"Bollywood",Financials[revenue Inr])</f>
        <v>192404.6</v>
      </c>
    </row>
    <row r="51" spans="8:9" x14ac:dyDescent="0.25">
      <c r="H51" s="3" t="s">
        <v>90</v>
      </c>
      <c r="I51" s="3">
        <f>COUNTIF(Movies[industry],"Bollywood")</f>
        <v>18</v>
      </c>
    </row>
    <row r="52" spans="8:9" x14ac:dyDescent="0.25">
      <c r="H52" s="3" t="s">
        <v>91</v>
      </c>
      <c r="I52" s="3">
        <f ca="1">AVERAGE(I50,I51)</f>
        <v>96211.3</v>
      </c>
    </row>
    <row r="53" spans="8:9" x14ac:dyDescent="0.25">
      <c r="H53" s="3" t="s">
        <v>92</v>
      </c>
      <c r="I53" s="5">
        <f ca="1">I52/I50</f>
        <v>0.50004677642842221</v>
      </c>
    </row>
  </sheetData>
  <mergeCells count="2">
    <mergeCell ref="H44:I44"/>
    <mergeCell ref="H48:I4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32E3-BC9A-4DFE-9EAC-DA22B856CC1B}">
  <dimension ref="A2:B4"/>
  <sheetViews>
    <sheetView workbookViewId="0">
      <selection activeCell="A10" sqref="A10"/>
    </sheetView>
  </sheetViews>
  <sheetFormatPr defaultRowHeight="15" x14ac:dyDescent="0.25"/>
  <cols>
    <col min="1" max="1" width="19" customWidth="1"/>
    <col min="2" max="2" width="17.140625" customWidth="1"/>
  </cols>
  <sheetData>
    <row r="2" spans="1:2" x14ac:dyDescent="0.25">
      <c r="A2" s="7" t="s">
        <v>94</v>
      </c>
      <c r="B2" s="3">
        <f>AVERAGE(Movies[imdb_rating])</f>
        <v>7.9325000000000001</v>
      </c>
    </row>
    <row r="3" spans="1:2" x14ac:dyDescent="0.25">
      <c r="A3" s="7" t="s">
        <v>95</v>
      </c>
      <c r="B3" s="3">
        <f>MEDIAN(Movies[imdb_rating])</f>
        <v>8.1</v>
      </c>
    </row>
    <row r="4" spans="1:2" x14ac:dyDescent="0.25">
      <c r="A4" s="7" t="s">
        <v>96</v>
      </c>
      <c r="B4" s="3">
        <f>MODE(Movies[imdb_rating])</f>
        <v>8.4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C601-312A-471C-A43E-AD06E3FD6024}">
  <dimension ref="A1:M17"/>
  <sheetViews>
    <sheetView tabSelected="1" workbookViewId="0">
      <selection activeCell="Q13" sqref="Q13"/>
    </sheetView>
  </sheetViews>
  <sheetFormatPr defaultRowHeight="15" x14ac:dyDescent="0.25"/>
  <cols>
    <col min="1" max="1" width="14.85546875" customWidth="1"/>
    <col min="2" max="2" width="15.42578125" customWidth="1"/>
    <col min="3" max="3" width="13.28515625" bestFit="1" customWidth="1"/>
    <col min="5" max="5" width="7.28515625" bestFit="1" customWidth="1"/>
    <col min="6" max="7" width="7.28515625" customWidth="1"/>
    <col min="8" max="8" width="8.42578125" customWidth="1"/>
    <col min="9" max="9" width="14.42578125" customWidth="1"/>
    <col min="10" max="10" width="13.28515625" bestFit="1" customWidth="1"/>
  </cols>
  <sheetData>
    <row r="1" spans="1:13" x14ac:dyDescent="0.25">
      <c r="A1" s="8" t="s">
        <v>97</v>
      </c>
      <c r="B1" s="8"/>
      <c r="C1" s="8"/>
      <c r="D1" s="8"/>
      <c r="H1" s="9" t="s">
        <v>98</v>
      </c>
      <c r="I1" s="9"/>
      <c r="J1" s="9"/>
      <c r="K1" s="9"/>
    </row>
    <row r="2" spans="1:13" x14ac:dyDescent="0.25">
      <c r="A2" s="10" t="s">
        <v>99</v>
      </c>
      <c r="B2" s="10" t="s">
        <v>100</v>
      </c>
      <c r="C2" s="10" t="s">
        <v>101</v>
      </c>
      <c r="D2" s="10"/>
      <c r="H2" s="10" t="s">
        <v>99</v>
      </c>
      <c r="I2" s="10" t="s">
        <v>100</v>
      </c>
      <c r="J2" s="10" t="s">
        <v>101</v>
      </c>
      <c r="K2" s="10"/>
    </row>
    <row r="3" spans="1:13" x14ac:dyDescent="0.25">
      <c r="A3" t="s">
        <v>102</v>
      </c>
      <c r="B3">
        <v>71</v>
      </c>
      <c r="C3">
        <f t="shared" ref="C3:C10" si="0">B3-juganda_mean</f>
        <v>9</v>
      </c>
      <c r="D3">
        <f>C3*C3</f>
        <v>81</v>
      </c>
      <c r="H3" t="s">
        <v>103</v>
      </c>
      <c r="I3">
        <v>99</v>
      </c>
      <c r="J3">
        <f t="shared" ref="J3:J10" si="1">I3-krance_mean</f>
        <v>37</v>
      </c>
      <c r="K3">
        <f>J3*J3</f>
        <v>1369</v>
      </c>
    </row>
    <row r="4" spans="1:13" x14ac:dyDescent="0.25">
      <c r="A4" t="s">
        <v>104</v>
      </c>
      <c r="B4">
        <v>62</v>
      </c>
      <c r="C4">
        <f t="shared" si="0"/>
        <v>0</v>
      </c>
      <c r="D4">
        <f t="shared" ref="D4:D10" si="2">C4*C4</f>
        <v>0</v>
      </c>
      <c r="H4" t="s">
        <v>105</v>
      </c>
      <c r="I4">
        <v>14</v>
      </c>
      <c r="J4">
        <f t="shared" si="1"/>
        <v>-48</v>
      </c>
      <c r="K4">
        <f t="shared" ref="K4:K10" si="3">J4*J4</f>
        <v>2304</v>
      </c>
    </row>
    <row r="5" spans="1:13" x14ac:dyDescent="0.25">
      <c r="A5" t="s">
        <v>106</v>
      </c>
      <c r="B5">
        <v>66</v>
      </c>
      <c r="C5">
        <f t="shared" si="0"/>
        <v>4</v>
      </c>
      <c r="D5">
        <f t="shared" si="2"/>
        <v>16</v>
      </c>
      <c r="H5" t="s">
        <v>107</v>
      </c>
      <c r="I5">
        <v>75</v>
      </c>
      <c r="J5">
        <f t="shared" si="1"/>
        <v>13</v>
      </c>
      <c r="K5">
        <f t="shared" si="3"/>
        <v>169</v>
      </c>
    </row>
    <row r="6" spans="1:13" x14ac:dyDescent="0.25">
      <c r="A6" t="s">
        <v>108</v>
      </c>
      <c r="B6">
        <v>61</v>
      </c>
      <c r="C6">
        <f t="shared" si="0"/>
        <v>-1</v>
      </c>
      <c r="D6">
        <f t="shared" si="2"/>
        <v>1</v>
      </c>
      <c r="H6" t="s">
        <v>109</v>
      </c>
      <c r="I6">
        <v>84</v>
      </c>
      <c r="J6">
        <f t="shared" si="1"/>
        <v>22</v>
      </c>
      <c r="K6">
        <f t="shared" si="3"/>
        <v>484</v>
      </c>
    </row>
    <row r="7" spans="1:13" x14ac:dyDescent="0.25">
      <c r="A7" t="s">
        <v>110</v>
      </c>
      <c r="B7">
        <v>54</v>
      </c>
      <c r="C7">
        <f t="shared" si="0"/>
        <v>-8</v>
      </c>
      <c r="D7">
        <f t="shared" si="2"/>
        <v>64</v>
      </c>
      <c r="H7" t="s">
        <v>111</v>
      </c>
      <c r="I7">
        <v>44</v>
      </c>
      <c r="J7">
        <f t="shared" si="1"/>
        <v>-18</v>
      </c>
      <c r="K7">
        <f t="shared" si="3"/>
        <v>324</v>
      </c>
    </row>
    <row r="8" spans="1:13" x14ac:dyDescent="0.25">
      <c r="A8" t="s">
        <v>112</v>
      </c>
      <c r="B8">
        <v>67</v>
      </c>
      <c r="C8">
        <f t="shared" si="0"/>
        <v>5</v>
      </c>
      <c r="D8">
        <f t="shared" si="2"/>
        <v>25</v>
      </c>
      <c r="H8" t="s">
        <v>113</v>
      </c>
      <c r="I8">
        <v>54</v>
      </c>
      <c r="J8">
        <f t="shared" si="1"/>
        <v>-8</v>
      </c>
      <c r="K8">
        <f t="shared" si="3"/>
        <v>64</v>
      </c>
    </row>
    <row r="9" spans="1:13" x14ac:dyDescent="0.25">
      <c r="A9" t="s">
        <v>114</v>
      </c>
      <c r="B9">
        <v>55</v>
      </c>
      <c r="C9">
        <f t="shared" si="0"/>
        <v>-7</v>
      </c>
      <c r="D9">
        <f t="shared" si="2"/>
        <v>49</v>
      </c>
      <c r="H9" t="s">
        <v>115</v>
      </c>
      <c r="I9">
        <v>98</v>
      </c>
      <c r="J9">
        <f t="shared" si="1"/>
        <v>36</v>
      </c>
      <c r="K9">
        <f t="shared" si="3"/>
        <v>1296</v>
      </c>
    </row>
    <row r="10" spans="1:13" x14ac:dyDescent="0.25">
      <c r="A10" t="s">
        <v>116</v>
      </c>
      <c r="B10">
        <v>60</v>
      </c>
      <c r="C10">
        <f t="shared" si="0"/>
        <v>-2</v>
      </c>
      <c r="D10">
        <f t="shared" si="2"/>
        <v>4</v>
      </c>
      <c r="H10" t="s">
        <v>117</v>
      </c>
      <c r="I10">
        <v>28</v>
      </c>
      <c r="J10">
        <f t="shared" si="1"/>
        <v>-34</v>
      </c>
      <c r="K10">
        <f t="shared" si="3"/>
        <v>1156</v>
      </c>
    </row>
    <row r="13" spans="1:13" x14ac:dyDescent="0.25">
      <c r="A13" t="s">
        <v>118</v>
      </c>
      <c r="B13">
        <f>AVERAGE(B3:B10)</f>
        <v>62</v>
      </c>
      <c r="H13" t="s">
        <v>118</v>
      </c>
      <c r="I13" s="11">
        <f>AVERAGE(I3:I10)</f>
        <v>62</v>
      </c>
      <c r="J13" s="11"/>
      <c r="K13" s="11"/>
      <c r="L13" s="11"/>
      <c r="M13" s="11"/>
    </row>
    <row r="15" spans="1:13" x14ac:dyDescent="0.25">
      <c r="C15" t="s">
        <v>119</v>
      </c>
      <c r="D15">
        <f>SUM(D3:D10)</f>
        <v>240</v>
      </c>
      <c r="J15" t="s">
        <v>119</v>
      </c>
      <c r="K15">
        <f>SUM(K3:K10)</f>
        <v>7166</v>
      </c>
    </row>
    <row r="16" spans="1:13" x14ac:dyDescent="0.25">
      <c r="C16" t="s">
        <v>88</v>
      </c>
      <c r="D16">
        <f>COUNT(D3:D10)</f>
        <v>8</v>
      </c>
      <c r="J16" t="s">
        <v>88</v>
      </c>
      <c r="K16">
        <f>COUNT(K3:K10)</f>
        <v>8</v>
      </c>
    </row>
    <row r="17" spans="3:11" x14ac:dyDescent="0.25">
      <c r="C17" s="12" t="s">
        <v>120</v>
      </c>
      <c r="D17" s="12">
        <f>D15/D16</f>
        <v>30</v>
      </c>
      <c r="J17" s="12" t="s">
        <v>120</v>
      </c>
      <c r="K17" s="12">
        <f>K15/K16</f>
        <v>895.75</v>
      </c>
    </row>
  </sheetData>
  <mergeCells count="2">
    <mergeCell ref="A1:D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juganda_mean</vt:lpstr>
      <vt:lpstr>krance_mean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2025-07-19T11:49:41Z</dcterms:created>
  <dcterms:modified xsi:type="dcterms:W3CDTF">2025-07-20T03:07:46Z</dcterms:modified>
</cp:coreProperties>
</file>